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Sheet4" sheetId="7" r:id="rId1"/>
    <sheet name="Current" sheetId="4" r:id="rId2"/>
    <sheet name="comparative" sheetId="8" r:id="rId3"/>
    <sheet name="proposed.30%markuptoSRP" sheetId="6" r:id="rId4"/>
    <sheet name="current.with30%markuptoSRP" sheetId="2" r:id="rId5"/>
    <sheet name="current.20%ASC.Margin" sheetId="5" r:id="rId6"/>
    <sheet name="without30%markuptoSRP" sheetId="3" r:id="rId7"/>
  </sheets>
  <calcPr calcId="124519"/>
</workbook>
</file>

<file path=xl/calcChain.xml><?xml version="1.0" encoding="utf-8"?>
<calcChain xmlns="http://schemas.openxmlformats.org/spreadsheetml/2006/main">
  <c r="W98" i="8"/>
  <c r="W97"/>
  <c r="W96"/>
  <c r="W95"/>
  <c r="W94"/>
  <c r="W93"/>
  <c r="W92"/>
  <c r="W91"/>
  <c r="W90"/>
  <c r="W89"/>
  <c r="W88"/>
  <c r="W87"/>
  <c r="W86"/>
  <c r="W85"/>
  <c r="W84"/>
  <c r="W81"/>
  <c r="W80"/>
  <c r="W79"/>
  <c r="W78"/>
  <c r="W77"/>
  <c r="W76"/>
  <c r="W75"/>
  <c r="W74"/>
  <c r="W71"/>
  <c r="W70"/>
  <c r="W69"/>
  <c r="W68"/>
  <c r="W67"/>
  <c r="W66"/>
  <c r="W65"/>
  <c r="W64"/>
  <c r="W63"/>
  <c r="W62"/>
  <c r="W61"/>
  <c r="W60"/>
  <c r="W59"/>
  <c r="W58"/>
  <c r="W57"/>
  <c r="W56"/>
  <c r="W55"/>
  <c r="W54"/>
  <c r="W53"/>
  <c r="W52"/>
  <c r="W51"/>
  <c r="W48"/>
  <c r="W47"/>
  <c r="W46"/>
  <c r="W45"/>
  <c r="W44"/>
  <c r="W43"/>
  <c r="W42"/>
  <c r="W41"/>
  <c r="W40"/>
  <c r="W39"/>
  <c r="W38"/>
  <c r="W37"/>
  <c r="W36"/>
  <c r="W35"/>
  <c r="W34"/>
  <c r="W33"/>
  <c r="W30"/>
  <c r="W29"/>
  <c r="W28"/>
  <c r="W27"/>
  <c r="W24"/>
  <c r="W23"/>
  <c r="W22"/>
  <c r="W19"/>
  <c r="W18"/>
  <c r="W15"/>
  <c r="W14"/>
  <c r="W13"/>
  <c r="W12"/>
  <c r="W11"/>
  <c r="R98"/>
  <c r="R97"/>
  <c r="R96"/>
  <c r="R95"/>
  <c r="R94"/>
  <c r="R93"/>
  <c r="R92"/>
  <c r="R91"/>
  <c r="R90"/>
  <c r="R89"/>
  <c r="R88"/>
  <c r="R87"/>
  <c r="R86"/>
  <c r="R85"/>
  <c r="R84"/>
  <c r="R81"/>
  <c r="R80"/>
  <c r="R79"/>
  <c r="R78"/>
  <c r="R77"/>
  <c r="R76"/>
  <c r="R75"/>
  <c r="R74"/>
  <c r="R71"/>
  <c r="R70"/>
  <c r="R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R48"/>
  <c r="R47"/>
  <c r="R46"/>
  <c r="R45"/>
  <c r="R44"/>
  <c r="R43"/>
  <c r="R42"/>
  <c r="R41"/>
  <c r="R40"/>
  <c r="R39"/>
  <c r="R38"/>
  <c r="R37"/>
  <c r="R36"/>
  <c r="R35"/>
  <c r="R34"/>
  <c r="R33"/>
  <c r="R30"/>
  <c r="R29"/>
  <c r="R28"/>
  <c r="R27"/>
  <c r="R24"/>
  <c r="R23"/>
  <c r="R22"/>
  <c r="R19"/>
  <c r="R18"/>
  <c r="R15"/>
  <c r="R14"/>
  <c r="R13"/>
  <c r="R12"/>
  <c r="R11"/>
  <c r="M98"/>
  <c r="M97"/>
  <c r="M96"/>
  <c r="M95"/>
  <c r="M94"/>
  <c r="M93"/>
  <c r="M92"/>
  <c r="M91"/>
  <c r="M90"/>
  <c r="M89"/>
  <c r="M88"/>
  <c r="M87"/>
  <c r="M86"/>
  <c r="M85"/>
  <c r="M84"/>
  <c r="M81"/>
  <c r="M80"/>
  <c r="M79"/>
  <c r="M78"/>
  <c r="M77"/>
  <c r="M76"/>
  <c r="M75"/>
  <c r="M74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48"/>
  <c r="M47"/>
  <c r="M46"/>
  <c r="M45"/>
  <c r="M44"/>
  <c r="M43"/>
  <c r="M42"/>
  <c r="M41"/>
  <c r="M40"/>
  <c r="M39"/>
  <c r="M38"/>
  <c r="M37"/>
  <c r="M36"/>
  <c r="M35"/>
  <c r="M34"/>
  <c r="M33"/>
  <c r="M30"/>
  <c r="M29"/>
  <c r="M28"/>
  <c r="M27"/>
  <c r="M24"/>
  <c r="M23"/>
  <c r="M22"/>
  <c r="M19"/>
  <c r="M18"/>
  <c r="M15"/>
  <c r="M14"/>
  <c r="M13"/>
  <c r="M12"/>
  <c r="M11"/>
  <c r="H107" i="2"/>
  <c r="H106"/>
  <c r="H105"/>
  <c r="H104"/>
  <c r="H103"/>
  <c r="H102"/>
  <c r="H101"/>
  <c r="H100"/>
  <c r="H99"/>
  <c r="H98"/>
  <c r="H97"/>
  <c r="H96"/>
  <c r="H95"/>
  <c r="H94"/>
  <c r="H93"/>
  <c r="H90"/>
  <c r="H89"/>
  <c r="H88"/>
  <c r="H87"/>
  <c r="H86"/>
  <c r="H85"/>
  <c r="H84"/>
  <c r="H83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7"/>
  <c r="H56"/>
  <c r="H55"/>
  <c r="H54"/>
  <c r="H53"/>
  <c r="H52"/>
  <c r="H51"/>
  <c r="H50"/>
  <c r="H49"/>
  <c r="H48"/>
  <c r="H47"/>
  <c r="H46"/>
  <c r="H45"/>
  <c r="H44"/>
  <c r="H42"/>
  <c r="H43"/>
  <c r="H39"/>
  <c r="H38"/>
  <c r="H37"/>
  <c r="H36"/>
  <c r="H33"/>
  <c r="H32"/>
  <c r="H31"/>
  <c r="H28"/>
  <c r="H27"/>
  <c r="H24"/>
  <c r="H23"/>
  <c r="H22"/>
  <c r="H21"/>
  <c r="H20"/>
  <c r="N107"/>
  <c r="O107" s="1"/>
  <c r="K107"/>
  <c r="L107" s="1"/>
  <c r="M107" s="1"/>
  <c r="J107"/>
  <c r="G107"/>
  <c r="N106"/>
  <c r="O106" s="1"/>
  <c r="L106"/>
  <c r="M106" s="1"/>
  <c r="K106"/>
  <c r="P106" s="1"/>
  <c r="Q106" s="1"/>
  <c r="J106"/>
  <c r="G106"/>
  <c r="N105"/>
  <c r="O105" s="1"/>
  <c r="K105"/>
  <c r="P105" s="1"/>
  <c r="Q105" s="1"/>
  <c r="J105"/>
  <c r="G105"/>
  <c r="K104"/>
  <c r="L104" s="1"/>
  <c r="M104" s="1"/>
  <c r="J104"/>
  <c r="G104"/>
  <c r="K103"/>
  <c r="P103" s="1"/>
  <c r="Q103" s="1"/>
  <c r="J103"/>
  <c r="G103"/>
  <c r="N103" s="1"/>
  <c r="O103" s="1"/>
  <c r="K102"/>
  <c r="P102" s="1"/>
  <c r="Q102" s="1"/>
  <c r="J102"/>
  <c r="G102"/>
  <c r="N102" s="1"/>
  <c r="O102" s="1"/>
  <c r="K101"/>
  <c r="P101" s="1"/>
  <c r="Q101" s="1"/>
  <c r="J101"/>
  <c r="G101"/>
  <c r="L100"/>
  <c r="M100" s="1"/>
  <c r="K100"/>
  <c r="P100" s="1"/>
  <c r="Q100" s="1"/>
  <c r="J100"/>
  <c r="G100"/>
  <c r="N100" s="1"/>
  <c r="O100" s="1"/>
  <c r="K99"/>
  <c r="L99" s="1"/>
  <c r="M99" s="1"/>
  <c r="J99"/>
  <c r="G99"/>
  <c r="N99" s="1"/>
  <c r="O99" s="1"/>
  <c r="P98"/>
  <c r="Q98" s="1"/>
  <c r="N98"/>
  <c r="O98" s="1"/>
  <c r="K98"/>
  <c r="L98" s="1"/>
  <c r="M98" s="1"/>
  <c r="J98"/>
  <c r="G98"/>
  <c r="P97"/>
  <c r="Q97" s="1"/>
  <c r="O97"/>
  <c r="N97"/>
  <c r="K97"/>
  <c r="L97" s="1"/>
  <c r="M97" s="1"/>
  <c r="J97"/>
  <c r="G97"/>
  <c r="N96"/>
  <c r="O96" s="1"/>
  <c r="K96"/>
  <c r="P96" s="1"/>
  <c r="Q96" s="1"/>
  <c r="J96"/>
  <c r="G96"/>
  <c r="N95"/>
  <c r="O95" s="1"/>
  <c r="K95"/>
  <c r="L95" s="1"/>
  <c r="M95" s="1"/>
  <c r="J95"/>
  <c r="G95"/>
  <c r="O94"/>
  <c r="N94"/>
  <c r="L94"/>
  <c r="M94" s="1"/>
  <c r="K94"/>
  <c r="P94" s="1"/>
  <c r="Q94" s="1"/>
  <c r="J94"/>
  <c r="G94"/>
  <c r="N93"/>
  <c r="O93" s="1"/>
  <c r="K93"/>
  <c r="P93" s="1"/>
  <c r="Q93" s="1"/>
  <c r="J93"/>
  <c r="G93"/>
  <c r="K90"/>
  <c r="L90" s="1"/>
  <c r="M90" s="1"/>
  <c r="J90"/>
  <c r="G90"/>
  <c r="F90"/>
  <c r="K89"/>
  <c r="P89" s="1"/>
  <c r="Q89" s="1"/>
  <c r="J89"/>
  <c r="G89"/>
  <c r="N89" s="1"/>
  <c r="O89" s="1"/>
  <c r="F89"/>
  <c r="K88"/>
  <c r="P88" s="1"/>
  <c r="Q88" s="1"/>
  <c r="J88"/>
  <c r="G88"/>
  <c r="N88" s="1"/>
  <c r="O88" s="1"/>
  <c r="F88"/>
  <c r="K87"/>
  <c r="P87" s="1"/>
  <c r="Q87" s="1"/>
  <c r="J87"/>
  <c r="G87"/>
  <c r="F87"/>
  <c r="K86"/>
  <c r="L86" s="1"/>
  <c r="M86" s="1"/>
  <c r="J86"/>
  <c r="G86"/>
  <c r="N86" s="1"/>
  <c r="O86" s="1"/>
  <c r="P85"/>
  <c r="Q85" s="1"/>
  <c r="K85"/>
  <c r="L85" s="1"/>
  <c r="M85" s="1"/>
  <c r="J85"/>
  <c r="G85"/>
  <c r="N85" s="1"/>
  <c r="O85" s="1"/>
  <c r="N84"/>
  <c r="O84" s="1"/>
  <c r="K84"/>
  <c r="L84" s="1"/>
  <c r="M84" s="1"/>
  <c r="J84"/>
  <c r="G84"/>
  <c r="F84"/>
  <c r="P83"/>
  <c r="Q83" s="1"/>
  <c r="N83"/>
  <c r="O83" s="1"/>
  <c r="L83"/>
  <c r="M83" s="1"/>
  <c r="K83"/>
  <c r="J83"/>
  <c r="G83"/>
  <c r="N80"/>
  <c r="O80" s="1"/>
  <c r="K80"/>
  <c r="P80" s="1"/>
  <c r="Q80" s="1"/>
  <c r="J80"/>
  <c r="G80"/>
  <c r="F80"/>
  <c r="N79"/>
  <c r="O79" s="1"/>
  <c r="K79"/>
  <c r="L79" s="1"/>
  <c r="M79" s="1"/>
  <c r="J79"/>
  <c r="G79"/>
  <c r="F79"/>
  <c r="O78"/>
  <c r="N78"/>
  <c r="L78"/>
  <c r="M78" s="1"/>
  <c r="K78"/>
  <c r="P78" s="1"/>
  <c r="Q78" s="1"/>
  <c r="J78"/>
  <c r="G78"/>
  <c r="F78"/>
  <c r="N77"/>
  <c r="O77" s="1"/>
  <c r="K77"/>
  <c r="P77" s="1"/>
  <c r="Q77" s="1"/>
  <c r="J77"/>
  <c r="G77"/>
  <c r="K76"/>
  <c r="L76" s="1"/>
  <c r="M76" s="1"/>
  <c r="J76"/>
  <c r="G76"/>
  <c r="F76"/>
  <c r="K75"/>
  <c r="P75" s="1"/>
  <c r="Q75" s="1"/>
  <c r="J75"/>
  <c r="G75"/>
  <c r="N75" s="1"/>
  <c r="O75" s="1"/>
  <c r="F75"/>
  <c r="K74"/>
  <c r="P74" s="1"/>
  <c r="Q74" s="1"/>
  <c r="J74"/>
  <c r="G74"/>
  <c r="N74" s="1"/>
  <c r="O74" s="1"/>
  <c r="F74"/>
  <c r="P73"/>
  <c r="Q73" s="1"/>
  <c r="K73"/>
  <c r="J73"/>
  <c r="G73"/>
  <c r="F73"/>
  <c r="K72"/>
  <c r="L72" s="1"/>
  <c r="M72" s="1"/>
  <c r="J72"/>
  <c r="G72"/>
  <c r="N72" s="1"/>
  <c r="O72" s="1"/>
  <c r="F72"/>
  <c r="P71"/>
  <c r="Q71" s="1"/>
  <c r="K71"/>
  <c r="L71" s="1"/>
  <c r="M71" s="1"/>
  <c r="J71"/>
  <c r="G71"/>
  <c r="N71" s="1"/>
  <c r="O71" s="1"/>
  <c r="F71"/>
  <c r="N70"/>
  <c r="O70" s="1"/>
  <c r="K70"/>
  <c r="L70" s="1"/>
  <c r="M70" s="1"/>
  <c r="J70"/>
  <c r="G70"/>
  <c r="F70"/>
  <c r="O69"/>
  <c r="N69"/>
  <c r="K69"/>
  <c r="L69" s="1"/>
  <c r="M69" s="1"/>
  <c r="J69"/>
  <c r="G69"/>
  <c r="N68"/>
  <c r="O68" s="1"/>
  <c r="K68"/>
  <c r="P68" s="1"/>
  <c r="Q68" s="1"/>
  <c r="J68"/>
  <c r="G68"/>
  <c r="F68"/>
  <c r="N67"/>
  <c r="O67" s="1"/>
  <c r="K67"/>
  <c r="L67" s="1"/>
  <c r="M67" s="1"/>
  <c r="J67"/>
  <c r="G67"/>
  <c r="F67"/>
  <c r="N66"/>
  <c r="O66" s="1"/>
  <c r="L66"/>
  <c r="M66" s="1"/>
  <c r="K66"/>
  <c r="P66" s="1"/>
  <c r="Q66" s="1"/>
  <c r="J66"/>
  <c r="G66"/>
  <c r="F66"/>
  <c r="N65"/>
  <c r="O65" s="1"/>
  <c r="K65"/>
  <c r="P65" s="1"/>
  <c r="Q65" s="1"/>
  <c r="J65"/>
  <c r="G65"/>
  <c r="P64"/>
  <c r="Q64" s="1"/>
  <c r="K64"/>
  <c r="L64" s="1"/>
  <c r="M64" s="1"/>
  <c r="J64"/>
  <c r="G64"/>
  <c r="F64"/>
  <c r="K63"/>
  <c r="P63" s="1"/>
  <c r="Q63" s="1"/>
  <c r="J63"/>
  <c r="G63"/>
  <c r="N63" s="1"/>
  <c r="O63" s="1"/>
  <c r="F63"/>
  <c r="K62"/>
  <c r="P62" s="1"/>
  <c r="Q62" s="1"/>
  <c r="J62"/>
  <c r="G62"/>
  <c r="N62" s="1"/>
  <c r="O62" s="1"/>
  <c r="F62"/>
  <c r="Q61"/>
  <c r="P61"/>
  <c r="K61"/>
  <c r="J61"/>
  <c r="G61"/>
  <c r="L61" s="1"/>
  <c r="M61" s="1"/>
  <c r="F61"/>
  <c r="P60"/>
  <c r="Q60" s="1"/>
  <c r="L60"/>
  <c r="M60" s="1"/>
  <c r="K60"/>
  <c r="J60"/>
  <c r="G60"/>
  <c r="N60" s="1"/>
  <c r="O60" s="1"/>
  <c r="F60"/>
  <c r="K57"/>
  <c r="L57" s="1"/>
  <c r="M57" s="1"/>
  <c r="J57"/>
  <c r="G57"/>
  <c r="N57" s="1"/>
  <c r="O57" s="1"/>
  <c r="N56"/>
  <c r="O56" s="1"/>
  <c r="K56"/>
  <c r="L56" s="1"/>
  <c r="M56" s="1"/>
  <c r="J56"/>
  <c r="G56"/>
  <c r="N55"/>
  <c r="O55" s="1"/>
  <c r="L55"/>
  <c r="M55" s="1"/>
  <c r="K55"/>
  <c r="P55" s="1"/>
  <c r="Q55" s="1"/>
  <c r="J55"/>
  <c r="G55"/>
  <c r="N54"/>
  <c r="O54" s="1"/>
  <c r="K54"/>
  <c r="P54" s="1"/>
  <c r="Q54" s="1"/>
  <c r="J54"/>
  <c r="G54"/>
  <c r="N53"/>
  <c r="O53" s="1"/>
  <c r="K53"/>
  <c r="L53" s="1"/>
  <c r="M53" s="1"/>
  <c r="J53"/>
  <c r="G53"/>
  <c r="O52"/>
  <c r="N52"/>
  <c r="K52"/>
  <c r="P52" s="1"/>
  <c r="Q52" s="1"/>
  <c r="J52"/>
  <c r="G52"/>
  <c r="N51"/>
  <c r="O51" s="1"/>
  <c r="K51"/>
  <c r="P51" s="1"/>
  <c r="Q51" s="1"/>
  <c r="J51"/>
  <c r="G51"/>
  <c r="K50"/>
  <c r="L50" s="1"/>
  <c r="M50" s="1"/>
  <c r="J50"/>
  <c r="G50"/>
  <c r="K49"/>
  <c r="P49" s="1"/>
  <c r="Q49" s="1"/>
  <c r="J49"/>
  <c r="G49"/>
  <c r="N49" s="1"/>
  <c r="O49" s="1"/>
  <c r="F49"/>
  <c r="K48"/>
  <c r="P48" s="1"/>
  <c r="Q48" s="1"/>
  <c r="J48"/>
  <c r="G48"/>
  <c r="N48" s="1"/>
  <c r="O48" s="1"/>
  <c r="K47"/>
  <c r="P47" s="1"/>
  <c r="Q47" s="1"/>
  <c r="J47"/>
  <c r="G47"/>
  <c r="L47" s="1"/>
  <c r="M47" s="1"/>
  <c r="F47"/>
  <c r="K46"/>
  <c r="L46" s="1"/>
  <c r="M46" s="1"/>
  <c r="J46"/>
  <c r="G46"/>
  <c r="N46" s="1"/>
  <c r="O46" s="1"/>
  <c r="K45"/>
  <c r="L45" s="1"/>
  <c r="M45" s="1"/>
  <c r="J45"/>
  <c r="G45"/>
  <c r="N45" s="1"/>
  <c r="O45" s="1"/>
  <c r="N44"/>
  <c r="O44" s="1"/>
  <c r="K44"/>
  <c r="L44" s="1"/>
  <c r="M44" s="1"/>
  <c r="J44"/>
  <c r="G44"/>
  <c r="N43"/>
  <c r="O43" s="1"/>
  <c r="K43"/>
  <c r="L43" s="1"/>
  <c r="M43" s="1"/>
  <c r="J43"/>
  <c r="G43"/>
  <c r="N42"/>
  <c r="O42" s="1"/>
  <c r="L42"/>
  <c r="M42" s="1"/>
  <c r="K42"/>
  <c r="P42" s="1"/>
  <c r="Q42" s="1"/>
  <c r="J42"/>
  <c r="G42"/>
  <c r="N39"/>
  <c r="O39" s="1"/>
  <c r="K39"/>
  <c r="L39" s="1"/>
  <c r="M39" s="1"/>
  <c r="J39"/>
  <c r="G39"/>
  <c r="F39"/>
  <c r="N38"/>
  <c r="O38" s="1"/>
  <c r="K38"/>
  <c r="P38" s="1"/>
  <c r="Q38" s="1"/>
  <c r="J38"/>
  <c r="G38"/>
  <c r="N37"/>
  <c r="O37" s="1"/>
  <c r="K37"/>
  <c r="P37" s="1"/>
  <c r="Q37" s="1"/>
  <c r="J37"/>
  <c r="G37"/>
  <c r="P36"/>
  <c r="Q36" s="1"/>
  <c r="K36"/>
  <c r="J36"/>
  <c r="G36"/>
  <c r="F36"/>
  <c r="K33"/>
  <c r="P33" s="1"/>
  <c r="Q33" s="1"/>
  <c r="J33"/>
  <c r="G33"/>
  <c r="N33" s="1"/>
  <c r="O33" s="1"/>
  <c r="F33"/>
  <c r="K32"/>
  <c r="P32" s="1"/>
  <c r="Q32" s="1"/>
  <c r="J32"/>
  <c r="G32"/>
  <c r="N32" s="1"/>
  <c r="O32" s="1"/>
  <c r="F32"/>
  <c r="Q31"/>
  <c r="P31"/>
  <c r="K31"/>
  <c r="J31"/>
  <c r="G31"/>
  <c r="L31" s="1"/>
  <c r="M31" s="1"/>
  <c r="F31"/>
  <c r="K28"/>
  <c r="P28" s="1"/>
  <c r="Q28" s="1"/>
  <c r="J28"/>
  <c r="G28"/>
  <c r="N28" s="1"/>
  <c r="O28" s="1"/>
  <c r="Q27"/>
  <c r="P27"/>
  <c r="K27"/>
  <c r="L27" s="1"/>
  <c r="M27" s="1"/>
  <c r="J27"/>
  <c r="G27"/>
  <c r="N27" s="1"/>
  <c r="O27" s="1"/>
  <c r="N24"/>
  <c r="O24" s="1"/>
  <c r="K24"/>
  <c r="L24" s="1"/>
  <c r="M24" s="1"/>
  <c r="J24"/>
  <c r="G24"/>
  <c r="N23"/>
  <c r="O23" s="1"/>
  <c r="L23"/>
  <c r="M23" s="1"/>
  <c r="K23"/>
  <c r="P23" s="1"/>
  <c r="Q23" s="1"/>
  <c r="J23"/>
  <c r="G23"/>
  <c r="N22"/>
  <c r="O22" s="1"/>
  <c r="K22"/>
  <c r="P22" s="1"/>
  <c r="Q22" s="1"/>
  <c r="J22"/>
  <c r="G22"/>
  <c r="O21"/>
  <c r="N21"/>
  <c r="K21"/>
  <c r="L21" s="1"/>
  <c r="M21" s="1"/>
  <c r="J21"/>
  <c r="G21"/>
  <c r="O20"/>
  <c r="N20"/>
  <c r="L20"/>
  <c r="M20" s="1"/>
  <c r="K20"/>
  <c r="P20" s="1"/>
  <c r="Q20" s="1"/>
  <c r="J20"/>
  <c r="G20"/>
  <c r="F14"/>
  <c r="F96" s="1"/>
  <c r="F13"/>
  <c r="F86" s="1"/>
  <c r="F12"/>
  <c r="F77" s="1"/>
  <c r="F11"/>
  <c r="F54" s="1"/>
  <c r="F10"/>
  <c r="F38" s="1"/>
  <c r="F9"/>
  <c r="F8"/>
  <c r="F28" s="1"/>
  <c r="F7"/>
  <c r="F22" s="1"/>
  <c r="H107" i="6"/>
  <c r="H106"/>
  <c r="H105"/>
  <c r="H104"/>
  <c r="H103"/>
  <c r="H102"/>
  <c r="H101"/>
  <c r="H99"/>
  <c r="H100"/>
  <c r="H98"/>
  <c r="H97"/>
  <c r="H96"/>
  <c r="H95"/>
  <c r="H94"/>
  <c r="H93"/>
  <c r="H90"/>
  <c r="H89"/>
  <c r="H88"/>
  <c r="H87"/>
  <c r="H86"/>
  <c r="H85"/>
  <c r="H84"/>
  <c r="H83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7"/>
  <c r="H56"/>
  <c r="H55"/>
  <c r="H54"/>
  <c r="H53"/>
  <c r="H52"/>
  <c r="H51"/>
  <c r="H50"/>
  <c r="H49"/>
  <c r="H48"/>
  <c r="H47"/>
  <c r="H46"/>
  <c r="H45"/>
  <c r="H44"/>
  <c r="H43"/>
  <c r="H42"/>
  <c r="H36"/>
  <c r="K20"/>
  <c r="H20"/>
  <c r="H39"/>
  <c r="H38"/>
  <c r="H37"/>
  <c r="H33"/>
  <c r="H32"/>
  <c r="H31"/>
  <c r="K22" i="5"/>
  <c r="P22" s="1"/>
  <c r="Q22" s="1"/>
  <c r="H28" i="6"/>
  <c r="H27"/>
  <c r="H24"/>
  <c r="H23"/>
  <c r="H22"/>
  <c r="H21"/>
  <c r="L20"/>
  <c r="M20" s="1"/>
  <c r="K24"/>
  <c r="P24" s="1"/>
  <c r="Q24" s="1"/>
  <c r="K23"/>
  <c r="L23" s="1"/>
  <c r="M23" s="1"/>
  <c r="K22"/>
  <c r="P22" s="1"/>
  <c r="Q22" s="1"/>
  <c r="K21"/>
  <c r="L21"/>
  <c r="M21" s="1"/>
  <c r="K107" i="5"/>
  <c r="P107" s="1"/>
  <c r="Q107" s="1"/>
  <c r="K106"/>
  <c r="K105"/>
  <c r="K104"/>
  <c r="K103"/>
  <c r="K102"/>
  <c r="P102" s="1"/>
  <c r="Q102" s="1"/>
  <c r="K101"/>
  <c r="K100"/>
  <c r="P100" s="1"/>
  <c r="Q100" s="1"/>
  <c r="K99"/>
  <c r="P99" s="1"/>
  <c r="Q99" s="1"/>
  <c r="K98"/>
  <c r="L98" s="1"/>
  <c r="M98" s="1"/>
  <c r="K97"/>
  <c r="K96"/>
  <c r="L96" s="1"/>
  <c r="M96" s="1"/>
  <c r="K95"/>
  <c r="L95" s="1"/>
  <c r="M95" s="1"/>
  <c r="K94"/>
  <c r="K93"/>
  <c r="K90"/>
  <c r="K89"/>
  <c r="K88"/>
  <c r="K87"/>
  <c r="K86"/>
  <c r="L86" s="1"/>
  <c r="M86" s="1"/>
  <c r="K85"/>
  <c r="P85" s="1"/>
  <c r="Q85" s="1"/>
  <c r="K84"/>
  <c r="K83"/>
  <c r="L83" s="1"/>
  <c r="M83" s="1"/>
  <c r="K80"/>
  <c r="K79"/>
  <c r="K78"/>
  <c r="K77"/>
  <c r="L77" s="1"/>
  <c r="M77" s="1"/>
  <c r="K76"/>
  <c r="P76" s="1"/>
  <c r="Q76" s="1"/>
  <c r="K75"/>
  <c r="K74"/>
  <c r="P74" s="1"/>
  <c r="Q74" s="1"/>
  <c r="K73"/>
  <c r="L73" s="1"/>
  <c r="M73" s="1"/>
  <c r="K72"/>
  <c r="K71"/>
  <c r="K70"/>
  <c r="K69"/>
  <c r="K68"/>
  <c r="K67"/>
  <c r="K66"/>
  <c r="K65"/>
  <c r="P65" s="1"/>
  <c r="Q65" s="1"/>
  <c r="K64"/>
  <c r="K63"/>
  <c r="P63" s="1"/>
  <c r="Q63" s="1"/>
  <c r="K62"/>
  <c r="P62" s="1"/>
  <c r="Q62" s="1"/>
  <c r="K61"/>
  <c r="K60"/>
  <c r="K57"/>
  <c r="K56"/>
  <c r="K55"/>
  <c r="K54"/>
  <c r="P54" s="1"/>
  <c r="Q54" s="1"/>
  <c r="K53"/>
  <c r="K52"/>
  <c r="L52" s="1"/>
  <c r="M52" s="1"/>
  <c r="K51"/>
  <c r="P51" s="1"/>
  <c r="Q51" s="1"/>
  <c r="K50"/>
  <c r="K49"/>
  <c r="K48"/>
  <c r="P48" s="1"/>
  <c r="Q48" s="1"/>
  <c r="K47"/>
  <c r="L47" s="1"/>
  <c r="M47" s="1"/>
  <c r="K46"/>
  <c r="K45"/>
  <c r="K44"/>
  <c r="K43"/>
  <c r="K42"/>
  <c r="L42" s="1"/>
  <c r="M42" s="1"/>
  <c r="K39"/>
  <c r="K38"/>
  <c r="K37"/>
  <c r="K36"/>
  <c r="K33"/>
  <c r="K32"/>
  <c r="K31"/>
  <c r="K28"/>
  <c r="K27"/>
  <c r="K24"/>
  <c r="K23"/>
  <c r="K21"/>
  <c r="K20"/>
  <c r="P20" s="1"/>
  <c r="Q20" s="1"/>
  <c r="K107" i="6"/>
  <c r="L107" s="1"/>
  <c r="M107" s="1"/>
  <c r="J107"/>
  <c r="G107"/>
  <c r="N107" s="1"/>
  <c r="O107" s="1"/>
  <c r="K106"/>
  <c r="J106"/>
  <c r="G106"/>
  <c r="N105"/>
  <c r="O105" s="1"/>
  <c r="K105"/>
  <c r="L105" s="1"/>
  <c r="M105" s="1"/>
  <c r="J105"/>
  <c r="G105"/>
  <c r="F105"/>
  <c r="K104"/>
  <c r="P104" s="1"/>
  <c r="Q104" s="1"/>
  <c r="J104"/>
  <c r="G104"/>
  <c r="N103"/>
  <c r="O103" s="1"/>
  <c r="K103"/>
  <c r="L103" s="1"/>
  <c r="M103" s="1"/>
  <c r="J103"/>
  <c r="G103"/>
  <c r="P102"/>
  <c r="Q102" s="1"/>
  <c r="N102"/>
  <c r="O102" s="1"/>
  <c r="K102"/>
  <c r="J102"/>
  <c r="G102"/>
  <c r="N101"/>
  <c r="O101" s="1"/>
  <c r="K101"/>
  <c r="L101" s="1"/>
  <c r="M101" s="1"/>
  <c r="J101"/>
  <c r="G101"/>
  <c r="N100"/>
  <c r="O100" s="1"/>
  <c r="K100"/>
  <c r="L100" s="1"/>
  <c r="M100" s="1"/>
  <c r="J100"/>
  <c r="G100"/>
  <c r="K99"/>
  <c r="L99" s="1"/>
  <c r="M99" s="1"/>
  <c r="J99"/>
  <c r="G99"/>
  <c r="N99" s="1"/>
  <c r="O99" s="1"/>
  <c r="N98"/>
  <c r="O98" s="1"/>
  <c r="L98"/>
  <c r="M98" s="1"/>
  <c r="K98"/>
  <c r="P98" s="1"/>
  <c r="Q98" s="1"/>
  <c r="J98"/>
  <c r="G98"/>
  <c r="K97"/>
  <c r="J97"/>
  <c r="G97"/>
  <c r="K96"/>
  <c r="P96" s="1"/>
  <c r="Q96" s="1"/>
  <c r="J96"/>
  <c r="G96"/>
  <c r="K95"/>
  <c r="J95"/>
  <c r="G95"/>
  <c r="N95" s="1"/>
  <c r="O95" s="1"/>
  <c r="K94"/>
  <c r="J94"/>
  <c r="G94"/>
  <c r="N93"/>
  <c r="O93" s="1"/>
  <c r="K93"/>
  <c r="L93" s="1"/>
  <c r="M93" s="1"/>
  <c r="J93"/>
  <c r="G93"/>
  <c r="F93"/>
  <c r="P90"/>
  <c r="Q90" s="1"/>
  <c r="K90"/>
  <c r="J90"/>
  <c r="G90"/>
  <c r="Q89"/>
  <c r="P89"/>
  <c r="K89"/>
  <c r="J89"/>
  <c r="G89"/>
  <c r="N88"/>
  <c r="O88" s="1"/>
  <c r="K88"/>
  <c r="L88" s="1"/>
  <c r="M88" s="1"/>
  <c r="J88"/>
  <c r="G88"/>
  <c r="N87"/>
  <c r="O87" s="1"/>
  <c r="K87"/>
  <c r="P87" s="1"/>
  <c r="Q87" s="1"/>
  <c r="J87"/>
  <c r="G87"/>
  <c r="N86"/>
  <c r="O86" s="1"/>
  <c r="K86"/>
  <c r="L86" s="1"/>
  <c r="M86" s="1"/>
  <c r="J86"/>
  <c r="G86"/>
  <c r="K85"/>
  <c r="J85"/>
  <c r="G85"/>
  <c r="N85" s="1"/>
  <c r="O85" s="1"/>
  <c r="N84"/>
  <c r="O84" s="1"/>
  <c r="K84"/>
  <c r="P84" s="1"/>
  <c r="Q84" s="1"/>
  <c r="J84"/>
  <c r="G84"/>
  <c r="K83"/>
  <c r="L83" s="1"/>
  <c r="M83" s="1"/>
  <c r="J83"/>
  <c r="G83"/>
  <c r="K80"/>
  <c r="P80" s="1"/>
  <c r="Q80" s="1"/>
  <c r="J80"/>
  <c r="G80"/>
  <c r="F80"/>
  <c r="K79"/>
  <c r="L79" s="1"/>
  <c r="M79" s="1"/>
  <c r="J79"/>
  <c r="G79"/>
  <c r="N79" s="1"/>
  <c r="O79" s="1"/>
  <c r="F79"/>
  <c r="K78"/>
  <c r="J78"/>
  <c r="G78"/>
  <c r="F78"/>
  <c r="K77"/>
  <c r="P77" s="1"/>
  <c r="Q77" s="1"/>
  <c r="J77"/>
  <c r="G77"/>
  <c r="F77"/>
  <c r="K76"/>
  <c r="P76" s="1"/>
  <c r="Q76" s="1"/>
  <c r="J76"/>
  <c r="G76"/>
  <c r="F76"/>
  <c r="Q75"/>
  <c r="P75"/>
  <c r="K75"/>
  <c r="J75"/>
  <c r="G75"/>
  <c r="F75"/>
  <c r="N74"/>
  <c r="O74" s="1"/>
  <c r="K74"/>
  <c r="P74" s="1"/>
  <c r="Q74" s="1"/>
  <c r="J74"/>
  <c r="G74"/>
  <c r="F74"/>
  <c r="P73"/>
  <c r="Q73" s="1"/>
  <c r="N73"/>
  <c r="O73" s="1"/>
  <c r="K73"/>
  <c r="L73" s="1"/>
  <c r="M73" s="1"/>
  <c r="J73"/>
  <c r="G73"/>
  <c r="F73"/>
  <c r="K72"/>
  <c r="J72"/>
  <c r="G72"/>
  <c r="F72"/>
  <c r="K71"/>
  <c r="J71"/>
  <c r="G71"/>
  <c r="N71" s="1"/>
  <c r="O71" s="1"/>
  <c r="F71"/>
  <c r="K70"/>
  <c r="P70" s="1"/>
  <c r="Q70" s="1"/>
  <c r="J70"/>
  <c r="G70"/>
  <c r="N70" s="1"/>
  <c r="O70" s="1"/>
  <c r="F70"/>
  <c r="K69"/>
  <c r="J69"/>
  <c r="G69"/>
  <c r="P68"/>
  <c r="Q68" s="1"/>
  <c r="K68"/>
  <c r="J68"/>
  <c r="G68"/>
  <c r="F68"/>
  <c r="K67"/>
  <c r="J67"/>
  <c r="G67"/>
  <c r="N67" s="1"/>
  <c r="O67" s="1"/>
  <c r="F67"/>
  <c r="K66"/>
  <c r="J66"/>
  <c r="G66"/>
  <c r="F66"/>
  <c r="K65"/>
  <c r="P65" s="1"/>
  <c r="Q65" s="1"/>
  <c r="J65"/>
  <c r="G65"/>
  <c r="N65" s="1"/>
  <c r="O65" s="1"/>
  <c r="F65"/>
  <c r="K64"/>
  <c r="P64" s="1"/>
  <c r="Q64" s="1"/>
  <c r="J64"/>
  <c r="G64"/>
  <c r="F64"/>
  <c r="K63"/>
  <c r="P63" s="1"/>
  <c r="Q63" s="1"/>
  <c r="J63"/>
  <c r="G63"/>
  <c r="F63"/>
  <c r="N62"/>
  <c r="O62" s="1"/>
  <c r="K62"/>
  <c r="L62" s="1"/>
  <c r="M62" s="1"/>
  <c r="J62"/>
  <c r="G62"/>
  <c r="F62"/>
  <c r="Q61"/>
  <c r="P61"/>
  <c r="K61"/>
  <c r="J61"/>
  <c r="G61"/>
  <c r="F61"/>
  <c r="N60"/>
  <c r="O60" s="1"/>
  <c r="K60"/>
  <c r="L60" s="1"/>
  <c r="M60" s="1"/>
  <c r="J60"/>
  <c r="G60"/>
  <c r="F60"/>
  <c r="K57"/>
  <c r="J57"/>
  <c r="G57"/>
  <c r="N57" s="1"/>
  <c r="O57" s="1"/>
  <c r="F57"/>
  <c r="N56"/>
  <c r="O56" s="1"/>
  <c r="K56"/>
  <c r="P56" s="1"/>
  <c r="Q56" s="1"/>
  <c r="J56"/>
  <c r="G56"/>
  <c r="K55"/>
  <c r="J55"/>
  <c r="G55"/>
  <c r="K54"/>
  <c r="P54" s="1"/>
  <c r="Q54" s="1"/>
  <c r="J54"/>
  <c r="G54"/>
  <c r="F54"/>
  <c r="K53"/>
  <c r="L53" s="1"/>
  <c r="M53" s="1"/>
  <c r="J53"/>
  <c r="G53"/>
  <c r="N53" s="1"/>
  <c r="O53" s="1"/>
  <c r="F53"/>
  <c r="K52"/>
  <c r="J52"/>
  <c r="G52"/>
  <c r="F52"/>
  <c r="P51"/>
  <c r="Q51" s="1"/>
  <c r="N51"/>
  <c r="O51" s="1"/>
  <c r="K51"/>
  <c r="L51" s="1"/>
  <c r="M51" s="1"/>
  <c r="J51"/>
  <c r="G51"/>
  <c r="F51"/>
  <c r="P50"/>
  <c r="Q50" s="1"/>
  <c r="K50"/>
  <c r="J50"/>
  <c r="G50"/>
  <c r="N49"/>
  <c r="O49" s="1"/>
  <c r="K49"/>
  <c r="L49" s="1"/>
  <c r="M49" s="1"/>
  <c r="J49"/>
  <c r="G49"/>
  <c r="F49"/>
  <c r="K48"/>
  <c r="P48" s="1"/>
  <c r="Q48" s="1"/>
  <c r="J48"/>
  <c r="G48"/>
  <c r="F48"/>
  <c r="P47"/>
  <c r="Q47" s="1"/>
  <c r="N47"/>
  <c r="O47" s="1"/>
  <c r="K47"/>
  <c r="L47" s="1"/>
  <c r="M47" s="1"/>
  <c r="J47"/>
  <c r="G47"/>
  <c r="K46"/>
  <c r="L46" s="1"/>
  <c r="M46" s="1"/>
  <c r="J46"/>
  <c r="G46"/>
  <c r="K45"/>
  <c r="L45" s="1"/>
  <c r="M45" s="1"/>
  <c r="J45"/>
  <c r="G45"/>
  <c r="N45" s="1"/>
  <c r="O45" s="1"/>
  <c r="F45"/>
  <c r="K44"/>
  <c r="P44" s="1"/>
  <c r="Q44" s="1"/>
  <c r="J44"/>
  <c r="G44"/>
  <c r="N44" s="1"/>
  <c r="O44" s="1"/>
  <c r="K43"/>
  <c r="L43" s="1"/>
  <c r="M43" s="1"/>
  <c r="J43"/>
  <c r="G43"/>
  <c r="P42"/>
  <c r="Q42" s="1"/>
  <c r="K42"/>
  <c r="J42"/>
  <c r="G42"/>
  <c r="F42"/>
  <c r="K39"/>
  <c r="L39" s="1"/>
  <c r="M39" s="1"/>
  <c r="J39"/>
  <c r="G39"/>
  <c r="N39" s="1"/>
  <c r="O39" s="1"/>
  <c r="F39"/>
  <c r="K38"/>
  <c r="L38" s="1"/>
  <c r="M38" s="1"/>
  <c r="J38"/>
  <c r="G38"/>
  <c r="F38"/>
  <c r="K37"/>
  <c r="L37" s="1"/>
  <c r="M37" s="1"/>
  <c r="J37"/>
  <c r="G37"/>
  <c r="N37" s="1"/>
  <c r="O37" s="1"/>
  <c r="F37"/>
  <c r="P36"/>
  <c r="Q36" s="1"/>
  <c r="K36"/>
  <c r="J36"/>
  <c r="G36"/>
  <c r="K33"/>
  <c r="P33" s="1"/>
  <c r="Q33" s="1"/>
  <c r="J33"/>
  <c r="G33"/>
  <c r="F33"/>
  <c r="N32"/>
  <c r="O32" s="1"/>
  <c r="K32"/>
  <c r="L32" s="1"/>
  <c r="M32" s="1"/>
  <c r="J32"/>
  <c r="G32"/>
  <c r="F32"/>
  <c r="Q31"/>
  <c r="P31"/>
  <c r="K31"/>
  <c r="J31"/>
  <c r="G31"/>
  <c r="F31"/>
  <c r="N28"/>
  <c r="O28" s="1"/>
  <c r="K28"/>
  <c r="L28" s="1"/>
  <c r="M28" s="1"/>
  <c r="J28"/>
  <c r="G28"/>
  <c r="K27"/>
  <c r="J27"/>
  <c r="G27"/>
  <c r="N27" s="1"/>
  <c r="O27" s="1"/>
  <c r="F27"/>
  <c r="N24"/>
  <c r="O24" s="1"/>
  <c r="J24"/>
  <c r="G24"/>
  <c r="J23"/>
  <c r="G23"/>
  <c r="J22"/>
  <c r="G22"/>
  <c r="F22"/>
  <c r="J21"/>
  <c r="G21"/>
  <c r="N21" s="1"/>
  <c r="O21" s="1"/>
  <c r="F21"/>
  <c r="J20"/>
  <c r="G20"/>
  <c r="F20"/>
  <c r="F14"/>
  <c r="F96" s="1"/>
  <c r="F13"/>
  <c r="F90" s="1"/>
  <c r="F12"/>
  <c r="F69" s="1"/>
  <c r="F11"/>
  <c r="F50" s="1"/>
  <c r="F10"/>
  <c r="F36" s="1"/>
  <c r="F9"/>
  <c r="F8"/>
  <c r="F28" s="1"/>
  <c r="F7"/>
  <c r="F24" s="1"/>
  <c r="H107" i="5"/>
  <c r="H106"/>
  <c r="H105"/>
  <c r="H104"/>
  <c r="H103"/>
  <c r="H102"/>
  <c r="H101"/>
  <c r="H100"/>
  <c r="H99"/>
  <c r="H98"/>
  <c r="H97"/>
  <c r="H96"/>
  <c r="H95"/>
  <c r="H94"/>
  <c r="H93"/>
  <c r="H90"/>
  <c r="H89"/>
  <c r="H88"/>
  <c r="H87"/>
  <c r="H86"/>
  <c r="H85"/>
  <c r="H84"/>
  <c r="H83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7"/>
  <c r="H56"/>
  <c r="H55"/>
  <c r="H54"/>
  <c r="H53"/>
  <c r="H52"/>
  <c r="H51"/>
  <c r="H50"/>
  <c r="H49"/>
  <c r="H48"/>
  <c r="H47"/>
  <c r="H46"/>
  <c r="H45"/>
  <c r="H44"/>
  <c r="H43"/>
  <c r="H42"/>
  <c r="H39"/>
  <c r="H38"/>
  <c r="H37"/>
  <c r="H36"/>
  <c r="H33"/>
  <c r="H32"/>
  <c r="H31"/>
  <c r="H28"/>
  <c r="H27"/>
  <c r="J107"/>
  <c r="G107"/>
  <c r="P106"/>
  <c r="Q106" s="1"/>
  <c r="N106"/>
  <c r="O106" s="1"/>
  <c r="L106"/>
  <c r="M106" s="1"/>
  <c r="J106"/>
  <c r="G106"/>
  <c r="N105"/>
  <c r="O105" s="1"/>
  <c r="P105"/>
  <c r="Q105" s="1"/>
  <c r="J105"/>
  <c r="G105"/>
  <c r="N104"/>
  <c r="O104" s="1"/>
  <c r="P104"/>
  <c r="Q104" s="1"/>
  <c r="J104"/>
  <c r="G104"/>
  <c r="L103"/>
  <c r="M103" s="1"/>
  <c r="P103"/>
  <c r="Q103" s="1"/>
  <c r="J103"/>
  <c r="G103"/>
  <c r="N103" s="1"/>
  <c r="O103" s="1"/>
  <c r="J102"/>
  <c r="G102"/>
  <c r="N102" s="1"/>
  <c r="O102" s="1"/>
  <c r="N101"/>
  <c r="O101" s="1"/>
  <c r="L101"/>
  <c r="M101" s="1"/>
  <c r="J101"/>
  <c r="G101"/>
  <c r="L100"/>
  <c r="M100" s="1"/>
  <c r="J100"/>
  <c r="G100"/>
  <c r="N100" s="1"/>
  <c r="O100" s="1"/>
  <c r="J99"/>
  <c r="G99"/>
  <c r="F99"/>
  <c r="N98"/>
  <c r="O98" s="1"/>
  <c r="J98"/>
  <c r="G98"/>
  <c r="F98"/>
  <c r="N97"/>
  <c r="O97" s="1"/>
  <c r="L97"/>
  <c r="M97" s="1"/>
  <c r="J97"/>
  <c r="G97"/>
  <c r="F97"/>
  <c r="P96"/>
  <c r="Q96" s="1"/>
  <c r="J96"/>
  <c r="G96"/>
  <c r="N96" s="1"/>
  <c r="O96" s="1"/>
  <c r="J95"/>
  <c r="G95"/>
  <c r="N94"/>
  <c r="O94" s="1"/>
  <c r="L94"/>
  <c r="M94" s="1"/>
  <c r="J94"/>
  <c r="G94"/>
  <c r="N93"/>
  <c r="O93" s="1"/>
  <c r="P93"/>
  <c r="Q93" s="1"/>
  <c r="J93"/>
  <c r="G93"/>
  <c r="P90"/>
  <c r="Q90" s="1"/>
  <c r="J90"/>
  <c r="G90"/>
  <c r="N89"/>
  <c r="O89" s="1"/>
  <c r="L89"/>
  <c r="M89" s="1"/>
  <c r="P89"/>
  <c r="Q89" s="1"/>
  <c r="J89"/>
  <c r="G89"/>
  <c r="F89"/>
  <c r="P88"/>
  <c r="Q88" s="1"/>
  <c r="J88"/>
  <c r="G88"/>
  <c r="N88" s="1"/>
  <c r="O88" s="1"/>
  <c r="L87"/>
  <c r="M87" s="1"/>
  <c r="J87"/>
  <c r="G87"/>
  <c r="N87" s="1"/>
  <c r="O87" s="1"/>
  <c r="J86"/>
  <c r="G86"/>
  <c r="N86" s="1"/>
  <c r="O86" s="1"/>
  <c r="J85"/>
  <c r="G85"/>
  <c r="F85"/>
  <c r="N84"/>
  <c r="O84" s="1"/>
  <c r="L84"/>
  <c r="M84" s="1"/>
  <c r="J84"/>
  <c r="G84"/>
  <c r="F84"/>
  <c r="J83"/>
  <c r="G83"/>
  <c r="F83"/>
  <c r="P80"/>
  <c r="Q80" s="1"/>
  <c r="L80"/>
  <c r="M80" s="1"/>
  <c r="J80"/>
  <c r="G80"/>
  <c r="N80" s="1"/>
  <c r="O80" s="1"/>
  <c r="O79"/>
  <c r="N79"/>
  <c r="L79"/>
  <c r="M79" s="1"/>
  <c r="J79"/>
  <c r="G79"/>
  <c r="P78"/>
  <c r="Q78" s="1"/>
  <c r="O78"/>
  <c r="N78"/>
  <c r="L78"/>
  <c r="M78" s="1"/>
  <c r="J78"/>
  <c r="G78"/>
  <c r="N77"/>
  <c r="O77" s="1"/>
  <c r="J77"/>
  <c r="G77"/>
  <c r="J76"/>
  <c r="G76"/>
  <c r="P75"/>
  <c r="Q75" s="1"/>
  <c r="J75"/>
  <c r="G75"/>
  <c r="N75" s="1"/>
  <c r="O75" s="1"/>
  <c r="F75"/>
  <c r="J74"/>
  <c r="G74"/>
  <c r="N74" s="1"/>
  <c r="O74" s="1"/>
  <c r="J73"/>
  <c r="G73"/>
  <c r="N73" s="1"/>
  <c r="O73" s="1"/>
  <c r="L72"/>
  <c r="M72" s="1"/>
  <c r="J72"/>
  <c r="G72"/>
  <c r="N72" s="1"/>
  <c r="O72" s="1"/>
  <c r="P71"/>
  <c r="Q71" s="1"/>
  <c r="J71"/>
  <c r="G71"/>
  <c r="N70"/>
  <c r="O70" s="1"/>
  <c r="L70"/>
  <c r="M70" s="1"/>
  <c r="J70"/>
  <c r="G70"/>
  <c r="F70"/>
  <c r="P69"/>
  <c r="Q69" s="1"/>
  <c r="L69"/>
  <c r="M69" s="1"/>
  <c r="J69"/>
  <c r="G69"/>
  <c r="Q68"/>
  <c r="P68"/>
  <c r="L68"/>
  <c r="M68" s="1"/>
  <c r="J68"/>
  <c r="G68"/>
  <c r="N68" s="1"/>
  <c r="O68" s="1"/>
  <c r="P67"/>
  <c r="Q67" s="1"/>
  <c r="O67"/>
  <c r="N67"/>
  <c r="L67"/>
  <c r="M67" s="1"/>
  <c r="J67"/>
  <c r="G67"/>
  <c r="P66"/>
  <c r="Q66" s="1"/>
  <c r="O66"/>
  <c r="N66"/>
  <c r="L66"/>
  <c r="M66" s="1"/>
  <c r="J66"/>
  <c r="G66"/>
  <c r="N65"/>
  <c r="O65" s="1"/>
  <c r="J65"/>
  <c r="G65"/>
  <c r="P64"/>
  <c r="Q64" s="1"/>
  <c r="J64"/>
  <c r="G64"/>
  <c r="N63"/>
  <c r="O63" s="1"/>
  <c r="J63"/>
  <c r="G63"/>
  <c r="F63"/>
  <c r="J62"/>
  <c r="G62"/>
  <c r="N62" s="1"/>
  <c r="O62" s="1"/>
  <c r="L61"/>
  <c r="M61" s="1"/>
  <c r="J61"/>
  <c r="G61"/>
  <c r="N61" s="1"/>
  <c r="O61" s="1"/>
  <c r="L60"/>
  <c r="M60" s="1"/>
  <c r="J60"/>
  <c r="G60"/>
  <c r="N60" s="1"/>
  <c r="O60" s="1"/>
  <c r="P57"/>
  <c r="Q57" s="1"/>
  <c r="J57"/>
  <c r="G57"/>
  <c r="L57" s="1"/>
  <c r="M57" s="1"/>
  <c r="N56"/>
  <c r="O56" s="1"/>
  <c r="L56"/>
  <c r="M56" s="1"/>
  <c r="J56"/>
  <c r="G56"/>
  <c r="L55"/>
  <c r="M55" s="1"/>
  <c r="J55"/>
  <c r="G55"/>
  <c r="L54"/>
  <c r="M54" s="1"/>
  <c r="J54"/>
  <c r="G54"/>
  <c r="L53"/>
  <c r="M53" s="1"/>
  <c r="J53"/>
  <c r="G53"/>
  <c r="N52"/>
  <c r="O52" s="1"/>
  <c r="J52"/>
  <c r="G52"/>
  <c r="N51"/>
  <c r="O51" s="1"/>
  <c r="J51"/>
  <c r="G51"/>
  <c r="P50"/>
  <c r="Q50" s="1"/>
  <c r="J50"/>
  <c r="G50"/>
  <c r="P49"/>
  <c r="Q49" s="1"/>
  <c r="J49"/>
  <c r="G49"/>
  <c r="N49" s="1"/>
  <c r="O49" s="1"/>
  <c r="J48"/>
  <c r="G48"/>
  <c r="N48" s="1"/>
  <c r="O48" s="1"/>
  <c r="J47"/>
  <c r="G47"/>
  <c r="N47" s="1"/>
  <c r="O47" s="1"/>
  <c r="L46"/>
  <c r="M46" s="1"/>
  <c r="J46"/>
  <c r="G46"/>
  <c r="N46" s="1"/>
  <c r="O46" s="1"/>
  <c r="L45"/>
  <c r="M45" s="1"/>
  <c r="J45"/>
  <c r="G45"/>
  <c r="N45" s="1"/>
  <c r="O45" s="1"/>
  <c r="N44"/>
  <c r="O44" s="1"/>
  <c r="L44"/>
  <c r="M44" s="1"/>
  <c r="J44"/>
  <c r="G44"/>
  <c r="L43"/>
  <c r="M43" s="1"/>
  <c r="J43"/>
  <c r="G43"/>
  <c r="P42"/>
  <c r="Q42" s="1"/>
  <c r="J42"/>
  <c r="G42"/>
  <c r="P39"/>
  <c r="Q39" s="1"/>
  <c r="L39"/>
  <c r="M39" s="1"/>
  <c r="J39"/>
  <c r="G39"/>
  <c r="N38"/>
  <c r="O38" s="1"/>
  <c r="L38"/>
  <c r="M38" s="1"/>
  <c r="J38"/>
  <c r="G38"/>
  <c r="N37"/>
  <c r="O37" s="1"/>
  <c r="P37"/>
  <c r="Q37" s="1"/>
  <c r="J37"/>
  <c r="G37"/>
  <c r="P36"/>
  <c r="Q36" s="1"/>
  <c r="J36"/>
  <c r="G36"/>
  <c r="L33"/>
  <c r="M33" s="1"/>
  <c r="P33"/>
  <c r="Q33" s="1"/>
  <c r="J33"/>
  <c r="G33"/>
  <c r="N33" s="1"/>
  <c r="O33" s="1"/>
  <c r="F33"/>
  <c r="P32"/>
  <c r="Q32" s="1"/>
  <c r="J32"/>
  <c r="G32"/>
  <c r="N32" s="1"/>
  <c r="O32" s="1"/>
  <c r="L31"/>
  <c r="M31" s="1"/>
  <c r="J31"/>
  <c r="G31"/>
  <c r="N31" s="1"/>
  <c r="O31" s="1"/>
  <c r="L28"/>
  <c r="M28" s="1"/>
  <c r="J28"/>
  <c r="G28"/>
  <c r="N28" s="1"/>
  <c r="O28" s="1"/>
  <c r="L27"/>
  <c r="M27" s="1"/>
  <c r="J27"/>
  <c r="G27"/>
  <c r="N27" s="1"/>
  <c r="O27" s="1"/>
  <c r="F27"/>
  <c r="P24"/>
  <c r="Q24" s="1"/>
  <c r="N24"/>
  <c r="O24" s="1"/>
  <c r="L24"/>
  <c r="M24" s="1"/>
  <c r="J24"/>
  <c r="G24"/>
  <c r="H24" s="1"/>
  <c r="F24"/>
  <c r="J23"/>
  <c r="G23"/>
  <c r="H23" s="1"/>
  <c r="F23"/>
  <c r="J22"/>
  <c r="G22"/>
  <c r="H22" s="1"/>
  <c r="J21"/>
  <c r="G21"/>
  <c r="H21" s="1"/>
  <c r="J20"/>
  <c r="G20"/>
  <c r="N20" s="1"/>
  <c r="O20" s="1"/>
  <c r="F14"/>
  <c r="F96" s="1"/>
  <c r="F13"/>
  <c r="F90" s="1"/>
  <c r="F12"/>
  <c r="F80" s="1"/>
  <c r="F11"/>
  <c r="F54" s="1"/>
  <c r="F10"/>
  <c r="F39" s="1"/>
  <c r="F9"/>
  <c r="F32" s="1"/>
  <c r="F8"/>
  <c r="F28" s="1"/>
  <c r="F7"/>
  <c r="F22" s="1"/>
  <c r="H107" i="4"/>
  <c r="H106"/>
  <c r="H105"/>
  <c r="H104"/>
  <c r="H103"/>
  <c r="H102"/>
  <c r="H101"/>
  <c r="H100"/>
  <c r="H99"/>
  <c r="H98"/>
  <c r="H97"/>
  <c r="H96"/>
  <c r="H95"/>
  <c r="H94"/>
  <c r="H93"/>
  <c r="H90"/>
  <c r="H89"/>
  <c r="H88"/>
  <c r="H87"/>
  <c r="H86"/>
  <c r="H85"/>
  <c r="H84"/>
  <c r="H83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7"/>
  <c r="H56"/>
  <c r="H55"/>
  <c r="H54"/>
  <c r="H53"/>
  <c r="H52"/>
  <c r="H51"/>
  <c r="H50"/>
  <c r="H49"/>
  <c r="H48"/>
  <c r="H47"/>
  <c r="H46"/>
  <c r="H45"/>
  <c r="H44"/>
  <c r="H43"/>
  <c r="H42"/>
  <c r="H39"/>
  <c r="H38"/>
  <c r="H37"/>
  <c r="H36"/>
  <c r="H33"/>
  <c r="H32"/>
  <c r="H31"/>
  <c r="H28"/>
  <c r="H27"/>
  <c r="H24"/>
  <c r="H23"/>
  <c r="H22"/>
  <c r="H21"/>
  <c r="H20"/>
  <c r="K107"/>
  <c r="L107" s="1"/>
  <c r="M107" s="1"/>
  <c r="J107"/>
  <c r="G107"/>
  <c r="N107" s="1"/>
  <c r="O107" s="1"/>
  <c r="K106"/>
  <c r="L106" s="1"/>
  <c r="M106" s="1"/>
  <c r="J106"/>
  <c r="G106"/>
  <c r="F106"/>
  <c r="K105"/>
  <c r="P105" s="1"/>
  <c r="Q105" s="1"/>
  <c r="J105"/>
  <c r="G105"/>
  <c r="F105"/>
  <c r="K104"/>
  <c r="P104" s="1"/>
  <c r="Q104" s="1"/>
  <c r="J104"/>
  <c r="G104"/>
  <c r="Q103"/>
  <c r="P103"/>
  <c r="O103"/>
  <c r="N103"/>
  <c r="K103"/>
  <c r="L103" s="1"/>
  <c r="M103" s="1"/>
  <c r="J103"/>
  <c r="G103"/>
  <c r="N102"/>
  <c r="O102" s="1"/>
  <c r="K102"/>
  <c r="L102" s="1"/>
  <c r="M102" s="1"/>
  <c r="J102"/>
  <c r="G102"/>
  <c r="P101"/>
  <c r="Q101" s="1"/>
  <c r="O101"/>
  <c r="N101"/>
  <c r="K101"/>
  <c r="L101" s="1"/>
  <c r="M101" s="1"/>
  <c r="J101"/>
  <c r="G101"/>
  <c r="N100"/>
  <c r="O100" s="1"/>
  <c r="K100"/>
  <c r="P100" s="1"/>
  <c r="Q100" s="1"/>
  <c r="J100"/>
  <c r="G100"/>
  <c r="N99"/>
  <c r="O99" s="1"/>
  <c r="K99"/>
  <c r="P99" s="1"/>
  <c r="Q99" s="1"/>
  <c r="J99"/>
  <c r="G99"/>
  <c r="N98"/>
  <c r="O98" s="1"/>
  <c r="L98"/>
  <c r="M98" s="1"/>
  <c r="K98"/>
  <c r="P98" s="1"/>
  <c r="Q98" s="1"/>
  <c r="J98"/>
  <c r="G98"/>
  <c r="K97"/>
  <c r="L97" s="1"/>
  <c r="M97" s="1"/>
  <c r="J97"/>
  <c r="G97"/>
  <c r="N97" s="1"/>
  <c r="O97" s="1"/>
  <c r="K96"/>
  <c r="L96" s="1"/>
  <c r="M96" s="1"/>
  <c r="J96"/>
  <c r="G96"/>
  <c r="N96" s="1"/>
  <c r="O96" s="1"/>
  <c r="K95"/>
  <c r="L95" s="1"/>
  <c r="M95" s="1"/>
  <c r="J95"/>
  <c r="G95"/>
  <c r="N95" s="1"/>
  <c r="O95" s="1"/>
  <c r="K94"/>
  <c r="L94" s="1"/>
  <c r="M94" s="1"/>
  <c r="J94"/>
  <c r="G94"/>
  <c r="F94"/>
  <c r="K93"/>
  <c r="P93" s="1"/>
  <c r="Q93" s="1"/>
  <c r="J93"/>
  <c r="G93"/>
  <c r="F93"/>
  <c r="K90"/>
  <c r="P90" s="1"/>
  <c r="Q90" s="1"/>
  <c r="J90"/>
  <c r="G90"/>
  <c r="Q89"/>
  <c r="P89"/>
  <c r="O89"/>
  <c r="N89"/>
  <c r="K89"/>
  <c r="L89" s="1"/>
  <c r="M89" s="1"/>
  <c r="J89"/>
  <c r="G89"/>
  <c r="O88"/>
  <c r="N88"/>
  <c r="K88"/>
  <c r="L88" s="1"/>
  <c r="M88" s="1"/>
  <c r="J88"/>
  <c r="G88"/>
  <c r="O87"/>
  <c r="N87"/>
  <c r="K87"/>
  <c r="P87" s="1"/>
  <c r="Q87" s="1"/>
  <c r="J87"/>
  <c r="G87"/>
  <c r="N86"/>
  <c r="O86" s="1"/>
  <c r="L86"/>
  <c r="M86" s="1"/>
  <c r="K86"/>
  <c r="P86" s="1"/>
  <c r="Q86" s="1"/>
  <c r="J86"/>
  <c r="G86"/>
  <c r="N85"/>
  <c r="O85" s="1"/>
  <c r="K85"/>
  <c r="P85" s="1"/>
  <c r="Q85" s="1"/>
  <c r="J85"/>
  <c r="G85"/>
  <c r="N84"/>
  <c r="O84" s="1"/>
  <c r="K84"/>
  <c r="P84" s="1"/>
  <c r="Q84" s="1"/>
  <c r="J84"/>
  <c r="G84"/>
  <c r="K83"/>
  <c r="L83" s="1"/>
  <c r="M83" s="1"/>
  <c r="J83"/>
  <c r="G83"/>
  <c r="N83" s="1"/>
  <c r="O83" s="1"/>
  <c r="K80"/>
  <c r="L80" s="1"/>
  <c r="M80" s="1"/>
  <c r="J80"/>
  <c r="G80"/>
  <c r="N80" s="1"/>
  <c r="O80" s="1"/>
  <c r="F80"/>
  <c r="K79"/>
  <c r="L79" s="1"/>
  <c r="M79" s="1"/>
  <c r="J79"/>
  <c r="G79"/>
  <c r="N79" s="1"/>
  <c r="O79" s="1"/>
  <c r="F79"/>
  <c r="K78"/>
  <c r="L78" s="1"/>
  <c r="M78" s="1"/>
  <c r="J78"/>
  <c r="G78"/>
  <c r="F78"/>
  <c r="P77"/>
  <c r="Q77" s="1"/>
  <c r="K77"/>
  <c r="J77"/>
  <c r="G77"/>
  <c r="F77"/>
  <c r="P76"/>
  <c r="Q76" s="1"/>
  <c r="K76"/>
  <c r="J76"/>
  <c r="G76"/>
  <c r="F76"/>
  <c r="P75"/>
  <c r="Q75" s="1"/>
  <c r="N75"/>
  <c r="O75" s="1"/>
  <c r="K75"/>
  <c r="L75" s="1"/>
  <c r="M75" s="1"/>
  <c r="J75"/>
  <c r="G75"/>
  <c r="F75"/>
  <c r="O74"/>
  <c r="N74"/>
  <c r="K74"/>
  <c r="L74" s="1"/>
  <c r="M74" s="1"/>
  <c r="J74"/>
  <c r="G74"/>
  <c r="F74"/>
  <c r="N73"/>
  <c r="O73" s="1"/>
  <c r="L73"/>
  <c r="M73" s="1"/>
  <c r="K73"/>
  <c r="P73" s="1"/>
  <c r="Q73" s="1"/>
  <c r="J73"/>
  <c r="G73"/>
  <c r="F73"/>
  <c r="N72"/>
  <c r="O72" s="1"/>
  <c r="L72"/>
  <c r="M72" s="1"/>
  <c r="K72"/>
  <c r="P72" s="1"/>
  <c r="Q72" s="1"/>
  <c r="J72"/>
  <c r="G72"/>
  <c r="F72"/>
  <c r="N71"/>
  <c r="O71" s="1"/>
  <c r="L71"/>
  <c r="M71" s="1"/>
  <c r="K71"/>
  <c r="P71" s="1"/>
  <c r="Q71" s="1"/>
  <c r="J71"/>
  <c r="G71"/>
  <c r="F71"/>
  <c r="N70"/>
  <c r="O70" s="1"/>
  <c r="K70"/>
  <c r="P70" s="1"/>
  <c r="Q70" s="1"/>
  <c r="J70"/>
  <c r="G70"/>
  <c r="K69"/>
  <c r="L69" s="1"/>
  <c r="M69" s="1"/>
  <c r="J69"/>
  <c r="G69"/>
  <c r="N69" s="1"/>
  <c r="O69" s="1"/>
  <c r="K68"/>
  <c r="L68" s="1"/>
  <c r="M68" s="1"/>
  <c r="J68"/>
  <c r="G68"/>
  <c r="N68" s="1"/>
  <c r="O68" s="1"/>
  <c r="F68"/>
  <c r="K67"/>
  <c r="L67" s="1"/>
  <c r="M67" s="1"/>
  <c r="J67"/>
  <c r="G67"/>
  <c r="N67" s="1"/>
  <c r="O67" s="1"/>
  <c r="F67"/>
  <c r="K66"/>
  <c r="L66" s="1"/>
  <c r="M66" s="1"/>
  <c r="J66"/>
  <c r="G66"/>
  <c r="F66"/>
  <c r="K65"/>
  <c r="P65" s="1"/>
  <c r="Q65" s="1"/>
  <c r="J65"/>
  <c r="G65"/>
  <c r="F65"/>
  <c r="K64"/>
  <c r="P64" s="1"/>
  <c r="Q64" s="1"/>
  <c r="J64"/>
  <c r="G64"/>
  <c r="F64"/>
  <c r="N63"/>
  <c r="O63" s="1"/>
  <c r="K63"/>
  <c r="L63" s="1"/>
  <c r="M63" s="1"/>
  <c r="J63"/>
  <c r="G63"/>
  <c r="F63"/>
  <c r="N62"/>
  <c r="O62" s="1"/>
  <c r="K62"/>
  <c r="L62" s="1"/>
  <c r="M62" s="1"/>
  <c r="J62"/>
  <c r="G62"/>
  <c r="F62"/>
  <c r="P61"/>
  <c r="Q61" s="1"/>
  <c r="O61"/>
  <c r="N61"/>
  <c r="M61"/>
  <c r="L61"/>
  <c r="K61"/>
  <c r="J61"/>
  <c r="G61"/>
  <c r="F61"/>
  <c r="N60"/>
  <c r="O60" s="1"/>
  <c r="K60"/>
  <c r="P60" s="1"/>
  <c r="Q60" s="1"/>
  <c r="J60"/>
  <c r="G60"/>
  <c r="F60"/>
  <c r="N57"/>
  <c r="O57" s="1"/>
  <c r="M57"/>
  <c r="L57"/>
  <c r="K57"/>
  <c r="P57" s="1"/>
  <c r="Q57" s="1"/>
  <c r="J57"/>
  <c r="G57"/>
  <c r="F57"/>
  <c r="N56"/>
  <c r="O56" s="1"/>
  <c r="L56"/>
  <c r="M56" s="1"/>
  <c r="K56"/>
  <c r="P56" s="1"/>
  <c r="Q56" s="1"/>
  <c r="J56"/>
  <c r="G56"/>
  <c r="K55"/>
  <c r="L55" s="1"/>
  <c r="M55" s="1"/>
  <c r="J55"/>
  <c r="G55"/>
  <c r="N55" s="1"/>
  <c r="O55" s="1"/>
  <c r="K54"/>
  <c r="L54" s="1"/>
  <c r="M54" s="1"/>
  <c r="J54"/>
  <c r="G54"/>
  <c r="N54" s="1"/>
  <c r="O54" s="1"/>
  <c r="F54"/>
  <c r="K53"/>
  <c r="L53" s="1"/>
  <c r="M53" s="1"/>
  <c r="J53"/>
  <c r="G53"/>
  <c r="N53" s="1"/>
  <c r="O53" s="1"/>
  <c r="F53"/>
  <c r="K52"/>
  <c r="L52" s="1"/>
  <c r="M52" s="1"/>
  <c r="J52"/>
  <c r="G52"/>
  <c r="F52"/>
  <c r="K51"/>
  <c r="P51" s="1"/>
  <c r="Q51" s="1"/>
  <c r="J51"/>
  <c r="G51"/>
  <c r="F51"/>
  <c r="Q50"/>
  <c r="P50"/>
  <c r="K50"/>
  <c r="J50"/>
  <c r="G50"/>
  <c r="F50"/>
  <c r="Q49"/>
  <c r="P49"/>
  <c r="N49"/>
  <c r="O49" s="1"/>
  <c r="K49"/>
  <c r="L49" s="1"/>
  <c r="M49" s="1"/>
  <c r="J49"/>
  <c r="G49"/>
  <c r="F49"/>
  <c r="P48"/>
  <c r="Q48" s="1"/>
  <c r="O48"/>
  <c r="N48"/>
  <c r="K48"/>
  <c r="L48" s="1"/>
  <c r="M48" s="1"/>
  <c r="J48"/>
  <c r="G48"/>
  <c r="F48"/>
  <c r="P47"/>
  <c r="Q47" s="1"/>
  <c r="O47"/>
  <c r="N47"/>
  <c r="L47"/>
  <c r="M47" s="1"/>
  <c r="K47"/>
  <c r="J47"/>
  <c r="G47"/>
  <c r="F47"/>
  <c r="N46"/>
  <c r="O46" s="1"/>
  <c r="K46"/>
  <c r="P46" s="1"/>
  <c r="Q46" s="1"/>
  <c r="J46"/>
  <c r="G46"/>
  <c r="F46"/>
  <c r="N45"/>
  <c r="O45" s="1"/>
  <c r="M45"/>
  <c r="L45"/>
  <c r="K45"/>
  <c r="P45" s="1"/>
  <c r="Q45" s="1"/>
  <c r="J45"/>
  <c r="G45"/>
  <c r="F45"/>
  <c r="N44"/>
  <c r="O44" s="1"/>
  <c r="K44"/>
  <c r="P44" s="1"/>
  <c r="Q44" s="1"/>
  <c r="J44"/>
  <c r="G44"/>
  <c r="K43"/>
  <c r="L43" s="1"/>
  <c r="M43" s="1"/>
  <c r="J43"/>
  <c r="G43"/>
  <c r="N43" s="1"/>
  <c r="O43" s="1"/>
  <c r="K42"/>
  <c r="L42" s="1"/>
  <c r="M42" s="1"/>
  <c r="J42"/>
  <c r="G42"/>
  <c r="N42" s="1"/>
  <c r="O42" s="1"/>
  <c r="F42"/>
  <c r="K39"/>
  <c r="L39" s="1"/>
  <c r="M39" s="1"/>
  <c r="J39"/>
  <c r="G39"/>
  <c r="N39" s="1"/>
  <c r="O39" s="1"/>
  <c r="F39"/>
  <c r="K38"/>
  <c r="L38" s="1"/>
  <c r="M38" s="1"/>
  <c r="J38"/>
  <c r="G38"/>
  <c r="F38"/>
  <c r="K37"/>
  <c r="P37" s="1"/>
  <c r="Q37" s="1"/>
  <c r="J37"/>
  <c r="G37"/>
  <c r="F37"/>
  <c r="K36"/>
  <c r="P36" s="1"/>
  <c r="Q36" s="1"/>
  <c r="J36"/>
  <c r="G36"/>
  <c r="F36"/>
  <c r="Q33"/>
  <c r="P33"/>
  <c r="O33"/>
  <c r="N33"/>
  <c r="K33"/>
  <c r="L33" s="1"/>
  <c r="M33" s="1"/>
  <c r="J33"/>
  <c r="G33"/>
  <c r="F33"/>
  <c r="N32"/>
  <c r="O32" s="1"/>
  <c r="K32"/>
  <c r="L32" s="1"/>
  <c r="M32" s="1"/>
  <c r="J32"/>
  <c r="G32"/>
  <c r="F32"/>
  <c r="N31"/>
  <c r="O31" s="1"/>
  <c r="K31"/>
  <c r="L31" s="1"/>
  <c r="M31" s="1"/>
  <c r="J31"/>
  <c r="G31"/>
  <c r="N28"/>
  <c r="O28" s="1"/>
  <c r="K28"/>
  <c r="P28" s="1"/>
  <c r="Q28" s="1"/>
  <c r="J28"/>
  <c r="G28"/>
  <c r="F28"/>
  <c r="N27"/>
  <c r="O27" s="1"/>
  <c r="K27"/>
  <c r="P27" s="1"/>
  <c r="Q27" s="1"/>
  <c r="J27"/>
  <c r="G27"/>
  <c r="F27"/>
  <c r="N24"/>
  <c r="O24" s="1"/>
  <c r="L24"/>
  <c r="M24" s="1"/>
  <c r="K24"/>
  <c r="P24" s="1"/>
  <c r="Q24" s="1"/>
  <c r="J24"/>
  <c r="G24"/>
  <c r="K23"/>
  <c r="L23" s="1"/>
  <c r="M23" s="1"/>
  <c r="J23"/>
  <c r="G23"/>
  <c r="N23" s="1"/>
  <c r="O23" s="1"/>
  <c r="K22"/>
  <c r="L22" s="1"/>
  <c r="M22" s="1"/>
  <c r="J22"/>
  <c r="G22"/>
  <c r="N22" s="1"/>
  <c r="O22" s="1"/>
  <c r="F22"/>
  <c r="K21"/>
  <c r="L21" s="1"/>
  <c r="M21" s="1"/>
  <c r="J21"/>
  <c r="G21"/>
  <c r="N21" s="1"/>
  <c r="O21" s="1"/>
  <c r="F21"/>
  <c r="K20"/>
  <c r="L20" s="1"/>
  <c r="M20" s="1"/>
  <c r="J20"/>
  <c r="G20"/>
  <c r="F20"/>
  <c r="F14"/>
  <c r="F104" s="1"/>
  <c r="F13"/>
  <c r="F90" s="1"/>
  <c r="F12"/>
  <c r="F70" s="1"/>
  <c r="F11"/>
  <c r="F56" s="1"/>
  <c r="F10"/>
  <c r="F9"/>
  <c r="F31" s="1"/>
  <c r="F8"/>
  <c r="F7"/>
  <c r="F24" s="1"/>
  <c r="H61" i="3"/>
  <c r="H60"/>
  <c r="H59"/>
  <c r="H56"/>
  <c r="H55"/>
  <c r="H54"/>
  <c r="H53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8"/>
  <c r="H26"/>
  <c r="H25"/>
  <c r="H24"/>
  <c r="H23"/>
  <c r="H22"/>
  <c r="H21"/>
  <c r="H18"/>
  <c r="H17"/>
  <c r="H16"/>
  <c r="H15"/>
  <c r="H14"/>
  <c r="H13"/>
  <c r="K98"/>
  <c r="L98" s="1"/>
  <c r="M98" s="1"/>
  <c r="J98"/>
  <c r="H98"/>
  <c r="G98"/>
  <c r="N98" s="1"/>
  <c r="O98" s="1"/>
  <c r="F98"/>
  <c r="P97"/>
  <c r="Q97" s="1"/>
  <c r="K97"/>
  <c r="J97"/>
  <c r="G97"/>
  <c r="H97" s="1"/>
  <c r="F97"/>
  <c r="K96"/>
  <c r="P96" s="1"/>
  <c r="Q96" s="1"/>
  <c r="J96"/>
  <c r="G96"/>
  <c r="H96" s="1"/>
  <c r="F96"/>
  <c r="P95"/>
  <c r="Q95" s="1"/>
  <c r="K95"/>
  <c r="J95"/>
  <c r="G95"/>
  <c r="H95" s="1"/>
  <c r="F95"/>
  <c r="O94"/>
  <c r="N94"/>
  <c r="K94"/>
  <c r="P94" s="1"/>
  <c r="Q94" s="1"/>
  <c r="J94"/>
  <c r="H94"/>
  <c r="G94"/>
  <c r="F94"/>
  <c r="P93"/>
  <c r="Q93" s="1"/>
  <c r="K93"/>
  <c r="L93" s="1"/>
  <c r="M93" s="1"/>
  <c r="J93"/>
  <c r="G93"/>
  <c r="N93" s="1"/>
  <c r="O93" s="1"/>
  <c r="F93"/>
  <c r="Q92"/>
  <c r="P92"/>
  <c r="O92"/>
  <c r="N92"/>
  <c r="M92"/>
  <c r="L92"/>
  <c r="K92"/>
  <c r="J92"/>
  <c r="H92"/>
  <c r="G92"/>
  <c r="F92"/>
  <c r="P91"/>
  <c r="Q91" s="1"/>
  <c r="N91"/>
  <c r="O91" s="1"/>
  <c r="L91"/>
  <c r="M91" s="1"/>
  <c r="K91"/>
  <c r="J91"/>
  <c r="G91"/>
  <c r="H91" s="1"/>
  <c r="F91"/>
  <c r="O90"/>
  <c r="N90"/>
  <c r="K90"/>
  <c r="L90" s="1"/>
  <c r="M90" s="1"/>
  <c r="J90"/>
  <c r="G90"/>
  <c r="H90" s="1"/>
  <c r="F90"/>
  <c r="P89"/>
  <c r="Q89" s="1"/>
  <c r="N89"/>
  <c r="O89" s="1"/>
  <c r="L89"/>
  <c r="M89" s="1"/>
  <c r="K89"/>
  <c r="J89"/>
  <c r="H89"/>
  <c r="G89"/>
  <c r="F89"/>
  <c r="K88"/>
  <c r="L88" s="1"/>
  <c r="M88" s="1"/>
  <c r="J88"/>
  <c r="H88"/>
  <c r="G88"/>
  <c r="N88" s="1"/>
  <c r="O88" s="1"/>
  <c r="F88"/>
  <c r="P87"/>
  <c r="Q87" s="1"/>
  <c r="N87"/>
  <c r="O87" s="1"/>
  <c r="L87"/>
  <c r="M87" s="1"/>
  <c r="K87"/>
  <c r="J87"/>
  <c r="G87"/>
  <c r="H87" s="1"/>
  <c r="F87"/>
  <c r="K86"/>
  <c r="L86" s="1"/>
  <c r="M86" s="1"/>
  <c r="J86"/>
  <c r="H86"/>
  <c r="G86"/>
  <c r="N86" s="1"/>
  <c r="O86" s="1"/>
  <c r="F86"/>
  <c r="Q85"/>
  <c r="P85"/>
  <c r="K85"/>
  <c r="J85"/>
  <c r="G85"/>
  <c r="H85" s="1"/>
  <c r="F85"/>
  <c r="K84"/>
  <c r="P84" s="1"/>
  <c r="Q84" s="1"/>
  <c r="J84"/>
  <c r="H84"/>
  <c r="G84"/>
  <c r="N84" s="1"/>
  <c r="O84" s="1"/>
  <c r="F84"/>
  <c r="P83"/>
  <c r="Q83" s="1"/>
  <c r="K83"/>
  <c r="J83"/>
  <c r="G83"/>
  <c r="H83" s="1"/>
  <c r="F83"/>
  <c r="O82"/>
  <c r="N82"/>
  <c r="K82"/>
  <c r="P82" s="1"/>
  <c r="Q82" s="1"/>
  <c r="J82"/>
  <c r="H82"/>
  <c r="G82"/>
  <c r="F82"/>
  <c r="P81"/>
  <c r="Q81" s="1"/>
  <c r="K81"/>
  <c r="L81" s="1"/>
  <c r="M81" s="1"/>
  <c r="J81"/>
  <c r="G81"/>
  <c r="N81" s="1"/>
  <c r="O81" s="1"/>
  <c r="F81"/>
  <c r="Q80"/>
  <c r="P80"/>
  <c r="O80"/>
  <c r="N80"/>
  <c r="M80"/>
  <c r="L80"/>
  <c r="K80"/>
  <c r="J80"/>
  <c r="H80"/>
  <c r="G80"/>
  <c r="F80"/>
  <c r="P79"/>
  <c r="Q79" s="1"/>
  <c r="N79"/>
  <c r="O79" s="1"/>
  <c r="L79"/>
  <c r="M79" s="1"/>
  <c r="K79"/>
  <c r="J79"/>
  <c r="G79"/>
  <c r="H79" s="1"/>
  <c r="F79"/>
  <c r="O78"/>
  <c r="N78"/>
  <c r="K78"/>
  <c r="L78" s="1"/>
  <c r="M78" s="1"/>
  <c r="J78"/>
  <c r="G78"/>
  <c r="H78" s="1"/>
  <c r="F78"/>
  <c r="P77"/>
  <c r="Q77" s="1"/>
  <c r="N77"/>
  <c r="O77" s="1"/>
  <c r="L77"/>
  <c r="M77" s="1"/>
  <c r="K77"/>
  <c r="J77"/>
  <c r="H77"/>
  <c r="G77"/>
  <c r="F77"/>
  <c r="K76"/>
  <c r="L76" s="1"/>
  <c r="M76" s="1"/>
  <c r="J76"/>
  <c r="H76"/>
  <c r="G76"/>
  <c r="N76" s="1"/>
  <c r="O76" s="1"/>
  <c r="F76"/>
  <c r="P75"/>
  <c r="Q75" s="1"/>
  <c r="N75"/>
  <c r="O75" s="1"/>
  <c r="L75"/>
  <c r="M75" s="1"/>
  <c r="K75"/>
  <c r="J75"/>
  <c r="G75"/>
  <c r="H75" s="1"/>
  <c r="F75"/>
  <c r="K74"/>
  <c r="L74" s="1"/>
  <c r="M74" s="1"/>
  <c r="J74"/>
  <c r="H74"/>
  <c r="G74"/>
  <c r="N74" s="1"/>
  <c r="O74" s="1"/>
  <c r="F74"/>
  <c r="Q73"/>
  <c r="P73"/>
  <c r="K73"/>
  <c r="J73"/>
  <c r="G73"/>
  <c r="H73" s="1"/>
  <c r="F73"/>
  <c r="K72"/>
  <c r="P72" s="1"/>
  <c r="Q72" s="1"/>
  <c r="J72"/>
  <c r="H72"/>
  <c r="G72"/>
  <c r="N72" s="1"/>
  <c r="O72" s="1"/>
  <c r="F72"/>
  <c r="P71"/>
  <c r="Q71" s="1"/>
  <c r="K71"/>
  <c r="J71"/>
  <c r="G71"/>
  <c r="H71" s="1"/>
  <c r="F71"/>
  <c r="O70"/>
  <c r="N70"/>
  <c r="K70"/>
  <c r="P70" s="1"/>
  <c r="Q70" s="1"/>
  <c r="J70"/>
  <c r="H70"/>
  <c r="G70"/>
  <c r="F70"/>
  <c r="P69"/>
  <c r="Q69" s="1"/>
  <c r="K69"/>
  <c r="L69" s="1"/>
  <c r="M69" s="1"/>
  <c r="J69"/>
  <c r="G69"/>
  <c r="N69" s="1"/>
  <c r="O69" s="1"/>
  <c r="F69"/>
  <c r="Q68"/>
  <c r="P68"/>
  <c r="O68"/>
  <c r="N68"/>
  <c r="M68"/>
  <c r="L68"/>
  <c r="K68"/>
  <c r="J68"/>
  <c r="H68"/>
  <c r="G68"/>
  <c r="F68"/>
  <c r="P67"/>
  <c r="Q67" s="1"/>
  <c r="N67"/>
  <c r="O67" s="1"/>
  <c r="L67"/>
  <c r="M67" s="1"/>
  <c r="K67"/>
  <c r="J67"/>
  <c r="G67"/>
  <c r="H67" s="1"/>
  <c r="F67"/>
  <c r="O66"/>
  <c r="N66"/>
  <c r="K66"/>
  <c r="L66" s="1"/>
  <c r="M66" s="1"/>
  <c r="J66"/>
  <c r="G66"/>
  <c r="H66" s="1"/>
  <c r="F66"/>
  <c r="P65"/>
  <c r="Q65" s="1"/>
  <c r="N65"/>
  <c r="O65" s="1"/>
  <c r="L65"/>
  <c r="M65" s="1"/>
  <c r="K65"/>
  <c r="J65"/>
  <c r="H65"/>
  <c r="G65"/>
  <c r="F65"/>
  <c r="K64"/>
  <c r="L64" s="1"/>
  <c r="M64" s="1"/>
  <c r="J64"/>
  <c r="H64"/>
  <c r="G64"/>
  <c r="N64" s="1"/>
  <c r="O64" s="1"/>
  <c r="F64"/>
  <c r="P63"/>
  <c r="Q63" s="1"/>
  <c r="N63"/>
  <c r="O63" s="1"/>
  <c r="L63"/>
  <c r="M63" s="1"/>
  <c r="K63"/>
  <c r="J63"/>
  <c r="G63"/>
  <c r="H63" s="1"/>
  <c r="F63"/>
  <c r="K61"/>
  <c r="L61" s="1"/>
  <c r="M61" s="1"/>
  <c r="J61"/>
  <c r="G61"/>
  <c r="N61" s="1"/>
  <c r="O61" s="1"/>
  <c r="F61"/>
  <c r="P60"/>
  <c r="Q60" s="1"/>
  <c r="K60"/>
  <c r="J60"/>
  <c r="G60"/>
  <c r="F60"/>
  <c r="K59"/>
  <c r="P59" s="1"/>
  <c r="Q59" s="1"/>
  <c r="J59"/>
  <c r="G59"/>
  <c r="N59" s="1"/>
  <c r="O59" s="1"/>
  <c r="F59"/>
  <c r="G58"/>
  <c r="G57"/>
  <c r="P56"/>
  <c r="Q56" s="1"/>
  <c r="K56"/>
  <c r="J56"/>
  <c r="G56"/>
  <c r="F56"/>
  <c r="K55"/>
  <c r="P55" s="1"/>
  <c r="Q55" s="1"/>
  <c r="J55"/>
  <c r="G55"/>
  <c r="N55" s="1"/>
  <c r="O55" s="1"/>
  <c r="F55"/>
  <c r="P54"/>
  <c r="Q54" s="1"/>
  <c r="K54"/>
  <c r="J54"/>
  <c r="G54"/>
  <c r="F54"/>
  <c r="O53"/>
  <c r="N53"/>
  <c r="K53"/>
  <c r="P53" s="1"/>
  <c r="Q53" s="1"/>
  <c r="J53"/>
  <c r="G53"/>
  <c r="F53"/>
  <c r="T52"/>
  <c r="G52"/>
  <c r="T51"/>
  <c r="K51"/>
  <c r="P51" s="1"/>
  <c r="Q51" s="1"/>
  <c r="J51"/>
  <c r="G51"/>
  <c r="N51" s="1"/>
  <c r="O51" s="1"/>
  <c r="F51"/>
  <c r="K50"/>
  <c r="P50" s="1"/>
  <c r="Q50" s="1"/>
  <c r="J50"/>
  <c r="G50"/>
  <c r="F50"/>
  <c r="O49"/>
  <c r="N49"/>
  <c r="K49"/>
  <c r="P49" s="1"/>
  <c r="Q49" s="1"/>
  <c r="J49"/>
  <c r="G49"/>
  <c r="F49"/>
  <c r="P48"/>
  <c r="Q48" s="1"/>
  <c r="K48"/>
  <c r="L48" s="1"/>
  <c r="M48" s="1"/>
  <c r="J48"/>
  <c r="G48"/>
  <c r="N48" s="1"/>
  <c r="O48" s="1"/>
  <c r="F48"/>
  <c r="Q47"/>
  <c r="P47"/>
  <c r="O47"/>
  <c r="N47"/>
  <c r="M47"/>
  <c r="L47"/>
  <c r="K47"/>
  <c r="J47"/>
  <c r="G47"/>
  <c r="F47"/>
  <c r="N46"/>
  <c r="O46" s="1"/>
  <c r="K46"/>
  <c r="L46" s="1"/>
  <c r="M46" s="1"/>
  <c r="J46"/>
  <c r="G46"/>
  <c r="F46"/>
  <c r="O45"/>
  <c r="N45"/>
  <c r="K45"/>
  <c r="L45" s="1"/>
  <c r="M45" s="1"/>
  <c r="J45"/>
  <c r="G45"/>
  <c r="F45"/>
  <c r="P44"/>
  <c r="Q44" s="1"/>
  <c r="N44"/>
  <c r="O44" s="1"/>
  <c r="K44"/>
  <c r="L44" s="1"/>
  <c r="M44" s="1"/>
  <c r="J44"/>
  <c r="G44"/>
  <c r="F44"/>
  <c r="K43"/>
  <c r="L43" s="1"/>
  <c r="M43" s="1"/>
  <c r="J43"/>
  <c r="G43"/>
  <c r="N43" s="1"/>
  <c r="O43" s="1"/>
  <c r="F43"/>
  <c r="P42"/>
  <c r="Q42" s="1"/>
  <c r="N42"/>
  <c r="O42" s="1"/>
  <c r="L42"/>
  <c r="M42" s="1"/>
  <c r="K42"/>
  <c r="J42"/>
  <c r="G42"/>
  <c r="F42"/>
  <c r="K41"/>
  <c r="L41" s="1"/>
  <c r="M41" s="1"/>
  <c r="J41"/>
  <c r="G41"/>
  <c r="N41" s="1"/>
  <c r="O41" s="1"/>
  <c r="F41"/>
  <c r="K40"/>
  <c r="P40" s="1"/>
  <c r="Q40" s="1"/>
  <c r="J40"/>
  <c r="G40"/>
  <c r="F40"/>
  <c r="K39"/>
  <c r="P39" s="1"/>
  <c r="Q39" s="1"/>
  <c r="J39"/>
  <c r="G39"/>
  <c r="N39" s="1"/>
  <c r="O39" s="1"/>
  <c r="F39"/>
  <c r="K38"/>
  <c r="P38" s="1"/>
  <c r="Q38" s="1"/>
  <c r="J38"/>
  <c r="G38"/>
  <c r="F38"/>
  <c r="N37"/>
  <c r="O37" s="1"/>
  <c r="K37"/>
  <c r="P37" s="1"/>
  <c r="Q37" s="1"/>
  <c r="J37"/>
  <c r="G37"/>
  <c r="F37"/>
  <c r="P36"/>
  <c r="Q36" s="1"/>
  <c r="K36"/>
  <c r="L36" s="1"/>
  <c r="M36" s="1"/>
  <c r="J36"/>
  <c r="G36"/>
  <c r="N36" s="1"/>
  <c r="O36" s="1"/>
  <c r="F36"/>
  <c r="Q35"/>
  <c r="P35"/>
  <c r="O35"/>
  <c r="N35"/>
  <c r="M35"/>
  <c r="L35"/>
  <c r="K35"/>
  <c r="J35"/>
  <c r="G35"/>
  <c r="F35"/>
  <c r="P34"/>
  <c r="Q34" s="1"/>
  <c r="N34"/>
  <c r="O34" s="1"/>
  <c r="L34"/>
  <c r="M34" s="1"/>
  <c r="K34"/>
  <c r="J34"/>
  <c r="G34"/>
  <c r="F34"/>
  <c r="O33"/>
  <c r="N33"/>
  <c r="K33"/>
  <c r="L33" s="1"/>
  <c r="M33" s="1"/>
  <c r="J33"/>
  <c r="G33"/>
  <c r="F33"/>
  <c r="P32"/>
  <c r="Q32" s="1"/>
  <c r="N32"/>
  <c r="O32" s="1"/>
  <c r="L32"/>
  <c r="M32" s="1"/>
  <c r="K32"/>
  <c r="J32"/>
  <c r="G32"/>
  <c r="F32"/>
  <c r="K31"/>
  <c r="L31" s="1"/>
  <c r="M31" s="1"/>
  <c r="J31"/>
  <c r="G31"/>
  <c r="N31" s="1"/>
  <c r="O31" s="1"/>
  <c r="F31"/>
  <c r="P30"/>
  <c r="Q30" s="1"/>
  <c r="N30"/>
  <c r="O30" s="1"/>
  <c r="L30"/>
  <c r="M30" s="1"/>
  <c r="K30"/>
  <c r="J30"/>
  <c r="G30"/>
  <c r="F30"/>
  <c r="G29"/>
  <c r="P28"/>
  <c r="Q28" s="1"/>
  <c r="N28"/>
  <c r="O28" s="1"/>
  <c r="L28"/>
  <c r="M28" s="1"/>
  <c r="K28"/>
  <c r="J28"/>
  <c r="G28"/>
  <c r="F28"/>
  <c r="G27"/>
  <c r="P26"/>
  <c r="Q26" s="1"/>
  <c r="N26"/>
  <c r="O26" s="1"/>
  <c r="L26"/>
  <c r="M26" s="1"/>
  <c r="K26"/>
  <c r="J26"/>
  <c r="G26"/>
  <c r="F26"/>
  <c r="K25"/>
  <c r="L25" s="1"/>
  <c r="M25" s="1"/>
  <c r="J25"/>
  <c r="G25"/>
  <c r="N25" s="1"/>
  <c r="O25" s="1"/>
  <c r="F25"/>
  <c r="K24"/>
  <c r="P24" s="1"/>
  <c r="Q24" s="1"/>
  <c r="J24"/>
  <c r="G24"/>
  <c r="F24"/>
  <c r="K23"/>
  <c r="P23" s="1"/>
  <c r="Q23" s="1"/>
  <c r="J23"/>
  <c r="G23"/>
  <c r="N23" s="1"/>
  <c r="O23" s="1"/>
  <c r="F23"/>
  <c r="P22"/>
  <c r="Q22" s="1"/>
  <c r="K22"/>
  <c r="J22"/>
  <c r="G22"/>
  <c r="F22"/>
  <c r="O21"/>
  <c r="N21"/>
  <c r="K21"/>
  <c r="P21" s="1"/>
  <c r="Q21" s="1"/>
  <c r="J21"/>
  <c r="G21"/>
  <c r="F21"/>
  <c r="G20"/>
  <c r="G19"/>
  <c r="P18"/>
  <c r="Q18" s="1"/>
  <c r="K18"/>
  <c r="J18"/>
  <c r="G18"/>
  <c r="F18"/>
  <c r="O17"/>
  <c r="N17"/>
  <c r="K17"/>
  <c r="P17" s="1"/>
  <c r="Q17" s="1"/>
  <c r="J17"/>
  <c r="G17"/>
  <c r="F17"/>
  <c r="K16"/>
  <c r="L16" s="1"/>
  <c r="M16" s="1"/>
  <c r="J16"/>
  <c r="G16"/>
  <c r="N16" s="1"/>
  <c r="O16" s="1"/>
  <c r="F16"/>
  <c r="Q15"/>
  <c r="P15"/>
  <c r="O15"/>
  <c r="N15"/>
  <c r="M15"/>
  <c r="L15"/>
  <c r="K15"/>
  <c r="J15"/>
  <c r="G15"/>
  <c r="F15"/>
  <c r="P14"/>
  <c r="Q14" s="1"/>
  <c r="N14"/>
  <c r="O14" s="1"/>
  <c r="L14"/>
  <c r="M14" s="1"/>
  <c r="K14"/>
  <c r="J14"/>
  <c r="G14"/>
  <c r="F14"/>
  <c r="N13"/>
  <c r="O13" s="1"/>
  <c r="K13"/>
  <c r="L13" s="1"/>
  <c r="M13" s="1"/>
  <c r="J13"/>
  <c r="G13"/>
  <c r="F13"/>
  <c r="P104" i="2" l="1"/>
  <c r="Q104" s="1"/>
  <c r="L101"/>
  <c r="M101" s="1"/>
  <c r="P99"/>
  <c r="Q99" s="1"/>
  <c r="L96"/>
  <c r="M96" s="1"/>
  <c r="P90"/>
  <c r="Q90" s="1"/>
  <c r="L87"/>
  <c r="M87" s="1"/>
  <c r="P86"/>
  <c r="Q86" s="1"/>
  <c r="P84"/>
  <c r="Q84" s="1"/>
  <c r="L80"/>
  <c r="M80" s="1"/>
  <c r="P76"/>
  <c r="Q76" s="1"/>
  <c r="L73"/>
  <c r="M73" s="1"/>
  <c r="P72"/>
  <c r="Q72" s="1"/>
  <c r="P70"/>
  <c r="Q70" s="1"/>
  <c r="P69"/>
  <c r="Q69" s="1"/>
  <c r="L68"/>
  <c r="M68" s="1"/>
  <c r="P57"/>
  <c r="Q57" s="1"/>
  <c r="P56"/>
  <c r="Q56" s="1"/>
  <c r="L54"/>
  <c r="M54" s="1"/>
  <c r="L52"/>
  <c r="M52" s="1"/>
  <c r="P50"/>
  <c r="Q50" s="1"/>
  <c r="P46"/>
  <c r="Q46" s="1"/>
  <c r="P45"/>
  <c r="Q45" s="1"/>
  <c r="P44"/>
  <c r="Q44" s="1"/>
  <c r="P43"/>
  <c r="Q43" s="1"/>
  <c r="L38"/>
  <c r="M38" s="1"/>
  <c r="L28"/>
  <c r="M28" s="1"/>
  <c r="P24"/>
  <c r="Q24" s="1"/>
  <c r="L22"/>
  <c r="M22" s="1"/>
  <c r="F23"/>
  <c r="L32"/>
  <c r="M32" s="1"/>
  <c r="N36"/>
  <c r="O36" s="1"/>
  <c r="F43"/>
  <c r="L48"/>
  <c r="M48" s="1"/>
  <c r="N50"/>
  <c r="O50" s="1"/>
  <c r="F55"/>
  <c r="L62"/>
  <c r="M62" s="1"/>
  <c r="N64"/>
  <c r="O64" s="1"/>
  <c r="F69"/>
  <c r="L74"/>
  <c r="M74" s="1"/>
  <c r="N76"/>
  <c r="O76" s="1"/>
  <c r="F83"/>
  <c r="L88"/>
  <c r="M88" s="1"/>
  <c r="N90"/>
  <c r="O90" s="1"/>
  <c r="F97"/>
  <c r="L102"/>
  <c r="M102" s="1"/>
  <c r="N104"/>
  <c r="O104" s="1"/>
  <c r="P21"/>
  <c r="Q21" s="1"/>
  <c r="F24"/>
  <c r="L33"/>
  <c r="M33" s="1"/>
  <c r="P39"/>
  <c r="Q39" s="1"/>
  <c r="F44"/>
  <c r="L49"/>
  <c r="M49" s="1"/>
  <c r="P53"/>
  <c r="Q53" s="1"/>
  <c r="F56"/>
  <c r="L63"/>
  <c r="M63" s="1"/>
  <c r="P67"/>
  <c r="Q67" s="1"/>
  <c r="L75"/>
  <c r="M75" s="1"/>
  <c r="P79"/>
  <c r="Q79" s="1"/>
  <c r="L89"/>
  <c r="M89" s="1"/>
  <c r="P95"/>
  <c r="Q95" s="1"/>
  <c r="F98"/>
  <c r="L103"/>
  <c r="M103" s="1"/>
  <c r="P107"/>
  <c r="Q107" s="1"/>
  <c r="F27"/>
  <c r="L36"/>
  <c r="M36" s="1"/>
  <c r="F45"/>
  <c r="F57"/>
  <c r="F85"/>
  <c r="F99"/>
  <c r="L37"/>
  <c r="M37" s="1"/>
  <c r="F46"/>
  <c r="L51"/>
  <c r="M51" s="1"/>
  <c r="L65"/>
  <c r="M65" s="1"/>
  <c r="L77"/>
  <c r="M77" s="1"/>
  <c r="L93"/>
  <c r="M93" s="1"/>
  <c r="F100"/>
  <c r="L105"/>
  <c r="M105" s="1"/>
  <c r="F101"/>
  <c r="F48"/>
  <c r="F102"/>
  <c r="F103"/>
  <c r="F50"/>
  <c r="F104"/>
  <c r="F37"/>
  <c r="F51"/>
  <c r="F65"/>
  <c r="F93"/>
  <c r="F105"/>
  <c r="F20"/>
  <c r="N31"/>
  <c r="O31" s="1"/>
  <c r="N47"/>
  <c r="O47" s="1"/>
  <c r="F52"/>
  <c r="N61"/>
  <c r="O61" s="1"/>
  <c r="N73"/>
  <c r="O73" s="1"/>
  <c r="N87"/>
  <c r="O87" s="1"/>
  <c r="F94"/>
  <c r="N101"/>
  <c r="O101" s="1"/>
  <c r="F106"/>
  <c r="F21"/>
  <c r="F53"/>
  <c r="F95"/>
  <c r="F107"/>
  <c r="F42"/>
  <c r="P105" i="6"/>
  <c r="Q105" s="1"/>
  <c r="P103"/>
  <c r="Q103" s="1"/>
  <c r="P101"/>
  <c r="Q101" s="1"/>
  <c r="P93"/>
  <c r="Q93" s="1"/>
  <c r="P88"/>
  <c r="Q88" s="1"/>
  <c r="L87"/>
  <c r="M87" s="1"/>
  <c r="L84"/>
  <c r="M84" s="1"/>
  <c r="P62"/>
  <c r="Q62" s="1"/>
  <c r="L56"/>
  <c r="M56" s="1"/>
  <c r="P49"/>
  <c r="Q49" s="1"/>
  <c r="P37"/>
  <c r="Q37" s="1"/>
  <c r="P32"/>
  <c r="Q32" s="1"/>
  <c r="L24"/>
  <c r="M24" s="1"/>
  <c r="L97"/>
  <c r="M97" s="1"/>
  <c r="L106"/>
  <c r="M106" s="1"/>
  <c r="L95"/>
  <c r="M95" s="1"/>
  <c r="L94"/>
  <c r="M94" s="1"/>
  <c r="L102"/>
  <c r="M102" s="1"/>
  <c r="L85"/>
  <c r="M85" s="1"/>
  <c r="N89"/>
  <c r="O89" s="1"/>
  <c r="L89"/>
  <c r="M89" s="1"/>
  <c r="L70"/>
  <c r="M70" s="1"/>
  <c r="L74"/>
  <c r="M74" s="1"/>
  <c r="N63"/>
  <c r="O63" s="1"/>
  <c r="L65"/>
  <c r="M65" s="1"/>
  <c r="L63"/>
  <c r="M63" s="1"/>
  <c r="L67"/>
  <c r="M67" s="1"/>
  <c r="N72"/>
  <c r="O72" s="1"/>
  <c r="N61"/>
  <c r="O61" s="1"/>
  <c r="L72"/>
  <c r="M72" s="1"/>
  <c r="L61"/>
  <c r="M61" s="1"/>
  <c r="N77"/>
  <c r="O77" s="1"/>
  <c r="N75"/>
  <c r="O75" s="1"/>
  <c r="L77"/>
  <c r="M77" s="1"/>
  <c r="L69"/>
  <c r="M69" s="1"/>
  <c r="L75"/>
  <c r="M75" s="1"/>
  <c r="L66"/>
  <c r="M66" s="1"/>
  <c r="L71"/>
  <c r="M71" s="1"/>
  <c r="L78"/>
  <c r="M78" s="1"/>
  <c r="L44"/>
  <c r="M44" s="1"/>
  <c r="N48"/>
  <c r="O48" s="1"/>
  <c r="L55"/>
  <c r="M55" s="1"/>
  <c r="L48"/>
  <c r="M48" s="1"/>
  <c r="L52"/>
  <c r="M52" s="1"/>
  <c r="N46"/>
  <c r="O46" s="1"/>
  <c r="L57"/>
  <c r="M57" s="1"/>
  <c r="L33"/>
  <c r="M33" s="1"/>
  <c r="N31"/>
  <c r="O31" s="1"/>
  <c r="L31"/>
  <c r="M31" s="1"/>
  <c r="N33"/>
  <c r="O33" s="1"/>
  <c r="L27"/>
  <c r="M27" s="1"/>
  <c r="L22" i="5"/>
  <c r="M22" s="1"/>
  <c r="L21"/>
  <c r="M21" s="1"/>
  <c r="N21"/>
  <c r="O21" s="1"/>
  <c r="H20"/>
  <c r="L23"/>
  <c r="M23" s="1"/>
  <c r="P83"/>
  <c r="Q83" s="1"/>
  <c r="L63"/>
  <c r="M63" s="1"/>
  <c r="P77"/>
  <c r="Q77" s="1"/>
  <c r="L65"/>
  <c r="M65" s="1"/>
  <c r="L20"/>
  <c r="M20" s="1"/>
  <c r="P20" i="6"/>
  <c r="Q20" s="1"/>
  <c r="F23"/>
  <c r="N36"/>
  <c r="O36" s="1"/>
  <c r="P38"/>
  <c r="Q38" s="1"/>
  <c r="F43"/>
  <c r="N50"/>
  <c r="O50" s="1"/>
  <c r="P52"/>
  <c r="Q52" s="1"/>
  <c r="F55"/>
  <c r="N64"/>
  <c r="O64" s="1"/>
  <c r="P66"/>
  <c r="Q66" s="1"/>
  <c r="N76"/>
  <c r="O76" s="1"/>
  <c r="P78"/>
  <c r="Q78" s="1"/>
  <c r="F83"/>
  <c r="N90"/>
  <c r="O90" s="1"/>
  <c r="P94"/>
  <c r="Q94" s="1"/>
  <c r="F97"/>
  <c r="N104"/>
  <c r="O104" s="1"/>
  <c r="P106"/>
  <c r="Q106" s="1"/>
  <c r="P21"/>
  <c r="Q21" s="1"/>
  <c r="P39"/>
  <c r="Q39" s="1"/>
  <c r="F44"/>
  <c r="P53"/>
  <c r="Q53" s="1"/>
  <c r="F56"/>
  <c r="P67"/>
  <c r="Q67" s="1"/>
  <c r="P79"/>
  <c r="Q79" s="1"/>
  <c r="F84"/>
  <c r="P95"/>
  <c r="Q95" s="1"/>
  <c r="F98"/>
  <c r="P107"/>
  <c r="Q107" s="1"/>
  <c r="N20"/>
  <c r="O20" s="1"/>
  <c r="L36"/>
  <c r="M36" s="1"/>
  <c r="N38"/>
  <c r="O38" s="1"/>
  <c r="L50"/>
  <c r="M50" s="1"/>
  <c r="N52"/>
  <c r="O52" s="1"/>
  <c r="L64"/>
  <c r="M64" s="1"/>
  <c r="N66"/>
  <c r="O66" s="1"/>
  <c r="L76"/>
  <c r="M76" s="1"/>
  <c r="N78"/>
  <c r="O78" s="1"/>
  <c r="F85"/>
  <c r="L90"/>
  <c r="M90" s="1"/>
  <c r="N94"/>
  <c r="O94" s="1"/>
  <c r="F99"/>
  <c r="L104"/>
  <c r="M104" s="1"/>
  <c r="N106"/>
  <c r="O106" s="1"/>
  <c r="P23"/>
  <c r="Q23" s="1"/>
  <c r="P43"/>
  <c r="Q43" s="1"/>
  <c r="F46"/>
  <c r="P55"/>
  <c r="Q55" s="1"/>
  <c r="P69"/>
  <c r="Q69" s="1"/>
  <c r="P83"/>
  <c r="Q83" s="1"/>
  <c r="F86"/>
  <c r="P97"/>
  <c r="Q97" s="1"/>
  <c r="F100"/>
  <c r="N22"/>
  <c r="O22" s="1"/>
  <c r="N42"/>
  <c r="O42" s="1"/>
  <c r="F47"/>
  <c r="N54"/>
  <c r="O54" s="1"/>
  <c r="N68"/>
  <c r="O68" s="1"/>
  <c r="N80"/>
  <c r="O80" s="1"/>
  <c r="F87"/>
  <c r="N96"/>
  <c r="O96" s="1"/>
  <c r="F101"/>
  <c r="N23"/>
  <c r="O23" s="1"/>
  <c r="P27"/>
  <c r="Q27" s="1"/>
  <c r="N43"/>
  <c r="O43" s="1"/>
  <c r="P45"/>
  <c r="Q45" s="1"/>
  <c r="N55"/>
  <c r="O55" s="1"/>
  <c r="P57"/>
  <c r="Q57" s="1"/>
  <c r="N69"/>
  <c r="O69" s="1"/>
  <c r="P71"/>
  <c r="Q71" s="1"/>
  <c r="N83"/>
  <c r="O83" s="1"/>
  <c r="P85"/>
  <c r="Q85" s="1"/>
  <c r="F88"/>
  <c r="N97"/>
  <c r="O97" s="1"/>
  <c r="P99"/>
  <c r="Q99" s="1"/>
  <c r="F102"/>
  <c r="L22"/>
  <c r="M22" s="1"/>
  <c r="P28"/>
  <c r="Q28" s="1"/>
  <c r="L42"/>
  <c r="M42" s="1"/>
  <c r="P46"/>
  <c r="Q46" s="1"/>
  <c r="L54"/>
  <c r="M54" s="1"/>
  <c r="P60"/>
  <c r="Q60" s="1"/>
  <c r="L68"/>
  <c r="M68" s="1"/>
  <c r="P72"/>
  <c r="Q72" s="1"/>
  <c r="L80"/>
  <c r="M80" s="1"/>
  <c r="P86"/>
  <c r="Q86" s="1"/>
  <c r="F89"/>
  <c r="L96"/>
  <c r="M96" s="1"/>
  <c r="P100"/>
  <c r="Q100" s="1"/>
  <c r="F103"/>
  <c r="F104"/>
  <c r="F94"/>
  <c r="F106"/>
  <c r="F95"/>
  <c r="F107"/>
  <c r="L105" i="5"/>
  <c r="M105" s="1"/>
  <c r="L104"/>
  <c r="M104" s="1"/>
  <c r="L99"/>
  <c r="M99" s="1"/>
  <c r="P97"/>
  <c r="Q97" s="1"/>
  <c r="P94"/>
  <c r="Q94" s="1"/>
  <c r="L93"/>
  <c r="M93" s="1"/>
  <c r="P86"/>
  <c r="Q86" s="1"/>
  <c r="L85"/>
  <c r="M85" s="1"/>
  <c r="P79"/>
  <c r="Q79" s="1"/>
  <c r="L75"/>
  <c r="M75" s="1"/>
  <c r="P72"/>
  <c r="Q72" s="1"/>
  <c r="L71"/>
  <c r="M71" s="1"/>
  <c r="P60"/>
  <c r="Q60" s="1"/>
  <c r="P55"/>
  <c r="Q55" s="1"/>
  <c r="P53"/>
  <c r="Q53" s="1"/>
  <c r="P52"/>
  <c r="Q52" s="1"/>
  <c r="L49"/>
  <c r="M49" s="1"/>
  <c r="P46"/>
  <c r="Q46" s="1"/>
  <c r="P38"/>
  <c r="Q38" s="1"/>
  <c r="P28"/>
  <c r="Q28" s="1"/>
  <c r="P21"/>
  <c r="Q21" s="1"/>
  <c r="L32"/>
  <c r="M32" s="1"/>
  <c r="N36"/>
  <c r="O36" s="1"/>
  <c r="F43"/>
  <c r="L48"/>
  <c r="M48" s="1"/>
  <c r="N50"/>
  <c r="O50" s="1"/>
  <c r="F55"/>
  <c r="L62"/>
  <c r="M62" s="1"/>
  <c r="N64"/>
  <c r="O64" s="1"/>
  <c r="F69"/>
  <c r="L74"/>
  <c r="M74" s="1"/>
  <c r="N76"/>
  <c r="O76" s="1"/>
  <c r="L88"/>
  <c r="M88" s="1"/>
  <c r="N90"/>
  <c r="O90" s="1"/>
  <c r="L102"/>
  <c r="M102" s="1"/>
  <c r="P95"/>
  <c r="Q95" s="1"/>
  <c r="L36"/>
  <c r="M36" s="1"/>
  <c r="F45"/>
  <c r="L50"/>
  <c r="M50" s="1"/>
  <c r="F57"/>
  <c r="L64"/>
  <c r="M64" s="1"/>
  <c r="F71"/>
  <c r="L76"/>
  <c r="M76" s="1"/>
  <c r="L90"/>
  <c r="M90" s="1"/>
  <c r="P23"/>
  <c r="Q23" s="1"/>
  <c r="L37"/>
  <c r="M37" s="1"/>
  <c r="N39"/>
  <c r="O39" s="1"/>
  <c r="P43"/>
  <c r="Q43" s="1"/>
  <c r="F46"/>
  <c r="L51"/>
  <c r="M51" s="1"/>
  <c r="N53"/>
  <c r="O53" s="1"/>
  <c r="F60"/>
  <c r="F72"/>
  <c r="F86"/>
  <c r="N95"/>
  <c r="O95" s="1"/>
  <c r="F100"/>
  <c r="N107"/>
  <c r="O107" s="1"/>
  <c r="F44"/>
  <c r="F56"/>
  <c r="N22"/>
  <c r="O22" s="1"/>
  <c r="F31"/>
  <c r="N42"/>
  <c r="O42" s="1"/>
  <c r="P44"/>
  <c r="Q44" s="1"/>
  <c r="F47"/>
  <c r="N54"/>
  <c r="O54" s="1"/>
  <c r="P56"/>
  <c r="Q56" s="1"/>
  <c r="F61"/>
  <c r="P70"/>
  <c r="Q70" s="1"/>
  <c r="F73"/>
  <c r="P84"/>
  <c r="Q84" s="1"/>
  <c r="F87"/>
  <c r="P98"/>
  <c r="Q98" s="1"/>
  <c r="F101"/>
  <c r="N23"/>
  <c r="O23" s="1"/>
  <c r="P27"/>
  <c r="Q27" s="1"/>
  <c r="N43"/>
  <c r="O43" s="1"/>
  <c r="P45"/>
  <c r="Q45" s="1"/>
  <c r="F48"/>
  <c r="N55"/>
  <c r="O55" s="1"/>
  <c r="F62"/>
  <c r="N69"/>
  <c r="O69" s="1"/>
  <c r="F74"/>
  <c r="N83"/>
  <c r="O83" s="1"/>
  <c r="F88"/>
  <c r="F102"/>
  <c r="L107"/>
  <c r="M107" s="1"/>
  <c r="F103"/>
  <c r="F49"/>
  <c r="P31"/>
  <c r="Q31" s="1"/>
  <c r="F36"/>
  <c r="P47"/>
  <c r="Q47" s="1"/>
  <c r="F50"/>
  <c r="N57"/>
  <c r="O57" s="1"/>
  <c r="P61"/>
  <c r="Q61" s="1"/>
  <c r="F64"/>
  <c r="N71"/>
  <c r="O71" s="1"/>
  <c r="P73"/>
  <c r="Q73" s="1"/>
  <c r="F76"/>
  <c r="N85"/>
  <c r="O85" s="1"/>
  <c r="P87"/>
  <c r="Q87" s="1"/>
  <c r="N99"/>
  <c r="O99" s="1"/>
  <c r="P101"/>
  <c r="Q101" s="1"/>
  <c r="F104"/>
  <c r="F37"/>
  <c r="F51"/>
  <c r="F65"/>
  <c r="F77"/>
  <c r="F93"/>
  <c r="F105"/>
  <c r="F20"/>
  <c r="F38"/>
  <c r="F52"/>
  <c r="F66"/>
  <c r="F78"/>
  <c r="F94"/>
  <c r="F106"/>
  <c r="F21"/>
  <c r="F53"/>
  <c r="F67"/>
  <c r="F79"/>
  <c r="F95"/>
  <c r="F107"/>
  <c r="F42"/>
  <c r="F68"/>
  <c r="P102" i="4"/>
  <c r="Q102" s="1"/>
  <c r="L100"/>
  <c r="M100" s="1"/>
  <c r="L99"/>
  <c r="M99" s="1"/>
  <c r="P88"/>
  <c r="Q88" s="1"/>
  <c r="L87"/>
  <c r="M87" s="1"/>
  <c r="L85"/>
  <c r="M85" s="1"/>
  <c r="L84"/>
  <c r="M84" s="1"/>
  <c r="P74"/>
  <c r="Q74" s="1"/>
  <c r="L70"/>
  <c r="M70" s="1"/>
  <c r="P63"/>
  <c r="Q63" s="1"/>
  <c r="P62"/>
  <c r="Q62" s="1"/>
  <c r="L60"/>
  <c r="M60" s="1"/>
  <c r="L46"/>
  <c r="M46" s="1"/>
  <c r="L44"/>
  <c r="M44" s="1"/>
  <c r="P32"/>
  <c r="Q32" s="1"/>
  <c r="P31"/>
  <c r="Q31" s="1"/>
  <c r="L28"/>
  <c r="M28" s="1"/>
  <c r="L27"/>
  <c r="M27" s="1"/>
  <c r="F96"/>
  <c r="P20"/>
  <c r="Q20" s="1"/>
  <c r="F23"/>
  <c r="N36"/>
  <c r="O36" s="1"/>
  <c r="P38"/>
  <c r="Q38" s="1"/>
  <c r="F43"/>
  <c r="N50"/>
  <c r="O50" s="1"/>
  <c r="P52"/>
  <c r="Q52" s="1"/>
  <c r="F55"/>
  <c r="N64"/>
  <c r="O64" s="1"/>
  <c r="P66"/>
  <c r="Q66" s="1"/>
  <c r="F69"/>
  <c r="N76"/>
  <c r="O76" s="1"/>
  <c r="P78"/>
  <c r="Q78" s="1"/>
  <c r="F83"/>
  <c r="N90"/>
  <c r="O90" s="1"/>
  <c r="P94"/>
  <c r="Q94" s="1"/>
  <c r="F97"/>
  <c r="N104"/>
  <c r="O104" s="1"/>
  <c r="P106"/>
  <c r="Q106" s="1"/>
  <c r="P21"/>
  <c r="Q21" s="1"/>
  <c r="N37"/>
  <c r="O37" s="1"/>
  <c r="P39"/>
  <c r="Q39" s="1"/>
  <c r="F44"/>
  <c r="N51"/>
  <c r="O51" s="1"/>
  <c r="P53"/>
  <c r="Q53" s="1"/>
  <c r="N65"/>
  <c r="O65" s="1"/>
  <c r="P67"/>
  <c r="Q67" s="1"/>
  <c r="N77"/>
  <c r="O77" s="1"/>
  <c r="P79"/>
  <c r="Q79" s="1"/>
  <c r="F84"/>
  <c r="N93"/>
  <c r="O93" s="1"/>
  <c r="P95"/>
  <c r="Q95" s="1"/>
  <c r="F98"/>
  <c r="N105"/>
  <c r="O105" s="1"/>
  <c r="P107"/>
  <c r="Q107" s="1"/>
  <c r="N20"/>
  <c r="O20" s="1"/>
  <c r="P22"/>
  <c r="Q22" s="1"/>
  <c r="L36"/>
  <c r="M36" s="1"/>
  <c r="N38"/>
  <c r="O38" s="1"/>
  <c r="P42"/>
  <c r="Q42" s="1"/>
  <c r="L50"/>
  <c r="M50" s="1"/>
  <c r="N52"/>
  <c r="O52" s="1"/>
  <c r="P54"/>
  <c r="Q54" s="1"/>
  <c r="L64"/>
  <c r="M64" s="1"/>
  <c r="N66"/>
  <c r="O66" s="1"/>
  <c r="P68"/>
  <c r="Q68" s="1"/>
  <c r="L76"/>
  <c r="M76" s="1"/>
  <c r="N78"/>
  <c r="O78" s="1"/>
  <c r="P80"/>
  <c r="Q80" s="1"/>
  <c r="F85"/>
  <c r="L90"/>
  <c r="M90" s="1"/>
  <c r="N94"/>
  <c r="O94" s="1"/>
  <c r="P96"/>
  <c r="Q96" s="1"/>
  <c r="F99"/>
  <c r="L104"/>
  <c r="M104" s="1"/>
  <c r="N106"/>
  <c r="O106" s="1"/>
  <c r="P23"/>
  <c r="Q23" s="1"/>
  <c r="L37"/>
  <c r="M37" s="1"/>
  <c r="P43"/>
  <c r="Q43" s="1"/>
  <c r="L51"/>
  <c r="M51" s="1"/>
  <c r="P55"/>
  <c r="Q55" s="1"/>
  <c r="L65"/>
  <c r="M65" s="1"/>
  <c r="P69"/>
  <c r="Q69" s="1"/>
  <c r="L77"/>
  <c r="M77" s="1"/>
  <c r="P83"/>
  <c r="Q83" s="1"/>
  <c r="F86"/>
  <c r="L93"/>
  <c r="M93" s="1"/>
  <c r="P97"/>
  <c r="Q97" s="1"/>
  <c r="F100"/>
  <c r="L105"/>
  <c r="M105" s="1"/>
  <c r="F87"/>
  <c r="F101"/>
  <c r="F95"/>
  <c r="F107"/>
  <c r="F88"/>
  <c r="F102"/>
  <c r="F89"/>
  <c r="F103"/>
  <c r="P46" i="3"/>
  <c r="Q46" s="1"/>
  <c r="P16"/>
  <c r="Q16" s="1"/>
  <c r="N18"/>
  <c r="O18" s="1"/>
  <c r="N22"/>
  <c r="O22" s="1"/>
  <c r="N38"/>
  <c r="O38" s="1"/>
  <c r="N50"/>
  <c r="O50" s="1"/>
  <c r="N54"/>
  <c r="O54" s="1"/>
  <c r="N71"/>
  <c r="O71" s="1"/>
  <c r="N83"/>
  <c r="O83" s="1"/>
  <c r="N95"/>
  <c r="O95" s="1"/>
  <c r="L17"/>
  <c r="M17" s="1"/>
  <c r="L21"/>
  <c r="M21" s="1"/>
  <c r="P25"/>
  <c r="Q25" s="1"/>
  <c r="L37"/>
  <c r="M37" s="1"/>
  <c r="P41"/>
  <c r="Q41" s="1"/>
  <c r="L49"/>
  <c r="M49" s="1"/>
  <c r="L53"/>
  <c r="M53" s="1"/>
  <c r="P61"/>
  <c r="Q61" s="1"/>
  <c r="L70"/>
  <c r="M70" s="1"/>
  <c r="P74"/>
  <c r="Q74" s="1"/>
  <c r="L82"/>
  <c r="M82" s="1"/>
  <c r="P86"/>
  <c r="Q86" s="1"/>
  <c r="L94"/>
  <c r="M94" s="1"/>
  <c r="N96"/>
  <c r="O96" s="1"/>
  <c r="P98"/>
  <c r="Q98" s="1"/>
  <c r="L18"/>
  <c r="M18" s="1"/>
  <c r="L22"/>
  <c r="M22" s="1"/>
  <c r="N24"/>
  <c r="O24" s="1"/>
  <c r="L38"/>
  <c r="M38" s="1"/>
  <c r="N40"/>
  <c r="O40" s="1"/>
  <c r="L50"/>
  <c r="M50" s="1"/>
  <c r="L54"/>
  <c r="M54" s="1"/>
  <c r="N56"/>
  <c r="O56" s="1"/>
  <c r="N60"/>
  <c r="O60" s="1"/>
  <c r="L71"/>
  <c r="M71" s="1"/>
  <c r="N73"/>
  <c r="O73" s="1"/>
  <c r="L83"/>
  <c r="M83" s="1"/>
  <c r="N85"/>
  <c r="O85" s="1"/>
  <c r="L95"/>
  <c r="M95" s="1"/>
  <c r="N97"/>
  <c r="O97" s="1"/>
  <c r="L23"/>
  <c r="M23" s="1"/>
  <c r="P31"/>
  <c r="Q31" s="1"/>
  <c r="L39"/>
  <c r="M39" s="1"/>
  <c r="P43"/>
  <c r="Q43" s="1"/>
  <c r="L51"/>
  <c r="M51" s="1"/>
  <c r="L55"/>
  <c r="M55" s="1"/>
  <c r="L59"/>
  <c r="M59" s="1"/>
  <c r="P64"/>
  <c r="Q64" s="1"/>
  <c r="H69"/>
  <c r="L72"/>
  <c r="M72" s="1"/>
  <c r="P76"/>
  <c r="Q76" s="1"/>
  <c r="H81"/>
  <c r="L84"/>
  <c r="M84" s="1"/>
  <c r="P88"/>
  <c r="Q88" s="1"/>
  <c r="H93"/>
  <c r="L96"/>
  <c r="M96" s="1"/>
  <c r="L24"/>
  <c r="M24" s="1"/>
  <c r="L40"/>
  <c r="M40" s="1"/>
  <c r="L56"/>
  <c r="M56" s="1"/>
  <c r="L60"/>
  <c r="M60" s="1"/>
  <c r="L73"/>
  <c r="M73" s="1"/>
  <c r="L85"/>
  <c r="M85" s="1"/>
  <c r="L97"/>
  <c r="M97" s="1"/>
  <c r="P13"/>
  <c r="Q13" s="1"/>
  <c r="P33"/>
  <c r="Q33" s="1"/>
  <c r="P45"/>
  <c r="Q45" s="1"/>
  <c r="P66"/>
  <c r="Q66" s="1"/>
  <c r="P78"/>
  <c r="Q78" s="1"/>
  <c r="P90"/>
  <c r="Q90" s="1"/>
</calcChain>
</file>

<file path=xl/comments1.xml><?xml version="1.0" encoding="utf-8"?>
<comments xmlns="http://schemas.openxmlformats.org/spreadsheetml/2006/main">
  <authors>
    <author>Alvin De Rivera</author>
    <author/>
  </authors>
  <commentList>
    <comment ref="F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1RMB = USD0.15</t>
        </r>
      </text>
    </comment>
    <comment ref="D20" authorId="1">
      <text>
        <r>
          <rPr>
            <sz val="10"/>
            <rFont val="Arial"/>
            <family val="2"/>
          </rPr>
          <t>Uc=10.58
11/04/22, uc=9.70</t>
        </r>
      </text>
    </comment>
    <comment ref="D21" authorId="1">
      <text>
        <r>
          <rPr>
            <sz val="10"/>
            <rFont val="Arial"/>
            <family val="2"/>
          </rPr>
          <t>Uc=9.67
11/4/22, uc=8.51</t>
        </r>
      </text>
    </comment>
    <comment ref="D22" authorId="1">
      <text>
        <r>
          <rPr>
            <sz val="10"/>
            <rFont val="Arial"/>
            <family val="2"/>
          </rPr>
          <t>Uc=3.32
11/4/22, uc=2.76</t>
        </r>
      </text>
    </comment>
    <comment ref="D23" authorId="1">
      <text>
        <r>
          <rPr>
            <sz val="10"/>
            <rFont val="Arial"/>
            <family val="2"/>
          </rPr>
          <t>Uc=0.17</t>
        </r>
      </text>
    </comment>
    <comment ref="D24" authorId="1">
      <text>
        <r>
          <rPr>
            <sz val="10"/>
            <rFont val="Arial"/>
            <family val="2"/>
          </rPr>
          <t>Uc=12.95
11/4/22, uc=10.97</t>
        </r>
      </text>
    </comment>
    <comment ref="D27" authorId="1">
      <text>
        <r>
          <rPr>
            <sz val="10"/>
            <rFont val="Arial"/>
            <family val="2"/>
          </rPr>
          <t>Uc=35.04
11/4/22, uc=30.24</t>
        </r>
      </text>
    </comment>
    <comment ref="D28" authorId="1">
      <text>
        <r>
          <rPr>
            <sz val="10"/>
            <rFont val="Arial"/>
            <family val="2"/>
          </rPr>
          <t>Uc=9.66
11/4/22, uc=8.50</t>
        </r>
      </text>
    </comment>
    <comment ref="D31" authorId="1">
      <text>
        <r>
          <rPr>
            <sz val="10"/>
            <rFont val="Arial"/>
            <family val="2"/>
          </rPr>
          <t>Uc=3.37
11/4/22, uc=2.78</t>
        </r>
      </text>
    </comment>
    <comment ref="D32" authorId="1">
      <text>
        <r>
          <rPr>
            <sz val="10"/>
            <rFont val="Arial"/>
            <family val="2"/>
          </rPr>
          <t>Uc=15.74
11/4/22, uc=14.66</t>
        </r>
      </text>
    </comment>
    <comment ref="D33" authorId="1">
      <text>
        <r>
          <rPr>
            <sz val="10"/>
            <rFont val="Arial"/>
            <family val="2"/>
          </rPr>
          <t>Uc=11.78
11/4/22, uc=9.80</t>
        </r>
      </text>
    </comment>
    <comment ref="D36" authorId="1">
      <text>
        <r>
          <rPr>
            <sz val="10"/>
            <rFont val="Arial"/>
            <family val="2"/>
          </rPr>
          <t>Uc=11.78
11/4/22, uc=9.80</t>
        </r>
      </text>
    </comment>
    <comment ref="D37" authorId="1">
      <text>
        <r>
          <rPr>
            <sz val="10"/>
            <rFont val="Arial"/>
            <family val="2"/>
          </rPr>
          <t>Uc=50.53
11/4/22, uc=42.84</t>
        </r>
      </text>
    </comment>
    <comment ref="D38" authorId="1">
      <text>
        <r>
          <rPr>
            <sz val="10"/>
            <rFont val="Arial"/>
            <family val="2"/>
          </rPr>
          <t>Uc=27.67
Sept 17, 2020, new cost = 26.67
03/03/21, uc=20</t>
        </r>
      </text>
    </comment>
    <comment ref="D39" authorId="1">
      <text>
        <r>
          <rPr>
            <sz val="10"/>
            <rFont val="Arial"/>
            <family val="2"/>
          </rPr>
          <t>Uc=0.20</t>
        </r>
      </text>
    </comment>
    <comment ref="D42" authorId="1">
      <text>
        <r>
          <rPr>
            <sz val="10"/>
            <rFont val="Arial"/>
            <family val="2"/>
          </rPr>
          <t>Uc=103.40</t>
        </r>
      </text>
    </comment>
    <comment ref="D43" authorId="1">
      <text>
        <r>
          <rPr>
            <sz val="10"/>
            <rFont val="Arial"/>
            <family val="2"/>
          </rPr>
          <t>Uc=1.11</t>
        </r>
      </text>
    </comment>
    <comment ref="D44" authorId="1">
      <text>
        <r>
          <rPr>
            <sz val="10"/>
            <rFont val="Arial"/>
            <family val="2"/>
          </rPr>
          <t>Uc=1.66</t>
        </r>
      </text>
    </comment>
    <comment ref="D45" authorId="1">
      <text>
        <r>
          <rPr>
            <sz val="10"/>
            <rFont val="Arial"/>
            <family val="2"/>
          </rPr>
          <t>Uc=4.01
11/4/22, uc=3.35</t>
        </r>
      </text>
    </comment>
    <comment ref="D46" authorId="1">
      <text>
        <r>
          <rPr>
            <sz val="10"/>
            <rFont val="Arial"/>
            <family val="2"/>
          </rPr>
          <t>Uc=19.41
11/4/22, uc=15.15</t>
        </r>
      </text>
    </comment>
    <comment ref="D47" authorId="1">
      <text>
        <r>
          <rPr>
            <sz val="10"/>
            <rFont val="Arial"/>
            <family val="2"/>
          </rPr>
          <t>Uc=3.56</t>
        </r>
      </text>
    </comment>
    <comment ref="D48" authorId="1">
      <text>
        <r>
          <rPr>
            <sz val="10"/>
            <rFont val="Arial"/>
            <family val="2"/>
          </rPr>
          <t>Uc=5.97
11/4/22, uc=5.06</t>
        </r>
      </text>
    </comment>
    <comment ref="D49" authorId="1">
      <text>
        <r>
          <rPr>
            <sz val="10"/>
            <rFont val="Arial"/>
            <family val="2"/>
          </rPr>
          <t>Uc=81.97
11/4/22, uc=75.82</t>
        </r>
      </text>
    </comment>
    <comment ref="D50" authorId="1">
      <text>
        <r>
          <rPr>
            <sz val="10"/>
            <rFont val="Arial"/>
            <family val="2"/>
          </rPr>
          <t>Uc=1.72
11/4/22, uc=0.83</t>
        </r>
      </text>
    </comment>
    <comment ref="D51" authorId="1">
      <text>
        <r>
          <rPr>
            <sz val="10"/>
            <rFont val="Arial"/>
            <family val="2"/>
          </rPr>
          <t>Uc=8.80
11/4/22, uc=7.39</t>
        </r>
      </text>
    </comment>
    <comment ref="D52" authorId="1">
      <text>
        <r>
          <rPr>
            <sz val="10"/>
            <rFont val="Arial"/>
            <family val="2"/>
          </rPr>
          <t>Uc=2.40
11/4/22, uc=2.29</t>
        </r>
      </text>
    </comment>
    <comment ref="D53" authorId="1">
      <text>
        <r>
          <rPr>
            <sz val="10"/>
            <rFont val="Arial"/>
            <family val="2"/>
          </rPr>
          <t>Uc=2.53</t>
        </r>
      </text>
    </comment>
    <comment ref="D54" authorId="1">
      <text>
        <r>
          <rPr>
            <sz val="10"/>
            <rFont val="Arial"/>
            <family val="2"/>
          </rPr>
          <t>Uc=0.65
Uc=0.58, as per Clara Feb.13,2020</t>
        </r>
      </text>
    </comment>
    <comment ref="D55" authorId="1">
      <text>
        <r>
          <rPr>
            <sz val="10"/>
            <rFont val="Arial"/>
            <family val="2"/>
          </rPr>
          <t>Uc=1.50</t>
        </r>
      </text>
    </comment>
    <comment ref="D56" authorId="1">
      <text>
        <r>
          <rPr>
            <sz val="10"/>
            <rFont val="Arial"/>
            <family val="2"/>
          </rPr>
          <t>Uc=6.87
11/4/22, uc=6.42</t>
        </r>
      </text>
    </comment>
    <comment ref="D57" authorId="1">
      <text>
        <r>
          <rPr>
            <sz val="10"/>
            <rFont val="Arial"/>
            <family val="2"/>
          </rPr>
          <t>Uc=1.30</t>
        </r>
      </text>
    </comment>
    <comment ref="D60" authorId="1">
      <text>
        <r>
          <rPr>
            <sz val="10"/>
            <rFont val="Arial"/>
            <family val="2"/>
          </rPr>
          <t>Uc=97.77
KFS-30DAG1M- 130.65</t>
        </r>
      </text>
    </comment>
    <comment ref="D61" authorId="1">
      <text>
        <r>
          <rPr>
            <sz val="10"/>
            <rFont val="Arial"/>
            <family val="2"/>
          </rPr>
          <t>Uc=0.34</t>
        </r>
      </text>
    </comment>
    <comment ref="D62" authorId="1">
      <text>
        <r>
          <rPr>
            <sz val="10"/>
            <rFont val="Arial"/>
            <family val="2"/>
          </rPr>
          <t>Uc=1.53</t>
        </r>
      </text>
    </comment>
    <comment ref="D63" authorId="1">
      <text>
        <r>
          <rPr>
            <sz val="10"/>
            <rFont val="Arial"/>
            <family val="2"/>
          </rPr>
          <t>Uc=1.94</t>
        </r>
      </text>
    </comment>
    <comment ref="D64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Uc=5.12
KFS-30DAG1M – 4.57</t>
        </r>
      </text>
    </comment>
    <comment ref="D65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Uc=28.55
03/03/21, uc=19.64</t>
        </r>
      </text>
    </comment>
    <comment ref="D66" authorId="1">
      <text>
        <r>
          <rPr>
            <sz val="10"/>
            <rFont val="Arial"/>
            <family val="2"/>
          </rPr>
          <t>Uc=0.45</t>
        </r>
      </text>
    </comment>
    <comment ref="D67" authorId="1">
      <text>
        <r>
          <rPr>
            <sz val="10"/>
            <rFont val="Arial"/>
            <family val="2"/>
          </rPr>
          <t xml:space="preserve">Uc=0.65
Uc=0.58, as per Clara Feb.13,2020
11/4/22, uc=0.46
</t>
        </r>
      </text>
    </comment>
    <comment ref="D68" authorId="1">
      <text>
        <r>
          <rPr>
            <sz val="10"/>
            <rFont val="Arial"/>
            <family val="2"/>
          </rPr>
          <t>Uc=2.42</t>
        </r>
      </text>
    </comment>
    <comment ref="D69" authorId="1">
      <text>
        <r>
          <rPr>
            <sz val="10"/>
            <rFont val="Arial"/>
            <family val="2"/>
          </rPr>
          <t>Uc=5.84</t>
        </r>
      </text>
    </comment>
    <comment ref="D70" authorId="1">
      <text>
        <r>
          <rPr>
            <sz val="10"/>
            <rFont val="Arial"/>
            <family val="2"/>
          </rPr>
          <t>Uc=7.46</t>
        </r>
      </text>
    </comment>
    <comment ref="D71" authorId="1">
      <text>
        <r>
          <rPr>
            <sz val="10"/>
            <rFont val="Arial"/>
            <family val="2"/>
          </rPr>
          <t>Uc=89.38
11/4/22, uc=79.96</t>
        </r>
      </text>
    </comment>
    <comment ref="D72" authorId="1">
      <text>
        <r>
          <rPr>
            <sz val="10"/>
            <rFont val="Arial"/>
            <family val="2"/>
          </rPr>
          <t>Uc=11.47
KFS-30DAG1M- 8.92</t>
        </r>
      </text>
    </comment>
    <comment ref="D73" authorId="1">
      <text>
        <r>
          <rPr>
            <sz val="10"/>
            <rFont val="Arial"/>
            <family val="2"/>
          </rPr>
          <t>Uc=18.71
11/4/22, uc=15.02</t>
        </r>
      </text>
    </comment>
    <comment ref="D74" authorId="1">
      <text>
        <r>
          <rPr>
            <sz val="10"/>
            <rFont val="Arial"/>
            <family val="2"/>
          </rPr>
          <t>Uc=8.33</t>
        </r>
      </text>
    </comment>
    <comment ref="D75" authorId="1">
      <text>
        <r>
          <rPr>
            <sz val="10"/>
            <rFont val="Arial"/>
            <family val="2"/>
          </rPr>
          <t>Uc=61.35
11/4/22, uc=54.41</t>
        </r>
      </text>
    </comment>
    <comment ref="D76" authorId="1">
      <text>
        <r>
          <rPr>
            <sz val="10"/>
            <rFont val="Arial"/>
            <family val="2"/>
          </rPr>
          <t>Uc=8.66
11/4/22, uc=7.38</t>
        </r>
      </text>
    </comment>
    <comment ref="D77" authorId="1">
      <text>
        <r>
          <rPr>
            <sz val="10"/>
            <rFont val="Arial"/>
            <family val="2"/>
          </rPr>
          <t>UC=6.98
11/4/22, uc=6.51</t>
        </r>
      </text>
    </comment>
    <comment ref="D78" authorId="1">
      <text>
        <r>
          <rPr>
            <sz val="10"/>
            <rFont val="Arial"/>
            <family val="2"/>
          </rPr>
          <t>Uc=1.73</t>
        </r>
      </text>
    </comment>
    <comment ref="D79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uc=9.66</t>
        </r>
      </text>
    </comment>
    <comment ref="D80" authorId="1">
      <text>
        <r>
          <rPr>
            <sz val="10"/>
            <rFont val="Arial"/>
            <family val="2"/>
          </rPr>
          <t>Uc=9.54</t>
        </r>
      </text>
    </comment>
    <comment ref="D83" authorId="1">
      <text>
        <r>
          <rPr>
            <sz val="10"/>
            <rFont val="Arial"/>
            <family val="2"/>
          </rPr>
          <t>Uc=174.59</t>
        </r>
      </text>
    </comment>
    <comment ref="D84" authorId="1">
      <text>
        <r>
          <rPr>
            <sz val="10"/>
            <rFont val="Arial"/>
            <family val="2"/>
          </rPr>
          <t>Uc=5.82</t>
        </r>
      </text>
    </comment>
    <comment ref="D85" authorId="1">
      <text>
        <r>
          <rPr>
            <sz val="10"/>
            <rFont val="Arial"/>
            <family val="2"/>
          </rPr>
          <t>Uc=18.95
11/4/22, uc=15.23</t>
        </r>
      </text>
    </comment>
    <comment ref="D86" authorId="1">
      <text>
        <r>
          <rPr>
            <sz val="10"/>
            <rFont val="Arial"/>
            <family val="2"/>
          </rPr>
          <t>Uc=61.35
11/4/22, uc=54.41</t>
        </r>
      </text>
    </comment>
    <comment ref="D87" authorId="1">
      <text>
        <r>
          <rPr>
            <sz val="10"/>
            <rFont val="Arial"/>
            <family val="2"/>
          </rPr>
          <t>Uc=9.07
11/4/22, uc=8.05</t>
        </r>
      </text>
    </comment>
    <comment ref="D88" authorId="1">
      <text>
        <r>
          <rPr>
            <sz val="10"/>
            <rFont val="Arial"/>
            <family val="2"/>
          </rPr>
          <t>Uc=144.08
11/4/22, uc=128.93</t>
        </r>
      </text>
    </comment>
    <comment ref="D89" authorId="1">
      <text>
        <r>
          <rPr>
            <sz val="10"/>
            <rFont val="Arial"/>
            <family val="2"/>
          </rPr>
          <t>Uc=0.66</t>
        </r>
      </text>
    </comment>
    <comment ref="D90" authorId="1">
      <text>
        <r>
          <rPr>
            <sz val="10"/>
            <rFont val="Arial"/>
            <family val="2"/>
          </rPr>
          <t>Uc=5.65
11/4/22, uc=4.76</t>
        </r>
      </text>
    </comment>
    <comment ref="D93" authorId="1">
      <text>
        <r>
          <rPr>
            <sz val="10"/>
            <rFont val="Arial"/>
            <family val="2"/>
          </rPr>
          <t>Uc=100.58</t>
        </r>
      </text>
    </comment>
    <comment ref="D94" authorId="1">
      <text>
        <r>
          <rPr>
            <sz val="10"/>
            <rFont val="Arial"/>
            <family val="2"/>
          </rPr>
          <t>Uc=99.22</t>
        </r>
      </text>
    </comment>
    <comment ref="D95" authorId="1">
      <text>
        <r>
          <rPr>
            <sz val="10"/>
            <rFont val="Arial"/>
            <family val="2"/>
          </rPr>
          <t>Uc=0.40</t>
        </r>
      </text>
    </comment>
    <comment ref="D96" authorId="1">
      <text>
        <r>
          <rPr>
            <sz val="10"/>
            <rFont val="Arial"/>
            <family val="2"/>
          </rPr>
          <t>Uc=19.70
11/4/22, uc=15.80</t>
        </r>
      </text>
    </comment>
    <comment ref="D97" authorId="1">
      <text>
        <r>
          <rPr>
            <sz val="10"/>
            <rFont val="Arial"/>
            <family val="2"/>
          </rPr>
          <t>Uc=10.35</t>
        </r>
      </text>
    </comment>
    <comment ref="D98" authorId="1">
      <text>
        <r>
          <rPr>
            <sz val="10"/>
            <rFont val="Arial"/>
            <family val="2"/>
          </rPr>
          <t>Uc=34.70
11/4/22, uc=29.11</t>
        </r>
      </text>
    </comment>
    <comment ref="D99" authorId="1">
      <text>
        <r>
          <rPr>
            <sz val="10"/>
            <rFont val="Arial"/>
            <family val="2"/>
          </rPr>
          <t>Uc=132.04
11/4/22, uc=117.02</t>
        </r>
      </text>
    </comment>
    <comment ref="D100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uc=25.23</t>
        </r>
      </text>
    </comment>
    <comment ref="D101" authorId="1">
      <text>
        <r>
          <rPr>
            <sz val="10"/>
            <rFont val="Arial"/>
            <family val="2"/>
          </rPr>
          <t>Uc=163.19</t>
        </r>
      </text>
    </comment>
    <comment ref="D102" authorId="1">
      <text>
        <r>
          <rPr>
            <sz val="10"/>
            <rFont val="Arial"/>
            <family val="2"/>
          </rPr>
          <t>Uc=19.98
03/03/21, uc=16.43</t>
        </r>
      </text>
    </comment>
    <comment ref="D103" authorId="1">
      <text>
        <r>
          <rPr>
            <sz val="10"/>
            <rFont val="Arial"/>
            <family val="2"/>
          </rPr>
          <t>Uc=19.38
11/4/22, uc=16.28</t>
        </r>
      </text>
    </comment>
    <comment ref="D104" authorId="1">
      <text>
        <r>
          <rPr>
            <sz val="10"/>
            <rFont val="Arial"/>
            <family val="2"/>
          </rPr>
          <t>Uc=1.80</t>
        </r>
      </text>
    </comment>
    <comment ref="D105" authorId="1">
      <text>
        <r>
          <rPr>
            <sz val="10"/>
            <rFont val="Arial"/>
            <family val="2"/>
          </rPr>
          <t>Uc=2.81</t>
        </r>
      </text>
    </comment>
    <comment ref="D106" authorId="1">
      <text>
        <r>
          <rPr>
            <sz val="10"/>
            <rFont val="Arial"/>
            <family val="2"/>
          </rPr>
          <t>Uc=16.25
11/4/22, uc=13.49</t>
        </r>
      </text>
    </comment>
    <comment ref="D107" authorId="1">
      <text>
        <r>
          <rPr>
            <sz val="10"/>
            <rFont val="Arial"/>
            <family val="2"/>
          </rPr>
          <t>Uc=2.70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11" authorId="0">
      <text>
        <r>
          <rPr>
            <sz val="10"/>
            <rFont val="Arial"/>
            <family val="2"/>
          </rPr>
          <t>Uc=0.17</t>
        </r>
      </text>
    </comment>
    <comment ref="D12" authorId="0">
      <text>
        <r>
          <rPr>
            <sz val="10"/>
            <rFont val="Arial"/>
            <family val="2"/>
          </rPr>
          <t>Uc=3.32
11/4/22, uc=2.76</t>
        </r>
      </text>
    </comment>
    <comment ref="D13" authorId="0">
      <text>
        <r>
          <rPr>
            <sz val="10"/>
            <rFont val="Arial"/>
            <family val="2"/>
          </rPr>
          <t>Uc=9.67
11/4/22, uc=8.51</t>
        </r>
      </text>
    </comment>
    <comment ref="D14" authorId="0">
      <text>
        <r>
          <rPr>
            <sz val="10"/>
            <rFont val="Arial"/>
            <family val="2"/>
          </rPr>
          <t>Uc=10.58
11/04/22, uc=9.70</t>
        </r>
      </text>
    </comment>
    <comment ref="D15" authorId="0">
      <text>
        <r>
          <rPr>
            <sz val="10"/>
            <rFont val="Arial"/>
            <family val="2"/>
          </rPr>
          <t>Uc=12.95
11/4/22, uc=10.97</t>
        </r>
      </text>
    </comment>
    <comment ref="D18" authorId="0">
      <text>
        <r>
          <rPr>
            <sz val="10"/>
            <rFont val="Arial"/>
            <family val="2"/>
          </rPr>
          <t>Uc=9.66
11/4/22, uc=8.50</t>
        </r>
      </text>
    </comment>
    <comment ref="D19" authorId="0">
      <text>
        <r>
          <rPr>
            <sz val="10"/>
            <rFont val="Arial"/>
            <family val="2"/>
          </rPr>
          <t>Uc=35.04
11/4/22, uc=30.24</t>
        </r>
      </text>
    </comment>
    <comment ref="D22" authorId="0">
      <text>
        <r>
          <rPr>
            <sz val="10"/>
            <rFont val="Arial"/>
            <family val="2"/>
          </rPr>
          <t>Uc=3.37
11/4/22, uc=2.78</t>
        </r>
      </text>
    </comment>
    <comment ref="D23" authorId="0">
      <text>
        <r>
          <rPr>
            <sz val="10"/>
            <rFont val="Arial"/>
            <family val="2"/>
          </rPr>
          <t>Uc=11.78
11/4/22, uc=9.80</t>
        </r>
      </text>
    </comment>
    <comment ref="D24" authorId="0">
      <text>
        <r>
          <rPr>
            <sz val="10"/>
            <rFont val="Arial"/>
            <family val="2"/>
          </rPr>
          <t>Uc=15.74
11/4/22, uc=14.66</t>
        </r>
      </text>
    </comment>
    <comment ref="D27" authorId="0">
      <text>
        <r>
          <rPr>
            <sz val="10"/>
            <rFont val="Arial"/>
            <family val="2"/>
          </rPr>
          <t>Uc=0.20</t>
        </r>
      </text>
    </comment>
    <comment ref="D28" authorId="0">
      <text>
        <r>
          <rPr>
            <sz val="10"/>
            <rFont val="Arial"/>
            <family val="2"/>
          </rPr>
          <t>Uc=11.78
11/4/22, uc=9.80</t>
        </r>
      </text>
    </comment>
    <comment ref="D29" authorId="0">
      <text>
        <r>
          <rPr>
            <sz val="10"/>
            <rFont val="Arial"/>
            <family val="2"/>
          </rPr>
          <t>Uc=27.67
Sept 17, 2020, new cost = 26.67
03/03/21, uc=20</t>
        </r>
      </text>
    </comment>
    <comment ref="D30" authorId="0">
      <text>
        <r>
          <rPr>
            <sz val="10"/>
            <rFont val="Arial"/>
            <family val="2"/>
          </rPr>
          <t>Uc=50.53
11/4/22, uc=42.84</t>
        </r>
      </text>
    </comment>
    <comment ref="D33" authorId="0">
      <text>
        <r>
          <rPr>
            <sz val="10"/>
            <rFont val="Arial"/>
            <family val="2"/>
          </rPr>
          <t>Uc=0.65
Uc=0.58, as per Clara Feb.13,2020</t>
        </r>
      </text>
    </comment>
    <comment ref="D34" authorId="0">
      <text>
        <r>
          <rPr>
            <sz val="10"/>
            <rFont val="Arial"/>
            <family val="2"/>
          </rPr>
          <t>Uc=1.72
11/4/22, uc=0.83</t>
        </r>
      </text>
    </comment>
    <comment ref="D35" authorId="0">
      <text>
        <r>
          <rPr>
            <sz val="10"/>
            <rFont val="Arial"/>
            <family val="2"/>
          </rPr>
          <t>Uc=1.11</t>
        </r>
      </text>
    </comment>
    <comment ref="D36" authorId="0">
      <text>
        <r>
          <rPr>
            <sz val="10"/>
            <rFont val="Arial"/>
            <family val="2"/>
          </rPr>
          <t>Uc=1.30</t>
        </r>
      </text>
    </comment>
    <comment ref="D37" authorId="0">
      <text>
        <r>
          <rPr>
            <sz val="10"/>
            <rFont val="Arial"/>
            <family val="2"/>
          </rPr>
          <t>Uc=1.50</t>
        </r>
      </text>
    </comment>
    <comment ref="D38" authorId="0">
      <text>
        <r>
          <rPr>
            <sz val="10"/>
            <rFont val="Arial"/>
            <family val="2"/>
          </rPr>
          <t>Uc=1.66</t>
        </r>
      </text>
    </comment>
    <comment ref="D39" authorId="0">
      <text>
        <r>
          <rPr>
            <sz val="10"/>
            <rFont val="Arial"/>
            <family val="2"/>
          </rPr>
          <t>Uc=2.40
11/4/22, uc=2.29</t>
        </r>
      </text>
    </comment>
    <comment ref="D40" authorId="0">
      <text>
        <r>
          <rPr>
            <sz val="10"/>
            <rFont val="Arial"/>
            <family val="2"/>
          </rPr>
          <t>Uc=2.53</t>
        </r>
      </text>
    </comment>
    <comment ref="D41" authorId="0">
      <text>
        <r>
          <rPr>
            <sz val="10"/>
            <rFont val="Arial"/>
            <family val="2"/>
          </rPr>
          <t>Uc=4.01
11/4/22, uc=3.35</t>
        </r>
      </text>
    </comment>
    <comment ref="D42" authorId="0">
      <text>
        <r>
          <rPr>
            <sz val="10"/>
            <rFont val="Arial"/>
            <family val="2"/>
          </rPr>
          <t>Uc=3.56</t>
        </r>
      </text>
    </comment>
    <comment ref="D43" authorId="0">
      <text>
        <r>
          <rPr>
            <sz val="10"/>
            <rFont val="Arial"/>
            <family val="2"/>
          </rPr>
          <t>Uc=5.97
11/4/22, uc=5.06</t>
        </r>
      </text>
    </comment>
    <comment ref="D44" authorId="0">
      <text>
        <r>
          <rPr>
            <sz val="10"/>
            <rFont val="Arial"/>
            <family val="2"/>
          </rPr>
          <t>Uc=6.87
11/4/22, uc=6.42</t>
        </r>
      </text>
    </comment>
    <comment ref="D45" authorId="0">
      <text>
        <r>
          <rPr>
            <sz val="10"/>
            <rFont val="Arial"/>
            <family val="2"/>
          </rPr>
          <t>Uc=8.80
11/4/22, uc=7.39</t>
        </r>
      </text>
    </comment>
    <comment ref="D46" authorId="0">
      <text>
        <r>
          <rPr>
            <sz val="10"/>
            <rFont val="Arial"/>
            <family val="2"/>
          </rPr>
          <t>Uc=19.41
11/4/22, uc=15.15</t>
        </r>
      </text>
    </comment>
    <comment ref="D47" authorId="0">
      <text>
        <r>
          <rPr>
            <sz val="10"/>
            <rFont val="Arial"/>
            <family val="2"/>
          </rPr>
          <t>Uc=81.97
11/4/22, uc=75.82</t>
        </r>
      </text>
    </comment>
    <comment ref="D48" authorId="0">
      <text>
        <r>
          <rPr>
            <sz val="10"/>
            <rFont val="Arial"/>
            <family val="2"/>
          </rPr>
          <t>Uc=103.40</t>
        </r>
      </text>
    </comment>
    <comment ref="D51" authorId="0">
      <text>
        <r>
          <rPr>
            <sz val="10"/>
            <rFont val="Arial"/>
            <family val="2"/>
          </rPr>
          <t>Uc=0.34</t>
        </r>
      </text>
    </comment>
    <comment ref="D52" authorId="0">
      <text>
        <r>
          <rPr>
            <sz val="10"/>
            <rFont val="Arial"/>
            <family val="2"/>
          </rPr>
          <t>Uc=0.45</t>
        </r>
      </text>
    </comment>
    <comment ref="D53" authorId="0">
      <text>
        <r>
          <rPr>
            <sz val="10"/>
            <rFont val="Arial"/>
            <family val="2"/>
          </rPr>
          <t xml:space="preserve">Uc=0.65
Uc=0.58, as per Clara Feb.13,2020
11/4/22, uc=0.46
</t>
        </r>
      </text>
    </comment>
    <comment ref="D54" authorId="0">
      <text>
        <r>
          <rPr>
            <sz val="10"/>
            <rFont val="Arial"/>
            <family val="2"/>
          </rPr>
          <t>Uc=1.53</t>
        </r>
      </text>
    </comment>
    <comment ref="D55" authorId="0">
      <text>
        <r>
          <rPr>
            <sz val="10"/>
            <rFont val="Arial"/>
            <family val="2"/>
          </rPr>
          <t>Uc=1.73</t>
        </r>
      </text>
    </comment>
    <comment ref="D56" authorId="0">
      <text>
        <r>
          <rPr>
            <sz val="10"/>
            <rFont val="Arial"/>
            <family val="2"/>
          </rPr>
          <t>Uc=1.94</t>
        </r>
      </text>
    </comment>
    <comment ref="D57" authorId="0">
      <text>
        <r>
          <rPr>
            <sz val="10"/>
            <rFont val="Arial"/>
            <family val="2"/>
          </rPr>
          <t>Uc=2.42</t>
        </r>
      </text>
    </comment>
    <comment ref="D58" authorId="0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Uc=5.12
KFS-30DAG1M – 4.57</t>
        </r>
      </text>
    </comment>
    <comment ref="D59" authorId="0">
      <text>
        <r>
          <rPr>
            <sz val="10"/>
            <rFont val="Arial"/>
            <family val="2"/>
          </rPr>
          <t>Uc=5.84</t>
        </r>
      </text>
    </comment>
    <comment ref="D60" authorId="0">
      <text>
        <r>
          <rPr>
            <sz val="10"/>
            <rFont val="Arial"/>
            <family val="2"/>
          </rPr>
          <t>UC=6.98
11/4/22, uc=6.51</t>
        </r>
      </text>
    </comment>
    <comment ref="D61" authorId="0">
      <text>
        <r>
          <rPr>
            <sz val="10"/>
            <rFont val="Arial"/>
            <family val="2"/>
          </rPr>
          <t>Uc=8.66
11/4/22, uc=7.38</t>
        </r>
      </text>
    </comment>
    <comment ref="D62" authorId="0">
      <text>
        <r>
          <rPr>
            <sz val="10"/>
            <rFont val="Arial"/>
            <family val="2"/>
          </rPr>
          <t>Uc=7.46</t>
        </r>
      </text>
    </comment>
    <comment ref="D63" authorId="0">
      <text>
        <r>
          <rPr>
            <sz val="10"/>
            <rFont val="Arial"/>
            <family val="2"/>
          </rPr>
          <t>Uc=8.33</t>
        </r>
      </text>
    </comment>
    <comment ref="D64" authorId="0">
      <text>
        <r>
          <rPr>
            <sz val="10"/>
            <rFont val="Arial"/>
            <family val="2"/>
          </rPr>
          <t>Uc=11.47
KFS-30DAG1M- 8.92</t>
        </r>
      </text>
    </comment>
    <comment ref="D65" authorId="0">
      <text>
        <r>
          <rPr>
            <sz val="10"/>
            <rFont val="Arial"/>
            <family val="2"/>
          </rPr>
          <t>Uc=9.54</t>
        </r>
      </text>
    </comment>
    <comment ref="D66" authorId="0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uc=9.66</t>
        </r>
      </text>
    </comment>
    <comment ref="D67" authorId="0">
      <text>
        <r>
          <rPr>
            <sz val="10"/>
            <rFont val="Arial"/>
            <family val="2"/>
          </rPr>
          <t>Uc=18.71
11/4/22, uc=15.02</t>
        </r>
      </text>
    </comment>
    <comment ref="D68" authorId="0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Uc=28.55
03/03/21, uc=19.64</t>
        </r>
      </text>
    </comment>
    <comment ref="D69" authorId="0">
      <text>
        <r>
          <rPr>
            <sz val="10"/>
            <rFont val="Arial"/>
            <family val="2"/>
          </rPr>
          <t>Uc=61.35
11/4/22, uc=54.41</t>
        </r>
      </text>
    </comment>
    <comment ref="D70" authorId="0">
      <text>
        <r>
          <rPr>
            <sz val="10"/>
            <rFont val="Arial"/>
            <family val="2"/>
          </rPr>
          <t>Uc=89.38
11/4/22, uc=79.96</t>
        </r>
      </text>
    </comment>
    <comment ref="D71" authorId="0">
      <text>
        <r>
          <rPr>
            <sz val="10"/>
            <rFont val="Arial"/>
            <family val="2"/>
          </rPr>
          <t>Uc=97.77
KFS-30DAG1M- 130.65</t>
        </r>
      </text>
    </comment>
    <comment ref="D74" authorId="0">
      <text>
        <r>
          <rPr>
            <sz val="10"/>
            <rFont val="Arial"/>
            <family val="2"/>
          </rPr>
          <t>Uc=0.66</t>
        </r>
      </text>
    </comment>
    <comment ref="D75" authorId="0">
      <text>
        <r>
          <rPr>
            <sz val="10"/>
            <rFont val="Arial"/>
            <family val="2"/>
          </rPr>
          <t>Uc=5.65
11/4/22, uc=4.76</t>
        </r>
      </text>
    </comment>
    <comment ref="D76" authorId="0">
      <text>
        <r>
          <rPr>
            <sz val="10"/>
            <rFont val="Arial"/>
            <family val="2"/>
          </rPr>
          <t>Uc=5.82</t>
        </r>
      </text>
    </comment>
    <comment ref="D77" authorId="0">
      <text>
        <r>
          <rPr>
            <sz val="10"/>
            <rFont val="Arial"/>
            <family val="2"/>
          </rPr>
          <t>Uc=9.07
11/4/22, uc=8.05</t>
        </r>
      </text>
    </comment>
    <comment ref="D78" authorId="0">
      <text>
        <r>
          <rPr>
            <sz val="10"/>
            <rFont val="Arial"/>
            <family val="2"/>
          </rPr>
          <t>Uc=18.95
11/4/22, uc=15.23</t>
        </r>
      </text>
    </comment>
    <comment ref="D79" authorId="0">
      <text>
        <r>
          <rPr>
            <sz val="10"/>
            <rFont val="Arial"/>
            <family val="2"/>
          </rPr>
          <t>Uc=61.35
11/4/22, uc=54.41</t>
        </r>
      </text>
    </comment>
    <comment ref="D80" authorId="0">
      <text>
        <r>
          <rPr>
            <sz val="10"/>
            <rFont val="Arial"/>
            <family val="2"/>
          </rPr>
          <t>Uc=144.08
11/4/22, uc=128.93</t>
        </r>
      </text>
    </comment>
    <comment ref="D81" authorId="0">
      <text>
        <r>
          <rPr>
            <sz val="10"/>
            <rFont val="Arial"/>
            <family val="2"/>
          </rPr>
          <t>Uc=174.59</t>
        </r>
      </text>
    </comment>
    <comment ref="D84" authorId="0">
      <text>
        <r>
          <rPr>
            <sz val="10"/>
            <rFont val="Arial"/>
            <family val="2"/>
          </rPr>
          <t>Uc=0.40</t>
        </r>
      </text>
    </comment>
    <comment ref="D85" authorId="0">
      <text>
        <r>
          <rPr>
            <sz val="10"/>
            <rFont val="Arial"/>
            <family val="2"/>
          </rPr>
          <t>Uc=1.80</t>
        </r>
      </text>
    </comment>
    <comment ref="D86" authorId="0">
      <text>
        <r>
          <rPr>
            <sz val="10"/>
            <rFont val="Arial"/>
            <family val="2"/>
          </rPr>
          <t>Uc=2.70</t>
        </r>
      </text>
    </comment>
    <comment ref="D87" authorId="0">
      <text>
        <r>
          <rPr>
            <sz val="10"/>
            <rFont val="Arial"/>
            <family val="2"/>
          </rPr>
          <t>Uc=2.81</t>
        </r>
      </text>
    </comment>
    <comment ref="D88" authorId="0">
      <text>
        <r>
          <rPr>
            <sz val="10"/>
            <rFont val="Arial"/>
            <family val="2"/>
          </rPr>
          <t>Uc=10.35</t>
        </r>
      </text>
    </comment>
    <comment ref="D89" authorId="0">
      <text>
        <r>
          <rPr>
            <sz val="10"/>
            <rFont val="Arial"/>
            <family val="2"/>
          </rPr>
          <t>Uc=16.25
11/4/22, uc=13.49</t>
        </r>
      </text>
    </comment>
    <comment ref="D90" authorId="0">
      <text>
        <r>
          <rPr>
            <sz val="10"/>
            <rFont val="Arial"/>
            <family val="2"/>
          </rPr>
          <t>Uc=19.70
11/4/22, uc=15.80</t>
        </r>
      </text>
    </comment>
    <comment ref="D91" authorId="0">
      <text>
        <r>
          <rPr>
            <sz val="10"/>
            <rFont val="Arial"/>
            <family val="2"/>
          </rPr>
          <t>Uc=19.38
11/4/22, uc=16.28</t>
        </r>
      </text>
    </comment>
    <comment ref="D92" authorId="0">
      <text>
        <r>
          <rPr>
            <sz val="10"/>
            <rFont val="Arial"/>
            <family val="2"/>
          </rPr>
          <t>Uc=19.98
03/03/21, uc=16.43</t>
        </r>
      </text>
    </comment>
    <comment ref="D93" authorId="0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uc=25.23</t>
        </r>
      </text>
    </comment>
    <comment ref="D94" authorId="0">
      <text>
        <r>
          <rPr>
            <sz val="10"/>
            <rFont val="Arial"/>
            <family val="2"/>
          </rPr>
          <t>Uc=34.70
11/4/22, uc=29.11</t>
        </r>
      </text>
    </comment>
    <comment ref="D95" authorId="0">
      <text>
        <r>
          <rPr>
            <sz val="10"/>
            <rFont val="Arial"/>
            <family val="2"/>
          </rPr>
          <t>Uc=99.22</t>
        </r>
      </text>
    </comment>
    <comment ref="D96" authorId="0">
      <text>
        <r>
          <rPr>
            <sz val="10"/>
            <rFont val="Arial"/>
            <family val="2"/>
          </rPr>
          <t>Uc=100.58</t>
        </r>
      </text>
    </comment>
    <comment ref="D97" authorId="0">
      <text>
        <r>
          <rPr>
            <sz val="10"/>
            <rFont val="Arial"/>
            <family val="2"/>
          </rPr>
          <t>Uc=132.04
11/4/22, uc=117.02</t>
        </r>
      </text>
    </comment>
    <comment ref="D98" authorId="0">
      <text>
        <r>
          <rPr>
            <sz val="10"/>
            <rFont val="Arial"/>
            <family val="2"/>
          </rPr>
          <t>Uc=163.19</t>
        </r>
      </text>
    </comment>
  </commentList>
</comments>
</file>

<file path=xl/comments3.xml><?xml version="1.0" encoding="utf-8"?>
<comments xmlns="http://schemas.openxmlformats.org/spreadsheetml/2006/main">
  <authors>
    <author>Alvin De Rivera</author>
    <author/>
  </authors>
  <commentList>
    <comment ref="F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1RMB = USD0.15</t>
        </r>
      </text>
    </comment>
    <comment ref="D20" authorId="1">
      <text>
        <r>
          <rPr>
            <sz val="10"/>
            <rFont val="Arial"/>
            <family val="2"/>
          </rPr>
          <t>Uc=0.17</t>
        </r>
      </text>
    </comment>
    <comment ref="A21" authorId="1">
      <text>
        <r>
          <rPr>
            <sz val="10"/>
            <rFont val="Arial"/>
            <family val="2"/>
          </rPr>
          <t>Uc=3.32
11/4/22, uc=2.76</t>
        </r>
      </text>
    </comment>
    <comment ref="D21" authorId="1">
      <text>
        <r>
          <rPr>
            <sz val="10"/>
            <rFont val="Arial"/>
            <family val="2"/>
          </rPr>
          <t>Uc=3.32
11/4/22, uc=2.76</t>
        </r>
      </text>
    </comment>
    <comment ref="A22" authorId="1">
      <text>
        <r>
          <rPr>
            <sz val="10"/>
            <rFont val="Arial"/>
            <family val="2"/>
          </rPr>
          <t>Uc=9.67
11/4/22, uc=8.51</t>
        </r>
      </text>
    </comment>
    <comment ref="D22" authorId="1">
      <text>
        <r>
          <rPr>
            <sz val="10"/>
            <rFont val="Arial"/>
            <family val="2"/>
          </rPr>
          <t>Uc=9.67
11/4/22, uc=8.51</t>
        </r>
      </text>
    </comment>
    <comment ref="A23" authorId="1">
      <text>
        <r>
          <rPr>
            <sz val="10"/>
            <rFont val="Arial"/>
            <family val="2"/>
          </rPr>
          <t>Uc=10.58
11/04/22, uc=9.70</t>
        </r>
      </text>
    </comment>
    <comment ref="D23" authorId="1">
      <text>
        <r>
          <rPr>
            <sz val="10"/>
            <rFont val="Arial"/>
            <family val="2"/>
          </rPr>
          <t>Uc=10.58
11/04/22, uc=9.70</t>
        </r>
      </text>
    </comment>
    <comment ref="A24" authorId="1">
      <text>
        <r>
          <rPr>
            <sz val="10"/>
            <rFont val="Arial"/>
            <family val="2"/>
          </rPr>
          <t>Uc=12.95
11/4/22, uc=10.97</t>
        </r>
      </text>
    </comment>
    <comment ref="D24" authorId="1">
      <text>
        <r>
          <rPr>
            <sz val="10"/>
            <rFont val="Arial"/>
            <family val="2"/>
          </rPr>
          <t>Uc=12.95
11/4/22, uc=10.97</t>
        </r>
      </text>
    </comment>
    <comment ref="A27" authorId="1">
      <text>
        <r>
          <rPr>
            <sz val="10"/>
            <rFont val="Arial"/>
            <family val="2"/>
          </rPr>
          <t>Uc=9.66
11/4/22, uc=8.50</t>
        </r>
      </text>
    </comment>
    <comment ref="D27" authorId="1">
      <text>
        <r>
          <rPr>
            <sz val="10"/>
            <rFont val="Arial"/>
            <family val="2"/>
          </rPr>
          <t>Uc=9.66
11/4/22, uc=8.50</t>
        </r>
      </text>
    </comment>
    <comment ref="A28" authorId="1">
      <text>
        <r>
          <rPr>
            <sz val="10"/>
            <rFont val="Arial"/>
            <family val="2"/>
          </rPr>
          <t>Uc=35.04
11/4/22, uc=30.24</t>
        </r>
      </text>
    </comment>
    <comment ref="D28" authorId="1">
      <text>
        <r>
          <rPr>
            <sz val="10"/>
            <rFont val="Arial"/>
            <family val="2"/>
          </rPr>
          <t>Uc=35.04
11/4/22, uc=30.24</t>
        </r>
      </text>
    </comment>
    <comment ref="A31" authorId="1">
      <text>
        <r>
          <rPr>
            <sz val="10"/>
            <rFont val="Arial"/>
            <family val="2"/>
          </rPr>
          <t>Uc=3.37
11/4/22, uc=2.78</t>
        </r>
      </text>
    </comment>
    <comment ref="D31" authorId="1">
      <text>
        <r>
          <rPr>
            <sz val="10"/>
            <rFont val="Arial"/>
            <family val="2"/>
          </rPr>
          <t>Uc=3.37
11/4/22, uc=2.78</t>
        </r>
      </text>
    </comment>
    <comment ref="A32" authorId="1">
      <text>
        <r>
          <rPr>
            <sz val="10"/>
            <rFont val="Arial"/>
            <family val="2"/>
          </rPr>
          <t>Uc=11.78
11/4/22, uc=9.80</t>
        </r>
      </text>
    </comment>
    <comment ref="D32" authorId="1">
      <text>
        <r>
          <rPr>
            <sz val="10"/>
            <rFont val="Arial"/>
            <family val="2"/>
          </rPr>
          <t>Uc=11.78
11/4/22, uc=9.80</t>
        </r>
      </text>
    </comment>
    <comment ref="A33" authorId="1">
      <text>
        <r>
          <rPr>
            <sz val="10"/>
            <rFont val="Arial"/>
            <family val="2"/>
          </rPr>
          <t>Uc=15.74
11/4/22, uc=14.66</t>
        </r>
      </text>
    </comment>
    <comment ref="D33" authorId="1">
      <text>
        <r>
          <rPr>
            <sz val="10"/>
            <rFont val="Arial"/>
            <family val="2"/>
          </rPr>
          <t>Uc=15.74
11/4/22, uc=14.66</t>
        </r>
      </text>
    </comment>
    <comment ref="D36" authorId="1">
      <text>
        <r>
          <rPr>
            <sz val="10"/>
            <rFont val="Arial"/>
            <family val="2"/>
          </rPr>
          <t>Uc=0.20</t>
        </r>
      </text>
    </comment>
    <comment ref="A37" authorId="1">
      <text>
        <r>
          <rPr>
            <sz val="10"/>
            <rFont val="Arial"/>
            <family val="2"/>
          </rPr>
          <t>Uc=11.78
11/4/22, uc=9.80</t>
        </r>
      </text>
    </comment>
    <comment ref="D37" authorId="1">
      <text>
        <r>
          <rPr>
            <sz val="10"/>
            <rFont val="Arial"/>
            <family val="2"/>
          </rPr>
          <t>Uc=11.78
11/4/22, uc=9.80</t>
        </r>
      </text>
    </comment>
    <comment ref="D38" authorId="1">
      <text>
        <r>
          <rPr>
            <sz val="10"/>
            <rFont val="Arial"/>
            <family val="2"/>
          </rPr>
          <t>Uc=27.67
Sept 17, 2020, new cost = 26.67
03/03/21, uc=20</t>
        </r>
      </text>
    </comment>
    <comment ref="A39" authorId="1">
      <text>
        <r>
          <rPr>
            <sz val="10"/>
            <rFont val="Arial"/>
            <family val="2"/>
          </rPr>
          <t>Uc=50.53
11/4/22, uc=42.84</t>
        </r>
      </text>
    </comment>
    <comment ref="D39" authorId="1">
      <text>
        <r>
          <rPr>
            <sz val="10"/>
            <rFont val="Arial"/>
            <family val="2"/>
          </rPr>
          <t>Uc=50.53
11/4/22, uc=42.84</t>
        </r>
      </text>
    </comment>
    <comment ref="D42" authorId="1">
      <text>
        <r>
          <rPr>
            <sz val="10"/>
            <rFont val="Arial"/>
            <family val="2"/>
          </rPr>
          <t>Uc=0.65
Uc=0.58, as per Clara Feb.13,2020</t>
        </r>
      </text>
    </comment>
    <comment ref="A43" authorId="1">
      <text>
        <r>
          <rPr>
            <sz val="10"/>
            <rFont val="Arial"/>
            <family val="2"/>
          </rPr>
          <t>Uc=1.72
11/4/22, uc=0.83</t>
        </r>
      </text>
    </comment>
    <comment ref="D43" authorId="1">
      <text>
        <r>
          <rPr>
            <sz val="10"/>
            <rFont val="Arial"/>
            <family val="2"/>
          </rPr>
          <t>Uc=1.72
11/4/22, uc=0.83</t>
        </r>
      </text>
    </comment>
    <comment ref="A44" authorId="1">
      <text>
        <r>
          <rPr>
            <sz val="10"/>
            <rFont val="Arial"/>
            <family val="2"/>
          </rPr>
          <t>Uc=1.11</t>
        </r>
      </text>
    </comment>
    <comment ref="D44" authorId="1">
      <text>
        <r>
          <rPr>
            <sz val="10"/>
            <rFont val="Arial"/>
            <family val="2"/>
          </rPr>
          <t>Uc=1.11</t>
        </r>
      </text>
    </comment>
    <comment ref="A45" authorId="1">
      <text>
        <r>
          <rPr>
            <sz val="10"/>
            <rFont val="Arial"/>
            <family val="2"/>
          </rPr>
          <t>Uc=1.30</t>
        </r>
      </text>
    </comment>
    <comment ref="D45" authorId="1">
      <text>
        <r>
          <rPr>
            <sz val="10"/>
            <rFont val="Arial"/>
            <family val="2"/>
          </rPr>
          <t>Uc=1.30</t>
        </r>
      </text>
    </comment>
    <comment ref="A46" authorId="1">
      <text>
        <r>
          <rPr>
            <sz val="10"/>
            <rFont val="Arial"/>
            <family val="2"/>
          </rPr>
          <t>Uc=1.50</t>
        </r>
      </text>
    </comment>
    <comment ref="D46" authorId="1">
      <text>
        <r>
          <rPr>
            <sz val="10"/>
            <rFont val="Arial"/>
            <family val="2"/>
          </rPr>
          <t>Uc=1.50</t>
        </r>
      </text>
    </comment>
    <comment ref="A47" authorId="1">
      <text>
        <r>
          <rPr>
            <sz val="10"/>
            <rFont val="Arial"/>
            <family val="2"/>
          </rPr>
          <t>Uc=1.66</t>
        </r>
      </text>
    </comment>
    <comment ref="D47" authorId="1">
      <text>
        <r>
          <rPr>
            <sz val="10"/>
            <rFont val="Arial"/>
            <family val="2"/>
          </rPr>
          <t>Uc=1.66</t>
        </r>
      </text>
    </comment>
    <comment ref="A48" authorId="1">
      <text>
        <r>
          <rPr>
            <sz val="10"/>
            <rFont val="Arial"/>
            <family val="2"/>
          </rPr>
          <t>Uc=2.40
11/4/22, uc=2.29</t>
        </r>
      </text>
    </comment>
    <comment ref="D48" authorId="1">
      <text>
        <r>
          <rPr>
            <sz val="10"/>
            <rFont val="Arial"/>
            <family val="2"/>
          </rPr>
          <t>Uc=2.40
11/4/22, uc=2.29</t>
        </r>
      </text>
    </comment>
    <comment ref="A49" authorId="1">
      <text>
        <r>
          <rPr>
            <sz val="10"/>
            <rFont val="Arial"/>
            <family val="2"/>
          </rPr>
          <t>Uc=2.53</t>
        </r>
      </text>
    </comment>
    <comment ref="D49" authorId="1">
      <text>
        <r>
          <rPr>
            <sz val="10"/>
            <rFont val="Arial"/>
            <family val="2"/>
          </rPr>
          <t>Uc=2.53</t>
        </r>
      </text>
    </comment>
    <comment ref="A50" authorId="1">
      <text>
        <r>
          <rPr>
            <sz val="10"/>
            <rFont val="Arial"/>
            <family val="2"/>
          </rPr>
          <t>Uc=4.01
11/4/22, uc=3.35</t>
        </r>
      </text>
    </comment>
    <comment ref="D50" authorId="1">
      <text>
        <r>
          <rPr>
            <sz val="10"/>
            <rFont val="Arial"/>
            <family val="2"/>
          </rPr>
          <t>Uc=4.01
11/4/22, uc=3.35</t>
        </r>
      </text>
    </comment>
    <comment ref="A51" authorId="1">
      <text>
        <r>
          <rPr>
            <sz val="10"/>
            <rFont val="Arial"/>
            <family val="2"/>
          </rPr>
          <t>Uc=3.56</t>
        </r>
      </text>
    </comment>
    <comment ref="D51" authorId="1">
      <text>
        <r>
          <rPr>
            <sz val="10"/>
            <rFont val="Arial"/>
            <family val="2"/>
          </rPr>
          <t>Uc=3.56</t>
        </r>
      </text>
    </comment>
    <comment ref="A52" authorId="1">
      <text>
        <r>
          <rPr>
            <sz val="10"/>
            <rFont val="Arial"/>
            <family val="2"/>
          </rPr>
          <t>Uc=5.97
11/4/22, uc=5.06</t>
        </r>
      </text>
    </comment>
    <comment ref="D52" authorId="1">
      <text>
        <r>
          <rPr>
            <sz val="10"/>
            <rFont val="Arial"/>
            <family val="2"/>
          </rPr>
          <t>Uc=5.97
11/4/22, uc=5.06</t>
        </r>
      </text>
    </comment>
    <comment ref="A53" authorId="1">
      <text>
        <r>
          <rPr>
            <sz val="10"/>
            <rFont val="Arial"/>
            <family val="2"/>
          </rPr>
          <t>Uc=6.87
11/4/22, uc=6.42</t>
        </r>
      </text>
    </comment>
    <comment ref="D53" authorId="1">
      <text>
        <r>
          <rPr>
            <sz val="10"/>
            <rFont val="Arial"/>
            <family val="2"/>
          </rPr>
          <t>Uc=6.87
11/4/22, uc=6.42</t>
        </r>
      </text>
    </comment>
    <comment ref="A54" authorId="1">
      <text>
        <r>
          <rPr>
            <sz val="10"/>
            <rFont val="Arial"/>
            <family val="2"/>
          </rPr>
          <t>Uc=8.80
11/4/22, uc=7.39</t>
        </r>
      </text>
    </comment>
    <comment ref="D54" authorId="1">
      <text>
        <r>
          <rPr>
            <sz val="10"/>
            <rFont val="Arial"/>
            <family val="2"/>
          </rPr>
          <t>Uc=8.80
11/4/22, uc=7.39</t>
        </r>
      </text>
    </comment>
    <comment ref="A55" authorId="1">
      <text>
        <r>
          <rPr>
            <sz val="10"/>
            <rFont val="Arial"/>
            <family val="2"/>
          </rPr>
          <t>Uc=19.41
11/4/22, uc=15.15</t>
        </r>
      </text>
    </comment>
    <comment ref="D55" authorId="1">
      <text>
        <r>
          <rPr>
            <sz val="10"/>
            <rFont val="Arial"/>
            <family val="2"/>
          </rPr>
          <t>Uc=19.41
11/4/22, uc=15.15</t>
        </r>
      </text>
    </comment>
    <comment ref="A56" authorId="1">
      <text>
        <r>
          <rPr>
            <sz val="10"/>
            <rFont val="Arial"/>
            <family val="2"/>
          </rPr>
          <t>Uc=81.97
11/4/22, uc=75.82</t>
        </r>
      </text>
    </comment>
    <comment ref="D56" authorId="1">
      <text>
        <r>
          <rPr>
            <sz val="10"/>
            <rFont val="Arial"/>
            <family val="2"/>
          </rPr>
          <t>Uc=81.97
11/4/22, uc=75.82</t>
        </r>
      </text>
    </comment>
    <comment ref="A57" authorId="1">
      <text>
        <r>
          <rPr>
            <sz val="10"/>
            <rFont val="Arial"/>
            <family val="2"/>
          </rPr>
          <t>Uc=103.40</t>
        </r>
      </text>
    </comment>
    <comment ref="D57" authorId="1">
      <text>
        <r>
          <rPr>
            <sz val="10"/>
            <rFont val="Arial"/>
            <family val="2"/>
          </rPr>
          <t>Uc=103.40</t>
        </r>
      </text>
    </comment>
    <comment ref="A60" authorId="1">
      <text>
        <r>
          <rPr>
            <sz val="10"/>
            <rFont val="Arial"/>
            <family val="2"/>
          </rPr>
          <t>Uc=0.34</t>
        </r>
      </text>
    </comment>
    <comment ref="D60" authorId="1">
      <text>
        <r>
          <rPr>
            <sz val="10"/>
            <rFont val="Arial"/>
            <family val="2"/>
          </rPr>
          <t>Uc=0.34</t>
        </r>
      </text>
    </comment>
    <comment ref="D61" authorId="1">
      <text>
        <r>
          <rPr>
            <sz val="10"/>
            <rFont val="Arial"/>
            <family val="2"/>
          </rPr>
          <t>Uc=0.45</t>
        </r>
      </text>
    </comment>
    <comment ref="D62" authorId="1">
      <text>
        <r>
          <rPr>
            <sz val="10"/>
            <rFont val="Arial"/>
            <family val="2"/>
          </rPr>
          <t xml:space="preserve">Uc=0.65
Uc=0.58, as per Clara Feb.13,2020
11/4/22, uc=0.46
</t>
        </r>
      </text>
    </comment>
    <comment ref="A63" authorId="1">
      <text>
        <r>
          <rPr>
            <sz val="10"/>
            <rFont val="Arial"/>
            <family val="2"/>
          </rPr>
          <t>Uc=1.53</t>
        </r>
      </text>
    </comment>
    <comment ref="D63" authorId="1">
      <text>
        <r>
          <rPr>
            <sz val="10"/>
            <rFont val="Arial"/>
            <family val="2"/>
          </rPr>
          <t>Uc=1.53</t>
        </r>
      </text>
    </comment>
    <comment ref="A64" authorId="1">
      <text>
        <r>
          <rPr>
            <sz val="10"/>
            <rFont val="Arial"/>
            <family val="2"/>
          </rPr>
          <t>Uc=1.73</t>
        </r>
      </text>
    </comment>
    <comment ref="D64" authorId="1">
      <text>
        <r>
          <rPr>
            <sz val="10"/>
            <rFont val="Arial"/>
            <family val="2"/>
          </rPr>
          <t>Uc=1.73</t>
        </r>
      </text>
    </comment>
    <comment ref="A65" authorId="1">
      <text>
        <r>
          <rPr>
            <sz val="10"/>
            <rFont val="Arial"/>
            <family val="2"/>
          </rPr>
          <t>Uc=1.94</t>
        </r>
      </text>
    </comment>
    <comment ref="D65" authorId="1">
      <text>
        <r>
          <rPr>
            <sz val="10"/>
            <rFont val="Arial"/>
            <family val="2"/>
          </rPr>
          <t>Uc=1.94</t>
        </r>
      </text>
    </comment>
    <comment ref="A66" authorId="1">
      <text>
        <r>
          <rPr>
            <sz val="10"/>
            <rFont val="Arial"/>
            <family val="2"/>
          </rPr>
          <t>Uc=2.42</t>
        </r>
      </text>
    </comment>
    <comment ref="D66" authorId="1">
      <text>
        <r>
          <rPr>
            <sz val="10"/>
            <rFont val="Arial"/>
            <family val="2"/>
          </rPr>
          <t>Uc=2.42</t>
        </r>
      </text>
    </comment>
    <comment ref="D67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Uc=5.12
KFS-30DAG1M – 4.57</t>
        </r>
      </text>
    </comment>
    <comment ref="A68" authorId="1">
      <text>
        <r>
          <rPr>
            <sz val="10"/>
            <rFont val="Arial"/>
            <family val="2"/>
          </rPr>
          <t>Uc=5.84</t>
        </r>
      </text>
    </comment>
    <comment ref="D68" authorId="1">
      <text>
        <r>
          <rPr>
            <sz val="10"/>
            <rFont val="Arial"/>
            <family val="2"/>
          </rPr>
          <t>Uc=5.84</t>
        </r>
      </text>
    </comment>
    <comment ref="A69" authorId="1">
      <text>
        <r>
          <rPr>
            <sz val="10"/>
            <rFont val="Arial"/>
            <family val="2"/>
          </rPr>
          <t>UC=6.98
11/4/22, uc=6.51</t>
        </r>
      </text>
    </comment>
    <comment ref="D69" authorId="1">
      <text>
        <r>
          <rPr>
            <sz val="10"/>
            <rFont val="Arial"/>
            <family val="2"/>
          </rPr>
          <t>UC=6.98
11/4/22, uc=6.51</t>
        </r>
      </text>
    </comment>
    <comment ref="A70" authorId="1">
      <text>
        <r>
          <rPr>
            <sz val="10"/>
            <rFont val="Arial"/>
            <family val="2"/>
          </rPr>
          <t>Uc=8.66
11/4/22, uc=7.38</t>
        </r>
      </text>
    </comment>
    <comment ref="D70" authorId="1">
      <text>
        <r>
          <rPr>
            <sz val="10"/>
            <rFont val="Arial"/>
            <family val="2"/>
          </rPr>
          <t>Uc=8.66
11/4/22, uc=7.38</t>
        </r>
      </text>
    </comment>
    <comment ref="D71" authorId="1">
      <text>
        <r>
          <rPr>
            <sz val="10"/>
            <rFont val="Arial"/>
            <family val="2"/>
          </rPr>
          <t>Uc=7.46</t>
        </r>
      </text>
    </comment>
    <comment ref="D72" authorId="1">
      <text>
        <r>
          <rPr>
            <sz val="10"/>
            <rFont val="Arial"/>
            <family val="2"/>
          </rPr>
          <t>Uc=8.33</t>
        </r>
      </text>
    </comment>
    <comment ref="D73" authorId="1">
      <text>
        <r>
          <rPr>
            <sz val="10"/>
            <rFont val="Arial"/>
            <family val="2"/>
          </rPr>
          <t>Uc=11.47
KFS-30DAG1M- 8.92</t>
        </r>
      </text>
    </comment>
    <comment ref="D74" authorId="1">
      <text>
        <r>
          <rPr>
            <sz val="10"/>
            <rFont val="Arial"/>
            <family val="2"/>
          </rPr>
          <t>Uc=9.54</t>
        </r>
      </text>
    </comment>
    <comment ref="D75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uc=9.66</t>
        </r>
      </text>
    </comment>
    <comment ref="A76" authorId="1">
      <text>
        <r>
          <rPr>
            <sz val="10"/>
            <rFont val="Arial"/>
            <family val="2"/>
          </rPr>
          <t>Uc=18.71
11/4/22, uc=15.02</t>
        </r>
      </text>
    </comment>
    <comment ref="D76" authorId="1">
      <text>
        <r>
          <rPr>
            <sz val="10"/>
            <rFont val="Arial"/>
            <family val="2"/>
          </rPr>
          <t>Uc=18.71
11/4/22, uc=15.02</t>
        </r>
      </text>
    </comment>
    <comment ref="D77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Uc=28.55
03/03/21, uc=19.64</t>
        </r>
      </text>
    </comment>
    <comment ref="A78" authorId="1">
      <text>
        <r>
          <rPr>
            <sz val="10"/>
            <rFont val="Arial"/>
            <family val="2"/>
          </rPr>
          <t>Uc=61.35
11/4/22, uc=54.41</t>
        </r>
      </text>
    </comment>
    <comment ref="D78" authorId="1">
      <text>
        <r>
          <rPr>
            <sz val="10"/>
            <rFont val="Arial"/>
            <family val="2"/>
          </rPr>
          <t>Uc=61.35
11/4/22, uc=54.41</t>
        </r>
      </text>
    </comment>
    <comment ref="A79" authorId="1">
      <text>
        <r>
          <rPr>
            <sz val="10"/>
            <rFont val="Arial"/>
            <family val="2"/>
          </rPr>
          <t>Uc=89.38
11/4/22, uc=79.96</t>
        </r>
      </text>
    </comment>
    <comment ref="D79" authorId="1">
      <text>
        <r>
          <rPr>
            <sz val="10"/>
            <rFont val="Arial"/>
            <family val="2"/>
          </rPr>
          <t>Uc=89.38
11/4/22, uc=79.96</t>
        </r>
      </text>
    </comment>
    <comment ref="D80" authorId="1">
      <text>
        <r>
          <rPr>
            <sz val="10"/>
            <rFont val="Arial"/>
            <family val="2"/>
          </rPr>
          <t>Uc=97.77
KFS-30DAG1M- 130.65</t>
        </r>
      </text>
    </comment>
    <comment ref="D83" authorId="1">
      <text>
        <r>
          <rPr>
            <sz val="10"/>
            <rFont val="Arial"/>
            <family val="2"/>
          </rPr>
          <t>Uc=0.66</t>
        </r>
      </text>
    </comment>
    <comment ref="A84" authorId="1">
      <text>
        <r>
          <rPr>
            <sz val="10"/>
            <rFont val="Arial"/>
            <family val="2"/>
          </rPr>
          <t>Uc=5.65
11/4/22, uc=4.76</t>
        </r>
      </text>
    </comment>
    <comment ref="D84" authorId="1">
      <text>
        <r>
          <rPr>
            <sz val="10"/>
            <rFont val="Arial"/>
            <family val="2"/>
          </rPr>
          <t>Uc=5.65
11/4/22, uc=4.76</t>
        </r>
      </text>
    </comment>
    <comment ref="A85" authorId="1">
      <text>
        <r>
          <rPr>
            <sz val="10"/>
            <rFont val="Arial"/>
            <family val="2"/>
          </rPr>
          <t>Uc=5.82</t>
        </r>
      </text>
    </comment>
    <comment ref="D85" authorId="1">
      <text>
        <r>
          <rPr>
            <sz val="10"/>
            <rFont val="Arial"/>
            <family val="2"/>
          </rPr>
          <t>Uc=5.82</t>
        </r>
      </text>
    </comment>
    <comment ref="A86" authorId="1">
      <text>
        <r>
          <rPr>
            <sz val="10"/>
            <rFont val="Arial"/>
            <family val="2"/>
          </rPr>
          <t>Uc=9.07
11/4/22, uc=8.05</t>
        </r>
      </text>
    </comment>
    <comment ref="D86" authorId="1">
      <text>
        <r>
          <rPr>
            <sz val="10"/>
            <rFont val="Arial"/>
            <family val="2"/>
          </rPr>
          <t>Uc=9.07
11/4/22, uc=8.05</t>
        </r>
      </text>
    </comment>
    <comment ref="A87" authorId="1">
      <text>
        <r>
          <rPr>
            <sz val="10"/>
            <rFont val="Arial"/>
            <family val="2"/>
          </rPr>
          <t>Uc=18.95
11/4/22, uc=15.23</t>
        </r>
      </text>
    </comment>
    <comment ref="D87" authorId="1">
      <text>
        <r>
          <rPr>
            <sz val="10"/>
            <rFont val="Arial"/>
            <family val="2"/>
          </rPr>
          <t>Uc=18.95
11/4/22, uc=15.23</t>
        </r>
      </text>
    </comment>
    <comment ref="A88" authorId="1">
      <text>
        <r>
          <rPr>
            <sz val="10"/>
            <rFont val="Arial"/>
            <family val="2"/>
          </rPr>
          <t>Uc=61.35
11/4/22, uc=54.41</t>
        </r>
      </text>
    </comment>
    <comment ref="D88" authorId="1">
      <text>
        <r>
          <rPr>
            <sz val="10"/>
            <rFont val="Arial"/>
            <family val="2"/>
          </rPr>
          <t>Uc=61.35
11/4/22, uc=54.41</t>
        </r>
      </text>
    </comment>
    <comment ref="A89" authorId="1">
      <text>
        <r>
          <rPr>
            <sz val="10"/>
            <rFont val="Arial"/>
            <family val="2"/>
          </rPr>
          <t>Uc=144.08
11/4/22, uc=128.93</t>
        </r>
      </text>
    </comment>
    <comment ref="D89" authorId="1">
      <text>
        <r>
          <rPr>
            <sz val="10"/>
            <rFont val="Arial"/>
            <family val="2"/>
          </rPr>
          <t>Uc=144.08
11/4/22, uc=128.93</t>
        </r>
      </text>
    </comment>
    <comment ref="A90" authorId="1">
      <text>
        <r>
          <rPr>
            <sz val="10"/>
            <rFont val="Arial"/>
            <family val="2"/>
          </rPr>
          <t>Uc=174.59</t>
        </r>
      </text>
    </comment>
    <comment ref="D90" authorId="1">
      <text>
        <r>
          <rPr>
            <sz val="10"/>
            <rFont val="Arial"/>
            <family val="2"/>
          </rPr>
          <t>Uc=174.59</t>
        </r>
      </text>
    </comment>
    <comment ref="A93" authorId="1">
      <text>
        <r>
          <rPr>
            <sz val="10"/>
            <rFont val="Arial"/>
            <family val="2"/>
          </rPr>
          <t>Uc=0.40</t>
        </r>
      </text>
    </comment>
    <comment ref="D93" authorId="1">
      <text>
        <r>
          <rPr>
            <sz val="10"/>
            <rFont val="Arial"/>
            <family val="2"/>
          </rPr>
          <t>Uc=0.40</t>
        </r>
      </text>
    </comment>
    <comment ref="A94" authorId="1">
      <text>
        <r>
          <rPr>
            <sz val="10"/>
            <rFont val="Arial"/>
            <family val="2"/>
          </rPr>
          <t>Uc=1.80</t>
        </r>
      </text>
    </comment>
    <comment ref="D94" authorId="1">
      <text>
        <r>
          <rPr>
            <sz val="10"/>
            <rFont val="Arial"/>
            <family val="2"/>
          </rPr>
          <t>Uc=1.80</t>
        </r>
      </text>
    </comment>
    <comment ref="A95" authorId="1">
      <text>
        <r>
          <rPr>
            <sz val="10"/>
            <rFont val="Arial"/>
            <family val="2"/>
          </rPr>
          <t>Uc=2.70</t>
        </r>
      </text>
    </comment>
    <comment ref="D95" authorId="1">
      <text>
        <r>
          <rPr>
            <sz val="10"/>
            <rFont val="Arial"/>
            <family val="2"/>
          </rPr>
          <t>Uc=2.70</t>
        </r>
      </text>
    </comment>
    <comment ref="D96" authorId="1">
      <text>
        <r>
          <rPr>
            <sz val="10"/>
            <rFont val="Arial"/>
            <family val="2"/>
          </rPr>
          <t>Uc=2.81</t>
        </r>
      </text>
    </comment>
    <comment ref="A97" authorId="1">
      <text>
        <r>
          <rPr>
            <sz val="10"/>
            <rFont val="Arial"/>
            <family val="2"/>
          </rPr>
          <t>Uc=10.35</t>
        </r>
      </text>
    </comment>
    <comment ref="D97" authorId="1">
      <text>
        <r>
          <rPr>
            <sz val="10"/>
            <rFont val="Arial"/>
            <family val="2"/>
          </rPr>
          <t>Uc=10.35</t>
        </r>
      </text>
    </comment>
    <comment ref="A98" authorId="1">
      <text>
        <r>
          <rPr>
            <sz val="10"/>
            <rFont val="Arial"/>
            <family val="2"/>
          </rPr>
          <t>Uc=16.25
11/4/22, uc=13.49</t>
        </r>
      </text>
    </comment>
    <comment ref="D98" authorId="1">
      <text>
        <r>
          <rPr>
            <sz val="10"/>
            <rFont val="Arial"/>
            <family val="2"/>
          </rPr>
          <t>Uc=16.25
11/4/22, uc=13.49</t>
        </r>
      </text>
    </comment>
    <comment ref="A99" authorId="1">
      <text>
        <r>
          <rPr>
            <sz val="10"/>
            <rFont val="Arial"/>
            <family val="2"/>
          </rPr>
          <t>Uc=19.70
11/4/22, uc=15.80</t>
        </r>
      </text>
    </comment>
    <comment ref="D99" authorId="1">
      <text>
        <r>
          <rPr>
            <sz val="10"/>
            <rFont val="Arial"/>
            <family val="2"/>
          </rPr>
          <t>Uc=19.70
11/4/22, uc=15.80</t>
        </r>
      </text>
    </comment>
    <comment ref="A100" authorId="1">
      <text>
        <r>
          <rPr>
            <sz val="10"/>
            <rFont val="Arial"/>
            <family val="2"/>
          </rPr>
          <t>Uc=19.38
11/4/22, uc=16.28</t>
        </r>
      </text>
    </comment>
    <comment ref="D100" authorId="1">
      <text>
        <r>
          <rPr>
            <sz val="10"/>
            <rFont val="Arial"/>
            <family val="2"/>
          </rPr>
          <t>Uc=19.38
11/4/22, uc=16.28</t>
        </r>
      </text>
    </comment>
    <comment ref="D101" authorId="1">
      <text>
        <r>
          <rPr>
            <sz val="10"/>
            <rFont val="Arial"/>
            <family val="2"/>
          </rPr>
          <t>Uc=19.98
03/03/21, uc=16.43</t>
        </r>
      </text>
    </comment>
    <comment ref="D102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uc=25.23</t>
        </r>
      </text>
    </comment>
    <comment ref="A103" authorId="1">
      <text>
        <r>
          <rPr>
            <sz val="10"/>
            <rFont val="Arial"/>
            <family val="2"/>
          </rPr>
          <t>Uc=34.70
11/4/22, uc=29.11</t>
        </r>
      </text>
    </comment>
    <comment ref="D103" authorId="1">
      <text>
        <r>
          <rPr>
            <sz val="10"/>
            <rFont val="Arial"/>
            <family val="2"/>
          </rPr>
          <t>Uc=34.70
11/4/22, uc=29.11</t>
        </r>
      </text>
    </comment>
    <comment ref="A104" authorId="1">
      <text>
        <r>
          <rPr>
            <sz val="10"/>
            <rFont val="Arial"/>
            <family val="2"/>
          </rPr>
          <t>Uc=99.22</t>
        </r>
      </text>
    </comment>
    <comment ref="D104" authorId="1">
      <text>
        <r>
          <rPr>
            <sz val="10"/>
            <rFont val="Arial"/>
            <family val="2"/>
          </rPr>
          <t>Uc=99.22</t>
        </r>
      </text>
    </comment>
    <comment ref="A105" authorId="1">
      <text>
        <r>
          <rPr>
            <sz val="10"/>
            <rFont val="Arial"/>
            <family val="2"/>
          </rPr>
          <t>Uc=100.58</t>
        </r>
      </text>
    </comment>
    <comment ref="D105" authorId="1">
      <text>
        <r>
          <rPr>
            <sz val="10"/>
            <rFont val="Arial"/>
            <family val="2"/>
          </rPr>
          <t>Uc=100.58</t>
        </r>
      </text>
    </comment>
    <comment ref="A106" authorId="1">
      <text>
        <r>
          <rPr>
            <sz val="10"/>
            <rFont val="Arial"/>
            <family val="2"/>
          </rPr>
          <t>Uc=132.04
11/4/22, uc=117.02</t>
        </r>
      </text>
    </comment>
    <comment ref="D106" authorId="1">
      <text>
        <r>
          <rPr>
            <sz val="10"/>
            <rFont val="Arial"/>
            <family val="2"/>
          </rPr>
          <t>Uc=132.04
11/4/22, uc=117.02</t>
        </r>
      </text>
    </comment>
    <comment ref="D107" authorId="1">
      <text>
        <r>
          <rPr>
            <sz val="10"/>
            <rFont val="Arial"/>
            <family val="2"/>
          </rPr>
          <t>Uc=163.19</t>
        </r>
      </text>
    </comment>
  </commentList>
</comments>
</file>

<file path=xl/comments4.xml><?xml version="1.0" encoding="utf-8"?>
<comments xmlns="http://schemas.openxmlformats.org/spreadsheetml/2006/main">
  <authors>
    <author>Alvin De Rivera</author>
    <author/>
  </authors>
  <commentList>
    <comment ref="F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1RMB = USD0.15</t>
        </r>
      </text>
    </comment>
    <comment ref="D20" authorId="1">
      <text>
        <r>
          <rPr>
            <sz val="10"/>
            <rFont val="Arial"/>
            <family val="2"/>
          </rPr>
          <t>Uc=0.17</t>
        </r>
      </text>
    </comment>
    <comment ref="D21" authorId="1">
      <text>
        <r>
          <rPr>
            <sz val="10"/>
            <rFont val="Arial"/>
            <family val="2"/>
          </rPr>
          <t>Uc=3.32
11/4/22, uc=2.76</t>
        </r>
      </text>
    </comment>
    <comment ref="D22" authorId="1">
      <text>
        <r>
          <rPr>
            <sz val="10"/>
            <rFont val="Arial"/>
            <family val="2"/>
          </rPr>
          <t>Uc=9.67
11/4/22, uc=8.51</t>
        </r>
      </text>
    </comment>
    <comment ref="D23" authorId="1">
      <text>
        <r>
          <rPr>
            <sz val="10"/>
            <rFont val="Arial"/>
            <family val="2"/>
          </rPr>
          <t>Uc=10.58
11/04/22, uc=9.70</t>
        </r>
      </text>
    </comment>
    <comment ref="D24" authorId="1">
      <text>
        <r>
          <rPr>
            <sz val="10"/>
            <rFont val="Arial"/>
            <family val="2"/>
          </rPr>
          <t>Uc=12.95
11/4/22, uc=10.97</t>
        </r>
      </text>
    </comment>
    <comment ref="D27" authorId="1">
      <text>
        <r>
          <rPr>
            <sz val="10"/>
            <rFont val="Arial"/>
            <family val="2"/>
          </rPr>
          <t>Uc=9.66
11/4/22, uc=8.50</t>
        </r>
      </text>
    </comment>
    <comment ref="D28" authorId="1">
      <text>
        <r>
          <rPr>
            <sz val="10"/>
            <rFont val="Arial"/>
            <family val="2"/>
          </rPr>
          <t>Uc=35.04
11/4/22, uc=30.24</t>
        </r>
      </text>
    </comment>
    <comment ref="D31" authorId="1">
      <text>
        <r>
          <rPr>
            <sz val="10"/>
            <rFont val="Arial"/>
            <family val="2"/>
          </rPr>
          <t>Uc=3.37
11/4/22, uc=2.78</t>
        </r>
      </text>
    </comment>
    <comment ref="D32" authorId="1">
      <text>
        <r>
          <rPr>
            <sz val="10"/>
            <rFont val="Arial"/>
            <family val="2"/>
          </rPr>
          <t>Uc=11.78
11/4/22, uc=9.80</t>
        </r>
      </text>
    </comment>
    <comment ref="D33" authorId="1">
      <text>
        <r>
          <rPr>
            <sz val="10"/>
            <rFont val="Arial"/>
            <family val="2"/>
          </rPr>
          <t>Uc=15.74
11/4/22, uc=14.66</t>
        </r>
      </text>
    </comment>
    <comment ref="D36" authorId="1">
      <text>
        <r>
          <rPr>
            <sz val="10"/>
            <rFont val="Arial"/>
            <family val="2"/>
          </rPr>
          <t>Uc=0.20</t>
        </r>
      </text>
    </comment>
    <comment ref="D37" authorId="1">
      <text>
        <r>
          <rPr>
            <sz val="10"/>
            <rFont val="Arial"/>
            <family val="2"/>
          </rPr>
          <t>Uc=11.78
11/4/22, uc=9.80</t>
        </r>
      </text>
    </comment>
    <comment ref="D38" authorId="1">
      <text>
        <r>
          <rPr>
            <sz val="10"/>
            <rFont val="Arial"/>
            <family val="2"/>
          </rPr>
          <t>Uc=27.67
Sept 17, 2020, new cost = 26.67
03/03/21, uc=20</t>
        </r>
      </text>
    </comment>
    <comment ref="D39" authorId="1">
      <text>
        <r>
          <rPr>
            <sz val="10"/>
            <rFont val="Arial"/>
            <family val="2"/>
          </rPr>
          <t>Uc=50.53
11/4/22, uc=42.84</t>
        </r>
      </text>
    </comment>
    <comment ref="D42" authorId="1">
      <text>
        <r>
          <rPr>
            <sz val="10"/>
            <rFont val="Arial"/>
            <family val="2"/>
          </rPr>
          <t>Uc=0.65
Uc=0.58, as per Clara Feb.13,2020</t>
        </r>
      </text>
    </comment>
    <comment ref="D43" authorId="1">
      <text>
        <r>
          <rPr>
            <sz val="10"/>
            <rFont val="Arial"/>
            <family val="2"/>
          </rPr>
          <t>Uc=1.72
11/4/22, uc=0.83</t>
        </r>
      </text>
    </comment>
    <comment ref="D44" authorId="1">
      <text>
        <r>
          <rPr>
            <sz val="10"/>
            <rFont val="Arial"/>
            <family val="2"/>
          </rPr>
          <t>Uc=1.11</t>
        </r>
      </text>
    </comment>
    <comment ref="D45" authorId="1">
      <text>
        <r>
          <rPr>
            <sz val="10"/>
            <rFont val="Arial"/>
            <family val="2"/>
          </rPr>
          <t>Uc=1.30</t>
        </r>
      </text>
    </comment>
    <comment ref="D46" authorId="1">
      <text>
        <r>
          <rPr>
            <sz val="10"/>
            <rFont val="Arial"/>
            <family val="2"/>
          </rPr>
          <t>Uc=1.50</t>
        </r>
      </text>
    </comment>
    <comment ref="D47" authorId="1">
      <text>
        <r>
          <rPr>
            <sz val="10"/>
            <rFont val="Arial"/>
            <family val="2"/>
          </rPr>
          <t>Uc=1.66</t>
        </r>
      </text>
    </comment>
    <comment ref="D48" authorId="1">
      <text>
        <r>
          <rPr>
            <sz val="10"/>
            <rFont val="Arial"/>
            <family val="2"/>
          </rPr>
          <t>Uc=2.40
11/4/22, uc=2.29</t>
        </r>
      </text>
    </comment>
    <comment ref="D49" authorId="1">
      <text>
        <r>
          <rPr>
            <sz val="10"/>
            <rFont val="Arial"/>
            <family val="2"/>
          </rPr>
          <t>Uc=2.53</t>
        </r>
      </text>
    </comment>
    <comment ref="D50" authorId="1">
      <text>
        <r>
          <rPr>
            <sz val="10"/>
            <rFont val="Arial"/>
            <family val="2"/>
          </rPr>
          <t>Uc=4.01
11/4/22, uc=3.35</t>
        </r>
      </text>
    </comment>
    <comment ref="D51" authorId="1">
      <text>
        <r>
          <rPr>
            <sz val="10"/>
            <rFont val="Arial"/>
            <family val="2"/>
          </rPr>
          <t>Uc=3.56</t>
        </r>
      </text>
    </comment>
    <comment ref="D52" authorId="1">
      <text>
        <r>
          <rPr>
            <sz val="10"/>
            <rFont val="Arial"/>
            <family val="2"/>
          </rPr>
          <t>Uc=5.97
11/4/22, uc=5.06</t>
        </r>
      </text>
    </comment>
    <comment ref="D53" authorId="1">
      <text>
        <r>
          <rPr>
            <sz val="10"/>
            <rFont val="Arial"/>
            <family val="2"/>
          </rPr>
          <t>Uc=6.87
11/4/22, uc=6.42</t>
        </r>
      </text>
    </comment>
    <comment ref="D54" authorId="1">
      <text>
        <r>
          <rPr>
            <sz val="10"/>
            <rFont val="Arial"/>
            <family val="2"/>
          </rPr>
          <t>Uc=8.80
11/4/22, uc=7.39</t>
        </r>
      </text>
    </comment>
    <comment ref="D55" authorId="1">
      <text>
        <r>
          <rPr>
            <sz val="10"/>
            <rFont val="Arial"/>
            <family val="2"/>
          </rPr>
          <t>Uc=19.41
11/4/22, uc=15.15</t>
        </r>
      </text>
    </comment>
    <comment ref="D56" authorId="1">
      <text>
        <r>
          <rPr>
            <sz val="10"/>
            <rFont val="Arial"/>
            <family val="2"/>
          </rPr>
          <t>Uc=81.97
11/4/22, uc=75.82</t>
        </r>
      </text>
    </comment>
    <comment ref="D57" authorId="1">
      <text>
        <r>
          <rPr>
            <sz val="10"/>
            <rFont val="Arial"/>
            <family val="2"/>
          </rPr>
          <t>Uc=103.40</t>
        </r>
      </text>
    </comment>
    <comment ref="D60" authorId="1">
      <text>
        <r>
          <rPr>
            <sz val="10"/>
            <rFont val="Arial"/>
            <family val="2"/>
          </rPr>
          <t>Uc=0.34</t>
        </r>
      </text>
    </comment>
    <comment ref="D61" authorId="1">
      <text>
        <r>
          <rPr>
            <sz val="10"/>
            <rFont val="Arial"/>
            <family val="2"/>
          </rPr>
          <t>Uc=0.45</t>
        </r>
      </text>
    </comment>
    <comment ref="D62" authorId="1">
      <text>
        <r>
          <rPr>
            <sz val="10"/>
            <rFont val="Arial"/>
            <family val="2"/>
          </rPr>
          <t xml:space="preserve">Uc=0.65
Uc=0.58, as per Clara Feb.13,2020
11/4/22, uc=0.46
</t>
        </r>
      </text>
    </comment>
    <comment ref="D63" authorId="1">
      <text>
        <r>
          <rPr>
            <sz val="10"/>
            <rFont val="Arial"/>
            <family val="2"/>
          </rPr>
          <t>Uc=1.53</t>
        </r>
      </text>
    </comment>
    <comment ref="D64" authorId="1">
      <text>
        <r>
          <rPr>
            <sz val="10"/>
            <rFont val="Arial"/>
            <family val="2"/>
          </rPr>
          <t>Uc=1.73</t>
        </r>
      </text>
    </comment>
    <comment ref="D65" authorId="1">
      <text>
        <r>
          <rPr>
            <sz val="10"/>
            <rFont val="Arial"/>
            <family val="2"/>
          </rPr>
          <t>Uc=1.94</t>
        </r>
      </text>
    </comment>
    <comment ref="D66" authorId="1">
      <text>
        <r>
          <rPr>
            <sz val="10"/>
            <rFont val="Arial"/>
            <family val="2"/>
          </rPr>
          <t>Uc=2.42</t>
        </r>
      </text>
    </comment>
    <comment ref="D67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Uc=5.12
KFS-30DAG1M – 4.57</t>
        </r>
      </text>
    </comment>
    <comment ref="D68" authorId="1">
      <text>
        <r>
          <rPr>
            <sz val="10"/>
            <rFont val="Arial"/>
            <family val="2"/>
          </rPr>
          <t>Uc=5.84</t>
        </r>
      </text>
    </comment>
    <comment ref="D69" authorId="1">
      <text>
        <r>
          <rPr>
            <sz val="10"/>
            <rFont val="Arial"/>
            <family val="2"/>
          </rPr>
          <t>UC=6.98
11/4/22, uc=6.51</t>
        </r>
      </text>
    </comment>
    <comment ref="D70" authorId="1">
      <text>
        <r>
          <rPr>
            <sz val="10"/>
            <rFont val="Arial"/>
            <family val="2"/>
          </rPr>
          <t>Uc=8.66
11/4/22, uc=7.38</t>
        </r>
      </text>
    </comment>
    <comment ref="D71" authorId="1">
      <text>
        <r>
          <rPr>
            <sz val="10"/>
            <rFont val="Arial"/>
            <family val="2"/>
          </rPr>
          <t>Uc=7.46</t>
        </r>
      </text>
    </comment>
    <comment ref="D72" authorId="1">
      <text>
        <r>
          <rPr>
            <sz val="10"/>
            <rFont val="Arial"/>
            <family val="2"/>
          </rPr>
          <t>Uc=8.33</t>
        </r>
      </text>
    </comment>
    <comment ref="D73" authorId="1">
      <text>
        <r>
          <rPr>
            <sz val="10"/>
            <rFont val="Arial"/>
            <family val="2"/>
          </rPr>
          <t>Uc=11.47
KFS-30DAG1M- 8.92</t>
        </r>
      </text>
    </comment>
    <comment ref="D74" authorId="1">
      <text>
        <r>
          <rPr>
            <sz val="10"/>
            <rFont val="Arial"/>
            <family val="2"/>
          </rPr>
          <t>Uc=9.54</t>
        </r>
      </text>
    </comment>
    <comment ref="D75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uc=9.66</t>
        </r>
      </text>
    </comment>
    <comment ref="D76" authorId="1">
      <text>
        <r>
          <rPr>
            <sz val="10"/>
            <rFont val="Arial"/>
            <family val="2"/>
          </rPr>
          <t>Uc=18.71
11/4/22, uc=15.02</t>
        </r>
      </text>
    </comment>
    <comment ref="D77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Uc=28.55
03/03/21, uc=19.64</t>
        </r>
      </text>
    </comment>
    <comment ref="D78" authorId="1">
      <text>
        <r>
          <rPr>
            <sz val="10"/>
            <rFont val="Arial"/>
            <family val="2"/>
          </rPr>
          <t>Uc=61.35
11/4/22, uc=54.41</t>
        </r>
      </text>
    </comment>
    <comment ref="D79" authorId="1">
      <text>
        <r>
          <rPr>
            <sz val="10"/>
            <rFont val="Arial"/>
            <family val="2"/>
          </rPr>
          <t>Uc=89.38
11/4/22, uc=79.96</t>
        </r>
      </text>
    </comment>
    <comment ref="D80" authorId="1">
      <text>
        <r>
          <rPr>
            <sz val="10"/>
            <rFont val="Arial"/>
            <family val="2"/>
          </rPr>
          <t>Uc=97.77
KFS-30DAG1M- 130.65</t>
        </r>
      </text>
    </comment>
    <comment ref="D83" authorId="1">
      <text>
        <r>
          <rPr>
            <sz val="10"/>
            <rFont val="Arial"/>
            <family val="2"/>
          </rPr>
          <t>Uc=0.66</t>
        </r>
      </text>
    </comment>
    <comment ref="D84" authorId="1">
      <text>
        <r>
          <rPr>
            <sz val="10"/>
            <rFont val="Arial"/>
            <family val="2"/>
          </rPr>
          <t>Uc=5.65
11/4/22, uc=4.76</t>
        </r>
      </text>
    </comment>
    <comment ref="D85" authorId="1">
      <text>
        <r>
          <rPr>
            <sz val="10"/>
            <rFont val="Arial"/>
            <family val="2"/>
          </rPr>
          <t>Uc=5.82</t>
        </r>
      </text>
    </comment>
    <comment ref="D86" authorId="1">
      <text>
        <r>
          <rPr>
            <sz val="10"/>
            <rFont val="Arial"/>
            <family val="2"/>
          </rPr>
          <t>Uc=9.07
11/4/22, uc=8.05</t>
        </r>
      </text>
    </comment>
    <comment ref="D87" authorId="1">
      <text>
        <r>
          <rPr>
            <sz val="10"/>
            <rFont val="Arial"/>
            <family val="2"/>
          </rPr>
          <t>Uc=18.95
11/4/22, uc=15.23</t>
        </r>
      </text>
    </comment>
    <comment ref="D88" authorId="1">
      <text>
        <r>
          <rPr>
            <sz val="10"/>
            <rFont val="Arial"/>
            <family val="2"/>
          </rPr>
          <t>Uc=61.35
11/4/22, uc=54.41</t>
        </r>
      </text>
    </comment>
    <comment ref="D89" authorId="1">
      <text>
        <r>
          <rPr>
            <sz val="10"/>
            <rFont val="Arial"/>
            <family val="2"/>
          </rPr>
          <t>Uc=144.08
11/4/22, uc=128.93</t>
        </r>
      </text>
    </comment>
    <comment ref="D90" authorId="1">
      <text>
        <r>
          <rPr>
            <sz val="10"/>
            <rFont val="Arial"/>
            <family val="2"/>
          </rPr>
          <t>Uc=174.59</t>
        </r>
      </text>
    </comment>
    <comment ref="D93" authorId="1">
      <text>
        <r>
          <rPr>
            <sz val="10"/>
            <rFont val="Arial"/>
            <family val="2"/>
          </rPr>
          <t>Uc=0.40</t>
        </r>
      </text>
    </comment>
    <comment ref="D94" authorId="1">
      <text>
        <r>
          <rPr>
            <sz val="10"/>
            <rFont val="Arial"/>
            <family val="2"/>
          </rPr>
          <t>Uc=1.80</t>
        </r>
      </text>
    </comment>
    <comment ref="D95" authorId="1">
      <text>
        <r>
          <rPr>
            <sz val="10"/>
            <rFont val="Arial"/>
            <family val="2"/>
          </rPr>
          <t>Uc=2.70</t>
        </r>
      </text>
    </comment>
    <comment ref="D96" authorId="1">
      <text>
        <r>
          <rPr>
            <sz val="10"/>
            <rFont val="Arial"/>
            <family val="2"/>
          </rPr>
          <t>Uc=2.81</t>
        </r>
      </text>
    </comment>
    <comment ref="D97" authorId="1">
      <text>
        <r>
          <rPr>
            <sz val="10"/>
            <rFont val="Arial"/>
            <family val="2"/>
          </rPr>
          <t>Uc=10.35</t>
        </r>
      </text>
    </comment>
    <comment ref="D98" authorId="1">
      <text>
        <r>
          <rPr>
            <sz val="10"/>
            <rFont val="Arial"/>
            <family val="2"/>
          </rPr>
          <t>Uc=16.25
11/4/22, uc=13.49</t>
        </r>
      </text>
    </comment>
    <comment ref="D99" authorId="1">
      <text>
        <r>
          <rPr>
            <sz val="10"/>
            <rFont val="Arial"/>
            <family val="2"/>
          </rPr>
          <t>Uc=19.70
11/4/22, uc=15.80</t>
        </r>
      </text>
    </comment>
    <comment ref="D100" authorId="1">
      <text>
        <r>
          <rPr>
            <sz val="10"/>
            <rFont val="Arial"/>
            <family val="2"/>
          </rPr>
          <t>Uc=19.38
11/4/22, uc=16.28</t>
        </r>
      </text>
    </comment>
    <comment ref="D101" authorId="1">
      <text>
        <r>
          <rPr>
            <sz val="10"/>
            <rFont val="Arial"/>
            <family val="2"/>
          </rPr>
          <t>Uc=19.98
03/03/21, uc=16.43</t>
        </r>
      </text>
    </comment>
    <comment ref="D102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uc=25.23</t>
        </r>
      </text>
    </comment>
    <comment ref="D103" authorId="1">
      <text>
        <r>
          <rPr>
            <sz val="10"/>
            <rFont val="Arial"/>
            <family val="2"/>
          </rPr>
          <t>Uc=34.70
11/4/22, uc=29.11</t>
        </r>
      </text>
    </comment>
    <comment ref="D104" authorId="1">
      <text>
        <r>
          <rPr>
            <sz val="10"/>
            <rFont val="Arial"/>
            <family val="2"/>
          </rPr>
          <t>Uc=99.22</t>
        </r>
      </text>
    </comment>
    <comment ref="D105" authorId="1">
      <text>
        <r>
          <rPr>
            <sz val="10"/>
            <rFont val="Arial"/>
            <family val="2"/>
          </rPr>
          <t>Uc=100.58</t>
        </r>
      </text>
    </comment>
    <comment ref="D106" authorId="1">
      <text>
        <r>
          <rPr>
            <sz val="10"/>
            <rFont val="Arial"/>
            <family val="2"/>
          </rPr>
          <t>Uc=132.04
11/4/22, uc=117.02</t>
        </r>
      </text>
    </comment>
    <comment ref="D107" authorId="1">
      <text>
        <r>
          <rPr>
            <sz val="10"/>
            <rFont val="Arial"/>
            <family val="2"/>
          </rPr>
          <t>Uc=163.19</t>
        </r>
      </text>
    </comment>
  </commentList>
</comments>
</file>

<file path=xl/comments5.xml><?xml version="1.0" encoding="utf-8"?>
<comments xmlns="http://schemas.openxmlformats.org/spreadsheetml/2006/main">
  <authors>
    <author>Alvin De Rivera</author>
    <author/>
  </authors>
  <commentList>
    <comment ref="F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1RMB = USD0.15</t>
        </r>
      </text>
    </comment>
    <comment ref="D20" authorId="1">
      <text>
        <r>
          <rPr>
            <sz val="10"/>
            <rFont val="Arial"/>
            <family val="2"/>
          </rPr>
          <t>Uc=10.58
11/04/22, uc=9.70</t>
        </r>
      </text>
    </comment>
    <comment ref="D21" authorId="1">
      <text>
        <r>
          <rPr>
            <sz val="10"/>
            <rFont val="Arial"/>
            <family val="2"/>
          </rPr>
          <t>Uc=9.67
11/4/22, uc=8.51</t>
        </r>
      </text>
    </comment>
    <comment ref="D22" authorId="1">
      <text>
        <r>
          <rPr>
            <sz val="10"/>
            <rFont val="Arial"/>
            <family val="2"/>
          </rPr>
          <t>Uc=3.32
11/4/22, uc=2.76</t>
        </r>
      </text>
    </comment>
    <comment ref="D23" authorId="1">
      <text>
        <r>
          <rPr>
            <sz val="10"/>
            <rFont val="Arial"/>
            <family val="2"/>
          </rPr>
          <t>Uc=0.17</t>
        </r>
      </text>
    </comment>
    <comment ref="D24" authorId="1">
      <text>
        <r>
          <rPr>
            <sz val="10"/>
            <rFont val="Arial"/>
            <family val="2"/>
          </rPr>
          <t>Uc=12.95
11/4/22, uc=10.97</t>
        </r>
      </text>
    </comment>
    <comment ref="D27" authorId="1">
      <text>
        <r>
          <rPr>
            <sz val="10"/>
            <rFont val="Arial"/>
            <family val="2"/>
          </rPr>
          <t>Uc=35.04
11/4/22, uc=30.24</t>
        </r>
      </text>
    </comment>
    <comment ref="D28" authorId="1">
      <text>
        <r>
          <rPr>
            <sz val="10"/>
            <rFont val="Arial"/>
            <family val="2"/>
          </rPr>
          <t>Uc=9.66
11/4/22, uc=8.50</t>
        </r>
      </text>
    </comment>
    <comment ref="D31" authorId="1">
      <text>
        <r>
          <rPr>
            <sz val="10"/>
            <rFont val="Arial"/>
            <family val="2"/>
          </rPr>
          <t>Uc=3.37
11/4/22, uc=2.78</t>
        </r>
      </text>
    </comment>
    <comment ref="D32" authorId="1">
      <text>
        <r>
          <rPr>
            <sz val="10"/>
            <rFont val="Arial"/>
            <family val="2"/>
          </rPr>
          <t>Uc=15.74
11/4/22, uc=14.66</t>
        </r>
      </text>
    </comment>
    <comment ref="D33" authorId="1">
      <text>
        <r>
          <rPr>
            <sz val="10"/>
            <rFont val="Arial"/>
            <family val="2"/>
          </rPr>
          <t>Uc=11.78
11/4/22, uc=9.80</t>
        </r>
      </text>
    </comment>
    <comment ref="D36" authorId="1">
      <text>
        <r>
          <rPr>
            <sz val="10"/>
            <rFont val="Arial"/>
            <family val="2"/>
          </rPr>
          <t>Uc=11.78
11/4/22, uc=9.80</t>
        </r>
      </text>
    </comment>
    <comment ref="D37" authorId="1">
      <text>
        <r>
          <rPr>
            <sz val="10"/>
            <rFont val="Arial"/>
            <family val="2"/>
          </rPr>
          <t>Uc=50.53
11/4/22, uc=42.84</t>
        </r>
      </text>
    </comment>
    <comment ref="D38" authorId="1">
      <text>
        <r>
          <rPr>
            <sz val="10"/>
            <rFont val="Arial"/>
            <family val="2"/>
          </rPr>
          <t>Uc=27.67
Sept 17, 2020, new cost = 26.67
03/03/21, uc=20</t>
        </r>
      </text>
    </comment>
    <comment ref="D39" authorId="1">
      <text>
        <r>
          <rPr>
            <sz val="10"/>
            <rFont val="Arial"/>
            <family val="2"/>
          </rPr>
          <t>Uc=0.20</t>
        </r>
      </text>
    </comment>
    <comment ref="D42" authorId="1">
      <text>
        <r>
          <rPr>
            <sz val="10"/>
            <rFont val="Arial"/>
            <family val="2"/>
          </rPr>
          <t>Uc=103.40</t>
        </r>
      </text>
    </comment>
    <comment ref="D43" authorId="1">
      <text>
        <r>
          <rPr>
            <sz val="10"/>
            <rFont val="Arial"/>
            <family val="2"/>
          </rPr>
          <t>Uc=1.11</t>
        </r>
      </text>
    </comment>
    <comment ref="D44" authorId="1">
      <text>
        <r>
          <rPr>
            <sz val="10"/>
            <rFont val="Arial"/>
            <family val="2"/>
          </rPr>
          <t>Uc=1.66</t>
        </r>
      </text>
    </comment>
    <comment ref="D45" authorId="1">
      <text>
        <r>
          <rPr>
            <sz val="10"/>
            <rFont val="Arial"/>
            <family val="2"/>
          </rPr>
          <t>Uc=4.01
11/4/22, uc=3.35</t>
        </r>
      </text>
    </comment>
    <comment ref="D46" authorId="1">
      <text>
        <r>
          <rPr>
            <sz val="10"/>
            <rFont val="Arial"/>
            <family val="2"/>
          </rPr>
          <t>Uc=19.41
11/4/22, uc=15.15</t>
        </r>
      </text>
    </comment>
    <comment ref="D47" authorId="1">
      <text>
        <r>
          <rPr>
            <sz val="10"/>
            <rFont val="Arial"/>
            <family val="2"/>
          </rPr>
          <t>Uc=3.56</t>
        </r>
      </text>
    </comment>
    <comment ref="D48" authorId="1">
      <text>
        <r>
          <rPr>
            <sz val="10"/>
            <rFont val="Arial"/>
            <family val="2"/>
          </rPr>
          <t>Uc=5.97
11/4/22, uc=5.06</t>
        </r>
      </text>
    </comment>
    <comment ref="D49" authorId="1">
      <text>
        <r>
          <rPr>
            <sz val="10"/>
            <rFont val="Arial"/>
            <family val="2"/>
          </rPr>
          <t>Uc=81.97
11/4/22, uc=75.82</t>
        </r>
      </text>
    </comment>
    <comment ref="D50" authorId="1">
      <text>
        <r>
          <rPr>
            <sz val="10"/>
            <rFont val="Arial"/>
            <family val="2"/>
          </rPr>
          <t>Uc=1.72
11/4/22, uc=0.83</t>
        </r>
      </text>
    </comment>
    <comment ref="D51" authorId="1">
      <text>
        <r>
          <rPr>
            <sz val="10"/>
            <rFont val="Arial"/>
            <family val="2"/>
          </rPr>
          <t>Uc=8.80
11/4/22, uc=7.39</t>
        </r>
      </text>
    </comment>
    <comment ref="D52" authorId="1">
      <text>
        <r>
          <rPr>
            <sz val="10"/>
            <rFont val="Arial"/>
            <family val="2"/>
          </rPr>
          <t>Uc=2.40
11/4/22, uc=2.29</t>
        </r>
      </text>
    </comment>
    <comment ref="D53" authorId="1">
      <text>
        <r>
          <rPr>
            <sz val="10"/>
            <rFont val="Arial"/>
            <family val="2"/>
          </rPr>
          <t>Uc=2.53</t>
        </r>
      </text>
    </comment>
    <comment ref="D54" authorId="1">
      <text>
        <r>
          <rPr>
            <sz val="10"/>
            <rFont val="Arial"/>
            <family val="2"/>
          </rPr>
          <t>Uc=0.65
Uc=0.58, as per Clara Feb.13,2020</t>
        </r>
      </text>
    </comment>
    <comment ref="D55" authorId="1">
      <text>
        <r>
          <rPr>
            <sz val="10"/>
            <rFont val="Arial"/>
            <family val="2"/>
          </rPr>
          <t>Uc=1.50</t>
        </r>
      </text>
    </comment>
    <comment ref="D56" authorId="1">
      <text>
        <r>
          <rPr>
            <sz val="10"/>
            <rFont val="Arial"/>
            <family val="2"/>
          </rPr>
          <t>Uc=6.87
11/4/22, uc=6.42</t>
        </r>
      </text>
    </comment>
    <comment ref="D57" authorId="1">
      <text>
        <r>
          <rPr>
            <sz val="10"/>
            <rFont val="Arial"/>
            <family val="2"/>
          </rPr>
          <t>Uc=1.30</t>
        </r>
      </text>
    </comment>
    <comment ref="D60" authorId="1">
      <text>
        <r>
          <rPr>
            <sz val="10"/>
            <rFont val="Arial"/>
            <family val="2"/>
          </rPr>
          <t>Uc=97.77
KFS-30DAG1M- 130.65</t>
        </r>
      </text>
    </comment>
    <comment ref="D61" authorId="1">
      <text>
        <r>
          <rPr>
            <sz val="10"/>
            <rFont val="Arial"/>
            <family val="2"/>
          </rPr>
          <t>Uc=0.34</t>
        </r>
      </text>
    </comment>
    <comment ref="D62" authorId="1">
      <text>
        <r>
          <rPr>
            <sz val="10"/>
            <rFont val="Arial"/>
            <family val="2"/>
          </rPr>
          <t>Uc=1.53</t>
        </r>
      </text>
    </comment>
    <comment ref="D63" authorId="1">
      <text>
        <r>
          <rPr>
            <sz val="10"/>
            <rFont val="Arial"/>
            <family val="2"/>
          </rPr>
          <t>Uc=1.94</t>
        </r>
      </text>
    </comment>
    <comment ref="D64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Uc=5.12
KFS-30DAG1M – 4.57</t>
        </r>
      </text>
    </comment>
    <comment ref="D65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Uc=28.55
03/03/21, uc=19.64</t>
        </r>
      </text>
    </comment>
    <comment ref="D66" authorId="1">
      <text>
        <r>
          <rPr>
            <sz val="10"/>
            <rFont val="Arial"/>
            <family val="2"/>
          </rPr>
          <t>Uc=0.45</t>
        </r>
      </text>
    </comment>
    <comment ref="D67" authorId="1">
      <text>
        <r>
          <rPr>
            <sz val="10"/>
            <rFont val="Arial"/>
            <family val="2"/>
          </rPr>
          <t xml:space="preserve">Uc=0.65
Uc=0.58, as per Clara Feb.13,2020
11/4/22, uc=0.46
</t>
        </r>
      </text>
    </comment>
    <comment ref="D68" authorId="1">
      <text>
        <r>
          <rPr>
            <sz val="10"/>
            <rFont val="Arial"/>
            <family val="2"/>
          </rPr>
          <t>Uc=2.42</t>
        </r>
      </text>
    </comment>
    <comment ref="D69" authorId="1">
      <text>
        <r>
          <rPr>
            <sz val="10"/>
            <rFont val="Arial"/>
            <family val="2"/>
          </rPr>
          <t>Uc=5.84</t>
        </r>
      </text>
    </comment>
    <comment ref="D70" authorId="1">
      <text>
        <r>
          <rPr>
            <sz val="10"/>
            <rFont val="Arial"/>
            <family val="2"/>
          </rPr>
          <t>Uc=7.46</t>
        </r>
      </text>
    </comment>
    <comment ref="D71" authorId="1">
      <text>
        <r>
          <rPr>
            <sz val="10"/>
            <rFont val="Arial"/>
            <family val="2"/>
          </rPr>
          <t>Uc=89.38
11/4/22, uc=79.96</t>
        </r>
      </text>
    </comment>
    <comment ref="D72" authorId="1">
      <text>
        <r>
          <rPr>
            <sz val="10"/>
            <rFont val="Arial"/>
            <family val="2"/>
          </rPr>
          <t>Uc=11.47
KFS-30DAG1M- 8.92</t>
        </r>
      </text>
    </comment>
    <comment ref="D73" authorId="1">
      <text>
        <r>
          <rPr>
            <sz val="10"/>
            <rFont val="Arial"/>
            <family val="2"/>
          </rPr>
          <t>Uc=18.71
11/4/22, uc=15.02</t>
        </r>
      </text>
    </comment>
    <comment ref="D74" authorId="1">
      <text>
        <r>
          <rPr>
            <sz val="10"/>
            <rFont val="Arial"/>
            <family val="2"/>
          </rPr>
          <t>Uc=8.33</t>
        </r>
      </text>
    </comment>
    <comment ref="D75" authorId="1">
      <text>
        <r>
          <rPr>
            <sz val="10"/>
            <rFont val="Arial"/>
            <family val="2"/>
          </rPr>
          <t>Uc=61.35
11/4/22, uc=54.41</t>
        </r>
      </text>
    </comment>
    <comment ref="D76" authorId="1">
      <text>
        <r>
          <rPr>
            <sz val="10"/>
            <rFont val="Arial"/>
            <family val="2"/>
          </rPr>
          <t>Uc=8.66
11/4/22, uc=7.38</t>
        </r>
      </text>
    </comment>
    <comment ref="D77" authorId="1">
      <text>
        <r>
          <rPr>
            <sz val="10"/>
            <rFont val="Arial"/>
            <family val="2"/>
          </rPr>
          <t>UC=6.98
11/4/22, uc=6.51</t>
        </r>
      </text>
    </comment>
    <comment ref="D78" authorId="1">
      <text>
        <r>
          <rPr>
            <sz val="10"/>
            <rFont val="Arial"/>
            <family val="2"/>
          </rPr>
          <t>Uc=1.73</t>
        </r>
      </text>
    </comment>
    <comment ref="D79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uc=9.66</t>
        </r>
      </text>
    </comment>
    <comment ref="D80" authorId="1">
      <text>
        <r>
          <rPr>
            <sz val="10"/>
            <rFont val="Arial"/>
            <family val="2"/>
          </rPr>
          <t>Uc=9.54</t>
        </r>
      </text>
    </comment>
    <comment ref="D83" authorId="1">
      <text>
        <r>
          <rPr>
            <sz val="10"/>
            <rFont val="Arial"/>
            <family val="2"/>
          </rPr>
          <t>Uc=174.59</t>
        </r>
      </text>
    </comment>
    <comment ref="D84" authorId="1">
      <text>
        <r>
          <rPr>
            <sz val="10"/>
            <rFont val="Arial"/>
            <family val="2"/>
          </rPr>
          <t>Uc=5.82</t>
        </r>
      </text>
    </comment>
    <comment ref="D85" authorId="1">
      <text>
        <r>
          <rPr>
            <sz val="10"/>
            <rFont val="Arial"/>
            <family val="2"/>
          </rPr>
          <t>Uc=18.95
11/4/22, uc=15.23</t>
        </r>
      </text>
    </comment>
    <comment ref="D86" authorId="1">
      <text>
        <r>
          <rPr>
            <sz val="10"/>
            <rFont val="Arial"/>
            <family val="2"/>
          </rPr>
          <t>Uc=61.35
11/4/22, uc=54.41</t>
        </r>
      </text>
    </comment>
    <comment ref="D87" authorId="1">
      <text>
        <r>
          <rPr>
            <sz val="10"/>
            <rFont val="Arial"/>
            <family val="2"/>
          </rPr>
          <t>Uc=9.07
11/4/22, uc=8.05</t>
        </r>
      </text>
    </comment>
    <comment ref="D88" authorId="1">
      <text>
        <r>
          <rPr>
            <sz val="10"/>
            <rFont val="Arial"/>
            <family val="2"/>
          </rPr>
          <t>Uc=144.08
11/4/22, uc=128.93</t>
        </r>
      </text>
    </comment>
    <comment ref="D89" authorId="1">
      <text>
        <r>
          <rPr>
            <sz val="10"/>
            <rFont val="Arial"/>
            <family val="2"/>
          </rPr>
          <t>Uc=0.66</t>
        </r>
      </text>
    </comment>
    <comment ref="D90" authorId="1">
      <text>
        <r>
          <rPr>
            <sz val="10"/>
            <rFont val="Arial"/>
            <family val="2"/>
          </rPr>
          <t>Uc=5.65
11/4/22, uc=4.76</t>
        </r>
      </text>
    </comment>
    <comment ref="D93" authorId="1">
      <text>
        <r>
          <rPr>
            <sz val="10"/>
            <rFont val="Arial"/>
            <family val="2"/>
          </rPr>
          <t>Uc=100.58</t>
        </r>
      </text>
    </comment>
    <comment ref="D94" authorId="1">
      <text>
        <r>
          <rPr>
            <sz val="10"/>
            <rFont val="Arial"/>
            <family val="2"/>
          </rPr>
          <t>Uc=99.22</t>
        </r>
      </text>
    </comment>
    <comment ref="D95" authorId="1">
      <text>
        <r>
          <rPr>
            <sz val="10"/>
            <rFont val="Arial"/>
            <family val="2"/>
          </rPr>
          <t>Uc=0.40</t>
        </r>
      </text>
    </comment>
    <comment ref="D96" authorId="1">
      <text>
        <r>
          <rPr>
            <sz val="10"/>
            <rFont val="Arial"/>
            <family val="2"/>
          </rPr>
          <t>Uc=19.70
11/4/22, uc=15.80</t>
        </r>
      </text>
    </comment>
    <comment ref="D97" authorId="1">
      <text>
        <r>
          <rPr>
            <sz val="10"/>
            <rFont val="Arial"/>
            <family val="2"/>
          </rPr>
          <t>Uc=10.35</t>
        </r>
      </text>
    </comment>
    <comment ref="D98" authorId="1">
      <text>
        <r>
          <rPr>
            <sz val="10"/>
            <rFont val="Arial"/>
            <family val="2"/>
          </rPr>
          <t>Uc=34.70
11/4/22, uc=29.11</t>
        </r>
      </text>
    </comment>
    <comment ref="D99" authorId="1">
      <text>
        <r>
          <rPr>
            <sz val="10"/>
            <rFont val="Arial"/>
            <family val="2"/>
          </rPr>
          <t>Uc=132.04
11/4/22, uc=117.02</t>
        </r>
      </text>
    </comment>
    <comment ref="D100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uc=25.23</t>
        </r>
      </text>
    </comment>
    <comment ref="D101" authorId="1">
      <text>
        <r>
          <rPr>
            <sz val="10"/>
            <rFont val="Arial"/>
            <family val="2"/>
          </rPr>
          <t>Uc=163.19</t>
        </r>
      </text>
    </comment>
    <comment ref="D102" authorId="1">
      <text>
        <r>
          <rPr>
            <sz val="10"/>
            <rFont val="Arial"/>
            <family val="2"/>
          </rPr>
          <t>Uc=19.98
03/03/21, uc=16.43</t>
        </r>
      </text>
    </comment>
    <comment ref="D103" authorId="1">
      <text>
        <r>
          <rPr>
            <sz val="10"/>
            <rFont val="Arial"/>
            <family val="2"/>
          </rPr>
          <t>Uc=19.38
11/4/22, uc=16.28</t>
        </r>
      </text>
    </comment>
    <comment ref="D104" authorId="1">
      <text>
        <r>
          <rPr>
            <sz val="10"/>
            <rFont val="Arial"/>
            <family val="2"/>
          </rPr>
          <t>Uc=1.80</t>
        </r>
      </text>
    </comment>
    <comment ref="D105" authorId="1">
      <text>
        <r>
          <rPr>
            <sz val="10"/>
            <rFont val="Arial"/>
            <family val="2"/>
          </rPr>
          <t>Uc=2.81</t>
        </r>
      </text>
    </comment>
    <comment ref="D106" authorId="1">
      <text>
        <r>
          <rPr>
            <sz val="10"/>
            <rFont val="Arial"/>
            <family val="2"/>
          </rPr>
          <t>Uc=16.25
11/4/22, uc=13.49</t>
        </r>
      </text>
    </comment>
    <comment ref="D107" authorId="1">
      <text>
        <r>
          <rPr>
            <sz val="10"/>
            <rFont val="Arial"/>
            <family val="2"/>
          </rPr>
          <t>Uc=2.70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B68" authorId="0">
      <text>
        <r>
          <rPr>
            <sz val="11"/>
            <color indexed="8"/>
            <rFont val="Tahoma"/>
            <family val="2"/>
            <charset val="134"/>
          </rPr>
          <t>1set = right/middle/left</t>
        </r>
      </text>
    </comment>
    <comment ref="D68" authorId="0">
      <text>
        <r>
          <rPr>
            <sz val="11"/>
            <color indexed="8"/>
            <rFont val="Tahoma"/>
            <family val="2"/>
            <charset val="134"/>
          </rPr>
          <t>1set = right/middle/left</t>
        </r>
      </text>
    </comment>
    <comment ref="B71" authorId="0">
      <text>
        <r>
          <rPr>
            <sz val="11"/>
            <color indexed="8"/>
            <rFont val="Tahoma"/>
            <family val="2"/>
            <charset val="134"/>
          </rPr>
          <t>1set = right/middle/left</t>
        </r>
      </text>
    </comment>
    <comment ref="D71" authorId="0">
      <text>
        <r>
          <rPr>
            <sz val="11"/>
            <color indexed="8"/>
            <rFont val="Tahoma"/>
            <family val="2"/>
            <charset val="134"/>
          </rPr>
          <t>1set = right/middle/left</t>
        </r>
      </text>
    </comment>
  </commentList>
</comments>
</file>

<file path=xl/sharedStrings.xml><?xml version="1.0" encoding="utf-8"?>
<sst xmlns="http://schemas.openxmlformats.org/spreadsheetml/2006/main" count="1909" uniqueCount="475">
  <si>
    <t>MD8010551</t>
  </si>
  <si>
    <t>Top Cover</t>
  </si>
  <si>
    <t>n/a</t>
  </si>
  <si>
    <t>MD1030010</t>
  </si>
  <si>
    <t>Heating Switch (Red) KCD3 / 16(4)A / 20A / 250VAC / 125VAC</t>
  </si>
  <si>
    <t>KWD-TL28SB</t>
  </si>
  <si>
    <t>MD1030011</t>
  </si>
  <si>
    <t>Cooling Switch (Green) KCD3 / 16(4)A / 20A / 250VAC / 125VAC</t>
  </si>
  <si>
    <t>MD6010323</t>
  </si>
  <si>
    <t>Cooling Tank Assembly</t>
  </si>
  <si>
    <t>MD8010552</t>
  </si>
  <si>
    <t>Hot Water Button</t>
  </si>
  <si>
    <t>Safety lock slide</t>
  </si>
  <si>
    <t>Safety lock spring</t>
  </si>
  <si>
    <t>Safety lock button</t>
  </si>
  <si>
    <t>MD8010553</t>
  </si>
  <si>
    <t>Warm Water Button</t>
  </si>
  <si>
    <t>MD8010554</t>
  </si>
  <si>
    <t>Cold Water Button</t>
  </si>
  <si>
    <t>MD8010555</t>
  </si>
  <si>
    <t>Push Rod Base</t>
  </si>
  <si>
    <t>MD8010556</t>
  </si>
  <si>
    <t>Faucet Valve</t>
  </si>
  <si>
    <t>Hot Water Outlet Pipe</t>
  </si>
  <si>
    <t>Warm Water Outlet Pipe</t>
  </si>
  <si>
    <t>Silicon pipe -2 way valve</t>
  </si>
  <si>
    <t>Silicon pipe -3 way valve</t>
  </si>
  <si>
    <t>One way valve</t>
  </si>
  <si>
    <t>Cold Water Outlet Pipe</t>
  </si>
  <si>
    <t>Front Panel</t>
  </si>
  <si>
    <t>MD3010333</t>
  </si>
  <si>
    <t>Display board YL-1159B-LED (4pcs)</t>
  </si>
  <si>
    <t>MD8010557</t>
  </si>
  <si>
    <t>Box for Indicator Board</t>
  </si>
  <si>
    <t>MD8010558</t>
  </si>
  <si>
    <t>Drip Tray Cover</t>
  </si>
  <si>
    <t>MD8010559</t>
  </si>
  <si>
    <t>Drip Tray</t>
  </si>
  <si>
    <t>MD8010560</t>
  </si>
  <si>
    <t>Door Panel</t>
  </si>
  <si>
    <t>MD8010561</t>
  </si>
  <si>
    <t>MD8010562</t>
  </si>
  <si>
    <t>Door Lining</t>
  </si>
  <si>
    <t>Lower Plate</t>
  </si>
  <si>
    <t>MD8010563</t>
  </si>
  <si>
    <t>Bottle Cover Assy (w/ suction pipe)</t>
  </si>
  <si>
    <t>MD6010324</t>
  </si>
  <si>
    <t>Suction Pipe (80cm)</t>
  </si>
  <si>
    <t>Bottom Base</t>
  </si>
  <si>
    <t>MD8010564</t>
  </si>
  <si>
    <t xml:space="preserve">Feet </t>
  </si>
  <si>
    <t>MD5010142</t>
  </si>
  <si>
    <t>Water Pump SWP-1818 ; 12VDC ; 0.8A</t>
  </si>
  <si>
    <t>MD6010325</t>
  </si>
  <si>
    <t>Condenser 1 row / 15 lines</t>
  </si>
  <si>
    <t>MD2010268</t>
  </si>
  <si>
    <r>
      <t>Power Cord 18AWG x 2C/300V/105</t>
    </r>
    <r>
      <rPr>
        <sz val="10"/>
        <rFont val="Calibri"/>
        <family val="2"/>
      </rPr>
      <t>°</t>
    </r>
    <r>
      <rPr>
        <sz val="10"/>
        <rFont val="Arial"/>
        <family val="2"/>
      </rPr>
      <t>C</t>
    </r>
  </si>
  <si>
    <t>MD8010565</t>
  </si>
  <si>
    <t>Door Switch Cover</t>
  </si>
  <si>
    <t>MD2010269</t>
  </si>
  <si>
    <t>Door Switch</t>
  </si>
  <si>
    <t>MD8010566</t>
  </si>
  <si>
    <t>Drain Pipe of Hot Tank – Long</t>
  </si>
  <si>
    <t>MD2010270</t>
  </si>
  <si>
    <t>PTC Relay MS2-22B-01/19D3</t>
  </si>
  <si>
    <t>MD5010143</t>
  </si>
  <si>
    <t>Compressor QD30 (R134a)</t>
  </si>
  <si>
    <t>MD2010271</t>
  </si>
  <si>
    <t>Overload Protector MP4SE134LL 30-52/0562Z</t>
  </si>
  <si>
    <t>MD2010272</t>
  </si>
  <si>
    <t>Heating Thermostat (95ºC) KSD303 250V/10A</t>
  </si>
  <si>
    <t>Cold Tank Base</t>
  </si>
  <si>
    <t>Cold Tank Foam</t>
  </si>
  <si>
    <t>MD6010326</t>
  </si>
  <si>
    <t>Cold Water Tank (3.8 liters)</t>
  </si>
  <si>
    <t>Sponge Cover of Hot Tank</t>
  </si>
  <si>
    <t>Sponge of Hot Tank</t>
  </si>
  <si>
    <t>MD6010327</t>
  </si>
  <si>
    <t>Hot Water Tank (1 liter)</t>
  </si>
  <si>
    <t>MD3010334</t>
  </si>
  <si>
    <t>PCB YL-1159B-P (V2.0) 2019-12-10</t>
  </si>
  <si>
    <t>MD8010567</t>
  </si>
  <si>
    <t>PCB Box / Housing (0.4mm)</t>
  </si>
  <si>
    <t>MD8010568</t>
  </si>
  <si>
    <t>MD8010569</t>
  </si>
  <si>
    <t>Cold Tank Seal</t>
  </si>
  <si>
    <t>Water Board</t>
  </si>
  <si>
    <t>MD6010328</t>
  </si>
  <si>
    <t>Cold Water Tank (3.2 liters)</t>
  </si>
  <si>
    <t>MD3010335</t>
  </si>
  <si>
    <t>Display Board 1129B-Y</t>
  </si>
  <si>
    <t>MD3010336</t>
  </si>
  <si>
    <t>Display Board 1128B-H</t>
  </si>
  <si>
    <t>MD3010337</t>
  </si>
  <si>
    <t>Display Board 1129B-Z</t>
  </si>
  <si>
    <t>MD8010570</t>
  </si>
  <si>
    <t>Light Cover</t>
  </si>
  <si>
    <t>MD8010571</t>
  </si>
  <si>
    <t>Water Mouth</t>
  </si>
  <si>
    <t>MD8010572</t>
  </si>
  <si>
    <t>MD8010573</t>
  </si>
  <si>
    <t>MD8010574</t>
  </si>
  <si>
    <t>MD8010575</t>
  </si>
  <si>
    <t>Door Frame</t>
  </si>
  <si>
    <t>MD8010576</t>
  </si>
  <si>
    <t>Door Seal</t>
  </si>
  <si>
    <t>MD6010329</t>
  </si>
  <si>
    <t>Shelf 233 x 142mm</t>
  </si>
  <si>
    <t>MD6010330</t>
  </si>
  <si>
    <t>Door Hinge</t>
  </si>
  <si>
    <t>Bottom Board</t>
  </si>
  <si>
    <t>MD8010577</t>
  </si>
  <si>
    <t>Adjustable Feet</t>
  </si>
  <si>
    <t>MD8010578</t>
  </si>
  <si>
    <t>MD8010579</t>
  </si>
  <si>
    <t>Storage Cabinet 233 x 155 x 327mm</t>
  </si>
  <si>
    <t>MD6010331</t>
  </si>
  <si>
    <t>Condenser 1 row / 16 lines</t>
  </si>
  <si>
    <t>MD6010332</t>
  </si>
  <si>
    <t>MD2010273</t>
  </si>
  <si>
    <t>Heating Thermostat (88ºC) KSD301 250V/10A</t>
  </si>
  <si>
    <t>MD2010274</t>
  </si>
  <si>
    <t xml:space="preserve">Cooling Thermostat WL WP5.5A </t>
  </si>
  <si>
    <t>MD8010580</t>
  </si>
  <si>
    <r>
      <t xml:space="preserve">Air Mouth </t>
    </r>
    <r>
      <rPr>
        <sz val="10.5"/>
        <color indexed="8"/>
        <rFont val="Microsoft YaHei"/>
        <family val="2"/>
      </rPr>
      <t>气室器嘴</t>
    </r>
  </si>
  <si>
    <t>MD8010581</t>
  </si>
  <si>
    <t>Air Mouth Seal</t>
  </si>
  <si>
    <t>MD8010582</t>
  </si>
  <si>
    <t>Air Mouth Accessory</t>
  </si>
  <si>
    <t>MD8010583</t>
  </si>
  <si>
    <r>
      <t xml:space="preserve">Air Mouth </t>
    </r>
    <r>
      <rPr>
        <sz val="10.5"/>
        <color indexed="8"/>
        <rFont val="Microsoft YaHei"/>
        <family val="2"/>
      </rPr>
      <t>气室器</t>
    </r>
  </si>
  <si>
    <t>MD8010584</t>
  </si>
  <si>
    <t>Water Guard</t>
  </si>
  <si>
    <t>Heating Switch</t>
  </si>
  <si>
    <t>Cooling Switch</t>
  </si>
  <si>
    <t>Water Valve Assembly / Faucet Valve (3pcs)</t>
  </si>
  <si>
    <t>Indicator Board</t>
  </si>
  <si>
    <t>Decorating Part of Door Panel</t>
  </si>
  <si>
    <t>Bottle Cover Assembly</t>
  </si>
  <si>
    <t>Feet (4pcs)</t>
  </si>
  <si>
    <t>Pump Assembly</t>
  </si>
  <si>
    <t>Condenser</t>
  </si>
  <si>
    <t>Power Cord</t>
  </si>
  <si>
    <t>PTC</t>
  </si>
  <si>
    <t>Compressor PW2.0VK</t>
  </si>
  <si>
    <t>Heating Thermostat (95ºC)</t>
  </si>
  <si>
    <t>Cold Tank Foam Cushion</t>
  </si>
  <si>
    <t>Cold Tank</t>
  </si>
  <si>
    <t>Hot Tank</t>
  </si>
  <si>
    <t>PC</t>
  </si>
  <si>
    <t>Box for PC (0.4mm)</t>
  </si>
  <si>
    <t xml:space="preserve">Cool Tank+Accessory </t>
  </si>
  <si>
    <t>PCB Board Accessory</t>
  </si>
  <si>
    <t>Water Receptacle Cover</t>
  </si>
  <si>
    <t>Water Receptacle</t>
  </si>
  <si>
    <t xml:space="preserve">Door </t>
  </si>
  <si>
    <t>Shelf</t>
  </si>
  <si>
    <t>Door Hinge+Accessory</t>
  </si>
  <si>
    <t>Adjustable Feet (2pcs)</t>
  </si>
  <si>
    <t>Storage Cabinet</t>
  </si>
  <si>
    <t>Hot Tank Sponge Cover</t>
  </si>
  <si>
    <t>Hot Tank Sponge</t>
  </si>
  <si>
    <t>Hot Tank Drain Pipe</t>
  </si>
  <si>
    <t>Heating Thermostat (88ºC)</t>
  </si>
  <si>
    <t>Cooling Thermostat</t>
  </si>
  <si>
    <t>KWD-BL59BSS ; LM-YL1-1159BX</t>
  </si>
  <si>
    <t>KWD-TL28SB ; LM-YL1-1128B</t>
  </si>
  <si>
    <t>Pricelist</t>
  </si>
  <si>
    <t>January 14, 2022</t>
  </si>
  <si>
    <t>FOB</t>
  </si>
  <si>
    <t>Standard Cost</t>
  </si>
  <si>
    <t>Cost</t>
  </si>
  <si>
    <t>ASC Price</t>
  </si>
  <si>
    <t>SRP</t>
  </si>
  <si>
    <t>FOBx1.1x1.12xP55.00</t>
  </si>
  <si>
    <t>ASC Margin to Customer</t>
  </si>
  <si>
    <t>Kolin Margin to ASC</t>
  </si>
  <si>
    <t xml:space="preserve">SRP       </t>
  </si>
  <si>
    <t>%</t>
  </si>
  <si>
    <t>Unit SRP</t>
  </si>
  <si>
    <t>Unit Cost</t>
  </si>
  <si>
    <t>Product</t>
  </si>
  <si>
    <t>KWD-BL59BSS</t>
  </si>
  <si>
    <t>Water Dispenser</t>
  </si>
  <si>
    <t>Kolin Philippines Int'l., Inc.</t>
  </si>
  <si>
    <t>Part Code</t>
  </si>
  <si>
    <t>Description</t>
  </si>
  <si>
    <t>Common Model</t>
  </si>
  <si>
    <t>Description by Supplier</t>
  </si>
  <si>
    <t xml:space="preserve">SRP for round off     </t>
  </si>
  <si>
    <t>Kolin Margin to Customer</t>
  </si>
  <si>
    <t>Flexmatch III</t>
  </si>
  <si>
    <t>1. KFS-10BAG1M</t>
  </si>
  <si>
    <t>Indoor</t>
  </si>
  <si>
    <t>MSAG11B-09HRFN1-MX7W(GA)</t>
  </si>
  <si>
    <t>Rear Case</t>
  </si>
  <si>
    <t>KFS-15BAG1M</t>
  </si>
  <si>
    <t>12122000027923</t>
  </si>
  <si>
    <t>PCB (IDU) US1-KFR26G/BP3NXY-AGBU(RD0).JD.GN.NXNK.NP1.1(SW)</t>
  </si>
  <si>
    <t>17122000051402</t>
  </si>
  <si>
    <t>Display Box Subassembly CE-KFR35G/N1Y-AG(88+WIFI).JD.GN.WXXS.XS2.1(88)</t>
  </si>
  <si>
    <t>17222000030895</t>
  </si>
  <si>
    <t>MD15500209000001</t>
  </si>
  <si>
    <t>Check Valve RoHS JCF-01</t>
  </si>
  <si>
    <t>KFS-15BAG1M/20DAG1M/10BAEM/15BAEM/20BAEM</t>
  </si>
  <si>
    <t>15500209000001</t>
  </si>
  <si>
    <t>Fan Motor (DC) ZKFP-13-8-4</t>
  </si>
  <si>
    <t>11002015000150</t>
  </si>
  <si>
    <t>2. KFS-15BAG1M</t>
  </si>
  <si>
    <t>MSAG11B-12HRFN1-MV0W(GA)</t>
  </si>
  <si>
    <t>Evaporator</t>
  </si>
  <si>
    <t>15822000010424</t>
  </si>
  <si>
    <t>MD17122000051748</t>
  </si>
  <si>
    <t>PCB (IDU) US1-KFR35G/BP3NXY-AGBU(RD0).JD.GN.NXNK.NP1.1(SW/EE1)</t>
  </si>
  <si>
    <t>17122000051624</t>
  </si>
  <si>
    <t>3. KFS-20BAG1M</t>
  </si>
  <si>
    <t>MSAG11D-18HRFN1-MT8W</t>
  </si>
  <si>
    <t>Display Box CE-KFR35G/N1Y-AG(88+WIFI).JD.GN.WXXS.XS2.1(88)</t>
  </si>
  <si>
    <t>KFS-25BAG1M</t>
  </si>
  <si>
    <t>17222000031565</t>
  </si>
  <si>
    <t>12122000028182</t>
  </si>
  <si>
    <t>PCB (IDU) US1-KFR53G/BP3N1Y-AG11D</t>
  </si>
  <si>
    <t>17122000051748</t>
  </si>
  <si>
    <t>4. KFS-25BAG1M</t>
  </si>
  <si>
    <t>MSAG11D-23HRFN1-MU0W</t>
  </si>
  <si>
    <t>PCB (IDU) US1-KFR67G/BP3N1Y-AG11D(U0)-W.JD.GN.WXNK.NK2.1</t>
  </si>
  <si>
    <t>17122000051783</t>
  </si>
  <si>
    <t>15822000008320</t>
  </si>
  <si>
    <t>MD1120158646</t>
  </si>
  <si>
    <t>Fan Motor ZKFP-58-8-1-5</t>
  </si>
  <si>
    <t>KSM-IW29AE/30AE-5G1M/IW26WAE/IW30WAE-7J1M/KFS-20BAG1M/20BAEM/25BAEM</t>
  </si>
  <si>
    <t>11002015008646</t>
  </si>
  <si>
    <t>MD15500209000002</t>
  </si>
  <si>
    <t>Detection Valve RoHS JCF-02</t>
  </si>
  <si>
    <t>KFS-25BAEM</t>
  </si>
  <si>
    <t>15500209000002</t>
  </si>
  <si>
    <t>5. KFS-20DAG1M</t>
  </si>
  <si>
    <t>Outdoor</t>
  </si>
  <si>
    <t>M2OA-18HFN1-M</t>
  </si>
  <si>
    <t xml:space="preserve">Condenser </t>
  </si>
  <si>
    <t>15822000009796</t>
  </si>
  <si>
    <t>Big Handle Assembly</t>
  </si>
  <si>
    <t>KFS-50DAG1M</t>
  </si>
  <si>
    <t>12222300000039</t>
  </si>
  <si>
    <t>Drain Pan</t>
  </si>
  <si>
    <t>12122000028842</t>
  </si>
  <si>
    <t>Propeller Fan 535x133</t>
  </si>
  <si>
    <t>KSM-SW25-6H1M32</t>
  </si>
  <si>
    <t>12100105000841</t>
  </si>
  <si>
    <t>Fan Motor (DC) ZKFN-80-8-3</t>
  </si>
  <si>
    <t>11002015000366</t>
  </si>
  <si>
    <t>Fan Motor Bracket</t>
  </si>
  <si>
    <t>12222000012371</t>
  </si>
  <si>
    <t>Muffler Subassembly US1-KFR52W/BP3T2N1-X430.ZL.1.1A</t>
  </si>
  <si>
    <t>15122000028220</t>
  </si>
  <si>
    <t>PCB (ODU) US1-KFR52W/BP3T2N1-X430.JD.FW2.XWKB.WK2.1(AGWL)</t>
  </si>
  <si>
    <t>17122300004172</t>
  </si>
  <si>
    <t>Terminal Board US1-KFR52W/BP3T2N1-X430.8</t>
  </si>
  <si>
    <t>12222000015069</t>
  </si>
  <si>
    <t>Electronic Expansion Valve DPF(TS)1.65C-63(L=450)</t>
  </si>
  <si>
    <t>15500213001909</t>
  </si>
  <si>
    <t>Pressure Switch YK-0.14/0.3-200</t>
  </si>
  <si>
    <t>KLM-IS40-4F1M410/IC40-3D1M410</t>
  </si>
  <si>
    <t>17400516000850</t>
  </si>
  <si>
    <t>Pressure Switch YK-4.4/3.2-500-1</t>
  </si>
  <si>
    <t>KFS-30DAG1M/40DAG1M/50DAG1M/IS40-4F1M410/IC40-3D1M410</t>
  </si>
  <si>
    <t>17400516000851</t>
  </si>
  <si>
    <t>MD11201007000259</t>
  </si>
  <si>
    <t>Pipe Temperature Sensor CGQ-WD/GW4100-L1100-XHP8-P1040-02</t>
  </si>
  <si>
    <t>KFS-20DAEM</t>
  </si>
  <si>
    <t>11201007000259</t>
  </si>
  <si>
    <t>Crankcase Electric Heater DJRD-358A-800-20W-5</t>
  </si>
  <si>
    <t>17402001000603</t>
  </si>
  <si>
    <t>Tube Type Electric Heater DJRG-150W-X4-1</t>
  </si>
  <si>
    <t>17402002000544</t>
  </si>
  <si>
    <t>Compressor Wire Subassembly</t>
  </si>
  <si>
    <t>KLM-IS40-4F1M410/IC40-3D1M410/KSM-SW25-6H1M32</t>
  </si>
  <si>
    <t>17401203000751</t>
  </si>
  <si>
    <t>6. KFS-30DAG1M</t>
  </si>
  <si>
    <t>M3OJ-27HFN1-M</t>
  </si>
  <si>
    <t>MD15822000008203</t>
  </si>
  <si>
    <t>Condenser 3x54, gold fins</t>
  </si>
  <si>
    <t>KSM-IW26WAE-7J1M/KSM-IW29AE-5G1M(New)</t>
  </si>
  <si>
    <t>15822000008203</t>
  </si>
  <si>
    <t>Pipe Temperature Sensor CGQ-WD/GW4100-L850-XACP2-P800</t>
  </si>
  <si>
    <t>KFS-40DAG1M/IS40-4F1M410</t>
  </si>
  <si>
    <t>11201007003442</t>
  </si>
  <si>
    <t>KFS-40DAG1M</t>
  </si>
  <si>
    <t>12222000011085</t>
  </si>
  <si>
    <t>12122300000110</t>
  </si>
  <si>
    <t>MD1210010584</t>
  </si>
  <si>
    <t>Propeller fan (Ø560 x 139)</t>
  </si>
  <si>
    <t>KSM-IW30-4F1M/IW26WAE/IW30WAE/IW29AE/30AE/KFS-30DAEM/40DAEM/KLM-IC40/IS40/SS40/SC40/KFS-40DAG1M/IS40-4F1M410/IC40-3D1M410</t>
  </si>
  <si>
    <t>12100105000084</t>
  </si>
  <si>
    <t>MD1100201247</t>
  </si>
  <si>
    <t>Fan Motor WZDK120-38G-W</t>
  </si>
  <si>
    <t>KSM-IW30-4F1M/IW26WAE/IW30WAE/IW29AE/30AE-5G1M/KFS-30DAEM/40DAEM/40DAG1M/IS40-4F1M410/IC40-3D1M410</t>
  </si>
  <si>
    <t>11002015000247</t>
  </si>
  <si>
    <t>MD11201007003448</t>
  </si>
  <si>
    <t>Room Temperature Sensor CGQ-WD/SW4100-L850-XHBCP2BL-P800-HT1.0</t>
  </si>
  <si>
    <t>KFS-40DAG1M/50DAG1M/KFS-50DAEM</t>
  </si>
  <si>
    <t>11201007003448</t>
  </si>
  <si>
    <t>MD11201007000044</t>
  </si>
  <si>
    <t>Pipe Temperature Sensor CGQ-WD/GW4100-L1400-XHP8-P1300-03</t>
  </si>
  <si>
    <t>KFS-30DAEM</t>
  </si>
  <si>
    <t>11201007000044</t>
  </si>
  <si>
    <t>Pressure Switch YK-0.14/0.3-500</t>
  </si>
  <si>
    <t>KFS-40DAG1M/50DAG1M</t>
  </si>
  <si>
    <t>17400516000848</t>
  </si>
  <si>
    <t>KLM-IC40-3D1M410</t>
  </si>
  <si>
    <t>12222500001152</t>
  </si>
  <si>
    <t>MD1740030658</t>
  </si>
  <si>
    <t>Inductor Coil R25027(AL)</t>
  </si>
  <si>
    <t>KSM-IW29AE/30AE-5G1M/KSG-30MB1INV/IW26WAE/IW30WAE-7J1M/KFS-20DAEM/30DAEM/40DAG1M/KLM-IC30-2C1M/IF70-4F3M410</t>
  </si>
  <si>
    <t>17400306000058</t>
  </si>
  <si>
    <t>Compressor KTM240D43UKT</t>
  </si>
  <si>
    <t>11103020006879</t>
  </si>
  <si>
    <t>MD15500213000046</t>
  </si>
  <si>
    <t>Electronic Expansion Valve Subassembly DPF(TS)1.65C-63(L=900)</t>
  </si>
  <si>
    <t>KFS-20DAEM/30DAEM/40DAEM/40DAG1M</t>
  </si>
  <si>
    <t>15500213000046</t>
  </si>
  <si>
    <t>PCB (ODU) US1-KFR78W/BP3T3N1-D31.JD.FW.WXWKB.WK2.1</t>
  </si>
  <si>
    <t>17122300003982</t>
  </si>
  <si>
    <t>MD17222300000729</t>
  </si>
  <si>
    <t>Terminal Board (ODU)</t>
  </si>
  <si>
    <t>17222300000729</t>
  </si>
  <si>
    <t>IPM Board  US1-KFR78W/BP3T3N1-D31.D.13.MK2.1</t>
  </si>
  <si>
    <t>17122000052022</t>
  </si>
  <si>
    <t>Muffler Subassembly IL-KFR80W/BP3T4N1-D30.ZL.1.2</t>
  </si>
  <si>
    <t>15122000028137</t>
  </si>
  <si>
    <t>Electric Heating Tube DJRG-150W-350-2</t>
  </si>
  <si>
    <t>17402002000466</t>
  </si>
  <si>
    <t>Crankcase Electric Heater DJRD-390A-800-25W-2</t>
  </si>
  <si>
    <t>17402001000601</t>
  </si>
  <si>
    <t>MD1550021361</t>
  </si>
  <si>
    <t>Pressure Valve (4-way) STF-02BN1</t>
  </si>
  <si>
    <t>KSM-IW30AE-5G1M/IW30-4F1M/KFS-30DAEM/40DAEM/40DAG1M</t>
  </si>
  <si>
    <t>15500216000361</t>
  </si>
  <si>
    <t>MD15500508000315</t>
  </si>
  <si>
    <t>Accumulator Cylinder ZYT-12</t>
  </si>
  <si>
    <t>KFS-30DAEM/40DAEM/40DAG1M</t>
  </si>
  <si>
    <t>15500508000315</t>
  </si>
  <si>
    <t>7. KFS-40DAG1M</t>
  </si>
  <si>
    <t>M4OG-36HFN1-M</t>
  </si>
  <si>
    <t>15822000009578</t>
  </si>
  <si>
    <t>12222500000547</t>
  </si>
  <si>
    <t>PCB (ODU) US1-KFR105W/BP3T4N1-D31.JD.FW.WXWKB.WK2.1</t>
  </si>
  <si>
    <t>17122300003973</t>
  </si>
  <si>
    <t>IPM Board US1-KFR105W/BP3T4N1-D31.D.13.MK2.1</t>
  </si>
  <si>
    <t>17122000052007</t>
  </si>
  <si>
    <t>Terminal Board Subassembly</t>
  </si>
  <si>
    <t>17222300000790</t>
  </si>
  <si>
    <t>Compressor KTF310D43UMT</t>
  </si>
  <si>
    <t>11103020000719</t>
  </si>
  <si>
    <t>MD11201007000007</t>
  </si>
  <si>
    <t>Pipe Temperature Sensor CGQ-WD/GW4100-L1400-XHP8-P1300-04</t>
  </si>
  <si>
    <t>KFS-40DAEM</t>
  </si>
  <si>
    <t>11201007000007</t>
  </si>
  <si>
    <t>Muffler Subassembly CAUS1-KFR105W/BP3T5N1-D01.ZL.1.1</t>
  </si>
  <si>
    <t>15122000027837</t>
  </si>
  <si>
    <t>8. KFS-50DAG1M</t>
  </si>
  <si>
    <t>M5OG-48HFN1-M</t>
  </si>
  <si>
    <t>Condenser -up</t>
  </si>
  <si>
    <t>KLM-IF70-4F3M410</t>
  </si>
  <si>
    <t>15822000008539</t>
  </si>
  <si>
    <t>Condenser -below</t>
  </si>
  <si>
    <t>15822000008537</t>
  </si>
  <si>
    <t>Pipe Temperature Sensor CGQ-WD/GW4100-L1200-XACP2-P1150</t>
  </si>
  <si>
    <t>11201007003441</t>
  </si>
  <si>
    <t>Fan Motor (ODU) ZKFN-85-8-22-5</t>
  </si>
  <si>
    <t>11002015009825</t>
  </si>
  <si>
    <t>12222000006288</t>
  </si>
  <si>
    <t>PCB (ODU)</t>
  </si>
  <si>
    <t>17122000055770</t>
  </si>
  <si>
    <t xml:space="preserve">IPM Board </t>
  </si>
  <si>
    <t>17122000055772</t>
  </si>
  <si>
    <t>MD1552130265</t>
  </si>
  <si>
    <t>Electronic Expansion Valve DPF(T01)</t>
  </si>
  <si>
    <t>KSM-IW29AE-5G1M/IW30-4F1M</t>
  </si>
  <si>
    <t>15500213000265</t>
  </si>
  <si>
    <t>MD11103020000619</t>
  </si>
  <si>
    <t>Compressor ATQ360D1UMU</t>
  </si>
  <si>
    <t>KFS-50DAEM</t>
  </si>
  <si>
    <t>11103020000619</t>
  </si>
  <si>
    <t>MD15500216000681</t>
  </si>
  <si>
    <t>Pressure Valve (4-way) STF-03BN1</t>
  </si>
  <si>
    <t>15500216000681</t>
  </si>
  <si>
    <t>Electronic Expansion Valve DPF(T01)3.2C</t>
  </si>
  <si>
    <t>15500213001405</t>
  </si>
  <si>
    <t>Crankcase Electric Heater</t>
  </si>
  <si>
    <t>17402001000602</t>
  </si>
  <si>
    <t>MD11201007000142</t>
  </si>
  <si>
    <t>Pipe Temperature Sensor CGQ-WD/GW4100-L1200-XHP12-P1140-05</t>
  </si>
  <si>
    <t>11201007000142</t>
  </si>
  <si>
    <t>17222000037758</t>
  </si>
  <si>
    <t>12122000014341</t>
  </si>
  <si>
    <t>KFS-10BAG1M</t>
  </si>
  <si>
    <t>KFS-20BAG1M</t>
  </si>
  <si>
    <t>KFS-20DAG1M</t>
  </si>
  <si>
    <t>KFS-30DAG1M</t>
  </si>
  <si>
    <t>20% off</t>
  </si>
  <si>
    <t>(Peso)</t>
  </si>
  <si>
    <t>Mark-up</t>
  </si>
  <si>
    <t>-</t>
  </si>
  <si>
    <t>Proposed Spare Parts Mark-up</t>
  </si>
  <si>
    <t>Minimum SRP:</t>
  </si>
  <si>
    <t xml:space="preserve"> SRP       </t>
  </si>
  <si>
    <t>Current</t>
  </si>
  <si>
    <t>Proposal</t>
  </si>
  <si>
    <t>Proposed Spare parts Mark-up</t>
  </si>
  <si>
    <t>Variance</t>
  </si>
  <si>
    <t>Display Board CE-KFR35G/N1Y-AG(88+WIFI).JD.GN.WXXS.XS2.1(88)</t>
  </si>
  <si>
    <t>Fan Motor IDU (DC) ZKFP-13-8-4</t>
  </si>
  <si>
    <t>Fan Motor (IDU) ZKFP-58-8-1-5</t>
  </si>
  <si>
    <t>Fan Motor ODU (DC) ZKFN-80-8-3</t>
  </si>
  <si>
    <t>MD17222000030895</t>
  </si>
  <si>
    <t>MD17122000051402</t>
  </si>
  <si>
    <t>MD12122000027923</t>
  </si>
  <si>
    <t>MD11002015000150</t>
  </si>
  <si>
    <t>MD15822000010424</t>
  </si>
  <si>
    <t>MD17222000031565</t>
  </si>
  <si>
    <t>MD12122000028182</t>
  </si>
  <si>
    <t>MD17122000051783</t>
  </si>
  <si>
    <t>MD15822000008320</t>
  </si>
  <si>
    <t>MD12222000015069</t>
  </si>
  <si>
    <t>MD12222300000039</t>
  </si>
  <si>
    <t>MD17401203000751</t>
  </si>
  <si>
    <t>MD17402001000603</t>
  </si>
  <si>
    <t>MD12122000028842</t>
  </si>
  <si>
    <t>MD17400516000850</t>
  </si>
  <si>
    <t>MD17400516000851</t>
  </si>
  <si>
    <t>MD12100105000841</t>
  </si>
  <si>
    <t>MD12222000012371</t>
  </si>
  <si>
    <t>MD15122000028220</t>
  </si>
  <si>
    <t>MD17402002000544</t>
  </si>
  <si>
    <t>MD15500213001909</t>
  </si>
  <si>
    <t>MD11002015000366</t>
  </si>
  <si>
    <t>MD17122300004172</t>
  </si>
  <si>
    <t>MD15822000009796</t>
  </si>
  <si>
    <t>MD11201007003442</t>
  </si>
  <si>
    <t>MD12222000011085</t>
  </si>
  <si>
    <t>MD17402001000601</t>
  </si>
  <si>
    <t>MD12122300000110</t>
  </si>
  <si>
    <t>MD17400516000848</t>
  </si>
  <si>
    <t>MD12222500001152</t>
  </si>
  <si>
    <t>MD17402002000466</t>
  </si>
  <si>
    <t>MD15122000028137</t>
  </si>
  <si>
    <t>MD17122300003982</t>
  </si>
  <si>
    <t>MD17122000052022</t>
  </si>
  <si>
    <t>MD11103020006879</t>
  </si>
  <si>
    <t>MD15122000027837</t>
  </si>
  <si>
    <t>MD12222500000547</t>
  </si>
  <si>
    <t>MD17222300000790</t>
  </si>
  <si>
    <t>MD17122300003973</t>
  </si>
  <si>
    <t>MD17122000052007</t>
  </si>
  <si>
    <t>MD11103020000719</t>
  </si>
  <si>
    <t>MD15822000009578</t>
  </si>
  <si>
    <t>MD11201007003441</t>
  </si>
  <si>
    <t>MD17402001000602</t>
  </si>
  <si>
    <t>MD12122000014341</t>
  </si>
  <si>
    <t>MD12222000006288</t>
  </si>
  <si>
    <t>MD17222000037758</t>
  </si>
  <si>
    <t>MD11002015009825</t>
  </si>
  <si>
    <t>MD15500213001405</t>
  </si>
  <si>
    <t>MD17122000055770</t>
  </si>
  <si>
    <t>MD15822000008537</t>
  </si>
  <si>
    <t>MD15822000008539</t>
  </si>
  <si>
    <t>MD17122000055772</t>
  </si>
  <si>
    <t>MD17122000051624</t>
  </si>
  <si>
    <t>May 10, 2023</t>
  </si>
  <si>
    <t>Landed Cost with VAT</t>
  </si>
  <si>
    <t>UP</t>
  </si>
  <si>
    <t>SRP - Lazada</t>
  </si>
  <si>
    <t>(commission &amp;</t>
  </si>
  <si>
    <t>transaction fees)</t>
  </si>
</sst>
</file>

<file path=xl/styles.xml><?xml version="1.0" encoding="utf-8"?>
<styleSheet xmlns="http://schemas.openxmlformats.org/spreadsheetml/2006/main">
  <numFmts count="2">
    <numFmt numFmtId="164" formatCode="[$$-409]#,##0.00"/>
    <numFmt numFmtId="165" formatCode="&quot;₱&quot;#,##0.0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Calibri"/>
      <family val="2"/>
    </font>
    <font>
      <sz val="10.5"/>
      <color indexed="8"/>
      <name val="Calibri"/>
      <family val="2"/>
    </font>
    <font>
      <sz val="10.5"/>
      <color indexed="8"/>
      <name val="Microsoft YaHei"/>
      <family val="2"/>
    </font>
    <font>
      <sz val="11"/>
      <color indexed="8"/>
      <name val="Tahoma"/>
      <family val="2"/>
      <charset val="134"/>
    </font>
    <font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  <charset val="1"/>
    </font>
    <font>
      <sz val="10"/>
      <color rgb="FF000000"/>
      <name val="Arial"/>
      <family val="2"/>
    </font>
    <font>
      <sz val="9"/>
      <name val="Arial"/>
      <family val="2"/>
      <charset val="1"/>
    </font>
    <font>
      <b/>
      <sz val="9"/>
      <color indexed="8"/>
      <name val="Tahoma"/>
      <family val="2"/>
      <charset val="1"/>
    </font>
    <font>
      <sz val="9"/>
      <color indexed="8"/>
      <name val="Tahoma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" fillId="0" borderId="0" xfId="0" applyFont="1"/>
    <xf numFmtId="0" fontId="1" fillId="0" borderId="0" xfId="0" quotePrefix="1" applyFont="1"/>
    <xf numFmtId="0" fontId="0" fillId="0" borderId="0" xfId="0" applyAlignment="1">
      <alignment horizontal="center"/>
    </xf>
    <xf numFmtId="0" fontId="4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vertical="center"/>
    </xf>
    <xf numFmtId="0" fontId="7" fillId="0" borderId="3" xfId="0" applyFont="1" applyBorder="1" applyAlignment="1">
      <alignment horizontal="justify" wrapText="1"/>
    </xf>
    <xf numFmtId="0" fontId="5" fillId="0" borderId="3" xfId="0" applyFont="1" applyBorder="1" applyAlignment="1">
      <alignment horizontal="justify" wrapText="1"/>
    </xf>
    <xf numFmtId="0" fontId="0" fillId="0" borderId="1" xfId="0" applyBorder="1"/>
    <xf numFmtId="0" fontId="1" fillId="0" borderId="2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0" fillId="0" borderId="0" xfId="0" applyFill="1"/>
    <xf numFmtId="165" fontId="1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5" fontId="12" fillId="0" borderId="0" xfId="0" applyNumberFormat="1" applyFont="1" applyFill="1" applyAlignment="1">
      <alignment horizontal="center"/>
    </xf>
    <xf numFmtId="164" fontId="12" fillId="0" borderId="0" xfId="0" applyNumberFormat="1" applyFont="1" applyAlignment="1">
      <alignment horizontal="center"/>
    </xf>
    <xf numFmtId="0" fontId="12" fillId="0" borderId="0" xfId="0" applyFont="1"/>
    <xf numFmtId="165" fontId="13" fillId="0" borderId="0" xfId="0" applyNumberFormat="1" applyFont="1" applyFill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165" fontId="0" fillId="3" borderId="4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10" fontId="0" fillId="0" borderId="4" xfId="0" applyNumberForma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9" fontId="1" fillId="4" borderId="4" xfId="0" applyNumberFormat="1" applyFont="1" applyFill="1" applyBorder="1" applyAlignment="1">
      <alignment horizontal="center"/>
    </xf>
    <xf numFmtId="165" fontId="0" fillId="4" borderId="4" xfId="0" applyNumberFormat="1" applyFill="1" applyBorder="1" applyAlignment="1">
      <alignment horizontal="center"/>
    </xf>
    <xf numFmtId="0" fontId="0" fillId="4" borderId="1" xfId="0" applyFill="1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165" fontId="0" fillId="0" borderId="0" xfId="0" applyNumberFormat="1"/>
    <xf numFmtId="10" fontId="0" fillId="0" borderId="0" xfId="0" applyNumberFormat="1"/>
    <xf numFmtId="165" fontId="1" fillId="3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5" xfId="0" applyFont="1" applyBorder="1" applyAlignment="1"/>
    <xf numFmtId="0" fontId="4" fillId="0" borderId="5" xfId="0" applyFont="1" applyBorder="1" applyAlignment="1"/>
    <xf numFmtId="0" fontId="4" fillId="0" borderId="5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/>
    <xf numFmtId="0" fontId="14" fillId="0" borderId="5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vertical="center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5" borderId="6" xfId="0" applyFont="1" applyFill="1" applyBorder="1" applyAlignment="1">
      <alignment vertical="center"/>
    </xf>
    <xf numFmtId="0" fontId="4" fillId="6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14" fillId="0" borderId="5" xfId="0" quotePrefix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4" fillId="0" borderId="6" xfId="0" applyFon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5" fontId="0" fillId="0" borderId="10" xfId="0" applyNumberFormat="1" applyFill="1" applyBorder="1" applyAlignment="1">
      <alignment horizontal="center"/>
    </xf>
    <xf numFmtId="9" fontId="0" fillId="0" borderId="10" xfId="0" applyNumberFormat="1" applyFill="1" applyBorder="1" applyAlignment="1">
      <alignment horizontal="center"/>
    </xf>
    <xf numFmtId="165" fontId="0" fillId="0" borderId="10" xfId="0" applyNumberFormat="1" applyFill="1" applyBorder="1"/>
    <xf numFmtId="165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1" xfId="0" applyNumberFormat="1" applyFill="1" applyBorder="1" applyAlignment="1">
      <alignment horizontal="center"/>
    </xf>
    <xf numFmtId="0" fontId="4" fillId="0" borderId="6" xfId="0" applyFont="1" applyFill="1" applyBorder="1" applyAlignment="1"/>
    <xf numFmtId="164" fontId="0" fillId="0" borderId="1" xfId="0" applyNumberFormat="1" applyFill="1" applyBorder="1" applyAlignment="1">
      <alignment horizontal="center"/>
    </xf>
    <xf numFmtId="0" fontId="14" fillId="0" borderId="5" xfId="0" applyFont="1" applyFill="1" applyBorder="1" applyAlignment="1"/>
    <xf numFmtId="0" fontId="4" fillId="0" borderId="6" xfId="0" applyFont="1" applyBorder="1" applyAlignment="1"/>
    <xf numFmtId="0" fontId="14" fillId="0" borderId="6" xfId="0" applyFont="1" applyBorder="1" applyAlignment="1"/>
    <xf numFmtId="0" fontId="4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5" borderId="5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1" fillId="0" borderId="11" xfId="0" applyFon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4" fontId="0" fillId="4" borderId="4" xfId="0" applyNumberForma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/>
    </xf>
    <xf numFmtId="9" fontId="0" fillId="7" borderId="1" xfId="0" applyNumberFormat="1" applyFill="1" applyBorder="1" applyAlignment="1">
      <alignment horizontal="center"/>
    </xf>
    <xf numFmtId="0" fontId="0" fillId="7" borderId="1" xfId="0" applyFill="1" applyBorder="1"/>
    <xf numFmtId="165" fontId="0" fillId="7" borderId="10" xfId="0" applyNumberFormat="1" applyFill="1" applyBorder="1" applyAlignment="1">
      <alignment horizontal="center"/>
    </xf>
    <xf numFmtId="9" fontId="0" fillId="7" borderId="10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 vertical="center" wrapText="1"/>
    </xf>
    <xf numFmtId="165" fontId="1" fillId="8" borderId="1" xfId="0" applyNumberFormat="1" applyFont="1" applyFill="1" applyBorder="1" applyAlignment="1">
      <alignment horizontal="center" vertical="center" wrapText="1"/>
    </xf>
    <xf numFmtId="165" fontId="0" fillId="8" borderId="1" xfId="0" applyNumberFormat="1" applyFill="1" applyBorder="1" applyAlignment="1">
      <alignment horizontal="center"/>
    </xf>
    <xf numFmtId="9" fontId="0" fillId="8" borderId="1" xfId="0" applyNumberFormat="1" applyFill="1" applyBorder="1" applyAlignment="1">
      <alignment horizontal="center"/>
    </xf>
    <xf numFmtId="0" fontId="0" fillId="8" borderId="1" xfId="0" applyFill="1" applyBorder="1"/>
    <xf numFmtId="165" fontId="0" fillId="8" borderId="1" xfId="0" applyNumberFormat="1" applyFill="1" applyBorder="1"/>
    <xf numFmtId="165" fontId="0" fillId="8" borderId="10" xfId="0" applyNumberFormat="1" applyFill="1" applyBorder="1" applyAlignment="1">
      <alignment horizontal="center"/>
    </xf>
    <xf numFmtId="9" fontId="0" fillId="8" borderId="10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9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/>
    </xf>
    <xf numFmtId="0" fontId="14" fillId="9" borderId="5" xfId="0" applyFont="1" applyFill="1" applyBorder="1" applyAlignment="1"/>
    <xf numFmtId="0" fontId="4" fillId="9" borderId="5" xfId="0" applyFont="1" applyFill="1" applyBorder="1" applyAlignment="1">
      <alignment vertical="center"/>
    </xf>
    <xf numFmtId="0" fontId="14" fillId="9" borderId="6" xfId="0" applyFont="1" applyFill="1" applyBorder="1" applyAlignment="1"/>
    <xf numFmtId="0" fontId="14" fillId="9" borderId="0" xfId="0" applyFont="1" applyFill="1" applyAlignment="1">
      <alignment horizontal="center"/>
    </xf>
    <xf numFmtId="0" fontId="4" fillId="9" borderId="5" xfId="0" applyFont="1" applyFill="1" applyBorder="1" applyAlignment="1"/>
    <xf numFmtId="0" fontId="14" fillId="9" borderId="8" xfId="0" applyFont="1" applyFill="1" applyBorder="1" applyAlignment="1">
      <alignment horizontal="center"/>
    </xf>
    <xf numFmtId="0" fontId="14" fillId="9" borderId="6" xfId="0" applyFont="1" applyFill="1" applyBorder="1" applyAlignment="1">
      <alignment horizontal="center"/>
    </xf>
    <xf numFmtId="0" fontId="14" fillId="9" borderId="16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9" fontId="0" fillId="0" borderId="0" xfId="0" applyNumberFormat="1" applyFont="1" applyAlignment="1">
      <alignment horizontal="center"/>
    </xf>
    <xf numFmtId="0" fontId="0" fillId="10" borderId="0" xfId="0" applyFill="1" applyAlignment="1">
      <alignment horizontal="center"/>
    </xf>
    <xf numFmtId="9" fontId="0" fillId="1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165" fontId="1" fillId="3" borderId="2" xfId="0" applyNumberFormat="1" applyFont="1" applyFill="1" applyBorder="1" applyAlignment="1">
      <alignment horizontal="center" vertical="center" wrapText="1"/>
    </xf>
    <xf numFmtId="165" fontId="1" fillId="3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7" borderId="12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9" fontId="4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topLeftCell="A16" workbookViewId="0">
      <selection activeCell="G39" sqref="G39"/>
    </sheetView>
  </sheetViews>
  <sheetFormatPr defaultRowHeight="14.4"/>
  <cols>
    <col min="1" max="1" width="8.44140625" style="14" customWidth="1"/>
    <col min="2" max="2" width="2.109375" style="14" customWidth="1"/>
    <col min="3" max="4" width="8.88671875" style="14"/>
    <col min="5" max="5" width="11.88671875" style="102" customWidth="1"/>
    <col min="7" max="7" width="11.6640625" customWidth="1"/>
    <col min="9" max="9" width="14.33203125" customWidth="1"/>
  </cols>
  <sheetData>
    <row r="1" spans="1:9">
      <c r="A1" s="117" t="s">
        <v>184</v>
      </c>
    </row>
    <row r="2" spans="1:9">
      <c r="A2" s="117" t="s">
        <v>404</v>
      </c>
    </row>
    <row r="3" spans="1:9">
      <c r="A3" s="118" t="s">
        <v>469</v>
      </c>
    </row>
    <row r="4" spans="1:9">
      <c r="A4" s="116"/>
    </row>
    <row r="6" spans="1:9">
      <c r="A6" s="159" t="s">
        <v>470</v>
      </c>
      <c r="B6" s="160"/>
      <c r="C6" s="160"/>
      <c r="D6" s="119"/>
      <c r="E6" s="156" t="s">
        <v>172</v>
      </c>
      <c r="F6" s="121"/>
      <c r="G6" s="120" t="s">
        <v>173</v>
      </c>
      <c r="I6" s="14" t="s">
        <v>472</v>
      </c>
    </row>
    <row r="7" spans="1:9">
      <c r="A7" s="161" t="s">
        <v>401</v>
      </c>
      <c r="B7" s="161"/>
      <c r="C7" s="161"/>
      <c r="D7" s="120"/>
      <c r="E7" s="156" t="s">
        <v>402</v>
      </c>
      <c r="F7" s="121"/>
      <c r="G7" s="120" t="s">
        <v>402</v>
      </c>
      <c r="I7" t="s">
        <v>473</v>
      </c>
    </row>
    <row r="8" spans="1:9">
      <c r="A8" s="120"/>
      <c r="B8" s="120"/>
      <c r="C8" s="120"/>
      <c r="D8" s="120"/>
      <c r="E8" s="156"/>
      <c r="F8" s="121"/>
      <c r="G8" s="120"/>
      <c r="I8" t="s">
        <v>474</v>
      </c>
    </row>
    <row r="9" spans="1:9">
      <c r="G9" s="14"/>
    </row>
    <row r="10" spans="1:9">
      <c r="A10" s="14">
        <v>1</v>
      </c>
      <c r="B10" s="14" t="s">
        <v>403</v>
      </c>
      <c r="C10" s="14">
        <v>50</v>
      </c>
      <c r="E10" s="102">
        <v>0.4</v>
      </c>
      <c r="G10" s="102">
        <v>0.2</v>
      </c>
      <c r="I10" s="102">
        <v>0.12</v>
      </c>
    </row>
    <row r="11" spans="1:9">
      <c r="A11" s="14">
        <v>51</v>
      </c>
      <c r="B11" s="14" t="s">
        <v>403</v>
      </c>
      <c r="C11" s="14">
        <v>100</v>
      </c>
      <c r="E11" s="102">
        <v>0.35</v>
      </c>
      <c r="G11" s="102">
        <v>0.2</v>
      </c>
      <c r="I11" s="102">
        <v>0.12</v>
      </c>
    </row>
    <row r="12" spans="1:9">
      <c r="A12" s="14">
        <v>101</v>
      </c>
      <c r="B12" s="14" t="s">
        <v>403</v>
      </c>
      <c r="C12" s="14">
        <v>500</v>
      </c>
      <c r="E12" s="102">
        <v>0.3</v>
      </c>
      <c r="G12" s="102">
        <v>0.2</v>
      </c>
      <c r="I12" s="102">
        <v>0.12</v>
      </c>
    </row>
    <row r="13" spans="1:9">
      <c r="A13" s="14">
        <v>501</v>
      </c>
      <c r="B13" s="14" t="s">
        <v>403</v>
      </c>
      <c r="C13" s="14">
        <v>1000</v>
      </c>
      <c r="E13" s="102">
        <v>0.25</v>
      </c>
      <c r="G13" s="102">
        <v>0.2</v>
      </c>
      <c r="I13" s="102">
        <v>0.12</v>
      </c>
    </row>
    <row r="14" spans="1:9">
      <c r="A14" s="14">
        <v>1001</v>
      </c>
      <c r="B14" s="14" t="s">
        <v>403</v>
      </c>
      <c r="C14" s="14">
        <v>3000</v>
      </c>
      <c r="E14" s="102">
        <v>0.25</v>
      </c>
      <c r="G14" s="102">
        <v>0.2</v>
      </c>
      <c r="I14" s="102">
        <v>0.12</v>
      </c>
    </row>
    <row r="15" spans="1:9">
      <c r="A15" s="14">
        <v>3001</v>
      </c>
      <c r="B15" s="14" t="s">
        <v>403</v>
      </c>
      <c r="C15" s="14">
        <v>5000</v>
      </c>
      <c r="E15" s="102">
        <v>0.25</v>
      </c>
      <c r="G15" s="102">
        <v>0.2</v>
      </c>
      <c r="I15" s="102">
        <v>0.12</v>
      </c>
    </row>
    <row r="16" spans="1:9">
      <c r="A16" s="14">
        <v>5001</v>
      </c>
      <c r="B16" s="14" t="s">
        <v>403</v>
      </c>
      <c r="C16" s="14" t="s">
        <v>471</v>
      </c>
      <c r="E16" s="102">
        <v>0.2</v>
      </c>
      <c r="G16" s="102">
        <v>0.2</v>
      </c>
      <c r="I16" s="102">
        <v>0.12</v>
      </c>
    </row>
    <row r="17" spans="1:7">
      <c r="G17" s="102"/>
    </row>
    <row r="20" spans="1:7">
      <c r="A20" s="115" t="s">
        <v>405</v>
      </c>
      <c r="D20" s="101">
        <v>100</v>
      </c>
    </row>
    <row r="22" spans="1:7">
      <c r="A22" s="14">
        <v>1</v>
      </c>
      <c r="B22" s="14" t="s">
        <v>403</v>
      </c>
      <c r="C22" s="14">
        <v>50</v>
      </c>
      <c r="E22" s="102">
        <v>0.4</v>
      </c>
    </row>
    <row r="23" spans="1:7">
      <c r="A23" s="14">
        <v>51</v>
      </c>
      <c r="B23" s="14" t="s">
        <v>403</v>
      </c>
      <c r="C23" s="14">
        <v>100</v>
      </c>
      <c r="E23" s="102">
        <v>0.4</v>
      </c>
    </row>
    <row r="24" spans="1:7">
      <c r="A24" s="14">
        <v>101</v>
      </c>
      <c r="B24" s="14" t="s">
        <v>403</v>
      </c>
      <c r="C24" s="14">
        <v>400</v>
      </c>
      <c r="E24" s="102">
        <v>0.4</v>
      </c>
    </row>
    <row r="25" spans="1:7">
      <c r="A25" s="14">
        <v>401</v>
      </c>
      <c r="B25" s="14" t="s">
        <v>403</v>
      </c>
      <c r="C25" s="14">
        <v>800</v>
      </c>
      <c r="E25" s="102">
        <v>0.35</v>
      </c>
    </row>
    <row r="26" spans="1:7">
      <c r="A26" s="14">
        <v>801</v>
      </c>
      <c r="B26" s="14" t="s">
        <v>403</v>
      </c>
      <c r="C26" s="14">
        <v>1000</v>
      </c>
      <c r="E26" s="102">
        <v>0.3</v>
      </c>
    </row>
    <row r="27" spans="1:7">
      <c r="A27" s="14">
        <v>1001</v>
      </c>
      <c r="B27" s="14" t="s">
        <v>403</v>
      </c>
      <c r="C27" s="14">
        <v>3000</v>
      </c>
      <c r="E27" s="102">
        <v>0.25</v>
      </c>
    </row>
    <row r="28" spans="1:7">
      <c r="A28" s="14">
        <v>3001</v>
      </c>
      <c r="B28" s="14" t="s">
        <v>403</v>
      </c>
      <c r="C28" s="14">
        <v>5000</v>
      </c>
      <c r="E28" s="102">
        <v>0.25</v>
      </c>
    </row>
    <row r="29" spans="1:7">
      <c r="A29" s="14">
        <v>5001</v>
      </c>
      <c r="B29" s="14" t="s">
        <v>403</v>
      </c>
      <c r="C29" s="14" t="s">
        <v>471</v>
      </c>
      <c r="E29" s="102">
        <v>0.2</v>
      </c>
    </row>
    <row r="30" spans="1:7">
      <c r="A30" s="157"/>
      <c r="B30" s="157"/>
      <c r="C30" s="157"/>
      <c r="D30" s="157"/>
      <c r="E30" s="158"/>
    </row>
    <row r="31" spans="1:7">
      <c r="A31" s="14">
        <v>1</v>
      </c>
      <c r="B31" s="14" t="s">
        <v>403</v>
      </c>
      <c r="C31" s="14">
        <v>50</v>
      </c>
      <c r="E31" s="102">
        <v>0.6</v>
      </c>
      <c r="F31" s="102">
        <v>0.7</v>
      </c>
      <c r="G31" s="178">
        <v>0.9</v>
      </c>
    </row>
    <row r="32" spans="1:7">
      <c r="A32" s="14">
        <v>51</v>
      </c>
      <c r="B32" s="14" t="s">
        <v>403</v>
      </c>
      <c r="C32" s="14">
        <v>100</v>
      </c>
      <c r="E32" s="102">
        <v>0.5</v>
      </c>
      <c r="F32" s="102">
        <v>0.6</v>
      </c>
      <c r="G32" s="178">
        <v>0.8</v>
      </c>
    </row>
    <row r="33" spans="1:7">
      <c r="A33" s="14">
        <v>101</v>
      </c>
      <c r="B33" s="14" t="s">
        <v>403</v>
      </c>
      <c r="C33" s="14">
        <v>300</v>
      </c>
      <c r="E33" s="102">
        <v>0.4</v>
      </c>
      <c r="F33" s="102">
        <v>0.5</v>
      </c>
      <c r="G33" s="178">
        <v>0.7</v>
      </c>
    </row>
    <row r="34" spans="1:7">
      <c r="A34" s="14">
        <v>301</v>
      </c>
      <c r="B34" s="14" t="s">
        <v>403</v>
      </c>
      <c r="C34" s="14">
        <v>500</v>
      </c>
      <c r="E34" s="102">
        <v>0.35</v>
      </c>
      <c r="F34" s="102">
        <v>0.4</v>
      </c>
      <c r="G34" s="178">
        <v>0.6</v>
      </c>
    </row>
    <row r="35" spans="1:7">
      <c r="A35" s="14">
        <v>501</v>
      </c>
      <c r="B35" s="14" t="s">
        <v>403</v>
      </c>
      <c r="C35" s="14">
        <v>1000</v>
      </c>
      <c r="E35" s="102">
        <v>0.3</v>
      </c>
      <c r="F35" s="102">
        <v>0.35</v>
      </c>
      <c r="G35" s="178">
        <v>0.5</v>
      </c>
    </row>
    <row r="36" spans="1:7">
      <c r="A36" s="14">
        <v>1001</v>
      </c>
      <c r="B36" s="14" t="s">
        <v>403</v>
      </c>
      <c r="C36" s="14">
        <v>3000</v>
      </c>
      <c r="E36" s="102">
        <v>0.25</v>
      </c>
      <c r="F36" s="102">
        <v>0.3</v>
      </c>
      <c r="G36" s="178">
        <v>0.4</v>
      </c>
    </row>
    <row r="37" spans="1:7">
      <c r="A37" s="14">
        <v>3001</v>
      </c>
      <c r="B37" s="14" t="s">
        <v>403</v>
      </c>
      <c r="C37" s="14">
        <v>5000</v>
      </c>
      <c r="E37" s="102">
        <v>0.25</v>
      </c>
      <c r="F37" s="102">
        <v>0.25</v>
      </c>
      <c r="G37" s="178">
        <v>0.3</v>
      </c>
    </row>
    <row r="38" spans="1:7">
      <c r="A38" s="14">
        <v>5001</v>
      </c>
      <c r="B38" s="14" t="s">
        <v>403</v>
      </c>
      <c r="C38" s="14" t="s">
        <v>471</v>
      </c>
      <c r="E38" s="102">
        <v>0.2</v>
      </c>
      <c r="F38" s="102">
        <v>0.25</v>
      </c>
      <c r="G38" s="178">
        <v>0.25</v>
      </c>
    </row>
  </sheetData>
  <mergeCells count="2">
    <mergeCell ref="A6:C6"/>
    <mergeCell ref="A7:C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02"/>
  <sheetViews>
    <sheetView workbookViewId="0">
      <selection activeCell="E31" sqref="E31"/>
    </sheetView>
  </sheetViews>
  <sheetFormatPr defaultRowHeight="14.4"/>
  <cols>
    <col min="1" max="1" width="17.5546875" customWidth="1"/>
    <col min="2" max="2" width="34.44140625" customWidth="1"/>
    <col min="3" max="3" width="23.77734375" customWidth="1"/>
    <col min="4" max="4" width="21" customWidth="1"/>
    <col min="5" max="5" width="8.88671875" style="23"/>
    <col min="6" max="6" width="9.109375" style="23" bestFit="1" customWidth="1"/>
    <col min="7" max="7" width="19" customWidth="1"/>
    <col min="8" max="8" width="10.77734375" style="14" customWidth="1"/>
    <col min="9" max="9" width="10.109375" style="14" customWidth="1"/>
    <col min="10" max="10" width="11.6640625" style="47" customWidth="1"/>
    <col min="11" max="11" width="10.6640625" customWidth="1"/>
    <col min="12" max="12" width="9.44140625" customWidth="1"/>
    <col min="13" max="13" width="9.88671875" customWidth="1"/>
    <col min="14" max="14" width="10" customWidth="1"/>
  </cols>
  <sheetData>
    <row r="1" spans="1:17">
      <c r="A1" s="12" t="s">
        <v>184</v>
      </c>
    </row>
    <row r="2" spans="1:17">
      <c r="A2" s="12" t="s">
        <v>167</v>
      </c>
    </row>
    <row r="3" spans="1:17">
      <c r="A3" s="12" t="s">
        <v>191</v>
      </c>
    </row>
    <row r="4" spans="1:17">
      <c r="A4" s="13" t="s">
        <v>168</v>
      </c>
    </row>
    <row r="5" spans="1:17">
      <c r="A5" s="13"/>
      <c r="F5" s="38" t="s">
        <v>181</v>
      </c>
      <c r="G5" s="36"/>
      <c r="H5" s="37"/>
      <c r="I5" s="37"/>
      <c r="J5" s="38" t="s">
        <v>181</v>
      </c>
      <c r="K5" s="36"/>
    </row>
    <row r="6" spans="1:17">
      <c r="A6" s="13"/>
      <c r="F6" s="38" t="s">
        <v>171</v>
      </c>
      <c r="G6" s="36"/>
      <c r="H6" s="37"/>
      <c r="I6" s="37"/>
      <c r="J6" s="39" t="s">
        <v>173</v>
      </c>
      <c r="K6" s="36"/>
    </row>
    <row r="7" spans="1:17">
      <c r="A7" s="13"/>
      <c r="D7" s="95" t="s">
        <v>396</v>
      </c>
      <c r="F7" s="40">
        <f>555.72*0.15</f>
        <v>83.358000000000004</v>
      </c>
      <c r="G7" s="36"/>
      <c r="H7" s="37"/>
      <c r="I7" s="37"/>
      <c r="J7" s="39">
        <v>11995</v>
      </c>
      <c r="K7" s="36"/>
    </row>
    <row r="8" spans="1:17">
      <c r="A8" s="13"/>
      <c r="D8" s="95" t="s">
        <v>196</v>
      </c>
      <c r="F8" s="40">
        <f>569.14*0.15</f>
        <v>85.370999999999995</v>
      </c>
      <c r="G8" s="36"/>
      <c r="H8" s="37"/>
      <c r="I8" s="37"/>
      <c r="J8" s="39">
        <v>13595</v>
      </c>
      <c r="K8" s="36"/>
    </row>
    <row r="9" spans="1:17">
      <c r="A9" s="13"/>
      <c r="D9" s="95" t="s">
        <v>397</v>
      </c>
      <c r="F9" s="40">
        <f>847.29*0.15</f>
        <v>127.09349999999999</v>
      </c>
      <c r="G9" s="36"/>
      <c r="H9" s="37"/>
      <c r="I9" s="37"/>
      <c r="J9" s="39">
        <v>16795</v>
      </c>
      <c r="K9" s="36"/>
    </row>
    <row r="10" spans="1:17">
      <c r="A10" s="13"/>
      <c r="D10" s="95" t="s">
        <v>218</v>
      </c>
      <c r="F10" s="40">
        <f>1006.47*0.15</f>
        <v>150.97049999999999</v>
      </c>
      <c r="G10" s="36"/>
      <c r="H10" s="37"/>
      <c r="I10" s="37"/>
      <c r="J10" s="39">
        <v>21995</v>
      </c>
      <c r="K10" s="36"/>
    </row>
    <row r="11" spans="1:17">
      <c r="A11" s="13"/>
      <c r="D11" s="95" t="s">
        <v>398</v>
      </c>
      <c r="F11" s="40">
        <f>2349.45*0.15</f>
        <v>352.41749999999996</v>
      </c>
      <c r="G11" s="36"/>
      <c r="H11" s="37"/>
      <c r="I11" s="37"/>
      <c r="J11" s="39">
        <v>54095</v>
      </c>
      <c r="K11" s="36"/>
    </row>
    <row r="12" spans="1:17">
      <c r="A12" s="13"/>
      <c r="D12" s="95" t="s">
        <v>399</v>
      </c>
      <c r="F12" s="40">
        <f>3040.39*0.15</f>
        <v>456.05849999999998</v>
      </c>
      <c r="G12" s="36"/>
      <c r="H12" s="37"/>
      <c r="I12" s="37"/>
      <c r="J12" s="39">
        <v>68695</v>
      </c>
      <c r="K12" s="36"/>
    </row>
    <row r="13" spans="1:17">
      <c r="A13" s="13"/>
      <c r="D13" s="95" t="s">
        <v>287</v>
      </c>
      <c r="F13" s="40">
        <f>5080.33*0.15</f>
        <v>762.04949999999997</v>
      </c>
      <c r="H13" s="37"/>
      <c r="I13" s="37"/>
      <c r="J13" s="42">
        <v>106095</v>
      </c>
      <c r="K13" s="41"/>
    </row>
    <row r="14" spans="1:17">
      <c r="A14" s="13"/>
      <c r="D14" s="95" t="s">
        <v>242</v>
      </c>
      <c r="F14" s="40">
        <f>6545.16*0.15</f>
        <v>981.77399999999989</v>
      </c>
      <c r="H14" s="37"/>
      <c r="I14" s="37"/>
      <c r="J14" s="39">
        <v>139795</v>
      </c>
      <c r="K14" s="41"/>
    </row>
    <row r="15" spans="1:17" ht="15.6">
      <c r="A15" s="55"/>
      <c r="B15" s="56"/>
      <c r="C15" s="57"/>
    </row>
    <row r="16" spans="1:17">
      <c r="A16" s="164" t="s">
        <v>185</v>
      </c>
      <c r="B16" s="164" t="s">
        <v>186</v>
      </c>
      <c r="C16" s="166" t="s">
        <v>187</v>
      </c>
      <c r="D16" s="164" t="s">
        <v>188</v>
      </c>
      <c r="E16" s="167" t="s">
        <v>169</v>
      </c>
      <c r="F16" s="21" t="s">
        <v>178</v>
      </c>
      <c r="G16" s="61" t="s">
        <v>170</v>
      </c>
      <c r="H16" s="162" t="s">
        <v>189</v>
      </c>
      <c r="I16" s="162" t="s">
        <v>177</v>
      </c>
      <c r="J16" s="21" t="s">
        <v>178</v>
      </c>
      <c r="K16" s="50" t="s">
        <v>172</v>
      </c>
      <c r="L16" s="164" t="s">
        <v>176</v>
      </c>
      <c r="M16" s="164"/>
      <c r="N16" s="165" t="s">
        <v>190</v>
      </c>
      <c r="O16" s="165"/>
      <c r="P16" s="165" t="s">
        <v>175</v>
      </c>
      <c r="Q16" s="165"/>
    </row>
    <row r="17" spans="1:17">
      <c r="A17" s="164"/>
      <c r="B17" s="164"/>
      <c r="C17" s="166"/>
      <c r="D17" s="164"/>
      <c r="E17" s="168"/>
      <c r="F17" s="28" t="s">
        <v>180</v>
      </c>
      <c r="G17" s="61" t="s">
        <v>174</v>
      </c>
      <c r="H17" s="163"/>
      <c r="I17" s="163"/>
      <c r="J17" s="35" t="s">
        <v>179</v>
      </c>
      <c r="K17" s="51">
        <v>0.3</v>
      </c>
      <c r="L17" s="164"/>
      <c r="M17" s="164"/>
      <c r="N17" s="165"/>
      <c r="O17" s="165"/>
      <c r="P17" s="165"/>
      <c r="Q17" s="165"/>
    </row>
    <row r="18" spans="1:17" ht="15.6">
      <c r="A18" s="55" t="s">
        <v>192</v>
      </c>
      <c r="B18" s="56"/>
      <c r="C18" s="57"/>
      <c r="D18" s="57"/>
      <c r="E18" s="63"/>
      <c r="F18" s="28"/>
      <c r="G18" s="61"/>
      <c r="H18" s="60"/>
      <c r="I18" s="60"/>
      <c r="J18" s="35"/>
      <c r="K18" s="51"/>
      <c r="L18" s="61"/>
      <c r="M18" s="61"/>
      <c r="N18" s="62"/>
      <c r="O18" s="62"/>
      <c r="P18" s="62"/>
      <c r="Q18" s="62"/>
    </row>
    <row r="19" spans="1:17">
      <c r="A19" s="64" t="s">
        <v>193</v>
      </c>
      <c r="B19" s="65" t="s">
        <v>194</v>
      </c>
      <c r="C19" s="64"/>
      <c r="D19" s="66"/>
      <c r="E19" s="24"/>
      <c r="F19" s="43"/>
      <c r="G19" s="25"/>
      <c r="H19" s="25"/>
      <c r="I19" s="45"/>
      <c r="J19" s="49"/>
      <c r="K19" s="52"/>
      <c r="L19" s="25"/>
      <c r="M19" s="31"/>
      <c r="N19" s="25"/>
      <c r="O19" s="31"/>
      <c r="P19" s="26"/>
      <c r="Q19" s="31"/>
    </row>
    <row r="20" spans="1:17">
      <c r="A20" s="67"/>
      <c r="B20" s="68" t="s">
        <v>195</v>
      </c>
      <c r="C20" s="69" t="s">
        <v>196</v>
      </c>
      <c r="D20" s="70" t="s">
        <v>197</v>
      </c>
      <c r="E20" s="24">
        <v>9.6999999999999993</v>
      </c>
      <c r="F20" s="43">
        <f>E20/F7</f>
        <v>0.11636555579548452</v>
      </c>
      <c r="G20" s="25">
        <f t="shared" ref="G20:G83" si="0">E20*1.1*1.12*55</f>
        <v>657.27200000000016</v>
      </c>
      <c r="H20" s="25">
        <f>G20*1.595</f>
        <v>1048.3488400000003</v>
      </c>
      <c r="I20" s="45">
        <v>1100</v>
      </c>
      <c r="J20" s="43">
        <f>I20/J7</f>
        <v>9.1704877032096704E-2</v>
      </c>
      <c r="K20" s="52">
        <f t="shared" ref="K20:K24" si="1">I20*0.7</f>
        <v>770</v>
      </c>
      <c r="L20" s="25">
        <f t="shared" ref="L20:L24" si="2">K20-G20</f>
        <v>112.72799999999984</v>
      </c>
      <c r="M20" s="31">
        <f t="shared" ref="M20:M24" si="3">L20/K20</f>
        <v>0.14639999999999978</v>
      </c>
      <c r="N20" s="25">
        <f t="shared" ref="N20:N24" si="4">I20-G20</f>
        <v>442.72799999999984</v>
      </c>
      <c r="O20" s="31">
        <f t="shared" ref="O20:O24" si="5">N20/I20</f>
        <v>0.40247999999999984</v>
      </c>
      <c r="P20" s="26">
        <f t="shared" ref="P20:P24" si="6">I20-K20</f>
        <v>330</v>
      </c>
      <c r="Q20" s="31">
        <f t="shared" ref="Q20:Q24" si="7">P20/I20</f>
        <v>0.3</v>
      </c>
    </row>
    <row r="21" spans="1:17">
      <c r="A21" s="67"/>
      <c r="B21" s="71" t="s">
        <v>198</v>
      </c>
      <c r="C21" s="69" t="s">
        <v>2</v>
      </c>
      <c r="D21" s="70" t="s">
        <v>199</v>
      </c>
      <c r="E21" s="24">
        <v>8.51</v>
      </c>
      <c r="F21" s="43">
        <f>E21/F7</f>
        <v>0.10208978142469828</v>
      </c>
      <c r="G21" s="25">
        <f t="shared" si="0"/>
        <v>576.63760000000013</v>
      </c>
      <c r="H21" s="25">
        <f>G21*1.595</f>
        <v>919.73697200000015</v>
      </c>
      <c r="I21" s="45">
        <v>1000</v>
      </c>
      <c r="J21" s="43">
        <f>I21/J7</f>
        <v>8.3368070029178828E-2</v>
      </c>
      <c r="K21" s="52">
        <f t="shared" si="1"/>
        <v>700</v>
      </c>
      <c r="L21" s="25">
        <f t="shared" si="2"/>
        <v>123.36239999999987</v>
      </c>
      <c r="M21" s="31">
        <f t="shared" si="3"/>
        <v>0.17623199999999981</v>
      </c>
      <c r="N21" s="25">
        <f t="shared" si="4"/>
        <v>423.36239999999987</v>
      </c>
      <c r="O21" s="31">
        <f t="shared" si="5"/>
        <v>0.42336239999999986</v>
      </c>
      <c r="P21" s="26">
        <f t="shared" si="6"/>
        <v>300</v>
      </c>
      <c r="Q21" s="31">
        <f t="shared" si="7"/>
        <v>0.3</v>
      </c>
    </row>
    <row r="22" spans="1:17">
      <c r="A22" s="69"/>
      <c r="B22" s="71" t="s">
        <v>200</v>
      </c>
      <c r="C22" s="69" t="s">
        <v>196</v>
      </c>
      <c r="D22" s="70" t="s">
        <v>201</v>
      </c>
      <c r="E22" s="24">
        <v>2.76</v>
      </c>
      <c r="F22" s="43">
        <f>E22/F7</f>
        <v>3.3110199380983224E-2</v>
      </c>
      <c r="G22" s="25">
        <f t="shared" si="0"/>
        <v>187.01760000000002</v>
      </c>
      <c r="H22" s="25">
        <f>G22*1.595</f>
        <v>298.293072</v>
      </c>
      <c r="I22" s="45">
        <v>300</v>
      </c>
      <c r="J22" s="43">
        <f>I22/J7</f>
        <v>2.5010421008753649E-2</v>
      </c>
      <c r="K22" s="52">
        <f t="shared" si="1"/>
        <v>210</v>
      </c>
      <c r="L22" s="25">
        <f t="shared" si="2"/>
        <v>22.982399999999984</v>
      </c>
      <c r="M22" s="31">
        <f t="shared" si="3"/>
        <v>0.10943999999999993</v>
      </c>
      <c r="N22" s="25">
        <f t="shared" si="4"/>
        <v>112.98239999999998</v>
      </c>
      <c r="O22" s="31">
        <f t="shared" si="5"/>
        <v>0.37660799999999994</v>
      </c>
      <c r="P22" s="26">
        <f t="shared" si="6"/>
        <v>90</v>
      </c>
      <c r="Q22" s="31">
        <f t="shared" si="7"/>
        <v>0.3</v>
      </c>
    </row>
    <row r="23" spans="1:17">
      <c r="A23" s="67" t="s">
        <v>202</v>
      </c>
      <c r="B23" s="72" t="s">
        <v>203</v>
      </c>
      <c r="C23" s="73" t="s">
        <v>204</v>
      </c>
      <c r="D23" s="70" t="s">
        <v>205</v>
      </c>
      <c r="E23" s="24">
        <v>0.17</v>
      </c>
      <c r="F23" s="43">
        <f>E23/F7</f>
        <v>2.0393963386837496E-3</v>
      </c>
      <c r="G23" s="25">
        <f t="shared" si="0"/>
        <v>11.519200000000003</v>
      </c>
      <c r="H23" s="25">
        <f>G23*2.2</f>
        <v>25.342240000000007</v>
      </c>
      <c r="I23" s="45">
        <v>100</v>
      </c>
      <c r="J23" s="43">
        <f>I23/J7</f>
        <v>8.3368070029178828E-3</v>
      </c>
      <c r="K23" s="52">
        <f t="shared" si="1"/>
        <v>70</v>
      </c>
      <c r="L23" s="25">
        <f t="shared" si="2"/>
        <v>58.480799999999995</v>
      </c>
      <c r="M23" s="31">
        <f t="shared" si="3"/>
        <v>0.83543999999999996</v>
      </c>
      <c r="N23" s="25">
        <f t="shared" si="4"/>
        <v>88.480800000000002</v>
      </c>
      <c r="O23" s="31">
        <f t="shared" si="5"/>
        <v>0.88480800000000004</v>
      </c>
      <c r="P23" s="26">
        <f t="shared" si="6"/>
        <v>30</v>
      </c>
      <c r="Q23" s="31">
        <f t="shared" si="7"/>
        <v>0.3</v>
      </c>
    </row>
    <row r="24" spans="1:17">
      <c r="A24" s="67"/>
      <c r="B24" s="71" t="s">
        <v>206</v>
      </c>
      <c r="C24" s="69" t="s">
        <v>196</v>
      </c>
      <c r="D24" s="70" t="s">
        <v>207</v>
      </c>
      <c r="E24" s="24">
        <v>10.97</v>
      </c>
      <c r="F24" s="43">
        <f>E24/F7</f>
        <v>0.13160104609035725</v>
      </c>
      <c r="G24" s="25">
        <f t="shared" si="0"/>
        <v>743.32720000000018</v>
      </c>
      <c r="H24" s="25">
        <f>G24*1.595</f>
        <v>1185.6068840000003</v>
      </c>
      <c r="I24" s="45">
        <v>1200</v>
      </c>
      <c r="J24" s="43">
        <f>I24/J7</f>
        <v>0.10004168403501459</v>
      </c>
      <c r="K24" s="52">
        <f t="shared" si="1"/>
        <v>840</v>
      </c>
      <c r="L24" s="25">
        <f t="shared" si="2"/>
        <v>96.672799999999825</v>
      </c>
      <c r="M24" s="31">
        <f t="shared" si="3"/>
        <v>0.11508666666666646</v>
      </c>
      <c r="N24" s="25">
        <f t="shared" si="4"/>
        <v>456.67279999999982</v>
      </c>
      <c r="O24" s="31">
        <f t="shared" si="5"/>
        <v>0.38056066666666655</v>
      </c>
      <c r="P24" s="26">
        <f t="shared" si="6"/>
        <v>360</v>
      </c>
      <c r="Q24" s="31">
        <f t="shared" si="7"/>
        <v>0.3</v>
      </c>
    </row>
    <row r="25" spans="1:17" ht="15.6">
      <c r="A25" s="55" t="s">
        <v>208</v>
      </c>
      <c r="B25" s="56"/>
      <c r="C25" s="57"/>
      <c r="D25" s="57"/>
      <c r="E25" s="24"/>
      <c r="F25" s="43"/>
      <c r="G25" s="25"/>
      <c r="H25" s="27"/>
      <c r="I25" s="46"/>
      <c r="J25" s="48"/>
      <c r="K25" s="53"/>
      <c r="L25" s="20"/>
      <c r="M25" s="20"/>
      <c r="N25" s="20"/>
      <c r="O25" s="20"/>
      <c r="P25" s="20"/>
      <c r="Q25" s="20"/>
    </row>
    <row r="26" spans="1:17">
      <c r="A26" s="64" t="s">
        <v>193</v>
      </c>
      <c r="B26" s="65" t="s">
        <v>209</v>
      </c>
      <c r="C26" s="64"/>
      <c r="D26" s="66"/>
      <c r="E26" s="24"/>
      <c r="F26" s="43"/>
      <c r="G26" s="25"/>
      <c r="H26" s="27"/>
      <c r="I26" s="46"/>
      <c r="J26" s="48"/>
      <c r="K26" s="53"/>
      <c r="L26" s="20"/>
      <c r="M26" s="20"/>
      <c r="N26" s="20"/>
      <c r="O26" s="20"/>
      <c r="P26" s="20"/>
      <c r="Q26" s="20"/>
    </row>
    <row r="27" spans="1:17">
      <c r="A27" s="33"/>
      <c r="B27" s="74" t="s">
        <v>210</v>
      </c>
      <c r="C27" s="75" t="s">
        <v>2</v>
      </c>
      <c r="D27" s="76" t="s">
        <v>211</v>
      </c>
      <c r="E27" s="24">
        <v>30.24</v>
      </c>
      <c r="F27" s="43">
        <f>E27/F8</f>
        <v>0.35421864567593209</v>
      </c>
      <c r="G27" s="25">
        <f t="shared" si="0"/>
        <v>2049.0624000000003</v>
      </c>
      <c r="H27" s="25">
        <f>G27*1.485</f>
        <v>3042.8576640000006</v>
      </c>
      <c r="I27" s="45">
        <v>3100</v>
      </c>
      <c r="J27" s="43">
        <f>I27/J8</f>
        <v>0.22802500919455682</v>
      </c>
      <c r="K27" s="52">
        <f t="shared" ref="K27:K33" si="8">I27*0.7</f>
        <v>2170</v>
      </c>
      <c r="L27" s="25">
        <f t="shared" ref="L27:L33" si="9">K27-G27</f>
        <v>120.93759999999975</v>
      </c>
      <c r="M27" s="31">
        <f t="shared" ref="M27:M33" si="10">L27/K27</f>
        <v>5.5731612903225689E-2</v>
      </c>
      <c r="N27" s="25">
        <f t="shared" ref="N27:N33" si="11">I27-G27</f>
        <v>1050.9375999999997</v>
      </c>
      <c r="O27" s="31">
        <f t="shared" ref="O27:O33" si="12">N27/I27</f>
        <v>0.33901212903225797</v>
      </c>
      <c r="P27" s="26">
        <f t="shared" ref="P27:P33" si="13">I27-K27</f>
        <v>930</v>
      </c>
      <c r="Q27" s="31">
        <f t="shared" ref="Q27:Q33" si="14">P27/I27</f>
        <v>0.3</v>
      </c>
    </row>
    <row r="28" spans="1:17">
      <c r="A28" s="77" t="s">
        <v>212</v>
      </c>
      <c r="B28" s="78" t="s">
        <v>213</v>
      </c>
      <c r="C28" s="75" t="s">
        <v>2</v>
      </c>
      <c r="D28" s="70" t="s">
        <v>214</v>
      </c>
      <c r="E28" s="24">
        <v>8.5</v>
      </c>
      <c r="F28" s="43">
        <f>E28/F8</f>
        <v>9.956542619859203E-2</v>
      </c>
      <c r="G28" s="25">
        <f t="shared" si="0"/>
        <v>575.96000000000015</v>
      </c>
      <c r="H28" s="25">
        <f>G28*1.595</f>
        <v>918.65620000000024</v>
      </c>
      <c r="I28" s="45">
        <v>1000</v>
      </c>
      <c r="J28" s="43">
        <f>I28/J8</f>
        <v>7.3556454578889291E-2</v>
      </c>
      <c r="K28" s="52">
        <f t="shared" si="8"/>
        <v>700</v>
      </c>
      <c r="L28" s="25">
        <f t="shared" si="9"/>
        <v>124.03999999999985</v>
      </c>
      <c r="M28" s="31">
        <f t="shared" si="10"/>
        <v>0.17719999999999977</v>
      </c>
      <c r="N28" s="25">
        <f t="shared" si="11"/>
        <v>424.03999999999985</v>
      </c>
      <c r="O28" s="31">
        <f t="shared" si="12"/>
        <v>0.42403999999999986</v>
      </c>
      <c r="P28" s="26">
        <f t="shared" si="13"/>
        <v>300</v>
      </c>
      <c r="Q28" s="31">
        <f t="shared" si="14"/>
        <v>0.3</v>
      </c>
    </row>
    <row r="29" spans="1:17" ht="15.6">
      <c r="A29" s="55" t="s">
        <v>215</v>
      </c>
      <c r="B29" s="56"/>
      <c r="C29" s="57"/>
      <c r="D29" s="57"/>
      <c r="E29" s="24"/>
      <c r="F29" s="43"/>
      <c r="G29" s="25"/>
      <c r="H29" s="25"/>
      <c r="I29" s="45"/>
      <c r="J29" s="49"/>
      <c r="K29" s="52"/>
      <c r="L29" s="25"/>
      <c r="M29" s="31"/>
      <c r="N29" s="25"/>
      <c r="O29" s="31"/>
      <c r="P29" s="26"/>
      <c r="Q29" s="31"/>
    </row>
    <row r="30" spans="1:17">
      <c r="A30" s="64" t="s">
        <v>193</v>
      </c>
      <c r="B30" s="65" t="s">
        <v>216</v>
      </c>
      <c r="C30" s="64"/>
      <c r="D30" s="66"/>
      <c r="E30" s="24"/>
      <c r="F30" s="43"/>
      <c r="G30" s="25"/>
      <c r="H30" s="25"/>
      <c r="I30" s="45"/>
      <c r="J30" s="49"/>
      <c r="K30" s="52"/>
      <c r="L30" s="25"/>
      <c r="M30" s="31"/>
      <c r="N30" s="25"/>
      <c r="O30" s="31"/>
      <c r="P30" s="26"/>
      <c r="Q30" s="31"/>
    </row>
    <row r="31" spans="1:17">
      <c r="A31" s="67"/>
      <c r="B31" s="71" t="s">
        <v>217</v>
      </c>
      <c r="C31" s="69" t="s">
        <v>218</v>
      </c>
      <c r="D31" s="70" t="s">
        <v>219</v>
      </c>
      <c r="E31" s="24">
        <v>2.78</v>
      </c>
      <c r="F31" s="43">
        <f>E31/F9</f>
        <v>2.1873659943270111E-2</v>
      </c>
      <c r="G31" s="25">
        <f t="shared" si="0"/>
        <v>188.37280000000001</v>
      </c>
      <c r="H31" s="25">
        <f>G31*1.595</f>
        <v>300.45461599999999</v>
      </c>
      <c r="I31" s="45">
        <v>300</v>
      </c>
      <c r="J31" s="43">
        <f>I31/J9</f>
        <v>1.7862459065197976E-2</v>
      </c>
      <c r="K31" s="52">
        <f t="shared" si="8"/>
        <v>210</v>
      </c>
      <c r="L31" s="25">
        <f t="shared" si="9"/>
        <v>21.627199999999988</v>
      </c>
      <c r="M31" s="31">
        <f t="shared" si="10"/>
        <v>0.10298666666666662</v>
      </c>
      <c r="N31" s="25">
        <f t="shared" si="11"/>
        <v>111.62719999999999</v>
      </c>
      <c r="O31" s="31">
        <f t="shared" si="12"/>
        <v>0.37209066666666663</v>
      </c>
      <c r="P31" s="26">
        <f t="shared" si="13"/>
        <v>90</v>
      </c>
      <c r="Q31" s="31">
        <f t="shared" si="14"/>
        <v>0.3</v>
      </c>
    </row>
    <row r="32" spans="1:17">
      <c r="A32" s="67"/>
      <c r="B32" s="71" t="s">
        <v>195</v>
      </c>
      <c r="C32" s="69" t="s">
        <v>218</v>
      </c>
      <c r="D32" s="70" t="s">
        <v>220</v>
      </c>
      <c r="E32" s="24">
        <v>14.66</v>
      </c>
      <c r="F32" s="43">
        <f>E32/F9</f>
        <v>0.11534814919724455</v>
      </c>
      <c r="G32" s="25">
        <f t="shared" si="0"/>
        <v>993.36160000000018</v>
      </c>
      <c r="H32" s="25">
        <f>G32*1.595</f>
        <v>1584.4117520000002</v>
      </c>
      <c r="I32" s="45">
        <v>1600</v>
      </c>
      <c r="J32" s="43">
        <f>I32/J9</f>
        <v>9.5266448347722535E-2</v>
      </c>
      <c r="K32" s="52">
        <f t="shared" si="8"/>
        <v>1120</v>
      </c>
      <c r="L32" s="25">
        <f t="shared" si="9"/>
        <v>126.63839999999982</v>
      </c>
      <c r="M32" s="31">
        <f t="shared" si="10"/>
        <v>0.11306999999999984</v>
      </c>
      <c r="N32" s="25">
        <f t="shared" si="11"/>
        <v>606.63839999999982</v>
      </c>
      <c r="O32" s="31">
        <f t="shared" si="12"/>
        <v>0.3791489999999999</v>
      </c>
      <c r="P32" s="26">
        <f t="shared" si="13"/>
        <v>480</v>
      </c>
      <c r="Q32" s="31">
        <f t="shared" si="14"/>
        <v>0.3</v>
      </c>
    </row>
    <row r="33" spans="1:17">
      <c r="A33" s="67"/>
      <c r="B33" s="71" t="s">
        <v>221</v>
      </c>
      <c r="C33" s="69" t="s">
        <v>2</v>
      </c>
      <c r="D33" s="70" t="s">
        <v>222</v>
      </c>
      <c r="E33" s="24">
        <v>9.8000000000000007</v>
      </c>
      <c r="F33" s="43">
        <f>E33/F9</f>
        <v>7.710858541152775E-2</v>
      </c>
      <c r="G33" s="25">
        <f t="shared" si="0"/>
        <v>664.04800000000012</v>
      </c>
      <c r="H33" s="25">
        <f>G33*1.595</f>
        <v>1059.1565600000001</v>
      </c>
      <c r="I33" s="45">
        <v>1100</v>
      </c>
      <c r="J33" s="43">
        <f>I33/J9</f>
        <v>6.5495683239059244E-2</v>
      </c>
      <c r="K33" s="52">
        <f t="shared" si="8"/>
        <v>770</v>
      </c>
      <c r="L33" s="25">
        <f t="shared" si="9"/>
        <v>105.95199999999988</v>
      </c>
      <c r="M33" s="31">
        <f t="shared" si="10"/>
        <v>0.13759999999999986</v>
      </c>
      <c r="N33" s="25">
        <f t="shared" si="11"/>
        <v>435.95199999999988</v>
      </c>
      <c r="O33" s="31">
        <f t="shared" si="12"/>
        <v>0.39631999999999989</v>
      </c>
      <c r="P33" s="26">
        <f t="shared" si="13"/>
        <v>330</v>
      </c>
      <c r="Q33" s="31">
        <f t="shared" si="14"/>
        <v>0.3</v>
      </c>
    </row>
    <row r="34" spans="1:17" ht="15.6">
      <c r="A34" s="55" t="s">
        <v>223</v>
      </c>
      <c r="B34" s="56"/>
      <c r="C34" s="57"/>
      <c r="D34" s="57"/>
      <c r="E34" s="24"/>
      <c r="F34" s="43"/>
      <c r="G34" s="25"/>
      <c r="H34" s="25"/>
      <c r="I34" s="45"/>
      <c r="J34" s="49"/>
      <c r="K34" s="52"/>
      <c r="L34" s="25"/>
      <c r="M34" s="31"/>
      <c r="N34" s="25"/>
      <c r="O34" s="31"/>
      <c r="P34" s="26"/>
      <c r="Q34" s="31"/>
    </row>
    <row r="35" spans="1:17">
      <c r="A35" s="64" t="s">
        <v>193</v>
      </c>
      <c r="B35" s="65" t="s">
        <v>224</v>
      </c>
      <c r="C35" s="64"/>
      <c r="D35" s="66"/>
      <c r="E35" s="24"/>
      <c r="F35" s="43"/>
      <c r="G35" s="25"/>
      <c r="H35" s="27"/>
      <c r="I35" s="46"/>
      <c r="J35" s="49"/>
      <c r="K35" s="53"/>
      <c r="L35" s="20"/>
      <c r="M35" s="20"/>
      <c r="N35" s="20"/>
      <c r="O35" s="20"/>
      <c r="P35" s="20"/>
      <c r="Q35" s="20"/>
    </row>
    <row r="36" spans="1:17">
      <c r="A36" s="67"/>
      <c r="B36" s="71" t="s">
        <v>225</v>
      </c>
      <c r="C36" s="69" t="s">
        <v>2</v>
      </c>
      <c r="D36" s="70" t="s">
        <v>226</v>
      </c>
      <c r="E36" s="24">
        <v>9.8000000000000007</v>
      </c>
      <c r="F36" s="43">
        <f>E36/F10</f>
        <v>6.4913343997668432E-2</v>
      </c>
      <c r="G36" s="25">
        <f t="shared" si="0"/>
        <v>664.04800000000012</v>
      </c>
      <c r="H36" s="25">
        <f>G36*1.595</f>
        <v>1059.1565600000001</v>
      </c>
      <c r="I36" s="45">
        <v>1100</v>
      </c>
      <c r="J36" s="43">
        <f>I36/J10</f>
        <v>5.0011366219595364E-2</v>
      </c>
      <c r="K36" s="52">
        <f t="shared" ref="K36:K57" si="15">I36*0.7</f>
        <v>770</v>
      </c>
      <c r="L36" s="25">
        <f t="shared" ref="L36:L57" si="16">K36-G36</f>
        <v>105.95199999999988</v>
      </c>
      <c r="M36" s="31">
        <f t="shared" ref="M36:M57" si="17">L36/K36</f>
        <v>0.13759999999999986</v>
      </c>
      <c r="N36" s="25">
        <f t="shared" ref="N36:N57" si="18">I36-G36</f>
        <v>435.95199999999988</v>
      </c>
      <c r="O36" s="31">
        <f t="shared" ref="O36:O57" si="19">N36/I36</f>
        <v>0.39631999999999989</v>
      </c>
      <c r="P36" s="26">
        <f t="shared" ref="P36:P57" si="20">I36-K36</f>
        <v>330</v>
      </c>
      <c r="Q36" s="31">
        <f t="shared" ref="Q36:Q57" si="21">P36/I36</f>
        <v>0.3</v>
      </c>
    </row>
    <row r="37" spans="1:17">
      <c r="A37" s="67"/>
      <c r="B37" s="68" t="s">
        <v>210</v>
      </c>
      <c r="C37" s="69" t="s">
        <v>2</v>
      </c>
      <c r="D37" s="70" t="s">
        <v>227</v>
      </c>
      <c r="E37" s="24">
        <v>42.84</v>
      </c>
      <c r="F37" s="43">
        <f>E37/F10</f>
        <v>0.28376404661837912</v>
      </c>
      <c r="G37" s="25">
        <f t="shared" si="0"/>
        <v>2902.838400000001</v>
      </c>
      <c r="H37" s="25">
        <f>G37*1.485</f>
        <v>4310.7150240000019</v>
      </c>
      <c r="I37" s="45">
        <v>4500</v>
      </c>
      <c r="J37" s="43">
        <f>I37/J10</f>
        <v>0.20459195271652647</v>
      </c>
      <c r="K37" s="52">
        <f t="shared" si="15"/>
        <v>3150</v>
      </c>
      <c r="L37" s="25">
        <f t="shared" si="16"/>
        <v>247.161599999999</v>
      </c>
      <c r="M37" s="31">
        <f t="shared" si="17"/>
        <v>7.8463999999999687E-2</v>
      </c>
      <c r="N37" s="25">
        <f t="shared" si="18"/>
        <v>1597.161599999999</v>
      </c>
      <c r="O37" s="31">
        <f t="shared" si="19"/>
        <v>0.35492479999999976</v>
      </c>
      <c r="P37" s="26">
        <f t="shared" si="20"/>
        <v>1350</v>
      </c>
      <c r="Q37" s="31">
        <f t="shared" si="21"/>
        <v>0.3</v>
      </c>
    </row>
    <row r="38" spans="1:17">
      <c r="A38" s="79" t="s">
        <v>228</v>
      </c>
      <c r="B38" s="68" t="s">
        <v>229</v>
      </c>
      <c r="C38" s="73" t="s">
        <v>230</v>
      </c>
      <c r="D38" s="70" t="s">
        <v>231</v>
      </c>
      <c r="E38" s="24">
        <v>20</v>
      </c>
      <c r="F38" s="43">
        <f>E38/F10</f>
        <v>0.13247621224013964</v>
      </c>
      <c r="G38" s="25">
        <f t="shared" si="0"/>
        <v>1355.2</v>
      </c>
      <c r="H38" s="25">
        <f>G38*1.485</f>
        <v>2012.4720000000002</v>
      </c>
      <c r="I38" s="45">
        <v>2100</v>
      </c>
      <c r="J38" s="43">
        <f>I38/J10</f>
        <v>9.5476244601045687E-2</v>
      </c>
      <c r="K38" s="52">
        <f t="shared" si="15"/>
        <v>1470</v>
      </c>
      <c r="L38" s="25">
        <f t="shared" si="16"/>
        <v>114.79999999999995</v>
      </c>
      <c r="M38" s="31">
        <f t="shared" si="17"/>
        <v>7.8095238095238065E-2</v>
      </c>
      <c r="N38" s="25">
        <f t="shared" si="18"/>
        <v>744.8</v>
      </c>
      <c r="O38" s="31">
        <f t="shared" si="19"/>
        <v>0.35466666666666663</v>
      </c>
      <c r="P38" s="26">
        <f t="shared" si="20"/>
        <v>630</v>
      </c>
      <c r="Q38" s="31">
        <f t="shared" si="21"/>
        <v>0.3</v>
      </c>
    </row>
    <row r="39" spans="1:17">
      <c r="A39" s="67" t="s">
        <v>232</v>
      </c>
      <c r="B39" s="72" t="s">
        <v>233</v>
      </c>
      <c r="C39" s="69" t="s">
        <v>234</v>
      </c>
      <c r="D39" s="69" t="s">
        <v>235</v>
      </c>
      <c r="E39" s="24">
        <v>0.2</v>
      </c>
      <c r="F39" s="43">
        <f>E39/F10</f>
        <v>1.3247621224013965E-3</v>
      </c>
      <c r="G39" s="25">
        <f t="shared" si="0"/>
        <v>13.552000000000003</v>
      </c>
      <c r="H39" s="25">
        <f>G39*2.2</f>
        <v>29.81440000000001</v>
      </c>
      <c r="I39" s="45">
        <v>100</v>
      </c>
      <c r="J39" s="43">
        <f>I39/J10</f>
        <v>4.5464878381450326E-3</v>
      </c>
      <c r="K39" s="52">
        <f t="shared" si="15"/>
        <v>70</v>
      </c>
      <c r="L39" s="25">
        <f t="shared" si="16"/>
        <v>56.447999999999993</v>
      </c>
      <c r="M39" s="31">
        <f t="shared" si="17"/>
        <v>0.80639999999999989</v>
      </c>
      <c r="N39" s="25">
        <f t="shared" si="18"/>
        <v>86.447999999999993</v>
      </c>
      <c r="O39" s="31">
        <f t="shared" si="19"/>
        <v>0.86447999999999992</v>
      </c>
      <c r="P39" s="26">
        <f t="shared" si="20"/>
        <v>30</v>
      </c>
      <c r="Q39" s="31">
        <f t="shared" si="21"/>
        <v>0.3</v>
      </c>
    </row>
    <row r="40" spans="1:17" ht="15.6">
      <c r="A40" s="55" t="s">
        <v>236</v>
      </c>
      <c r="B40" s="56"/>
      <c r="C40" s="57"/>
      <c r="D40" s="57"/>
      <c r="E40" s="24"/>
      <c r="F40" s="43"/>
      <c r="G40" s="25"/>
      <c r="H40" s="25"/>
      <c r="I40" s="45"/>
      <c r="J40" s="49"/>
      <c r="K40" s="52"/>
      <c r="L40" s="25"/>
      <c r="M40" s="31"/>
      <c r="N40" s="25"/>
      <c r="O40" s="31"/>
      <c r="P40" s="26"/>
      <c r="Q40" s="31"/>
    </row>
    <row r="41" spans="1:17">
      <c r="A41" s="80" t="s">
        <v>237</v>
      </c>
      <c r="B41" s="65" t="s">
        <v>238</v>
      </c>
      <c r="C41" s="64"/>
      <c r="D41" s="66"/>
      <c r="E41" s="24"/>
      <c r="F41" s="43"/>
      <c r="G41" s="25"/>
      <c r="H41" s="25"/>
      <c r="I41" s="45"/>
      <c r="J41" s="49"/>
      <c r="K41" s="52"/>
      <c r="L41" s="25"/>
      <c r="M41" s="31"/>
      <c r="N41" s="25"/>
      <c r="O41" s="31"/>
      <c r="P41" s="26"/>
      <c r="Q41" s="31"/>
    </row>
    <row r="42" spans="1:17">
      <c r="A42" s="67"/>
      <c r="B42" s="68" t="s">
        <v>239</v>
      </c>
      <c r="C42" s="69" t="s">
        <v>2</v>
      </c>
      <c r="D42" s="70" t="s">
        <v>240</v>
      </c>
      <c r="E42" s="24">
        <v>103.4</v>
      </c>
      <c r="F42" s="43">
        <f>E42/F11</f>
        <v>0.29340200188696652</v>
      </c>
      <c r="G42" s="25">
        <f t="shared" si="0"/>
        <v>7006.3840000000009</v>
      </c>
      <c r="H42" s="25">
        <f>G42*1.485</f>
        <v>10404.480240000003</v>
      </c>
      <c r="I42" s="45">
        <v>10500</v>
      </c>
      <c r="J42" s="43">
        <f>I42/J11</f>
        <v>0.1941029670024956</v>
      </c>
      <c r="K42" s="52">
        <f t="shared" si="15"/>
        <v>7349.9999999999991</v>
      </c>
      <c r="L42" s="25">
        <f t="shared" si="16"/>
        <v>343.61599999999817</v>
      </c>
      <c r="M42" s="31">
        <f t="shared" si="17"/>
        <v>4.6750476190475947E-2</v>
      </c>
      <c r="N42" s="25">
        <f t="shared" si="18"/>
        <v>3493.6159999999991</v>
      </c>
      <c r="O42" s="31">
        <f t="shared" si="19"/>
        <v>0.33272533333333326</v>
      </c>
      <c r="P42" s="26">
        <f t="shared" si="20"/>
        <v>3150.0000000000009</v>
      </c>
      <c r="Q42" s="31">
        <f t="shared" si="21"/>
        <v>0.3000000000000001</v>
      </c>
    </row>
    <row r="43" spans="1:17">
      <c r="A43" s="67"/>
      <c r="B43" s="71" t="s">
        <v>241</v>
      </c>
      <c r="C43" s="69" t="s">
        <v>242</v>
      </c>
      <c r="D43" s="81" t="s">
        <v>243</v>
      </c>
      <c r="E43" s="24">
        <v>1.1100000000000001</v>
      </c>
      <c r="F43" s="43">
        <f>E43/F11</f>
        <v>3.1496733278001243E-3</v>
      </c>
      <c r="G43" s="25">
        <f t="shared" si="0"/>
        <v>75.213600000000028</v>
      </c>
      <c r="H43" s="25">
        <f>G43*1.98</f>
        <v>148.92292800000004</v>
      </c>
      <c r="I43" s="45">
        <v>200</v>
      </c>
      <c r="J43" s="43">
        <f>I43/J11</f>
        <v>3.6971993714761068E-3</v>
      </c>
      <c r="K43" s="52">
        <f t="shared" si="15"/>
        <v>140</v>
      </c>
      <c r="L43" s="25">
        <f t="shared" si="16"/>
        <v>64.786399999999972</v>
      </c>
      <c r="M43" s="31">
        <f t="shared" si="17"/>
        <v>0.46275999999999978</v>
      </c>
      <c r="N43" s="25">
        <f t="shared" si="18"/>
        <v>124.78639999999997</v>
      </c>
      <c r="O43" s="31">
        <f t="shared" si="19"/>
        <v>0.62393199999999982</v>
      </c>
      <c r="P43" s="26">
        <f t="shared" si="20"/>
        <v>60</v>
      </c>
      <c r="Q43" s="31">
        <f t="shared" si="21"/>
        <v>0.3</v>
      </c>
    </row>
    <row r="44" spans="1:17">
      <c r="A44" s="67"/>
      <c r="B44" s="71" t="s">
        <v>244</v>
      </c>
      <c r="C44" s="69" t="s">
        <v>2</v>
      </c>
      <c r="D44" s="70" t="s">
        <v>245</v>
      </c>
      <c r="E44" s="24">
        <v>1.66</v>
      </c>
      <c r="F44" s="43">
        <f>E44/F11</f>
        <v>4.7103222740073917E-3</v>
      </c>
      <c r="G44" s="25">
        <f t="shared" si="0"/>
        <v>112.48160000000001</v>
      </c>
      <c r="H44" s="25">
        <f>G44*1.595</f>
        <v>179.40815200000003</v>
      </c>
      <c r="I44" s="45">
        <v>200</v>
      </c>
      <c r="J44" s="43">
        <f>I44/J11</f>
        <v>3.6971993714761068E-3</v>
      </c>
      <c r="K44" s="52">
        <f t="shared" si="15"/>
        <v>140</v>
      </c>
      <c r="L44" s="25">
        <f t="shared" si="16"/>
        <v>27.518399999999986</v>
      </c>
      <c r="M44" s="31">
        <f t="shared" si="17"/>
        <v>0.1965599999999999</v>
      </c>
      <c r="N44" s="25">
        <f t="shared" si="18"/>
        <v>87.518399999999986</v>
      </c>
      <c r="O44" s="31">
        <f t="shared" si="19"/>
        <v>0.43759199999999993</v>
      </c>
      <c r="P44" s="26">
        <f t="shared" si="20"/>
        <v>60</v>
      </c>
      <c r="Q44" s="31">
        <f t="shared" si="21"/>
        <v>0.3</v>
      </c>
    </row>
    <row r="45" spans="1:17">
      <c r="A45" s="67"/>
      <c r="B45" s="71" t="s">
        <v>246</v>
      </c>
      <c r="C45" s="69" t="s">
        <v>247</v>
      </c>
      <c r="D45" s="70" t="s">
        <v>248</v>
      </c>
      <c r="E45" s="24">
        <v>3.35</v>
      </c>
      <c r="F45" s="43">
        <f>E45/F11</f>
        <v>9.5057708541715445E-3</v>
      </c>
      <c r="G45" s="25">
        <f t="shared" si="0"/>
        <v>226.99600000000007</v>
      </c>
      <c r="H45" s="25">
        <f>G45*1.595</f>
        <v>362.05862000000008</v>
      </c>
      <c r="I45" s="45">
        <v>500</v>
      </c>
      <c r="J45" s="43">
        <f>I45/J11</f>
        <v>9.2429984286902678E-3</v>
      </c>
      <c r="K45" s="52">
        <f t="shared" si="15"/>
        <v>350</v>
      </c>
      <c r="L45" s="25">
        <f t="shared" si="16"/>
        <v>123.00399999999993</v>
      </c>
      <c r="M45" s="31">
        <f t="shared" si="17"/>
        <v>0.35143999999999981</v>
      </c>
      <c r="N45" s="25">
        <f t="shared" si="18"/>
        <v>273.00399999999991</v>
      </c>
      <c r="O45" s="31">
        <f t="shared" si="19"/>
        <v>0.54600799999999983</v>
      </c>
      <c r="P45" s="26">
        <f t="shared" si="20"/>
        <v>150</v>
      </c>
      <c r="Q45" s="31">
        <f t="shared" si="21"/>
        <v>0.3</v>
      </c>
    </row>
    <row r="46" spans="1:17">
      <c r="A46" s="67"/>
      <c r="B46" s="71" t="s">
        <v>249</v>
      </c>
      <c r="C46" s="69" t="s">
        <v>2</v>
      </c>
      <c r="D46" s="70" t="s">
        <v>250</v>
      </c>
      <c r="E46" s="24">
        <v>15.15</v>
      </c>
      <c r="F46" s="43">
        <f>E46/F11</f>
        <v>4.2988784609163853E-2</v>
      </c>
      <c r="G46" s="25">
        <f t="shared" si="0"/>
        <v>1026.5640000000001</v>
      </c>
      <c r="H46" s="25">
        <f>G46*1.485</f>
        <v>1524.4475400000001</v>
      </c>
      <c r="I46" s="45">
        <v>1600</v>
      </c>
      <c r="J46" s="43">
        <f>I46/J11</f>
        <v>2.9577594971808854E-2</v>
      </c>
      <c r="K46" s="52">
        <f t="shared" si="15"/>
        <v>1120</v>
      </c>
      <c r="L46" s="25">
        <f t="shared" si="16"/>
        <v>93.435999999999922</v>
      </c>
      <c r="M46" s="31">
        <f t="shared" si="17"/>
        <v>8.342499999999993E-2</v>
      </c>
      <c r="N46" s="25">
        <f t="shared" si="18"/>
        <v>573.43599999999992</v>
      </c>
      <c r="O46" s="31">
        <f t="shared" si="19"/>
        <v>0.35839749999999992</v>
      </c>
      <c r="P46" s="26">
        <f t="shared" si="20"/>
        <v>480</v>
      </c>
      <c r="Q46" s="31">
        <f t="shared" si="21"/>
        <v>0.3</v>
      </c>
    </row>
    <row r="47" spans="1:17">
      <c r="A47" s="67"/>
      <c r="B47" s="71" t="s">
        <v>251</v>
      </c>
      <c r="C47" s="69" t="s">
        <v>2</v>
      </c>
      <c r="D47" s="70" t="s">
        <v>252</v>
      </c>
      <c r="E47" s="24">
        <v>3.56</v>
      </c>
      <c r="F47" s="43">
        <f>E47/F11</f>
        <v>1.0101654997268866E-2</v>
      </c>
      <c r="G47" s="25">
        <f t="shared" si="0"/>
        <v>241.22560000000001</v>
      </c>
      <c r="H47" s="25">
        <f>G47*1.595</f>
        <v>384.75483200000002</v>
      </c>
      <c r="I47" s="45">
        <v>400</v>
      </c>
      <c r="J47" s="43">
        <f>I47/J11</f>
        <v>7.3943987429522136E-3</v>
      </c>
      <c r="K47" s="52">
        <f t="shared" si="15"/>
        <v>280</v>
      </c>
      <c r="L47" s="25">
        <f t="shared" si="16"/>
        <v>38.774399999999986</v>
      </c>
      <c r="M47" s="31">
        <f t="shared" si="17"/>
        <v>0.13847999999999994</v>
      </c>
      <c r="N47" s="25">
        <f t="shared" si="18"/>
        <v>158.77439999999999</v>
      </c>
      <c r="O47" s="31">
        <f t="shared" si="19"/>
        <v>0.39693599999999996</v>
      </c>
      <c r="P47" s="26">
        <f t="shared" si="20"/>
        <v>120</v>
      </c>
      <c r="Q47" s="31">
        <f t="shared" si="21"/>
        <v>0.3</v>
      </c>
    </row>
    <row r="48" spans="1:17">
      <c r="A48" s="67"/>
      <c r="B48" s="71" t="s">
        <v>253</v>
      </c>
      <c r="C48" s="69" t="s">
        <v>2</v>
      </c>
      <c r="D48" s="70" t="s">
        <v>254</v>
      </c>
      <c r="E48" s="24">
        <v>5.0599999999999996</v>
      </c>
      <c r="F48" s="43">
        <f>E48/F11</f>
        <v>1.435797030510687E-2</v>
      </c>
      <c r="G48" s="25">
        <f t="shared" si="0"/>
        <v>342.86560000000003</v>
      </c>
      <c r="H48" s="25">
        <f>G48*1.595</f>
        <v>546.870632</v>
      </c>
      <c r="I48" s="45">
        <v>550</v>
      </c>
      <c r="J48" s="43">
        <f>I48/J11</f>
        <v>1.0167298271559294E-2</v>
      </c>
      <c r="K48" s="52">
        <f t="shared" si="15"/>
        <v>385</v>
      </c>
      <c r="L48" s="25">
        <f t="shared" si="16"/>
        <v>42.134399999999971</v>
      </c>
      <c r="M48" s="31">
        <f t="shared" si="17"/>
        <v>0.10943999999999993</v>
      </c>
      <c r="N48" s="25">
        <f t="shared" si="18"/>
        <v>207.13439999999997</v>
      </c>
      <c r="O48" s="31">
        <f t="shared" si="19"/>
        <v>0.37660799999999994</v>
      </c>
      <c r="P48" s="26">
        <f t="shared" si="20"/>
        <v>165</v>
      </c>
      <c r="Q48" s="31">
        <f t="shared" si="21"/>
        <v>0.3</v>
      </c>
    </row>
    <row r="49" spans="1:20">
      <c r="A49" s="67"/>
      <c r="B49" s="71" t="s">
        <v>255</v>
      </c>
      <c r="C49" s="69" t="s">
        <v>2</v>
      </c>
      <c r="D49" s="70" t="s">
        <v>256</v>
      </c>
      <c r="E49" s="24">
        <v>75.819999999999993</v>
      </c>
      <c r="F49" s="43">
        <f>E49/F11</f>
        <v>0.21514255109351835</v>
      </c>
      <c r="G49" s="25">
        <f t="shared" si="0"/>
        <v>5137.5632000000005</v>
      </c>
      <c r="H49" s="25">
        <f>G49*1.485</f>
        <v>7629.2813520000009</v>
      </c>
      <c r="I49" s="45">
        <v>7650</v>
      </c>
      <c r="J49" s="43">
        <f>I49/J11</f>
        <v>0.14141787595896108</v>
      </c>
      <c r="K49" s="52">
        <f t="shared" si="15"/>
        <v>5355</v>
      </c>
      <c r="L49" s="25">
        <f t="shared" si="16"/>
        <v>217.43679999999949</v>
      </c>
      <c r="M49" s="31">
        <f t="shared" si="17"/>
        <v>4.0604444444444353E-2</v>
      </c>
      <c r="N49" s="25">
        <f t="shared" si="18"/>
        <v>2512.4367999999995</v>
      </c>
      <c r="O49" s="31">
        <f t="shared" si="19"/>
        <v>0.32842311111111105</v>
      </c>
      <c r="P49" s="26">
        <f t="shared" si="20"/>
        <v>2295</v>
      </c>
      <c r="Q49" s="31">
        <f t="shared" si="21"/>
        <v>0.3</v>
      </c>
    </row>
    <row r="50" spans="1:20">
      <c r="A50" s="67"/>
      <c r="B50" s="71" t="s">
        <v>257</v>
      </c>
      <c r="C50" s="69" t="s">
        <v>2</v>
      </c>
      <c r="D50" s="70" t="s">
        <v>258</v>
      </c>
      <c r="E50" s="24">
        <v>0.83</v>
      </c>
      <c r="F50" s="43">
        <f>E50/F11</f>
        <v>2.3551611370036959E-3</v>
      </c>
      <c r="G50" s="25">
        <f t="shared" si="0"/>
        <v>56.240800000000007</v>
      </c>
      <c r="H50" s="25">
        <f>G50*1.98</f>
        <v>111.35678400000002</v>
      </c>
      <c r="I50" s="45">
        <v>150</v>
      </c>
      <c r="J50" s="43">
        <f>I50/J11</f>
        <v>2.7728995286070801E-3</v>
      </c>
      <c r="K50" s="52">
        <f t="shared" si="15"/>
        <v>105</v>
      </c>
      <c r="L50" s="25">
        <f t="shared" si="16"/>
        <v>48.759199999999993</v>
      </c>
      <c r="M50" s="31">
        <f t="shared" si="17"/>
        <v>0.46437333333333325</v>
      </c>
      <c r="N50" s="25">
        <f t="shared" si="18"/>
        <v>93.759199999999993</v>
      </c>
      <c r="O50" s="31">
        <f t="shared" si="19"/>
        <v>0.62506133333333325</v>
      </c>
      <c r="P50" s="26">
        <f t="shared" si="20"/>
        <v>45</v>
      </c>
      <c r="Q50" s="31">
        <f t="shared" si="21"/>
        <v>0.3</v>
      </c>
    </row>
    <row r="51" spans="1:20">
      <c r="A51" s="67"/>
      <c r="B51" s="71" t="s">
        <v>259</v>
      </c>
      <c r="C51" s="69" t="s">
        <v>2</v>
      </c>
      <c r="D51" s="70" t="s">
        <v>260</v>
      </c>
      <c r="E51" s="24">
        <v>7.39</v>
      </c>
      <c r="F51" s="43">
        <f>E51/F11</f>
        <v>2.0969446749948571E-2</v>
      </c>
      <c r="G51" s="25">
        <f t="shared" si="0"/>
        <v>500.74640000000005</v>
      </c>
      <c r="H51" s="25">
        <f>G51*1.595</f>
        <v>798.69050800000002</v>
      </c>
      <c r="I51" s="45">
        <v>800</v>
      </c>
      <c r="J51" s="43">
        <f>I51/J11</f>
        <v>1.4788797485904427E-2</v>
      </c>
      <c r="K51" s="52">
        <f t="shared" si="15"/>
        <v>560</v>
      </c>
      <c r="L51" s="25">
        <f t="shared" si="16"/>
        <v>59.253599999999949</v>
      </c>
      <c r="M51" s="31">
        <f t="shared" si="17"/>
        <v>0.1058099999999999</v>
      </c>
      <c r="N51" s="25">
        <f t="shared" si="18"/>
        <v>299.25359999999995</v>
      </c>
      <c r="O51" s="31">
        <f t="shared" si="19"/>
        <v>0.37406699999999993</v>
      </c>
      <c r="P51" s="26">
        <f t="shared" si="20"/>
        <v>240</v>
      </c>
      <c r="Q51" s="31">
        <f t="shared" si="21"/>
        <v>0.3</v>
      </c>
    </row>
    <row r="52" spans="1:20">
      <c r="A52" s="67"/>
      <c r="B52" s="71" t="s">
        <v>261</v>
      </c>
      <c r="C52" s="69" t="s">
        <v>262</v>
      </c>
      <c r="D52" s="70" t="s">
        <v>263</v>
      </c>
      <c r="E52" s="24">
        <v>2.29</v>
      </c>
      <c r="F52" s="43">
        <f>E52/F11</f>
        <v>6.4979747032993546E-3</v>
      </c>
      <c r="G52" s="25">
        <f t="shared" si="0"/>
        <v>155.1704</v>
      </c>
      <c r="H52" s="25">
        <f>G52*1.595</f>
        <v>247.49678800000001</v>
      </c>
      <c r="I52" s="45">
        <v>300</v>
      </c>
      <c r="J52" s="43">
        <f>I52/J11</f>
        <v>5.5457990572141602E-3</v>
      </c>
      <c r="K52" s="52">
        <f t="shared" si="15"/>
        <v>210</v>
      </c>
      <c r="L52" s="25">
        <f t="shared" si="16"/>
        <v>54.829599999999999</v>
      </c>
      <c r="M52" s="31">
        <f t="shared" si="17"/>
        <v>0.26109333333333334</v>
      </c>
      <c r="N52" s="25">
        <f t="shared" si="18"/>
        <v>144.8296</v>
      </c>
      <c r="O52" s="31">
        <f t="shared" si="19"/>
        <v>0.48276533333333332</v>
      </c>
      <c r="P52" s="26">
        <f t="shared" si="20"/>
        <v>90</v>
      </c>
      <c r="Q52" s="31">
        <f t="shared" si="21"/>
        <v>0.3</v>
      </c>
    </row>
    <row r="53" spans="1:20" ht="13.8" customHeight="1">
      <c r="A53" s="67"/>
      <c r="B53" s="71" t="s">
        <v>264</v>
      </c>
      <c r="C53" s="73" t="s">
        <v>265</v>
      </c>
      <c r="D53" s="70" t="s">
        <v>266</v>
      </c>
      <c r="E53" s="24">
        <v>2.5299999999999998</v>
      </c>
      <c r="F53" s="43">
        <f>E53/F11</f>
        <v>7.1789851525534349E-3</v>
      </c>
      <c r="G53" s="25">
        <f t="shared" si="0"/>
        <v>171.43280000000001</v>
      </c>
      <c r="H53" s="25">
        <f>G53*1.595</f>
        <v>273.435316</v>
      </c>
      <c r="I53" s="45">
        <v>300</v>
      </c>
      <c r="J53" s="43">
        <f>I53/J11</f>
        <v>5.5457990572141602E-3</v>
      </c>
      <c r="K53" s="52">
        <f t="shared" si="15"/>
        <v>210</v>
      </c>
      <c r="L53" s="25">
        <f t="shared" si="16"/>
        <v>38.567199999999985</v>
      </c>
      <c r="M53" s="31">
        <f t="shared" si="17"/>
        <v>0.18365333333333325</v>
      </c>
      <c r="N53" s="25">
        <f t="shared" si="18"/>
        <v>128.56719999999999</v>
      </c>
      <c r="O53" s="31">
        <f t="shared" si="19"/>
        <v>0.42855733333333329</v>
      </c>
      <c r="P53" s="26">
        <f t="shared" si="20"/>
        <v>90</v>
      </c>
      <c r="Q53" s="31">
        <f t="shared" si="21"/>
        <v>0.3</v>
      </c>
    </row>
    <row r="54" spans="1:20">
      <c r="A54" s="79" t="s">
        <v>267</v>
      </c>
      <c r="B54" s="71" t="s">
        <v>268</v>
      </c>
      <c r="C54" s="69" t="s">
        <v>269</v>
      </c>
      <c r="D54" s="70" t="s">
        <v>270</v>
      </c>
      <c r="E54" s="24">
        <v>0.57999999999999996</v>
      </c>
      <c r="F54" s="43">
        <f>E54/F11</f>
        <v>1.6457752523640285E-3</v>
      </c>
      <c r="G54" s="25">
        <f t="shared" si="0"/>
        <v>39.300800000000002</v>
      </c>
      <c r="H54" s="25">
        <f>G54*3.3</f>
        <v>129.69264000000001</v>
      </c>
      <c r="I54" s="45">
        <v>150</v>
      </c>
      <c r="J54" s="43">
        <f>I54/J11</f>
        <v>2.7728995286070801E-3</v>
      </c>
      <c r="K54" s="52">
        <f t="shared" si="15"/>
        <v>105</v>
      </c>
      <c r="L54" s="25">
        <f t="shared" si="16"/>
        <v>65.69919999999999</v>
      </c>
      <c r="M54" s="31">
        <f t="shared" si="17"/>
        <v>0.62570666666666652</v>
      </c>
      <c r="N54" s="25">
        <f t="shared" si="18"/>
        <v>110.69919999999999</v>
      </c>
      <c r="O54" s="31">
        <f t="shared" si="19"/>
        <v>0.73799466666666658</v>
      </c>
      <c r="P54" s="26">
        <f t="shared" si="20"/>
        <v>45</v>
      </c>
      <c r="Q54" s="31">
        <f t="shared" si="21"/>
        <v>0.3</v>
      </c>
    </row>
    <row r="55" spans="1:20">
      <c r="A55" s="79"/>
      <c r="B55" s="71" t="s">
        <v>271</v>
      </c>
      <c r="C55" s="69" t="s">
        <v>2</v>
      </c>
      <c r="D55" s="70" t="s">
        <v>272</v>
      </c>
      <c r="E55" s="24">
        <v>1.5</v>
      </c>
      <c r="F55" s="43">
        <f>E55/F11</f>
        <v>4.2563153078380052E-3</v>
      </c>
      <c r="G55" s="25">
        <f t="shared" si="0"/>
        <v>101.64000000000001</v>
      </c>
      <c r="H55" s="25">
        <f>G55*1.595</f>
        <v>162.11580000000001</v>
      </c>
      <c r="I55" s="45">
        <v>200</v>
      </c>
      <c r="J55" s="43">
        <f>I55/J11</f>
        <v>3.6971993714761068E-3</v>
      </c>
      <c r="K55" s="52">
        <f t="shared" si="15"/>
        <v>140</v>
      </c>
      <c r="L55" s="25">
        <f t="shared" si="16"/>
        <v>38.359999999999985</v>
      </c>
      <c r="M55" s="31">
        <f t="shared" si="17"/>
        <v>0.27399999999999991</v>
      </c>
      <c r="N55" s="25">
        <f t="shared" si="18"/>
        <v>98.359999999999985</v>
      </c>
      <c r="O55" s="31">
        <f t="shared" si="19"/>
        <v>0.4917999999999999</v>
      </c>
      <c r="P55" s="26">
        <f t="shared" si="20"/>
        <v>60</v>
      </c>
      <c r="Q55" s="31">
        <f t="shared" si="21"/>
        <v>0.3</v>
      </c>
    </row>
    <row r="56" spans="1:20">
      <c r="A56" s="79"/>
      <c r="B56" s="71" t="s">
        <v>273</v>
      </c>
      <c r="C56" s="69" t="s">
        <v>2</v>
      </c>
      <c r="D56" s="70" t="s">
        <v>274</v>
      </c>
      <c r="E56" s="24">
        <v>6.42</v>
      </c>
      <c r="F56" s="43">
        <f>E56/F11</f>
        <v>1.8217029517546661E-2</v>
      </c>
      <c r="G56" s="25">
        <f t="shared" si="0"/>
        <v>435.01920000000007</v>
      </c>
      <c r="H56" s="25">
        <f>G56*1.595</f>
        <v>693.85562400000015</v>
      </c>
      <c r="I56" s="45">
        <v>700</v>
      </c>
      <c r="J56" s="43">
        <f>I56/J11</f>
        <v>1.2940197800166375E-2</v>
      </c>
      <c r="K56" s="52">
        <f t="shared" si="15"/>
        <v>489.99999999999994</v>
      </c>
      <c r="L56" s="25">
        <f t="shared" si="16"/>
        <v>54.980799999999874</v>
      </c>
      <c r="M56" s="31">
        <f t="shared" si="17"/>
        <v>0.11220571428571405</v>
      </c>
      <c r="N56" s="25">
        <f t="shared" si="18"/>
        <v>264.98079999999993</v>
      </c>
      <c r="O56" s="31">
        <f t="shared" si="19"/>
        <v>0.37854399999999988</v>
      </c>
      <c r="P56" s="26">
        <f t="shared" si="20"/>
        <v>210.00000000000006</v>
      </c>
      <c r="Q56" s="31">
        <f t="shared" si="21"/>
        <v>0.3000000000000001</v>
      </c>
    </row>
    <row r="57" spans="1:20">
      <c r="A57" s="67"/>
      <c r="B57" s="82" t="s">
        <v>275</v>
      </c>
      <c r="C57" s="73" t="s">
        <v>276</v>
      </c>
      <c r="D57" s="70" t="s">
        <v>277</v>
      </c>
      <c r="E57" s="24">
        <v>1.3</v>
      </c>
      <c r="F57" s="43">
        <f>E57/F11</f>
        <v>3.6888066001262714E-3</v>
      </c>
      <c r="G57" s="25">
        <f t="shared" si="0"/>
        <v>88.088000000000022</v>
      </c>
      <c r="H57" s="25">
        <f>G57*1.98</f>
        <v>174.41424000000004</v>
      </c>
      <c r="I57" s="45">
        <v>200</v>
      </c>
      <c r="J57" s="43">
        <f>I57/J11</f>
        <v>3.6971993714761068E-3</v>
      </c>
      <c r="K57" s="52">
        <f t="shared" si="15"/>
        <v>140</v>
      </c>
      <c r="L57" s="25">
        <f t="shared" si="16"/>
        <v>51.911999999999978</v>
      </c>
      <c r="M57" s="31">
        <f t="shared" si="17"/>
        <v>0.37079999999999985</v>
      </c>
      <c r="N57" s="25">
        <f t="shared" si="18"/>
        <v>111.91199999999998</v>
      </c>
      <c r="O57" s="31">
        <f t="shared" si="19"/>
        <v>0.55955999999999984</v>
      </c>
      <c r="P57" s="26">
        <f t="shared" si="20"/>
        <v>60</v>
      </c>
      <c r="Q57" s="31">
        <f t="shared" si="21"/>
        <v>0.3</v>
      </c>
      <c r="S57" s="58"/>
      <c r="T57" s="59"/>
    </row>
    <row r="58" spans="1:20" ht="15.6">
      <c r="A58" s="83" t="s">
        <v>278</v>
      </c>
      <c r="B58" s="84"/>
      <c r="C58" s="85"/>
      <c r="D58" s="85"/>
      <c r="E58" s="24"/>
      <c r="F58" s="43"/>
      <c r="G58" s="25"/>
      <c r="H58" s="27"/>
      <c r="I58" s="46"/>
      <c r="J58" s="49"/>
      <c r="K58" s="53"/>
      <c r="L58" s="20"/>
      <c r="M58" s="20"/>
      <c r="N58" s="20"/>
      <c r="O58" s="20"/>
      <c r="P58" s="20"/>
      <c r="Q58" s="20"/>
      <c r="S58" s="58"/>
      <c r="T58" s="59"/>
    </row>
    <row r="59" spans="1:20">
      <c r="A59" s="80" t="s">
        <v>237</v>
      </c>
      <c r="B59" s="65" t="s">
        <v>279</v>
      </c>
      <c r="C59" s="64"/>
      <c r="D59" s="66"/>
      <c r="E59" s="24"/>
      <c r="F59" s="43"/>
      <c r="G59" s="25"/>
      <c r="H59" s="25"/>
      <c r="I59" s="45"/>
      <c r="J59" s="49"/>
      <c r="K59" s="52"/>
      <c r="L59" s="25"/>
      <c r="M59" s="31"/>
      <c r="N59" s="25"/>
      <c r="O59" s="31"/>
      <c r="P59" s="26"/>
      <c r="Q59" s="31"/>
    </row>
    <row r="60" spans="1:20">
      <c r="A60" s="86" t="s">
        <v>280</v>
      </c>
      <c r="B60" s="68" t="s">
        <v>281</v>
      </c>
      <c r="C60" s="73" t="s">
        <v>282</v>
      </c>
      <c r="D60" s="86" t="s">
        <v>283</v>
      </c>
      <c r="E60" s="24">
        <v>130.65</v>
      </c>
      <c r="F60" s="43">
        <f>E60/F12</f>
        <v>0.28647640598738983</v>
      </c>
      <c r="G60" s="25">
        <f t="shared" si="0"/>
        <v>8852.8440000000028</v>
      </c>
      <c r="H60" s="25">
        <f>G60*1.485</f>
        <v>13146.473340000004</v>
      </c>
      <c r="I60" s="45">
        <v>13200</v>
      </c>
      <c r="J60" s="43">
        <f>I60/J12</f>
        <v>0.19215372297838271</v>
      </c>
      <c r="K60" s="52">
        <f t="shared" ref="K60:K107" si="22">I60*0.7</f>
        <v>9240</v>
      </c>
      <c r="L60" s="25">
        <f t="shared" ref="L60:L107" si="23">K60-G60</f>
        <v>387.15599999999722</v>
      </c>
      <c r="M60" s="31">
        <f t="shared" ref="M60:M107" si="24">L60/K60</f>
        <v>4.1899999999999701E-2</v>
      </c>
      <c r="N60" s="25">
        <f t="shared" ref="N60:N107" si="25">I60-G60</f>
        <v>4347.1559999999972</v>
      </c>
      <c r="O60" s="31">
        <f t="shared" ref="O60:O107" si="26">N60/I60</f>
        <v>0.32932999999999979</v>
      </c>
      <c r="P60" s="26">
        <f t="shared" ref="P60:P107" si="27">I60-K60</f>
        <v>3960</v>
      </c>
      <c r="Q60" s="31">
        <f t="shared" ref="Q60:Q107" si="28">P60/I60</f>
        <v>0.3</v>
      </c>
    </row>
    <row r="61" spans="1:20">
      <c r="A61" s="67"/>
      <c r="B61" s="71" t="s">
        <v>284</v>
      </c>
      <c r="C61" s="69" t="s">
        <v>285</v>
      </c>
      <c r="D61" s="70" t="s">
        <v>286</v>
      </c>
      <c r="E61" s="24">
        <v>0.34</v>
      </c>
      <c r="F61" s="43">
        <f>E61/F12</f>
        <v>7.455183929254691E-4</v>
      </c>
      <c r="G61" s="25">
        <f t="shared" si="0"/>
        <v>23.038400000000006</v>
      </c>
      <c r="H61" s="25">
        <f>G61*2.2</f>
        <v>50.684480000000015</v>
      </c>
      <c r="I61" s="45">
        <v>100</v>
      </c>
      <c r="J61" s="43">
        <f>I61/J12</f>
        <v>1.4557100225635054E-3</v>
      </c>
      <c r="K61" s="52">
        <f t="shared" si="22"/>
        <v>70</v>
      </c>
      <c r="L61" s="25">
        <f t="shared" si="23"/>
        <v>46.96159999999999</v>
      </c>
      <c r="M61" s="31">
        <f t="shared" si="24"/>
        <v>0.67087999999999981</v>
      </c>
      <c r="N61" s="25">
        <f t="shared" si="25"/>
        <v>76.96159999999999</v>
      </c>
      <c r="O61" s="31">
        <f t="shared" si="26"/>
        <v>0.76961599999999986</v>
      </c>
      <c r="P61" s="26">
        <f t="shared" si="27"/>
        <v>30</v>
      </c>
      <c r="Q61" s="31">
        <f t="shared" si="28"/>
        <v>0.3</v>
      </c>
    </row>
    <row r="62" spans="1:20">
      <c r="A62" s="67"/>
      <c r="B62" s="71" t="s">
        <v>241</v>
      </c>
      <c r="C62" s="69" t="s">
        <v>287</v>
      </c>
      <c r="D62" s="70" t="s">
        <v>288</v>
      </c>
      <c r="E62" s="24">
        <v>1.53</v>
      </c>
      <c r="F62" s="43">
        <f>E62/F12</f>
        <v>3.3548327681646108E-3</v>
      </c>
      <c r="G62" s="25">
        <f t="shared" si="0"/>
        <v>103.67280000000002</v>
      </c>
      <c r="H62" s="25">
        <f>G62*1.595</f>
        <v>165.35811600000002</v>
      </c>
      <c r="I62" s="45">
        <v>200</v>
      </c>
      <c r="J62" s="43">
        <f>I62/J12</f>
        <v>2.9114200451270107E-3</v>
      </c>
      <c r="K62" s="52">
        <f t="shared" si="22"/>
        <v>140</v>
      </c>
      <c r="L62" s="25">
        <f t="shared" si="23"/>
        <v>36.327199999999976</v>
      </c>
      <c r="M62" s="31">
        <f t="shared" si="24"/>
        <v>0.25947999999999982</v>
      </c>
      <c r="N62" s="25">
        <f t="shared" si="25"/>
        <v>96.327199999999976</v>
      </c>
      <c r="O62" s="31">
        <f t="shared" si="26"/>
        <v>0.4816359999999999</v>
      </c>
      <c r="P62" s="26">
        <f t="shared" si="27"/>
        <v>60</v>
      </c>
      <c r="Q62" s="31">
        <f t="shared" si="28"/>
        <v>0.3</v>
      </c>
    </row>
    <row r="63" spans="1:20">
      <c r="A63" s="67"/>
      <c r="B63" s="71" t="s">
        <v>244</v>
      </c>
      <c r="C63" s="69" t="s">
        <v>287</v>
      </c>
      <c r="D63" s="70" t="s">
        <v>289</v>
      </c>
      <c r="E63" s="24">
        <v>1.94</v>
      </c>
      <c r="F63" s="43">
        <f>E63/F12</f>
        <v>4.2538402419864995E-3</v>
      </c>
      <c r="G63" s="25">
        <f t="shared" si="0"/>
        <v>131.45440000000002</v>
      </c>
      <c r="H63" s="25">
        <f>G63*1.595</f>
        <v>209.66976800000003</v>
      </c>
      <c r="I63" s="97">
        <v>300</v>
      </c>
      <c r="J63" s="43">
        <f>I63/J12</f>
        <v>4.3671300676905158E-3</v>
      </c>
      <c r="K63" s="52">
        <f t="shared" si="22"/>
        <v>210</v>
      </c>
      <c r="L63" s="25">
        <f t="shared" si="23"/>
        <v>78.545599999999979</v>
      </c>
      <c r="M63" s="31">
        <f t="shared" si="24"/>
        <v>0.37402666666666656</v>
      </c>
      <c r="N63" s="25">
        <f t="shared" si="25"/>
        <v>168.54559999999998</v>
      </c>
      <c r="O63" s="31">
        <f t="shared" si="26"/>
        <v>0.56181866666666658</v>
      </c>
      <c r="P63" s="26">
        <f t="shared" si="27"/>
        <v>90</v>
      </c>
      <c r="Q63" s="31">
        <f t="shared" si="28"/>
        <v>0.3</v>
      </c>
    </row>
    <row r="64" spans="1:20">
      <c r="A64" s="87" t="s">
        <v>290</v>
      </c>
      <c r="B64" s="88" t="s">
        <v>291</v>
      </c>
      <c r="C64" s="89" t="s">
        <v>292</v>
      </c>
      <c r="D64" s="69" t="s">
        <v>293</v>
      </c>
      <c r="E64" s="24">
        <v>4.57</v>
      </c>
      <c r="F64" s="43">
        <f>E64/F12</f>
        <v>1.002064428138057E-2</v>
      </c>
      <c r="G64" s="25">
        <f t="shared" si="0"/>
        <v>309.66320000000007</v>
      </c>
      <c r="H64" s="25">
        <f>G64*1.595</f>
        <v>493.91280400000011</v>
      </c>
      <c r="I64" s="97">
        <v>500</v>
      </c>
      <c r="J64" s="43">
        <f>I64/J12</f>
        <v>7.278550112817527E-3</v>
      </c>
      <c r="K64" s="52">
        <f t="shared" si="22"/>
        <v>350</v>
      </c>
      <c r="L64" s="25">
        <f t="shared" si="23"/>
        <v>40.336799999999926</v>
      </c>
      <c r="M64" s="31">
        <f t="shared" si="24"/>
        <v>0.11524799999999978</v>
      </c>
      <c r="N64" s="25">
        <f t="shared" si="25"/>
        <v>190.33679999999993</v>
      </c>
      <c r="O64" s="31">
        <f t="shared" si="26"/>
        <v>0.38067359999999983</v>
      </c>
      <c r="P64" s="26">
        <f t="shared" si="27"/>
        <v>150</v>
      </c>
      <c r="Q64" s="31">
        <f t="shared" si="28"/>
        <v>0.3</v>
      </c>
    </row>
    <row r="65" spans="1:17">
      <c r="A65" s="90" t="s">
        <v>294</v>
      </c>
      <c r="B65" s="88" t="s">
        <v>295</v>
      </c>
      <c r="C65" s="89" t="s">
        <v>296</v>
      </c>
      <c r="D65" s="69" t="s">
        <v>297</v>
      </c>
      <c r="E65" s="24">
        <v>19.64</v>
      </c>
      <c r="F65" s="43">
        <f>E65/F12</f>
        <v>4.3064650697224156E-2</v>
      </c>
      <c r="G65" s="25">
        <f t="shared" si="0"/>
        <v>1330.8064000000002</v>
      </c>
      <c r="H65" s="25">
        <f>G65*1.485</f>
        <v>1976.2475040000004</v>
      </c>
      <c r="I65" s="45">
        <v>2000</v>
      </c>
      <c r="J65" s="43">
        <f>I65/J12</f>
        <v>2.9114200451270108E-2</v>
      </c>
      <c r="K65" s="52">
        <f t="shared" si="22"/>
        <v>1400</v>
      </c>
      <c r="L65" s="25">
        <f t="shared" si="23"/>
        <v>69.193599999999833</v>
      </c>
      <c r="M65" s="31">
        <f t="shared" si="24"/>
        <v>4.9423999999999878E-2</v>
      </c>
      <c r="N65" s="25">
        <f t="shared" si="25"/>
        <v>669.19359999999983</v>
      </c>
      <c r="O65" s="31">
        <f t="shared" si="26"/>
        <v>0.33459679999999992</v>
      </c>
      <c r="P65" s="26">
        <f t="shared" si="27"/>
        <v>600</v>
      </c>
      <c r="Q65" s="31">
        <f t="shared" si="28"/>
        <v>0.3</v>
      </c>
    </row>
    <row r="66" spans="1:17">
      <c r="A66" s="79" t="s">
        <v>298</v>
      </c>
      <c r="B66" s="71" t="s">
        <v>299</v>
      </c>
      <c r="C66" s="69" t="s">
        <v>300</v>
      </c>
      <c r="D66" s="70" t="s">
        <v>301</v>
      </c>
      <c r="E66" s="24">
        <v>0.45</v>
      </c>
      <c r="F66" s="43">
        <f>E66/F12</f>
        <v>9.8671552004841491E-4</v>
      </c>
      <c r="G66" s="25">
        <f t="shared" si="0"/>
        <v>30.492000000000008</v>
      </c>
      <c r="H66" s="25">
        <f>G66*2.2</f>
        <v>67.082400000000021</v>
      </c>
      <c r="I66" s="45">
        <v>100</v>
      </c>
      <c r="J66" s="43">
        <f>I66/J12</f>
        <v>1.4557100225635054E-3</v>
      </c>
      <c r="K66" s="52">
        <f t="shared" si="22"/>
        <v>70</v>
      </c>
      <c r="L66" s="25">
        <f t="shared" si="23"/>
        <v>39.507999999999996</v>
      </c>
      <c r="M66" s="31">
        <f t="shared" si="24"/>
        <v>0.5643999999999999</v>
      </c>
      <c r="N66" s="25">
        <f t="shared" si="25"/>
        <v>69.507999999999996</v>
      </c>
      <c r="O66" s="31">
        <f t="shared" si="26"/>
        <v>0.69507999999999992</v>
      </c>
      <c r="P66" s="26">
        <f t="shared" si="27"/>
        <v>30</v>
      </c>
      <c r="Q66" s="31">
        <f t="shared" si="28"/>
        <v>0.3</v>
      </c>
    </row>
    <row r="67" spans="1:17">
      <c r="A67" s="79" t="s">
        <v>302</v>
      </c>
      <c r="B67" s="71" t="s">
        <v>303</v>
      </c>
      <c r="C67" s="69" t="s">
        <v>304</v>
      </c>
      <c r="D67" s="70" t="s">
        <v>305</v>
      </c>
      <c r="E67" s="24">
        <v>0.46</v>
      </c>
      <c r="F67" s="43">
        <f>E67/F12</f>
        <v>1.0086425316050464E-3</v>
      </c>
      <c r="G67" s="25">
        <f t="shared" si="0"/>
        <v>31.169600000000013</v>
      </c>
      <c r="H67" s="25">
        <f>G67*2.2</f>
        <v>68.573120000000031</v>
      </c>
      <c r="I67" s="45">
        <v>100</v>
      </c>
      <c r="J67" s="43">
        <f>I67/J12</f>
        <v>1.4557100225635054E-3</v>
      </c>
      <c r="K67" s="52">
        <f t="shared" si="22"/>
        <v>70</v>
      </c>
      <c r="L67" s="25">
        <f t="shared" si="23"/>
        <v>38.830399999999983</v>
      </c>
      <c r="M67" s="31">
        <f t="shared" si="24"/>
        <v>0.55471999999999977</v>
      </c>
      <c r="N67" s="25">
        <f t="shared" si="25"/>
        <v>68.830399999999983</v>
      </c>
      <c r="O67" s="31">
        <f t="shared" si="26"/>
        <v>0.6883039999999998</v>
      </c>
      <c r="P67" s="26">
        <f t="shared" si="27"/>
        <v>30</v>
      </c>
      <c r="Q67" s="31">
        <f t="shared" si="28"/>
        <v>0.3</v>
      </c>
    </row>
    <row r="68" spans="1:17">
      <c r="A68" s="67"/>
      <c r="B68" s="71" t="s">
        <v>306</v>
      </c>
      <c r="C68" s="69" t="s">
        <v>307</v>
      </c>
      <c r="D68" s="70" t="s">
        <v>308</v>
      </c>
      <c r="E68" s="24">
        <v>2.42</v>
      </c>
      <c r="F68" s="43">
        <f>E68/F12</f>
        <v>5.3063367967048089E-3</v>
      </c>
      <c r="G68" s="25">
        <f t="shared" si="0"/>
        <v>163.97919999999999</v>
      </c>
      <c r="H68" s="25">
        <f>G68*1.595</f>
        <v>261.54682399999996</v>
      </c>
      <c r="I68" s="45">
        <v>300</v>
      </c>
      <c r="J68" s="43">
        <f>I68/J12</f>
        <v>4.3671300676905158E-3</v>
      </c>
      <c r="K68" s="52">
        <f t="shared" si="22"/>
        <v>210</v>
      </c>
      <c r="L68" s="98">
        <f t="shared" si="23"/>
        <v>46.020800000000008</v>
      </c>
      <c r="M68" s="99">
        <f t="shared" si="24"/>
        <v>0.21914666666666671</v>
      </c>
      <c r="N68" s="98">
        <f t="shared" si="25"/>
        <v>136.02080000000001</v>
      </c>
      <c r="O68" s="99">
        <f t="shared" si="26"/>
        <v>0.45340266666666668</v>
      </c>
      <c r="P68" s="100">
        <f t="shared" si="27"/>
        <v>90</v>
      </c>
      <c r="Q68" s="99">
        <f t="shared" si="28"/>
        <v>0.3</v>
      </c>
    </row>
    <row r="69" spans="1:17">
      <c r="A69" s="67"/>
      <c r="B69" s="72" t="s">
        <v>251</v>
      </c>
      <c r="C69" s="69" t="s">
        <v>309</v>
      </c>
      <c r="D69" s="70" t="s">
        <v>310</v>
      </c>
      <c r="E69" s="24">
        <v>5.84</v>
      </c>
      <c r="F69" s="43">
        <f>E69/F12</f>
        <v>1.2805374749072762E-2</v>
      </c>
      <c r="G69" s="25">
        <f t="shared" si="0"/>
        <v>395.71840000000009</v>
      </c>
      <c r="H69" s="25">
        <f>G69*1.595</f>
        <v>631.17084800000009</v>
      </c>
      <c r="I69" s="45">
        <v>650</v>
      </c>
      <c r="J69" s="43">
        <f>I69/J12</f>
        <v>9.4621151466627845E-3</v>
      </c>
      <c r="K69" s="52">
        <f t="shared" si="22"/>
        <v>454.99999999999994</v>
      </c>
      <c r="L69" s="25">
        <f t="shared" si="23"/>
        <v>59.281599999999855</v>
      </c>
      <c r="M69" s="31">
        <f t="shared" si="24"/>
        <v>0.13028923076923046</v>
      </c>
      <c r="N69" s="25">
        <f t="shared" si="25"/>
        <v>254.28159999999991</v>
      </c>
      <c r="O69" s="31">
        <f t="shared" si="26"/>
        <v>0.39120246153846139</v>
      </c>
      <c r="P69" s="26">
        <f t="shared" si="27"/>
        <v>195.00000000000006</v>
      </c>
      <c r="Q69" s="31">
        <f t="shared" si="28"/>
        <v>0.3000000000000001</v>
      </c>
    </row>
    <row r="70" spans="1:17">
      <c r="A70" s="90" t="s">
        <v>311</v>
      </c>
      <c r="B70" s="68" t="s">
        <v>312</v>
      </c>
      <c r="C70" s="73" t="s">
        <v>313</v>
      </c>
      <c r="D70" s="91" t="s">
        <v>314</v>
      </c>
      <c r="E70" s="24">
        <v>7.46</v>
      </c>
      <c r="F70" s="43">
        <f>E70/F12</f>
        <v>1.6357550621247056E-2</v>
      </c>
      <c r="G70" s="25">
        <f t="shared" si="0"/>
        <v>505.48960000000011</v>
      </c>
      <c r="H70" s="25">
        <f>G70*1.595</f>
        <v>806.25591200000019</v>
      </c>
      <c r="I70" s="45">
        <v>1000</v>
      </c>
      <c r="J70" s="43">
        <f>I70/J12</f>
        <v>1.4557100225635054E-2</v>
      </c>
      <c r="K70" s="52">
        <f t="shared" si="22"/>
        <v>700</v>
      </c>
      <c r="L70" s="25">
        <f t="shared" si="23"/>
        <v>194.51039999999989</v>
      </c>
      <c r="M70" s="31">
        <f t="shared" si="24"/>
        <v>0.27787199999999984</v>
      </c>
      <c r="N70" s="25">
        <f t="shared" si="25"/>
        <v>494.51039999999989</v>
      </c>
      <c r="O70" s="31">
        <f t="shared" si="26"/>
        <v>0.49451039999999991</v>
      </c>
      <c r="P70" s="26">
        <f t="shared" si="27"/>
        <v>300</v>
      </c>
      <c r="Q70" s="31">
        <f t="shared" si="28"/>
        <v>0.3</v>
      </c>
    </row>
    <row r="71" spans="1:17">
      <c r="A71" s="69"/>
      <c r="B71" s="71" t="s">
        <v>315</v>
      </c>
      <c r="C71" s="69" t="s">
        <v>2</v>
      </c>
      <c r="D71" s="70" t="s">
        <v>316</v>
      </c>
      <c r="E71" s="24">
        <v>79.959999999999994</v>
      </c>
      <c r="F71" s="43">
        <f>E71/F12</f>
        <v>0.17532838440682499</v>
      </c>
      <c r="G71" s="25">
        <f t="shared" si="0"/>
        <v>5418.0896000000002</v>
      </c>
      <c r="H71" s="25">
        <f>G71*1.485</f>
        <v>8045.8630560000011</v>
      </c>
      <c r="I71" s="45">
        <v>8100</v>
      </c>
      <c r="J71" s="43">
        <f>I71/J12</f>
        <v>0.11791251182764394</v>
      </c>
      <c r="K71" s="52">
        <f t="shared" si="22"/>
        <v>5670</v>
      </c>
      <c r="L71" s="25">
        <f t="shared" si="23"/>
        <v>251.91039999999975</v>
      </c>
      <c r="M71" s="31">
        <f t="shared" si="24"/>
        <v>4.4428641975308596E-2</v>
      </c>
      <c r="N71" s="25">
        <f t="shared" si="25"/>
        <v>2681.9103999999998</v>
      </c>
      <c r="O71" s="31">
        <f t="shared" si="26"/>
        <v>0.33110004938271603</v>
      </c>
      <c r="P71" s="26">
        <f t="shared" si="27"/>
        <v>2430</v>
      </c>
      <c r="Q71" s="31">
        <f t="shared" si="28"/>
        <v>0.3</v>
      </c>
    </row>
    <row r="72" spans="1:17">
      <c r="A72" s="67" t="s">
        <v>317</v>
      </c>
      <c r="B72" s="72" t="s">
        <v>318</v>
      </c>
      <c r="C72" s="89" t="s">
        <v>319</v>
      </c>
      <c r="D72" s="69" t="s">
        <v>320</v>
      </c>
      <c r="E72" s="24">
        <v>8.92</v>
      </c>
      <c r="F72" s="43">
        <f>E72/F12</f>
        <v>1.9558894308515245E-2</v>
      </c>
      <c r="G72" s="25">
        <f t="shared" si="0"/>
        <v>604.41920000000005</v>
      </c>
      <c r="H72" s="25">
        <f>G72*1.595</f>
        <v>964.04862400000002</v>
      </c>
      <c r="I72" s="45">
        <v>1000</v>
      </c>
      <c r="J72" s="43">
        <f>I72/J12</f>
        <v>1.4557100225635054E-2</v>
      </c>
      <c r="K72" s="52">
        <f t="shared" si="22"/>
        <v>700</v>
      </c>
      <c r="L72" s="25">
        <f t="shared" si="23"/>
        <v>95.580799999999954</v>
      </c>
      <c r="M72" s="31">
        <f t="shared" si="24"/>
        <v>0.13654399999999994</v>
      </c>
      <c r="N72" s="25">
        <f t="shared" si="25"/>
        <v>395.58079999999995</v>
      </c>
      <c r="O72" s="31">
        <f t="shared" si="26"/>
        <v>0.39558079999999995</v>
      </c>
      <c r="P72" s="26">
        <f t="shared" si="27"/>
        <v>300</v>
      </c>
      <c r="Q72" s="31">
        <f t="shared" si="28"/>
        <v>0.3</v>
      </c>
    </row>
    <row r="73" spans="1:17">
      <c r="A73" s="70"/>
      <c r="B73" s="71" t="s">
        <v>321</v>
      </c>
      <c r="C73" s="69" t="s">
        <v>2</v>
      </c>
      <c r="D73" s="70" t="s">
        <v>322</v>
      </c>
      <c r="E73" s="24">
        <v>15.02</v>
      </c>
      <c r="F73" s="43">
        <f>E73/F12</f>
        <v>3.2934371358060426E-2</v>
      </c>
      <c r="G73" s="25">
        <f t="shared" si="0"/>
        <v>1017.7552000000003</v>
      </c>
      <c r="H73" s="25">
        <f>G73*1.485</f>
        <v>1511.3664720000006</v>
      </c>
      <c r="I73" s="45">
        <v>1600</v>
      </c>
      <c r="J73" s="43">
        <f>I73/J12</f>
        <v>2.3291360361016086E-2</v>
      </c>
      <c r="K73" s="52">
        <f t="shared" si="22"/>
        <v>1120</v>
      </c>
      <c r="L73" s="25">
        <f t="shared" si="23"/>
        <v>102.24479999999971</v>
      </c>
      <c r="M73" s="31">
        <f t="shared" si="24"/>
        <v>9.1289999999999746E-2</v>
      </c>
      <c r="N73" s="25">
        <f t="shared" si="25"/>
        <v>582.24479999999971</v>
      </c>
      <c r="O73" s="31">
        <f t="shared" si="26"/>
        <v>0.36390299999999981</v>
      </c>
      <c r="P73" s="26">
        <f t="shared" si="27"/>
        <v>480</v>
      </c>
      <c r="Q73" s="31">
        <f t="shared" si="28"/>
        <v>0.3</v>
      </c>
    </row>
    <row r="74" spans="1:17">
      <c r="A74" s="79" t="s">
        <v>323</v>
      </c>
      <c r="B74" s="71" t="s">
        <v>324</v>
      </c>
      <c r="C74" s="69" t="s">
        <v>304</v>
      </c>
      <c r="D74" s="92" t="s">
        <v>325</v>
      </c>
      <c r="E74" s="24">
        <v>8.33</v>
      </c>
      <c r="F74" s="43">
        <f>E74/F12</f>
        <v>1.8265200626673993E-2</v>
      </c>
      <c r="G74" s="25">
        <f t="shared" si="0"/>
        <v>564.44080000000008</v>
      </c>
      <c r="H74" s="25">
        <f>G74*1.595</f>
        <v>900.28307600000016</v>
      </c>
      <c r="I74" s="45">
        <v>1000</v>
      </c>
      <c r="J74" s="43">
        <f>I74/J12</f>
        <v>1.4557100225635054E-2</v>
      </c>
      <c r="K74" s="52">
        <f t="shared" si="22"/>
        <v>700</v>
      </c>
      <c r="L74" s="25">
        <f t="shared" si="23"/>
        <v>135.55919999999992</v>
      </c>
      <c r="M74" s="31">
        <f t="shared" si="24"/>
        <v>0.19365599999999988</v>
      </c>
      <c r="N74" s="25">
        <f t="shared" si="25"/>
        <v>435.55919999999992</v>
      </c>
      <c r="O74" s="31">
        <f t="shared" si="26"/>
        <v>0.43555919999999992</v>
      </c>
      <c r="P74" s="26">
        <f t="shared" si="27"/>
        <v>300</v>
      </c>
      <c r="Q74" s="31">
        <f t="shared" si="28"/>
        <v>0.3</v>
      </c>
    </row>
    <row r="75" spans="1:17">
      <c r="A75" s="69"/>
      <c r="B75" s="71" t="s">
        <v>326</v>
      </c>
      <c r="C75" s="69" t="s">
        <v>2</v>
      </c>
      <c r="D75" s="70" t="s">
        <v>327</v>
      </c>
      <c r="E75" s="24">
        <v>54.41</v>
      </c>
      <c r="F75" s="43">
        <f>E75/F12</f>
        <v>0.11930486987963167</v>
      </c>
      <c r="G75" s="25">
        <f t="shared" si="0"/>
        <v>3686.8216000000007</v>
      </c>
      <c r="H75" s="25">
        <f>G75*1.485</f>
        <v>5474.9300760000015</v>
      </c>
      <c r="I75" s="45">
        <v>5500</v>
      </c>
      <c r="J75" s="43">
        <f>I75/J12</f>
        <v>8.0064051240992792E-2</v>
      </c>
      <c r="K75" s="52">
        <f t="shared" si="22"/>
        <v>3849.9999999999995</v>
      </c>
      <c r="L75" s="25">
        <f t="shared" si="23"/>
        <v>163.17839999999887</v>
      </c>
      <c r="M75" s="31">
        <f t="shared" si="24"/>
        <v>4.2383999999999714E-2</v>
      </c>
      <c r="N75" s="25">
        <f t="shared" si="25"/>
        <v>1813.1783999999993</v>
      </c>
      <c r="O75" s="31">
        <f t="shared" si="26"/>
        <v>0.32966879999999987</v>
      </c>
      <c r="P75" s="26">
        <f t="shared" si="27"/>
        <v>1650.0000000000005</v>
      </c>
      <c r="Q75" s="31">
        <f t="shared" si="28"/>
        <v>0.3000000000000001</v>
      </c>
    </row>
    <row r="76" spans="1:17">
      <c r="A76" s="79"/>
      <c r="B76" s="71" t="s">
        <v>328</v>
      </c>
      <c r="C76" s="69" t="s">
        <v>2</v>
      </c>
      <c r="D76" s="70" t="s">
        <v>329</v>
      </c>
      <c r="E76" s="24">
        <v>7.38</v>
      </c>
      <c r="F76" s="43">
        <f>E76/F12</f>
        <v>1.6182134528794002E-2</v>
      </c>
      <c r="G76" s="25">
        <f t="shared" si="0"/>
        <v>500.06880000000007</v>
      </c>
      <c r="H76" s="25">
        <f>G76*1.595</f>
        <v>797.60973600000011</v>
      </c>
      <c r="I76" s="45">
        <v>800</v>
      </c>
      <c r="J76" s="43">
        <f>I76/J12</f>
        <v>1.1645680180508043E-2</v>
      </c>
      <c r="K76" s="52">
        <f t="shared" si="22"/>
        <v>560</v>
      </c>
      <c r="L76" s="25">
        <f t="shared" si="23"/>
        <v>59.931199999999933</v>
      </c>
      <c r="M76" s="31">
        <f t="shared" si="24"/>
        <v>0.10701999999999988</v>
      </c>
      <c r="N76" s="25">
        <f t="shared" si="25"/>
        <v>299.93119999999993</v>
      </c>
      <c r="O76" s="31">
        <f t="shared" si="26"/>
        <v>0.37491399999999991</v>
      </c>
      <c r="P76" s="26">
        <f t="shared" si="27"/>
        <v>240</v>
      </c>
      <c r="Q76" s="31">
        <f t="shared" si="28"/>
        <v>0.3</v>
      </c>
    </row>
    <row r="77" spans="1:17">
      <c r="A77" s="67"/>
      <c r="B77" s="71" t="s">
        <v>330</v>
      </c>
      <c r="C77" s="69" t="s">
        <v>307</v>
      </c>
      <c r="D77" s="70" t="s">
        <v>331</v>
      </c>
      <c r="E77" s="24">
        <v>6.51</v>
      </c>
      <c r="F77" s="43">
        <f>E77/F12</f>
        <v>1.4274484523367069E-2</v>
      </c>
      <c r="G77" s="25">
        <f t="shared" si="0"/>
        <v>441.1176000000001</v>
      </c>
      <c r="H77" s="25">
        <f>G77*1.595</f>
        <v>703.58257200000014</v>
      </c>
      <c r="I77" s="45">
        <v>750</v>
      </c>
      <c r="J77" s="43">
        <f>I77/J12</f>
        <v>1.091782516922629E-2</v>
      </c>
      <c r="K77" s="52">
        <f t="shared" si="22"/>
        <v>525</v>
      </c>
      <c r="L77" s="25">
        <f t="shared" si="23"/>
        <v>83.882399999999905</v>
      </c>
      <c r="M77" s="31">
        <f t="shared" si="24"/>
        <v>0.15977599999999981</v>
      </c>
      <c r="N77" s="25">
        <f t="shared" si="25"/>
        <v>308.8823999999999</v>
      </c>
      <c r="O77" s="31">
        <f t="shared" si="26"/>
        <v>0.41184319999999985</v>
      </c>
      <c r="P77" s="26">
        <f t="shared" si="27"/>
        <v>225</v>
      </c>
      <c r="Q77" s="31">
        <f t="shared" si="28"/>
        <v>0.3</v>
      </c>
    </row>
    <row r="78" spans="1:17">
      <c r="A78" s="67"/>
      <c r="B78" s="71" t="s">
        <v>332</v>
      </c>
      <c r="C78" s="69" t="s">
        <v>287</v>
      </c>
      <c r="D78" s="70" t="s">
        <v>333</v>
      </c>
      <c r="E78" s="24">
        <v>1.73</v>
      </c>
      <c r="F78" s="43">
        <f>E78/F12</f>
        <v>3.7933729992972393E-3</v>
      </c>
      <c r="G78" s="25">
        <f t="shared" si="0"/>
        <v>117.22480000000002</v>
      </c>
      <c r="H78" s="25">
        <f>G78*1.595</f>
        <v>186.97355600000003</v>
      </c>
      <c r="I78" s="45">
        <v>200</v>
      </c>
      <c r="J78" s="43">
        <f>I78/J12</f>
        <v>2.9114200451270107E-3</v>
      </c>
      <c r="K78" s="52">
        <f t="shared" si="22"/>
        <v>140</v>
      </c>
      <c r="L78" s="25">
        <f t="shared" si="23"/>
        <v>22.775199999999984</v>
      </c>
      <c r="M78" s="31">
        <f t="shared" si="24"/>
        <v>0.16267999999999988</v>
      </c>
      <c r="N78" s="25">
        <f t="shared" si="25"/>
        <v>82.775199999999984</v>
      </c>
      <c r="O78" s="31">
        <f t="shared" si="26"/>
        <v>0.41387599999999991</v>
      </c>
      <c r="P78" s="26">
        <f t="shared" si="27"/>
        <v>60</v>
      </c>
      <c r="Q78" s="31">
        <f t="shared" si="28"/>
        <v>0.3</v>
      </c>
    </row>
    <row r="79" spans="1:17">
      <c r="A79" s="93" t="s">
        <v>334</v>
      </c>
      <c r="B79" s="88" t="s">
        <v>335</v>
      </c>
      <c r="C79" s="89" t="s">
        <v>336</v>
      </c>
      <c r="D79" s="69" t="s">
        <v>337</v>
      </c>
      <c r="E79" s="24">
        <v>9.66</v>
      </c>
      <c r="F79" s="43">
        <f>E79/F12</f>
        <v>2.1181493163705972E-2</v>
      </c>
      <c r="G79" s="25">
        <f t="shared" si="0"/>
        <v>654.56160000000011</v>
      </c>
      <c r="H79" s="25">
        <f>G79*1.595</f>
        <v>1044.0257520000002</v>
      </c>
      <c r="I79" s="45">
        <v>1050</v>
      </c>
      <c r="J79" s="43">
        <f>I79/J12</f>
        <v>1.5284955236916807E-2</v>
      </c>
      <c r="K79" s="52">
        <f t="shared" si="22"/>
        <v>735</v>
      </c>
      <c r="L79" s="25">
        <f t="shared" si="23"/>
        <v>80.438399999999888</v>
      </c>
      <c r="M79" s="31">
        <f t="shared" si="24"/>
        <v>0.10943999999999984</v>
      </c>
      <c r="N79" s="25">
        <f t="shared" si="25"/>
        <v>395.43839999999989</v>
      </c>
      <c r="O79" s="31">
        <f t="shared" si="26"/>
        <v>0.37660799999999989</v>
      </c>
      <c r="P79" s="26">
        <f t="shared" si="27"/>
        <v>315</v>
      </c>
      <c r="Q79" s="31">
        <f t="shared" si="28"/>
        <v>0.3</v>
      </c>
    </row>
    <row r="80" spans="1:17">
      <c r="A80" s="79" t="s">
        <v>338</v>
      </c>
      <c r="B80" s="71" t="s">
        <v>339</v>
      </c>
      <c r="C80" s="69" t="s">
        <v>340</v>
      </c>
      <c r="D80" s="92" t="s">
        <v>341</v>
      </c>
      <c r="E80" s="24">
        <v>9.5399999999999991</v>
      </c>
      <c r="F80" s="43">
        <f>E80/F12</f>
        <v>2.0918369025026393E-2</v>
      </c>
      <c r="G80" s="25">
        <f t="shared" si="0"/>
        <v>646.43039999999996</v>
      </c>
      <c r="H80" s="25">
        <f>G80*1.595</f>
        <v>1031.0564879999999</v>
      </c>
      <c r="I80" s="45">
        <v>1050</v>
      </c>
      <c r="J80" s="43">
        <f>I80/J12</f>
        <v>1.5284955236916807E-2</v>
      </c>
      <c r="K80" s="52">
        <f t="shared" si="22"/>
        <v>735</v>
      </c>
      <c r="L80" s="25">
        <f t="shared" si="23"/>
        <v>88.569600000000037</v>
      </c>
      <c r="M80" s="31">
        <f t="shared" si="24"/>
        <v>0.12050285714285719</v>
      </c>
      <c r="N80" s="25">
        <f t="shared" si="25"/>
        <v>403.56960000000004</v>
      </c>
      <c r="O80" s="31">
        <f t="shared" si="26"/>
        <v>0.38435200000000003</v>
      </c>
      <c r="P80" s="26">
        <f t="shared" si="27"/>
        <v>315</v>
      </c>
      <c r="Q80" s="31">
        <f t="shared" si="28"/>
        <v>0.3</v>
      </c>
    </row>
    <row r="81" spans="1:17" ht="15.6">
      <c r="A81" s="83" t="s">
        <v>342</v>
      </c>
      <c r="B81" s="84"/>
      <c r="C81" s="57"/>
      <c r="D81" s="57"/>
      <c r="E81" s="24"/>
      <c r="F81" s="43"/>
      <c r="G81" s="25"/>
      <c r="H81" s="25"/>
      <c r="I81" s="45"/>
      <c r="J81" s="49"/>
      <c r="K81" s="52"/>
      <c r="L81" s="25"/>
      <c r="M81" s="31"/>
      <c r="N81" s="25"/>
      <c r="O81" s="31"/>
      <c r="P81" s="26"/>
      <c r="Q81" s="31"/>
    </row>
    <row r="82" spans="1:17">
      <c r="A82" s="80" t="s">
        <v>237</v>
      </c>
      <c r="B82" s="65" t="s">
        <v>343</v>
      </c>
      <c r="C82" s="64"/>
      <c r="D82" s="66"/>
      <c r="E82" s="24"/>
      <c r="F82" s="43"/>
      <c r="G82" s="25"/>
      <c r="H82" s="25"/>
      <c r="I82" s="45"/>
      <c r="J82" s="49"/>
      <c r="K82" s="52"/>
      <c r="L82" s="25"/>
      <c r="M82" s="31"/>
      <c r="N82" s="25"/>
      <c r="O82" s="31"/>
      <c r="P82" s="26"/>
      <c r="Q82" s="31"/>
    </row>
    <row r="83" spans="1:17">
      <c r="A83" s="79"/>
      <c r="B83" s="68" t="s">
        <v>239</v>
      </c>
      <c r="C83" s="69" t="s">
        <v>2</v>
      </c>
      <c r="D83" s="70" t="s">
        <v>344</v>
      </c>
      <c r="E83" s="24">
        <v>174.59</v>
      </c>
      <c r="F83" s="43">
        <f>E83/F13</f>
        <v>0.22910585204766884</v>
      </c>
      <c r="G83" s="25">
        <f t="shared" si="0"/>
        <v>11830.218400000002</v>
      </c>
      <c r="H83" s="25">
        <f>G83*1.485</f>
        <v>17567.874324000004</v>
      </c>
      <c r="I83" s="45">
        <v>17600</v>
      </c>
      <c r="J83" s="43">
        <f>I83/J13</f>
        <v>0.16588906168999482</v>
      </c>
      <c r="K83" s="52">
        <f t="shared" si="22"/>
        <v>12320</v>
      </c>
      <c r="L83" s="25">
        <f t="shared" si="23"/>
        <v>489.78159999999843</v>
      </c>
      <c r="M83" s="31">
        <f t="shared" si="24"/>
        <v>3.9754999999999874E-2</v>
      </c>
      <c r="N83" s="25">
        <f t="shared" si="25"/>
        <v>5769.7815999999984</v>
      </c>
      <c r="O83" s="31">
        <f t="shared" si="26"/>
        <v>0.32782849999999991</v>
      </c>
      <c r="P83" s="26">
        <f t="shared" si="27"/>
        <v>5280</v>
      </c>
      <c r="Q83" s="31">
        <f t="shared" si="28"/>
        <v>0.3</v>
      </c>
    </row>
    <row r="84" spans="1:17">
      <c r="A84" s="79"/>
      <c r="B84" s="68" t="s">
        <v>251</v>
      </c>
      <c r="C84" s="69" t="s">
        <v>2</v>
      </c>
      <c r="D84" s="70" t="s">
        <v>345</v>
      </c>
      <c r="E84" s="24">
        <v>5.82</v>
      </c>
      <c r="F84" s="43">
        <f>E84/F13</f>
        <v>7.6372991518267519E-3</v>
      </c>
      <c r="G84" s="25">
        <f t="shared" ref="G84:G107" si="29">E84*1.1*1.12*55</f>
        <v>394.36320000000006</v>
      </c>
      <c r="H84" s="25">
        <f>G84*1.595</f>
        <v>629.00930400000004</v>
      </c>
      <c r="I84" s="45">
        <v>650</v>
      </c>
      <c r="J84" s="43">
        <f>I84/J13</f>
        <v>6.1265846646873087E-3</v>
      </c>
      <c r="K84" s="52">
        <f t="shared" si="22"/>
        <v>454.99999999999994</v>
      </c>
      <c r="L84" s="25">
        <f t="shared" si="23"/>
        <v>60.63679999999988</v>
      </c>
      <c r="M84" s="31">
        <f t="shared" si="24"/>
        <v>0.13326769230769206</v>
      </c>
      <c r="N84" s="25">
        <f t="shared" si="25"/>
        <v>255.63679999999994</v>
      </c>
      <c r="O84" s="31">
        <f t="shared" si="26"/>
        <v>0.39328738461538454</v>
      </c>
      <c r="P84" s="26">
        <f t="shared" si="27"/>
        <v>195.00000000000006</v>
      </c>
      <c r="Q84" s="31">
        <f t="shared" si="28"/>
        <v>0.3000000000000001</v>
      </c>
    </row>
    <row r="85" spans="1:17">
      <c r="A85" s="79"/>
      <c r="B85" s="71" t="s">
        <v>346</v>
      </c>
      <c r="C85" s="69" t="s">
        <v>2</v>
      </c>
      <c r="D85" s="70" t="s">
        <v>347</v>
      </c>
      <c r="E85" s="24">
        <v>15.23</v>
      </c>
      <c r="F85" s="43">
        <f>E85/F13</f>
        <v>1.9985578364660039E-2</v>
      </c>
      <c r="G85" s="25">
        <f t="shared" si="29"/>
        <v>1031.9848000000002</v>
      </c>
      <c r="H85" s="25">
        <f>G85*1.485</f>
        <v>1532.4974280000004</v>
      </c>
      <c r="I85" s="45">
        <v>1550</v>
      </c>
      <c r="J85" s="43">
        <f>I85/J13</f>
        <v>1.4609548046562044E-2</v>
      </c>
      <c r="K85" s="52">
        <f t="shared" si="22"/>
        <v>1085</v>
      </c>
      <c r="L85" s="25">
        <f t="shared" si="23"/>
        <v>53.015199999999822</v>
      </c>
      <c r="M85" s="31">
        <f t="shared" si="24"/>
        <v>4.8861935483870807E-2</v>
      </c>
      <c r="N85" s="25">
        <f t="shared" si="25"/>
        <v>518.01519999999982</v>
      </c>
      <c r="O85" s="31">
        <f t="shared" si="26"/>
        <v>0.33420335483870955</v>
      </c>
      <c r="P85" s="26">
        <f t="shared" si="27"/>
        <v>465</v>
      </c>
      <c r="Q85" s="31">
        <f t="shared" si="28"/>
        <v>0.3</v>
      </c>
    </row>
    <row r="86" spans="1:17">
      <c r="A86" s="79"/>
      <c r="B86" s="71" t="s">
        <v>348</v>
      </c>
      <c r="C86" s="69" t="s">
        <v>2</v>
      </c>
      <c r="D86" s="70" t="s">
        <v>349</v>
      </c>
      <c r="E86" s="24">
        <v>54.41</v>
      </c>
      <c r="F86" s="43">
        <f>E86/F13</f>
        <v>7.1399561314586524E-2</v>
      </c>
      <c r="G86" s="25">
        <f t="shared" si="29"/>
        <v>3686.8216000000007</v>
      </c>
      <c r="H86" s="25">
        <f>G86*1.485</f>
        <v>5474.9300760000015</v>
      </c>
      <c r="I86" s="45">
        <v>5500</v>
      </c>
      <c r="J86" s="43">
        <f>I86/J13</f>
        <v>5.1840331778123382E-2</v>
      </c>
      <c r="K86" s="52">
        <f t="shared" si="22"/>
        <v>3849.9999999999995</v>
      </c>
      <c r="L86" s="25">
        <f t="shared" si="23"/>
        <v>163.17839999999887</v>
      </c>
      <c r="M86" s="31">
        <f t="shared" si="24"/>
        <v>4.2383999999999714E-2</v>
      </c>
      <c r="N86" s="25">
        <f t="shared" si="25"/>
        <v>1813.1783999999993</v>
      </c>
      <c r="O86" s="31">
        <f t="shared" si="26"/>
        <v>0.32966879999999987</v>
      </c>
      <c r="P86" s="26">
        <f t="shared" si="27"/>
        <v>1650.0000000000005</v>
      </c>
      <c r="Q86" s="31">
        <f t="shared" si="28"/>
        <v>0.3000000000000001</v>
      </c>
    </row>
    <row r="87" spans="1:17">
      <c r="A87" s="79"/>
      <c r="B87" s="71" t="s">
        <v>350</v>
      </c>
      <c r="C87" s="69" t="s">
        <v>2</v>
      </c>
      <c r="D87" s="70" t="s">
        <v>351</v>
      </c>
      <c r="E87" s="24">
        <v>8.0500000000000007</v>
      </c>
      <c r="F87" s="43">
        <f>E87/F13</f>
        <v>1.0563618242646969E-2</v>
      </c>
      <c r="G87" s="25">
        <f t="shared" si="29"/>
        <v>545.46800000000019</v>
      </c>
      <c r="H87" s="25">
        <f>G87*1.595</f>
        <v>870.02146000000027</v>
      </c>
      <c r="I87" s="45">
        <v>900</v>
      </c>
      <c r="J87" s="43">
        <f>I87/J13</f>
        <v>8.4829633818747346E-3</v>
      </c>
      <c r="K87" s="52">
        <f t="shared" si="22"/>
        <v>630</v>
      </c>
      <c r="L87" s="25">
        <f t="shared" si="23"/>
        <v>84.531999999999812</v>
      </c>
      <c r="M87" s="31">
        <f t="shared" si="24"/>
        <v>0.13417777777777748</v>
      </c>
      <c r="N87" s="25">
        <f t="shared" si="25"/>
        <v>354.53199999999981</v>
      </c>
      <c r="O87" s="31">
        <f t="shared" si="26"/>
        <v>0.39392444444444424</v>
      </c>
      <c r="P87" s="26">
        <f t="shared" si="27"/>
        <v>270</v>
      </c>
      <c r="Q87" s="31">
        <f t="shared" si="28"/>
        <v>0.3</v>
      </c>
    </row>
    <row r="88" spans="1:17">
      <c r="A88" s="79"/>
      <c r="B88" s="71" t="s">
        <v>352</v>
      </c>
      <c r="C88" s="69" t="s">
        <v>2</v>
      </c>
      <c r="D88" s="70" t="s">
        <v>353</v>
      </c>
      <c r="E88" s="24">
        <v>128.93</v>
      </c>
      <c r="F88" s="43">
        <f>E88/F13</f>
        <v>0.16918848447508988</v>
      </c>
      <c r="G88" s="25">
        <f t="shared" si="29"/>
        <v>8736.2968000000019</v>
      </c>
      <c r="H88" s="25">
        <f>G88*1.485</f>
        <v>12973.400748000004</v>
      </c>
      <c r="I88" s="45">
        <v>13000</v>
      </c>
      <c r="J88" s="43">
        <f>I88/J13</f>
        <v>0.12253169329374618</v>
      </c>
      <c r="K88" s="52">
        <f t="shared" si="22"/>
        <v>9100</v>
      </c>
      <c r="L88" s="25">
        <f t="shared" si="23"/>
        <v>363.70319999999811</v>
      </c>
      <c r="M88" s="31">
        <f t="shared" si="24"/>
        <v>3.9967384615384405E-2</v>
      </c>
      <c r="N88" s="25">
        <f t="shared" si="25"/>
        <v>4263.7031999999981</v>
      </c>
      <c r="O88" s="31">
        <f t="shared" si="26"/>
        <v>0.32797716923076908</v>
      </c>
      <c r="P88" s="26">
        <f t="shared" si="27"/>
        <v>3900</v>
      </c>
      <c r="Q88" s="31">
        <f t="shared" si="28"/>
        <v>0.3</v>
      </c>
    </row>
    <row r="89" spans="1:17">
      <c r="A89" s="67" t="s">
        <v>354</v>
      </c>
      <c r="B89" s="72" t="s">
        <v>355</v>
      </c>
      <c r="C89" s="69" t="s">
        <v>356</v>
      </c>
      <c r="D89" s="69" t="s">
        <v>357</v>
      </c>
      <c r="E89" s="24">
        <v>0.66</v>
      </c>
      <c r="F89" s="43">
        <f>E89/F13</f>
        <v>8.6608547082571419E-4</v>
      </c>
      <c r="G89" s="25">
        <f t="shared" si="29"/>
        <v>44.721600000000009</v>
      </c>
      <c r="H89" s="25">
        <f>G89*2.2</f>
        <v>98.387520000000023</v>
      </c>
      <c r="I89" s="45">
        <v>100</v>
      </c>
      <c r="J89" s="43">
        <f>I89/J13</f>
        <v>9.4255148687497059E-4</v>
      </c>
      <c r="K89" s="52">
        <f t="shared" si="22"/>
        <v>70</v>
      </c>
      <c r="L89" s="25">
        <f t="shared" si="23"/>
        <v>25.278399999999991</v>
      </c>
      <c r="M89" s="31">
        <f t="shared" si="24"/>
        <v>0.36111999999999989</v>
      </c>
      <c r="N89" s="25">
        <f t="shared" si="25"/>
        <v>55.278399999999991</v>
      </c>
      <c r="O89" s="31">
        <f t="shared" si="26"/>
        <v>0.55278399999999994</v>
      </c>
      <c r="P89" s="26">
        <f t="shared" si="27"/>
        <v>30</v>
      </c>
      <c r="Q89" s="31">
        <f t="shared" si="28"/>
        <v>0.3</v>
      </c>
    </row>
    <row r="90" spans="1:17">
      <c r="A90" s="79"/>
      <c r="B90" s="71" t="s">
        <v>358</v>
      </c>
      <c r="C90" s="69" t="s">
        <v>2</v>
      </c>
      <c r="D90" s="70" t="s">
        <v>359</v>
      </c>
      <c r="E90" s="24">
        <v>4.76</v>
      </c>
      <c r="F90" s="43">
        <f>E90/F13</f>
        <v>6.2463133956521194E-3</v>
      </c>
      <c r="G90" s="25">
        <f t="shared" si="29"/>
        <v>322.5376</v>
      </c>
      <c r="H90" s="25">
        <f>G90*1.595</f>
        <v>514.44747199999995</v>
      </c>
      <c r="I90" s="45">
        <v>550</v>
      </c>
      <c r="J90" s="43">
        <f>I90/J13</f>
        <v>5.184033177812338E-3</v>
      </c>
      <c r="K90" s="52">
        <f t="shared" si="22"/>
        <v>385</v>
      </c>
      <c r="L90" s="25">
        <f t="shared" si="23"/>
        <v>62.462400000000002</v>
      </c>
      <c r="M90" s="31">
        <f t="shared" si="24"/>
        <v>0.16224</v>
      </c>
      <c r="N90" s="25">
        <f t="shared" si="25"/>
        <v>227.4624</v>
      </c>
      <c r="O90" s="31">
        <f t="shared" si="26"/>
        <v>0.41356799999999999</v>
      </c>
      <c r="P90" s="26">
        <f t="shared" si="27"/>
        <v>165</v>
      </c>
      <c r="Q90" s="31">
        <f t="shared" si="28"/>
        <v>0.3</v>
      </c>
    </row>
    <row r="91" spans="1:17" ht="15.6">
      <c r="A91" s="83" t="s">
        <v>360</v>
      </c>
      <c r="B91" s="84"/>
      <c r="C91" s="85"/>
      <c r="D91" s="85"/>
      <c r="E91" s="24"/>
      <c r="F91" s="43"/>
      <c r="G91" s="25"/>
      <c r="H91" s="25"/>
      <c r="I91" s="45"/>
      <c r="J91" s="49"/>
      <c r="K91" s="52"/>
      <c r="L91" s="25"/>
      <c r="M91" s="31"/>
      <c r="N91" s="25"/>
      <c r="O91" s="31"/>
      <c r="P91" s="26"/>
      <c r="Q91" s="31"/>
    </row>
    <row r="92" spans="1:17">
      <c r="A92" s="80" t="s">
        <v>237</v>
      </c>
      <c r="B92" s="65" t="s">
        <v>361</v>
      </c>
      <c r="C92" s="64"/>
      <c r="D92" s="66"/>
      <c r="E92" s="24"/>
      <c r="F92" s="43"/>
      <c r="G92" s="25"/>
      <c r="H92" s="25"/>
      <c r="I92" s="45"/>
      <c r="J92" s="49"/>
      <c r="K92" s="52"/>
      <c r="L92" s="25"/>
      <c r="M92" s="31"/>
      <c r="N92" s="25"/>
      <c r="O92" s="31"/>
      <c r="P92" s="26"/>
      <c r="Q92" s="31"/>
    </row>
    <row r="93" spans="1:17">
      <c r="A93" s="79"/>
      <c r="B93" s="68" t="s">
        <v>362</v>
      </c>
      <c r="C93" s="69" t="s">
        <v>363</v>
      </c>
      <c r="D93" s="70" t="s">
        <v>364</v>
      </c>
      <c r="E93" s="24">
        <v>100.58</v>
      </c>
      <c r="F93" s="43">
        <f>E93/F14</f>
        <v>0.10244720271671486</v>
      </c>
      <c r="G93" s="25">
        <f t="shared" si="29"/>
        <v>6815.3008000000009</v>
      </c>
      <c r="H93" s="25">
        <f>G93*1.485</f>
        <v>10120.721688000001</v>
      </c>
      <c r="I93" s="45">
        <v>10150</v>
      </c>
      <c r="J93" s="43">
        <f>I93/J14</f>
        <v>7.2606316391859507E-2</v>
      </c>
      <c r="K93" s="52">
        <f t="shared" si="22"/>
        <v>7105</v>
      </c>
      <c r="L93" s="25">
        <f t="shared" si="23"/>
        <v>289.69919999999911</v>
      </c>
      <c r="M93" s="31">
        <f t="shared" si="24"/>
        <v>4.0773990147783129E-2</v>
      </c>
      <c r="N93" s="25">
        <f t="shared" si="25"/>
        <v>3334.6991999999991</v>
      </c>
      <c r="O93" s="31">
        <f t="shared" si="26"/>
        <v>0.32854179310344817</v>
      </c>
      <c r="P93" s="26">
        <f t="shared" si="27"/>
        <v>3045</v>
      </c>
      <c r="Q93" s="31">
        <f t="shared" si="28"/>
        <v>0.3</v>
      </c>
    </row>
    <row r="94" spans="1:17">
      <c r="A94" s="79"/>
      <c r="B94" s="68" t="s">
        <v>365</v>
      </c>
      <c r="C94" s="69" t="s">
        <v>363</v>
      </c>
      <c r="D94" s="70" t="s">
        <v>366</v>
      </c>
      <c r="E94" s="24">
        <v>99.22</v>
      </c>
      <c r="F94" s="43">
        <f>E94/F14</f>
        <v>0.10106195519539121</v>
      </c>
      <c r="G94" s="25">
        <f t="shared" si="29"/>
        <v>6723.1472000000012</v>
      </c>
      <c r="H94" s="25">
        <f>G94*1.485</f>
        <v>9983.8735920000017</v>
      </c>
      <c r="I94" s="45">
        <v>10000</v>
      </c>
      <c r="J94" s="43">
        <f>I94/J14</f>
        <v>7.1533316642226119E-2</v>
      </c>
      <c r="K94" s="52">
        <f t="shared" si="22"/>
        <v>7000</v>
      </c>
      <c r="L94" s="25">
        <f t="shared" si="23"/>
        <v>276.85279999999875</v>
      </c>
      <c r="M94" s="31">
        <f t="shared" si="24"/>
        <v>3.9550399999999819E-2</v>
      </c>
      <c r="N94" s="25">
        <f t="shared" si="25"/>
        <v>3276.8527999999988</v>
      </c>
      <c r="O94" s="31">
        <f t="shared" si="26"/>
        <v>0.32768527999999986</v>
      </c>
      <c r="P94" s="26">
        <f t="shared" si="27"/>
        <v>3000</v>
      </c>
      <c r="Q94" s="31">
        <f t="shared" si="28"/>
        <v>0.3</v>
      </c>
    </row>
    <row r="95" spans="1:17">
      <c r="A95" s="79"/>
      <c r="B95" s="71" t="s">
        <v>367</v>
      </c>
      <c r="C95" s="69" t="s">
        <v>2</v>
      </c>
      <c r="D95" s="70" t="s">
        <v>368</v>
      </c>
      <c r="E95" s="24">
        <v>0.4</v>
      </c>
      <c r="F95" s="43">
        <f>E95/F14</f>
        <v>4.0742574156577791E-4</v>
      </c>
      <c r="G95" s="25">
        <f t="shared" si="29"/>
        <v>27.104000000000006</v>
      </c>
      <c r="H95" s="25">
        <f>G95*2.2</f>
        <v>59.62880000000002</v>
      </c>
      <c r="I95" s="45">
        <v>100</v>
      </c>
      <c r="J95" s="43">
        <f>I95/J14</f>
        <v>7.1533316642226113E-4</v>
      </c>
      <c r="K95" s="52">
        <f t="shared" si="22"/>
        <v>70</v>
      </c>
      <c r="L95" s="25">
        <f t="shared" si="23"/>
        <v>42.895999999999994</v>
      </c>
      <c r="M95" s="31">
        <f t="shared" si="24"/>
        <v>0.6127999999999999</v>
      </c>
      <c r="N95" s="25">
        <f t="shared" si="25"/>
        <v>72.895999999999987</v>
      </c>
      <c r="O95" s="31">
        <f t="shared" si="26"/>
        <v>0.72895999999999983</v>
      </c>
      <c r="P95" s="26">
        <f t="shared" si="27"/>
        <v>30</v>
      </c>
      <c r="Q95" s="31">
        <f t="shared" si="28"/>
        <v>0.3</v>
      </c>
    </row>
    <row r="96" spans="1:17">
      <c r="A96" s="79"/>
      <c r="B96" s="71" t="s">
        <v>369</v>
      </c>
      <c r="C96" s="69" t="s">
        <v>363</v>
      </c>
      <c r="D96" s="70" t="s">
        <v>370</v>
      </c>
      <c r="E96" s="24">
        <v>15.8</v>
      </c>
      <c r="F96" s="43">
        <f>E96/F14</f>
        <v>1.6093316791848229E-2</v>
      </c>
      <c r="G96" s="25">
        <f t="shared" si="29"/>
        <v>1070.6080000000004</v>
      </c>
      <c r="H96" s="25">
        <f>G96*1.485</f>
        <v>1589.8528800000006</v>
      </c>
      <c r="I96" s="45">
        <v>1600</v>
      </c>
      <c r="J96" s="43">
        <f>I96/J14</f>
        <v>1.1445330662756178E-2</v>
      </c>
      <c r="K96" s="52">
        <f t="shared" si="22"/>
        <v>1120</v>
      </c>
      <c r="L96" s="25">
        <f t="shared" si="23"/>
        <v>49.391999999999598</v>
      </c>
      <c r="M96" s="31">
        <f t="shared" si="24"/>
        <v>4.4099999999999639E-2</v>
      </c>
      <c r="N96" s="25">
        <f t="shared" si="25"/>
        <v>529.3919999999996</v>
      </c>
      <c r="O96" s="31">
        <f t="shared" si="26"/>
        <v>0.33086999999999978</v>
      </c>
      <c r="P96" s="26">
        <f t="shared" si="27"/>
        <v>480</v>
      </c>
      <c r="Q96" s="31">
        <f t="shared" si="28"/>
        <v>0.3</v>
      </c>
    </row>
    <row r="97" spans="1:17">
      <c r="A97" s="79"/>
      <c r="B97" s="71" t="s">
        <v>251</v>
      </c>
      <c r="C97" s="69" t="s">
        <v>2</v>
      </c>
      <c r="D97" s="70" t="s">
        <v>371</v>
      </c>
      <c r="E97" s="24">
        <v>10.35</v>
      </c>
      <c r="F97" s="43">
        <f>E97/F14</f>
        <v>1.0542141063014503E-2</v>
      </c>
      <c r="G97" s="25">
        <f t="shared" si="29"/>
        <v>701.31600000000003</v>
      </c>
      <c r="H97" s="25">
        <f>G97*1.595</f>
        <v>1118.5990200000001</v>
      </c>
      <c r="I97" s="45">
        <v>1120</v>
      </c>
      <c r="J97" s="43">
        <f>I97/J14</f>
        <v>8.0117314639293249E-3</v>
      </c>
      <c r="K97" s="52">
        <f t="shared" si="22"/>
        <v>784</v>
      </c>
      <c r="L97" s="25">
        <f t="shared" si="23"/>
        <v>82.683999999999969</v>
      </c>
      <c r="M97" s="31">
        <f t="shared" si="24"/>
        <v>0.10546428571428568</v>
      </c>
      <c r="N97" s="25">
        <f t="shared" si="25"/>
        <v>418.68399999999997</v>
      </c>
      <c r="O97" s="31">
        <f t="shared" si="26"/>
        <v>0.37382499999999996</v>
      </c>
      <c r="P97" s="26">
        <f t="shared" si="27"/>
        <v>336</v>
      </c>
      <c r="Q97" s="31">
        <f t="shared" si="28"/>
        <v>0.3</v>
      </c>
    </row>
    <row r="98" spans="1:17">
      <c r="A98" s="79"/>
      <c r="B98" s="71" t="s">
        <v>372</v>
      </c>
      <c r="C98" s="69" t="s">
        <v>2</v>
      </c>
      <c r="D98" s="70" t="s">
        <v>373</v>
      </c>
      <c r="E98" s="24">
        <v>29.11</v>
      </c>
      <c r="F98" s="43">
        <f>E98/F14</f>
        <v>2.9650408342449489E-2</v>
      </c>
      <c r="G98" s="25">
        <f t="shared" si="29"/>
        <v>1972.4936</v>
      </c>
      <c r="H98" s="25">
        <f t="shared" ref="H98:H103" si="30">G98*1.485</f>
        <v>2929.1529960000003</v>
      </c>
      <c r="I98" s="45">
        <v>3000</v>
      </c>
      <c r="J98" s="43">
        <f>I98/J14</f>
        <v>2.1459994992667836E-2</v>
      </c>
      <c r="K98" s="52">
        <f t="shared" si="22"/>
        <v>2100</v>
      </c>
      <c r="L98" s="25">
        <f t="shared" si="23"/>
        <v>127.50639999999999</v>
      </c>
      <c r="M98" s="31">
        <f t="shared" si="24"/>
        <v>6.0717333333333325E-2</v>
      </c>
      <c r="N98" s="25">
        <f t="shared" si="25"/>
        <v>1027.5064</v>
      </c>
      <c r="O98" s="31">
        <f t="shared" si="26"/>
        <v>0.34250213333333335</v>
      </c>
      <c r="P98" s="26">
        <f t="shared" si="27"/>
        <v>900</v>
      </c>
      <c r="Q98" s="31">
        <f t="shared" si="28"/>
        <v>0.3</v>
      </c>
    </row>
    <row r="99" spans="1:17">
      <c r="A99" s="79"/>
      <c r="B99" s="71" t="s">
        <v>374</v>
      </c>
      <c r="C99" s="69" t="s">
        <v>2</v>
      </c>
      <c r="D99" s="70" t="s">
        <v>375</v>
      </c>
      <c r="E99" s="24">
        <v>117.02</v>
      </c>
      <c r="F99" s="43">
        <f>E99/F14</f>
        <v>0.11919240069506833</v>
      </c>
      <c r="G99" s="25">
        <f t="shared" si="29"/>
        <v>7929.275200000001</v>
      </c>
      <c r="H99" s="25">
        <f t="shared" si="30"/>
        <v>11774.973672000002</v>
      </c>
      <c r="I99" s="45">
        <v>11800</v>
      </c>
      <c r="J99" s="43">
        <f>I99/J14</f>
        <v>8.4409313637826819E-2</v>
      </c>
      <c r="K99" s="52">
        <f t="shared" si="22"/>
        <v>8260</v>
      </c>
      <c r="L99" s="25">
        <f t="shared" si="23"/>
        <v>330.72479999999905</v>
      </c>
      <c r="M99" s="31">
        <f t="shared" si="24"/>
        <v>4.0039322033898192E-2</v>
      </c>
      <c r="N99" s="25">
        <f t="shared" si="25"/>
        <v>3870.724799999999</v>
      </c>
      <c r="O99" s="31">
        <f t="shared" si="26"/>
        <v>0.32802752542372876</v>
      </c>
      <c r="P99" s="26">
        <f t="shared" si="27"/>
        <v>3540</v>
      </c>
      <c r="Q99" s="31">
        <f t="shared" si="28"/>
        <v>0.3</v>
      </c>
    </row>
    <row r="100" spans="1:17">
      <c r="A100" s="69" t="s">
        <v>376</v>
      </c>
      <c r="B100" s="88" t="s">
        <v>377</v>
      </c>
      <c r="C100" s="94" t="s">
        <v>378</v>
      </c>
      <c r="D100" s="69" t="s">
        <v>379</v>
      </c>
      <c r="E100" s="24">
        <v>25.23</v>
      </c>
      <c r="F100" s="43">
        <f>E100/F14</f>
        <v>2.5698378649261444E-2</v>
      </c>
      <c r="G100" s="25">
        <f t="shared" si="29"/>
        <v>1709.5848000000003</v>
      </c>
      <c r="H100" s="25">
        <f t="shared" si="30"/>
        <v>2538.7334280000005</v>
      </c>
      <c r="I100" s="45">
        <v>2600</v>
      </c>
      <c r="J100" s="43">
        <f>I100/J14</f>
        <v>1.859866232697879E-2</v>
      </c>
      <c r="K100" s="52">
        <f t="shared" si="22"/>
        <v>1819.9999999999998</v>
      </c>
      <c r="L100" s="25">
        <f t="shared" si="23"/>
        <v>110.41519999999946</v>
      </c>
      <c r="M100" s="31">
        <f t="shared" si="24"/>
        <v>6.066769230769202E-2</v>
      </c>
      <c r="N100" s="25">
        <f t="shared" si="25"/>
        <v>890.41519999999969</v>
      </c>
      <c r="O100" s="31">
        <f t="shared" si="26"/>
        <v>0.34246738461538451</v>
      </c>
      <c r="P100" s="26">
        <f t="shared" si="27"/>
        <v>780.00000000000023</v>
      </c>
      <c r="Q100" s="31">
        <f t="shared" si="28"/>
        <v>0.3000000000000001</v>
      </c>
    </row>
    <row r="101" spans="1:17">
      <c r="A101" s="69" t="s">
        <v>380</v>
      </c>
      <c r="B101" s="72" t="s">
        <v>381</v>
      </c>
      <c r="C101" s="69" t="s">
        <v>382</v>
      </c>
      <c r="D101" s="69" t="s">
        <v>383</v>
      </c>
      <c r="E101" s="24">
        <v>163.19</v>
      </c>
      <c r="F101" s="43">
        <f>E101/F14</f>
        <v>0.16621951691529824</v>
      </c>
      <c r="G101" s="25">
        <f t="shared" si="29"/>
        <v>11057.754400000002</v>
      </c>
      <c r="H101" s="25">
        <f t="shared" si="30"/>
        <v>16420.765284000005</v>
      </c>
      <c r="I101" s="45">
        <v>16500</v>
      </c>
      <c r="J101" s="43">
        <f>I101/J14</f>
        <v>0.11802997245967309</v>
      </c>
      <c r="K101" s="52">
        <f t="shared" si="22"/>
        <v>11550</v>
      </c>
      <c r="L101" s="25">
        <f t="shared" si="23"/>
        <v>492.24559999999838</v>
      </c>
      <c r="M101" s="31">
        <f t="shared" si="24"/>
        <v>4.2618666666666527E-2</v>
      </c>
      <c r="N101" s="25">
        <f t="shared" si="25"/>
        <v>5442.2455999999984</v>
      </c>
      <c r="O101" s="31">
        <f t="shared" si="26"/>
        <v>0.32983306666666656</v>
      </c>
      <c r="P101" s="26">
        <f t="shared" si="27"/>
        <v>4950</v>
      </c>
      <c r="Q101" s="31">
        <f t="shared" si="28"/>
        <v>0.3</v>
      </c>
    </row>
    <row r="102" spans="1:17">
      <c r="A102" s="79" t="s">
        <v>384</v>
      </c>
      <c r="B102" s="71" t="s">
        <v>385</v>
      </c>
      <c r="C102" s="69" t="s">
        <v>382</v>
      </c>
      <c r="D102" s="70" t="s">
        <v>386</v>
      </c>
      <c r="E102" s="24">
        <v>16.43</v>
      </c>
      <c r="F102" s="43">
        <f>E102/F14</f>
        <v>1.6735012334814326E-2</v>
      </c>
      <c r="G102" s="25">
        <f t="shared" si="29"/>
        <v>1113.2968000000001</v>
      </c>
      <c r="H102" s="25">
        <f t="shared" si="30"/>
        <v>1653.2457480000003</v>
      </c>
      <c r="I102" s="45">
        <v>1700</v>
      </c>
      <c r="J102" s="43">
        <f>I102/J14</f>
        <v>1.216066382917844E-2</v>
      </c>
      <c r="K102" s="52">
        <f t="shared" si="22"/>
        <v>1190</v>
      </c>
      <c r="L102" s="25">
        <f t="shared" si="23"/>
        <v>76.703199999999924</v>
      </c>
      <c r="M102" s="31">
        <f t="shared" si="24"/>
        <v>6.4456470588235226E-2</v>
      </c>
      <c r="N102" s="25">
        <f t="shared" si="25"/>
        <v>586.70319999999992</v>
      </c>
      <c r="O102" s="31">
        <f t="shared" si="26"/>
        <v>0.34511952941176466</v>
      </c>
      <c r="P102" s="26">
        <f t="shared" si="27"/>
        <v>510</v>
      </c>
      <c r="Q102" s="31">
        <f t="shared" si="28"/>
        <v>0.3</v>
      </c>
    </row>
    <row r="103" spans="1:17">
      <c r="A103" s="79"/>
      <c r="B103" s="71" t="s">
        <v>387</v>
      </c>
      <c r="C103" s="69" t="s">
        <v>2</v>
      </c>
      <c r="D103" s="70" t="s">
        <v>388</v>
      </c>
      <c r="E103" s="24">
        <v>16.28</v>
      </c>
      <c r="F103" s="43">
        <f>E103/F14</f>
        <v>1.6582227681727162E-2</v>
      </c>
      <c r="G103" s="25">
        <f t="shared" si="29"/>
        <v>1103.1328000000003</v>
      </c>
      <c r="H103" s="25">
        <f t="shared" si="30"/>
        <v>1638.1522080000007</v>
      </c>
      <c r="I103" s="45">
        <v>1700</v>
      </c>
      <c r="J103" s="43">
        <f>I103/J14</f>
        <v>1.216066382917844E-2</v>
      </c>
      <c r="K103" s="52">
        <f t="shared" si="22"/>
        <v>1190</v>
      </c>
      <c r="L103" s="25">
        <f t="shared" si="23"/>
        <v>86.867199999999684</v>
      </c>
      <c r="M103" s="31">
        <f t="shared" si="24"/>
        <v>7.2997647058823265E-2</v>
      </c>
      <c r="N103" s="25">
        <f t="shared" si="25"/>
        <v>596.86719999999968</v>
      </c>
      <c r="O103" s="31">
        <f t="shared" si="26"/>
        <v>0.35109835294117631</v>
      </c>
      <c r="P103" s="26">
        <f t="shared" si="27"/>
        <v>510</v>
      </c>
      <c r="Q103" s="31">
        <f t="shared" si="28"/>
        <v>0.3</v>
      </c>
    </row>
    <row r="104" spans="1:17">
      <c r="A104" s="79"/>
      <c r="B104" s="71" t="s">
        <v>389</v>
      </c>
      <c r="C104" s="69" t="s">
        <v>2</v>
      </c>
      <c r="D104" s="70" t="s">
        <v>390</v>
      </c>
      <c r="E104" s="24">
        <v>1.8</v>
      </c>
      <c r="F104" s="43">
        <f>E104/F14</f>
        <v>1.8334158370460006E-3</v>
      </c>
      <c r="G104" s="25">
        <f t="shared" si="29"/>
        <v>121.96800000000003</v>
      </c>
      <c r="H104" s="25">
        <f>G104*1.595</f>
        <v>194.53896000000006</v>
      </c>
      <c r="I104" s="45">
        <v>200</v>
      </c>
      <c r="J104" s="43">
        <f>I104/J14</f>
        <v>1.4306663328445223E-3</v>
      </c>
      <c r="K104" s="52">
        <f t="shared" si="22"/>
        <v>140</v>
      </c>
      <c r="L104" s="25">
        <f t="shared" si="23"/>
        <v>18.031999999999968</v>
      </c>
      <c r="M104" s="31">
        <f t="shared" si="24"/>
        <v>0.12879999999999978</v>
      </c>
      <c r="N104" s="25">
        <f t="shared" si="25"/>
        <v>78.031999999999968</v>
      </c>
      <c r="O104" s="31">
        <f t="shared" si="26"/>
        <v>0.39015999999999984</v>
      </c>
      <c r="P104" s="26">
        <f t="shared" si="27"/>
        <v>60</v>
      </c>
      <c r="Q104" s="31">
        <f t="shared" si="28"/>
        <v>0.3</v>
      </c>
    </row>
    <row r="105" spans="1:17">
      <c r="A105" s="67" t="s">
        <v>391</v>
      </c>
      <c r="B105" s="72" t="s">
        <v>392</v>
      </c>
      <c r="C105" s="69" t="s">
        <v>382</v>
      </c>
      <c r="D105" s="90" t="s">
        <v>393</v>
      </c>
      <c r="E105" s="24">
        <v>2.81</v>
      </c>
      <c r="F105" s="43">
        <f>E105/F14</f>
        <v>2.8621658344995899E-3</v>
      </c>
      <c r="G105" s="25">
        <f t="shared" si="29"/>
        <v>190.40560000000002</v>
      </c>
      <c r="H105" s="25">
        <f>G105*1.595</f>
        <v>303.696932</v>
      </c>
      <c r="I105" s="45">
        <v>310</v>
      </c>
      <c r="J105" s="43">
        <f>I105/J14</f>
        <v>2.2175328159090095E-3</v>
      </c>
      <c r="K105" s="52">
        <f t="shared" si="22"/>
        <v>217</v>
      </c>
      <c r="L105" s="25">
        <f t="shared" si="23"/>
        <v>26.594399999999979</v>
      </c>
      <c r="M105" s="31">
        <f t="shared" si="24"/>
        <v>0.12255483870967732</v>
      </c>
      <c r="N105" s="25">
        <f t="shared" si="25"/>
        <v>119.59439999999998</v>
      </c>
      <c r="O105" s="31">
        <f t="shared" si="26"/>
        <v>0.3857883870967741</v>
      </c>
      <c r="P105" s="26">
        <f t="shared" si="27"/>
        <v>93</v>
      </c>
      <c r="Q105" s="31">
        <f t="shared" si="28"/>
        <v>0.3</v>
      </c>
    </row>
    <row r="106" spans="1:17">
      <c r="A106" s="79"/>
      <c r="B106" s="71" t="s">
        <v>350</v>
      </c>
      <c r="C106" s="69" t="s">
        <v>2</v>
      </c>
      <c r="D106" s="96" t="s">
        <v>394</v>
      </c>
      <c r="E106" s="24">
        <v>13.49</v>
      </c>
      <c r="F106" s="43">
        <f>E106/F14</f>
        <v>1.374043313430586E-2</v>
      </c>
      <c r="G106" s="25">
        <f t="shared" si="29"/>
        <v>914.08240000000012</v>
      </c>
      <c r="H106" s="25">
        <f>G106*1.595</f>
        <v>1457.9614280000001</v>
      </c>
      <c r="I106" s="45">
        <v>1500</v>
      </c>
      <c r="J106" s="43">
        <f>I106/J14</f>
        <v>1.0729997496333918E-2</v>
      </c>
      <c r="K106" s="52">
        <f t="shared" si="22"/>
        <v>1050</v>
      </c>
      <c r="L106" s="25">
        <f t="shared" si="23"/>
        <v>135.91759999999988</v>
      </c>
      <c r="M106" s="31">
        <f t="shared" si="24"/>
        <v>0.12944533333333322</v>
      </c>
      <c r="N106" s="25">
        <f t="shared" si="25"/>
        <v>585.91759999999988</v>
      </c>
      <c r="O106" s="31">
        <f t="shared" si="26"/>
        <v>0.39061173333333327</v>
      </c>
      <c r="P106" s="26">
        <f t="shared" si="27"/>
        <v>450</v>
      </c>
      <c r="Q106" s="31">
        <f t="shared" si="28"/>
        <v>0.3</v>
      </c>
    </row>
    <row r="107" spans="1:17">
      <c r="A107" s="79"/>
      <c r="B107" s="71" t="s">
        <v>244</v>
      </c>
      <c r="C107" s="69" t="s">
        <v>2</v>
      </c>
      <c r="D107" s="96" t="s">
        <v>395</v>
      </c>
      <c r="E107" s="24">
        <v>2.7</v>
      </c>
      <c r="F107" s="43">
        <f>E107/F14</f>
        <v>2.7501237555690012E-3</v>
      </c>
      <c r="G107" s="25">
        <f t="shared" si="29"/>
        <v>182.95200000000006</v>
      </c>
      <c r="H107" s="25">
        <f>G107*1.595</f>
        <v>291.80844000000008</v>
      </c>
      <c r="I107" s="45">
        <v>300</v>
      </c>
      <c r="J107" s="43">
        <f>I107/J14</f>
        <v>2.1459994992667833E-3</v>
      </c>
      <c r="K107" s="52">
        <f t="shared" si="22"/>
        <v>210</v>
      </c>
      <c r="L107" s="25">
        <f t="shared" si="23"/>
        <v>27.047999999999945</v>
      </c>
      <c r="M107" s="31">
        <f t="shared" si="24"/>
        <v>0.12879999999999975</v>
      </c>
      <c r="N107" s="25">
        <f t="shared" si="25"/>
        <v>117.04799999999994</v>
      </c>
      <c r="O107" s="31">
        <f t="shared" si="26"/>
        <v>0.39015999999999984</v>
      </c>
      <c r="P107" s="26">
        <f t="shared" si="27"/>
        <v>90</v>
      </c>
      <c r="Q107" s="31">
        <f t="shared" si="28"/>
        <v>0.3</v>
      </c>
    </row>
    <row r="108" spans="1:17">
      <c r="C108" s="34"/>
      <c r="F108" s="44"/>
    </row>
    <row r="109" spans="1:17">
      <c r="C109" s="34"/>
      <c r="F109" s="44"/>
    </row>
    <row r="110" spans="1:17">
      <c r="C110" s="34"/>
      <c r="F110" s="44"/>
    </row>
    <row r="111" spans="1:17">
      <c r="C111" s="34"/>
      <c r="F111" s="44"/>
    </row>
    <row r="112" spans="1:17">
      <c r="C112" s="34"/>
      <c r="F112" s="44"/>
    </row>
    <row r="113" spans="3:6">
      <c r="C113" s="34"/>
      <c r="F113" s="44"/>
    </row>
    <row r="114" spans="3:6">
      <c r="C114" s="34"/>
      <c r="F114" s="44"/>
    </row>
    <row r="115" spans="3:6">
      <c r="C115" s="34"/>
      <c r="F115" s="44"/>
    </row>
    <row r="116" spans="3:6">
      <c r="C116" s="34"/>
      <c r="F116" s="44"/>
    </row>
    <row r="117" spans="3:6">
      <c r="C117" s="34"/>
      <c r="F117" s="44"/>
    </row>
    <row r="118" spans="3:6">
      <c r="C118" s="34"/>
      <c r="F118" s="44"/>
    </row>
    <row r="119" spans="3:6">
      <c r="C119" s="34"/>
      <c r="F119" s="44"/>
    </row>
    <row r="120" spans="3:6">
      <c r="C120" s="34"/>
      <c r="F120" s="44"/>
    </row>
    <row r="121" spans="3:6">
      <c r="C121" s="34"/>
      <c r="F121" s="44"/>
    </row>
    <row r="122" spans="3:6">
      <c r="C122" s="34"/>
      <c r="F122" s="44"/>
    </row>
    <row r="123" spans="3:6">
      <c r="C123" s="34"/>
      <c r="F123" s="44"/>
    </row>
    <row r="124" spans="3:6">
      <c r="C124" s="34"/>
      <c r="F124" s="44"/>
    </row>
    <row r="125" spans="3:6">
      <c r="C125" s="34"/>
      <c r="F125" s="44"/>
    </row>
    <row r="126" spans="3:6">
      <c r="C126" s="34"/>
      <c r="F126" s="44"/>
    </row>
    <row r="127" spans="3:6">
      <c r="C127" s="34"/>
      <c r="F127" s="44"/>
    </row>
    <row r="128" spans="3:6">
      <c r="C128" s="34"/>
      <c r="F128" s="44"/>
    </row>
    <row r="129" spans="3:6">
      <c r="C129" s="34"/>
      <c r="F129" s="44"/>
    </row>
    <row r="130" spans="3:6">
      <c r="C130" s="34"/>
      <c r="F130" s="44"/>
    </row>
    <row r="131" spans="3:6">
      <c r="C131" s="34"/>
      <c r="F131" s="44"/>
    </row>
    <row r="132" spans="3:6">
      <c r="C132" s="34"/>
      <c r="F132" s="44"/>
    </row>
    <row r="133" spans="3:6">
      <c r="C133" s="34"/>
      <c r="F133" s="44"/>
    </row>
    <row r="134" spans="3:6">
      <c r="C134" s="34"/>
      <c r="F134" s="44"/>
    </row>
    <row r="135" spans="3:6">
      <c r="C135" s="34"/>
      <c r="F135" s="44"/>
    </row>
    <row r="136" spans="3:6">
      <c r="C136" s="34"/>
      <c r="F136" s="44"/>
    </row>
    <row r="137" spans="3:6">
      <c r="C137" s="34"/>
      <c r="F137" s="44"/>
    </row>
    <row r="138" spans="3:6">
      <c r="C138" s="34"/>
      <c r="F138" s="44"/>
    </row>
    <row r="139" spans="3:6">
      <c r="C139" s="34"/>
      <c r="F139" s="44"/>
    </row>
    <row r="140" spans="3:6">
      <c r="C140" s="34"/>
      <c r="F140" s="44"/>
    </row>
    <row r="141" spans="3:6">
      <c r="C141" s="34"/>
      <c r="F141" s="44"/>
    </row>
    <row r="142" spans="3:6">
      <c r="C142" s="34"/>
      <c r="F142" s="44"/>
    </row>
    <row r="143" spans="3:6">
      <c r="C143" s="34"/>
      <c r="F143" s="44"/>
    </row>
    <row r="144" spans="3:6">
      <c r="C144" s="34"/>
      <c r="F144" s="44"/>
    </row>
    <row r="145" spans="3:6">
      <c r="C145" s="34"/>
      <c r="F145" s="44"/>
    </row>
    <row r="146" spans="3:6">
      <c r="C146" s="34"/>
      <c r="F146" s="44"/>
    </row>
    <row r="147" spans="3:6">
      <c r="C147" s="34"/>
    </row>
    <row r="148" spans="3:6">
      <c r="C148" s="34"/>
    </row>
    <row r="149" spans="3:6">
      <c r="C149" s="34"/>
    </row>
    <row r="150" spans="3:6">
      <c r="C150" s="34"/>
    </row>
    <row r="151" spans="3:6">
      <c r="C151" s="34"/>
    </row>
    <row r="152" spans="3:6">
      <c r="C152" s="34"/>
    </row>
    <row r="153" spans="3:6">
      <c r="C153" s="34"/>
    </row>
    <row r="154" spans="3:6">
      <c r="C154" s="34"/>
    </row>
    <row r="155" spans="3:6">
      <c r="C155" s="34"/>
    </row>
    <row r="156" spans="3:6">
      <c r="C156" s="34"/>
    </row>
    <row r="157" spans="3:6">
      <c r="C157" s="34"/>
    </row>
    <row r="158" spans="3:6">
      <c r="C158" s="34"/>
    </row>
    <row r="159" spans="3:6">
      <c r="C159" s="34"/>
    </row>
    <row r="160" spans="3:6">
      <c r="C160" s="34"/>
    </row>
    <row r="161" spans="3:3">
      <c r="C161" s="34"/>
    </row>
    <row r="162" spans="3:3">
      <c r="C162" s="34"/>
    </row>
    <row r="163" spans="3:3">
      <c r="C163" s="34"/>
    </row>
    <row r="164" spans="3:3">
      <c r="C164" s="34"/>
    </row>
    <row r="165" spans="3:3">
      <c r="C165" s="34"/>
    </row>
    <row r="166" spans="3:3">
      <c r="C166" s="34"/>
    </row>
    <row r="167" spans="3:3">
      <c r="C167" s="34"/>
    </row>
    <row r="168" spans="3:3">
      <c r="C168" s="34"/>
    </row>
    <row r="169" spans="3:3">
      <c r="C169" s="34"/>
    </row>
    <row r="170" spans="3:3">
      <c r="C170" s="34"/>
    </row>
    <row r="171" spans="3:3">
      <c r="C171" s="34"/>
    </row>
    <row r="172" spans="3:3">
      <c r="C172" s="34"/>
    </row>
    <row r="173" spans="3:3">
      <c r="C173" s="34"/>
    </row>
    <row r="174" spans="3:3">
      <c r="C174" s="34"/>
    </row>
    <row r="175" spans="3:3">
      <c r="C175" s="34"/>
    </row>
    <row r="176" spans="3:3">
      <c r="C176" s="34"/>
    </row>
    <row r="177" spans="3:3">
      <c r="C177" s="34"/>
    </row>
    <row r="178" spans="3:3">
      <c r="C178" s="34"/>
    </row>
    <row r="179" spans="3:3">
      <c r="C179" s="34"/>
    </row>
    <row r="180" spans="3:3">
      <c r="C180" s="34"/>
    </row>
    <row r="181" spans="3:3">
      <c r="C181" s="34"/>
    </row>
    <row r="182" spans="3:3">
      <c r="C182" s="34"/>
    </row>
    <row r="183" spans="3:3">
      <c r="C183" s="34"/>
    </row>
    <row r="184" spans="3:3">
      <c r="C184" s="34"/>
    </row>
    <row r="185" spans="3:3">
      <c r="C185" s="34"/>
    </row>
    <row r="186" spans="3:3">
      <c r="C186" s="34"/>
    </row>
    <row r="187" spans="3:3">
      <c r="C187" s="34"/>
    </row>
    <row r="188" spans="3:3">
      <c r="C188" s="34"/>
    </row>
    <row r="189" spans="3:3">
      <c r="C189" s="34"/>
    </row>
    <row r="190" spans="3:3">
      <c r="C190" s="34"/>
    </row>
    <row r="191" spans="3:3">
      <c r="C191" s="34"/>
    </row>
    <row r="192" spans="3:3">
      <c r="C192" s="34"/>
    </row>
    <row r="193" spans="3:3">
      <c r="C193" s="34"/>
    </row>
    <row r="194" spans="3:3">
      <c r="C194" s="34"/>
    </row>
    <row r="195" spans="3:3">
      <c r="C195" s="34"/>
    </row>
    <row r="196" spans="3:3">
      <c r="C196" s="34"/>
    </row>
    <row r="197" spans="3:3">
      <c r="C197" s="34"/>
    </row>
    <row r="198" spans="3:3">
      <c r="C198" s="34"/>
    </row>
    <row r="199" spans="3:3">
      <c r="C199" s="34"/>
    </row>
    <row r="200" spans="3:3">
      <c r="C200" s="34"/>
    </row>
    <row r="201" spans="3:3">
      <c r="C201" s="34"/>
    </row>
    <row r="202" spans="3:3">
      <c r="C202" s="34"/>
    </row>
    <row r="203" spans="3:3">
      <c r="C203" s="34"/>
    </row>
    <row r="204" spans="3:3">
      <c r="C204" s="34"/>
    </row>
    <row r="205" spans="3:3">
      <c r="C205" s="34"/>
    </row>
    <row r="206" spans="3:3">
      <c r="C206" s="34"/>
    </row>
    <row r="207" spans="3:3">
      <c r="C207" s="34"/>
    </row>
    <row r="208" spans="3:3">
      <c r="C208" s="34"/>
    </row>
    <row r="209" spans="3:3">
      <c r="C209" s="34"/>
    </row>
    <row r="210" spans="3:3">
      <c r="C210" s="34"/>
    </row>
    <row r="211" spans="3:3">
      <c r="C211" s="34"/>
    </row>
    <row r="212" spans="3:3">
      <c r="C212" s="34"/>
    </row>
    <row r="213" spans="3:3">
      <c r="C213" s="34"/>
    </row>
    <row r="214" spans="3:3">
      <c r="C214" s="34"/>
    </row>
    <row r="215" spans="3:3">
      <c r="C215" s="34"/>
    </row>
    <row r="216" spans="3:3">
      <c r="C216" s="34"/>
    </row>
    <row r="217" spans="3:3">
      <c r="C217" s="34"/>
    </row>
    <row r="218" spans="3:3">
      <c r="C218" s="34"/>
    </row>
    <row r="219" spans="3:3">
      <c r="C219" s="34"/>
    </row>
    <row r="220" spans="3:3">
      <c r="C220" s="34"/>
    </row>
    <row r="221" spans="3:3">
      <c r="C221" s="34"/>
    </row>
    <row r="222" spans="3:3">
      <c r="C222" s="34"/>
    </row>
    <row r="223" spans="3:3">
      <c r="C223" s="34"/>
    </row>
    <row r="224" spans="3:3">
      <c r="C224" s="34"/>
    </row>
    <row r="225" spans="3:3">
      <c r="C225" s="34"/>
    </row>
    <row r="226" spans="3:3">
      <c r="C226" s="34"/>
    </row>
    <row r="227" spans="3:3">
      <c r="C227" s="34"/>
    </row>
    <row r="228" spans="3:3">
      <c r="C228" s="34"/>
    </row>
    <row r="229" spans="3:3">
      <c r="C229" s="34"/>
    </row>
    <row r="230" spans="3:3">
      <c r="C230" s="34"/>
    </row>
    <row r="231" spans="3:3">
      <c r="C231" s="34"/>
    </row>
    <row r="232" spans="3:3">
      <c r="C232" s="34"/>
    </row>
    <row r="233" spans="3:3">
      <c r="C233" s="34"/>
    </row>
    <row r="234" spans="3:3">
      <c r="C234" s="34"/>
    </row>
    <row r="235" spans="3:3">
      <c r="C235" s="34"/>
    </row>
    <row r="236" spans="3:3">
      <c r="C236" s="34"/>
    </row>
    <row r="237" spans="3:3">
      <c r="C237" s="34"/>
    </row>
    <row r="238" spans="3:3">
      <c r="C238" s="34"/>
    </row>
    <row r="239" spans="3:3">
      <c r="C239" s="34"/>
    </row>
    <row r="240" spans="3:3">
      <c r="C240" s="34"/>
    </row>
    <row r="241" spans="3:3">
      <c r="C241" s="34"/>
    </row>
    <row r="242" spans="3:3">
      <c r="C242" s="34"/>
    </row>
    <row r="243" spans="3:3">
      <c r="C243" s="34"/>
    </row>
    <row r="244" spans="3:3">
      <c r="C244" s="34"/>
    </row>
    <row r="245" spans="3:3">
      <c r="C245" s="34"/>
    </row>
    <row r="246" spans="3:3">
      <c r="C246" s="34"/>
    </row>
    <row r="247" spans="3:3">
      <c r="C247" s="34"/>
    </row>
    <row r="248" spans="3:3">
      <c r="C248" s="34"/>
    </row>
    <row r="249" spans="3:3">
      <c r="C249" s="34"/>
    </row>
    <row r="250" spans="3:3">
      <c r="C250" s="34"/>
    </row>
    <row r="251" spans="3:3">
      <c r="C251" s="34"/>
    </row>
    <row r="252" spans="3:3">
      <c r="C252" s="34"/>
    </row>
    <row r="253" spans="3:3">
      <c r="C253" s="34"/>
    </row>
    <row r="254" spans="3:3">
      <c r="C254" s="34"/>
    </row>
    <row r="255" spans="3:3">
      <c r="C255" s="34"/>
    </row>
    <row r="256" spans="3:3">
      <c r="C256" s="34"/>
    </row>
    <row r="257" spans="3:3">
      <c r="C257" s="34"/>
    </row>
    <row r="258" spans="3:3">
      <c r="C258" s="34"/>
    </row>
    <row r="259" spans="3:3">
      <c r="C259" s="34"/>
    </row>
    <row r="260" spans="3:3">
      <c r="C260" s="34"/>
    </row>
    <row r="261" spans="3:3">
      <c r="C261" s="34"/>
    </row>
    <row r="262" spans="3:3">
      <c r="C262" s="34"/>
    </row>
    <row r="263" spans="3:3">
      <c r="C263" s="34"/>
    </row>
    <row r="264" spans="3:3">
      <c r="C264" s="34"/>
    </row>
    <row r="265" spans="3:3">
      <c r="C265" s="34"/>
    </row>
    <row r="266" spans="3:3">
      <c r="C266" s="34"/>
    </row>
    <row r="267" spans="3:3">
      <c r="C267" s="34"/>
    </row>
    <row r="268" spans="3:3">
      <c r="C268" s="34"/>
    </row>
    <row r="269" spans="3:3">
      <c r="C269" s="34"/>
    </row>
    <row r="270" spans="3:3">
      <c r="C270" s="34"/>
    </row>
    <row r="271" spans="3:3">
      <c r="C271" s="34"/>
    </row>
    <row r="272" spans="3:3">
      <c r="C272" s="34"/>
    </row>
    <row r="273" spans="3:3">
      <c r="C273" s="34"/>
    </row>
    <row r="274" spans="3:3">
      <c r="C274" s="34"/>
    </row>
    <row r="275" spans="3:3">
      <c r="C275" s="34"/>
    </row>
    <row r="276" spans="3:3">
      <c r="C276" s="34"/>
    </row>
    <row r="277" spans="3:3">
      <c r="C277" s="34"/>
    </row>
    <row r="278" spans="3:3">
      <c r="C278" s="34"/>
    </row>
    <row r="279" spans="3:3">
      <c r="C279" s="34"/>
    </row>
    <row r="280" spans="3:3">
      <c r="C280" s="34"/>
    </row>
    <row r="281" spans="3:3">
      <c r="C281" s="34"/>
    </row>
    <row r="282" spans="3:3">
      <c r="C282" s="34"/>
    </row>
    <row r="283" spans="3:3">
      <c r="C283" s="34"/>
    </row>
    <row r="284" spans="3:3">
      <c r="C284" s="34"/>
    </row>
    <row r="285" spans="3:3">
      <c r="C285" s="34"/>
    </row>
    <row r="286" spans="3:3">
      <c r="C286" s="34"/>
    </row>
    <row r="287" spans="3:3">
      <c r="C287" s="34"/>
    </row>
    <row r="288" spans="3:3">
      <c r="C288" s="34"/>
    </row>
    <row r="289" spans="3:3">
      <c r="C289" s="34"/>
    </row>
    <row r="290" spans="3:3">
      <c r="C290" s="34"/>
    </row>
    <row r="291" spans="3:3">
      <c r="C291" s="34"/>
    </row>
    <row r="292" spans="3:3">
      <c r="C292" s="34"/>
    </row>
    <row r="293" spans="3:3">
      <c r="C293" s="34"/>
    </row>
    <row r="294" spans="3:3">
      <c r="C294" s="34"/>
    </row>
    <row r="295" spans="3:3">
      <c r="C295" s="34"/>
    </row>
    <row r="296" spans="3:3">
      <c r="C296" s="34"/>
    </row>
    <row r="297" spans="3:3">
      <c r="C297" s="34"/>
    </row>
    <row r="298" spans="3:3">
      <c r="C298" s="34"/>
    </row>
    <row r="299" spans="3:3">
      <c r="C299" s="34"/>
    </row>
    <row r="300" spans="3:3">
      <c r="C300" s="34"/>
    </row>
    <row r="301" spans="3:3">
      <c r="C301" s="34"/>
    </row>
    <row r="302" spans="3:3">
      <c r="C302" s="34"/>
    </row>
  </sheetData>
  <mergeCells count="10">
    <mergeCell ref="I16:I17"/>
    <mergeCell ref="L16:M17"/>
    <mergeCell ref="N16:O17"/>
    <mergeCell ref="P16:Q17"/>
    <mergeCell ref="A16:A17"/>
    <mergeCell ref="B16:B17"/>
    <mergeCell ref="C16:C17"/>
    <mergeCell ref="D16:D17"/>
    <mergeCell ref="E16:E17"/>
    <mergeCell ref="H16:H1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293"/>
  <sheetViews>
    <sheetView topLeftCell="A7" workbookViewId="0"/>
  </sheetViews>
  <sheetFormatPr defaultRowHeight="14.4"/>
  <cols>
    <col min="1" max="1" width="17.5546875" customWidth="1"/>
    <col min="2" max="2" width="34.44140625" customWidth="1"/>
    <col min="3" max="3" width="23.77734375" hidden="1" customWidth="1"/>
    <col min="4" max="4" width="21" hidden="1" customWidth="1"/>
    <col min="5" max="5" width="8.88671875" style="23"/>
    <col min="6" max="6" width="9.109375" style="23" hidden="1" customWidth="1"/>
    <col min="7" max="7" width="18.44140625" customWidth="1"/>
    <col min="8" max="8" width="10.77734375" style="14" hidden="1" customWidth="1"/>
    <col min="9" max="9" width="10.109375" style="14" customWidth="1"/>
    <col min="10" max="10" width="11.6640625" style="47" hidden="1" customWidth="1"/>
    <col min="11" max="11" width="11.6640625" style="124" customWidth="1"/>
    <col min="12" max="12" width="11.6640625" style="47" hidden="1" customWidth="1"/>
    <col min="13" max="13" width="10.6640625" customWidth="1"/>
    <col min="14" max="14" width="9.44140625" hidden="1" customWidth="1"/>
    <col min="15" max="15" width="12.5546875" customWidth="1"/>
    <col min="16" max="16" width="9.88671875" hidden="1" customWidth="1"/>
    <col min="17" max="17" width="12" customWidth="1"/>
    <col min="18" max="18" width="9" customWidth="1"/>
    <col min="19" max="19" width="10" hidden="1" customWidth="1"/>
    <col min="20" max="20" width="11.88671875" customWidth="1"/>
    <col min="21" max="21" width="10.109375" style="58" hidden="1" customWidth="1"/>
    <col min="22" max="22" width="11.77734375" customWidth="1"/>
    <col min="23" max="23" width="9" customWidth="1"/>
    <col min="24" max="24" width="0" hidden="1" customWidth="1"/>
    <col min="25" max="25" width="12.6640625" customWidth="1"/>
  </cols>
  <sheetData>
    <row r="1" spans="1:25">
      <c r="A1" s="12" t="s">
        <v>184</v>
      </c>
    </row>
    <row r="2" spans="1:25">
      <c r="A2" s="12" t="s">
        <v>409</v>
      </c>
    </row>
    <row r="3" spans="1:25">
      <c r="A3" s="12" t="s">
        <v>191</v>
      </c>
    </row>
    <row r="4" spans="1:25">
      <c r="A4" s="13" t="s">
        <v>168</v>
      </c>
    </row>
    <row r="5" spans="1:25">
      <c r="A5" s="13"/>
    </row>
    <row r="6" spans="1:25" ht="15.6">
      <c r="A6" s="55"/>
      <c r="B6" s="56"/>
      <c r="C6" s="57"/>
      <c r="I6" s="171" t="s">
        <v>408</v>
      </c>
      <c r="J6" s="171"/>
      <c r="K6" s="171" t="s">
        <v>407</v>
      </c>
      <c r="L6" s="171"/>
      <c r="N6" s="171" t="s">
        <v>408</v>
      </c>
      <c r="O6" s="171"/>
      <c r="P6" s="171" t="s">
        <v>407</v>
      </c>
      <c r="Q6" s="171"/>
      <c r="R6" s="122"/>
      <c r="S6" s="171" t="s">
        <v>408</v>
      </c>
      <c r="T6" s="171"/>
      <c r="U6" s="171" t="s">
        <v>407</v>
      </c>
      <c r="V6" s="171"/>
      <c r="W6" s="122"/>
      <c r="X6" s="171"/>
      <c r="Y6" s="171"/>
    </row>
    <row r="7" spans="1:25">
      <c r="A7" s="164" t="s">
        <v>185</v>
      </c>
      <c r="B7" s="164" t="s">
        <v>186</v>
      </c>
      <c r="C7" s="166" t="s">
        <v>187</v>
      </c>
      <c r="D7" s="164" t="s">
        <v>188</v>
      </c>
      <c r="E7" s="167" t="s">
        <v>169</v>
      </c>
      <c r="F7" s="21" t="s">
        <v>178</v>
      </c>
      <c r="G7" s="61" t="s">
        <v>170</v>
      </c>
      <c r="H7" s="162" t="s">
        <v>189</v>
      </c>
      <c r="I7" s="162" t="s">
        <v>406</v>
      </c>
      <c r="J7" s="21" t="s">
        <v>178</v>
      </c>
      <c r="K7" s="162" t="s">
        <v>406</v>
      </c>
      <c r="L7" s="21" t="s">
        <v>178</v>
      </c>
      <c r="M7" s="169" t="s">
        <v>410</v>
      </c>
      <c r="N7" s="172" t="s">
        <v>176</v>
      </c>
      <c r="O7" s="173"/>
      <c r="P7" s="172" t="s">
        <v>176</v>
      </c>
      <c r="Q7" s="173"/>
      <c r="R7" s="169" t="s">
        <v>410</v>
      </c>
      <c r="S7" s="176" t="s">
        <v>190</v>
      </c>
      <c r="T7" s="176"/>
      <c r="U7" s="176" t="s">
        <v>190</v>
      </c>
      <c r="V7" s="176"/>
      <c r="W7" s="169" t="s">
        <v>410</v>
      </c>
      <c r="X7" s="165" t="s">
        <v>175</v>
      </c>
      <c r="Y7" s="165"/>
    </row>
    <row r="8" spans="1:25">
      <c r="A8" s="164"/>
      <c r="B8" s="164"/>
      <c r="C8" s="166"/>
      <c r="D8" s="164"/>
      <c r="E8" s="168"/>
      <c r="F8" s="28" t="s">
        <v>180</v>
      </c>
      <c r="G8" s="61" t="s">
        <v>174</v>
      </c>
      <c r="H8" s="163"/>
      <c r="I8" s="163"/>
      <c r="J8" s="35" t="s">
        <v>179</v>
      </c>
      <c r="K8" s="163"/>
      <c r="L8" s="35" t="s">
        <v>179</v>
      </c>
      <c r="M8" s="170"/>
      <c r="N8" s="174"/>
      <c r="O8" s="175"/>
      <c r="P8" s="174"/>
      <c r="Q8" s="175"/>
      <c r="R8" s="170"/>
      <c r="S8" s="176"/>
      <c r="T8" s="176"/>
      <c r="U8" s="176"/>
      <c r="V8" s="176"/>
      <c r="W8" s="170"/>
      <c r="X8" s="165"/>
      <c r="Y8" s="165"/>
    </row>
    <row r="9" spans="1:25" ht="15.6">
      <c r="A9" s="55" t="s">
        <v>192</v>
      </c>
      <c r="B9" s="56"/>
      <c r="C9" s="57"/>
      <c r="D9" s="57"/>
      <c r="E9" s="63"/>
      <c r="F9" s="28"/>
      <c r="G9" s="61"/>
      <c r="H9" s="60"/>
      <c r="I9" s="60"/>
      <c r="J9" s="35"/>
      <c r="K9" s="60"/>
      <c r="L9" s="35"/>
      <c r="M9" s="51"/>
      <c r="N9" s="126"/>
      <c r="O9" s="126"/>
      <c r="P9" s="126"/>
      <c r="Q9" s="126"/>
      <c r="R9" s="140"/>
      <c r="S9" s="132"/>
      <c r="T9" s="132"/>
      <c r="U9" s="133"/>
      <c r="V9" s="132"/>
      <c r="W9" s="142"/>
      <c r="X9" s="62"/>
      <c r="Y9" s="62"/>
    </row>
    <row r="10" spans="1:25">
      <c r="A10" s="64" t="s">
        <v>193</v>
      </c>
      <c r="B10" s="65" t="s">
        <v>194</v>
      </c>
      <c r="C10" s="64"/>
      <c r="D10" s="66"/>
      <c r="E10" s="24"/>
      <c r="F10" s="43"/>
      <c r="G10" s="25"/>
      <c r="H10" s="25"/>
      <c r="I10" s="45"/>
      <c r="J10" s="49"/>
      <c r="K10" s="45"/>
      <c r="L10" s="49"/>
      <c r="M10" s="52"/>
      <c r="N10" s="127"/>
      <c r="O10" s="128"/>
      <c r="P10" s="127"/>
      <c r="Q10" s="128"/>
      <c r="R10" s="141"/>
      <c r="S10" s="134"/>
      <c r="T10" s="135"/>
      <c r="U10" s="134"/>
      <c r="V10" s="135"/>
      <c r="W10" s="141"/>
      <c r="X10" s="26"/>
      <c r="Y10" s="31"/>
    </row>
    <row r="11" spans="1:25">
      <c r="A11" s="69" t="s">
        <v>202</v>
      </c>
      <c r="B11" s="104" t="s">
        <v>203</v>
      </c>
      <c r="C11" s="73" t="s">
        <v>204</v>
      </c>
      <c r="D11" s="70" t="s">
        <v>205</v>
      </c>
      <c r="E11" s="105">
        <v>0.17</v>
      </c>
      <c r="F11" s="103">
        <v>2.0393963386837496E-3</v>
      </c>
      <c r="G11" s="25">
        <v>11.519200000000003</v>
      </c>
      <c r="H11" s="25">
        <v>23.50857142857144</v>
      </c>
      <c r="I11" s="45">
        <v>100</v>
      </c>
      <c r="J11" s="43">
        <v>8.3368070029178828E-3</v>
      </c>
      <c r="K11" s="45">
        <v>100</v>
      </c>
      <c r="L11" s="123">
        <v>8.3368070029178828E-3</v>
      </c>
      <c r="M11" s="125">
        <f>I11-K11</f>
        <v>0</v>
      </c>
      <c r="N11" s="127">
        <v>58.480799999999995</v>
      </c>
      <c r="O11" s="128">
        <v>0.83543999999999996</v>
      </c>
      <c r="P11" s="127">
        <v>58.480799999999995</v>
      </c>
      <c r="Q11" s="128">
        <v>0.83543999999999996</v>
      </c>
      <c r="R11" s="141">
        <f>O11-Q11</f>
        <v>0</v>
      </c>
      <c r="S11" s="134">
        <v>88.480800000000002</v>
      </c>
      <c r="T11" s="135">
        <v>0.88480800000000004</v>
      </c>
      <c r="U11" s="134">
        <v>88.480800000000002</v>
      </c>
      <c r="V11" s="135">
        <v>0.88480800000000004</v>
      </c>
      <c r="W11" s="141">
        <f>T11-V11</f>
        <v>0</v>
      </c>
      <c r="X11" s="26">
        <v>30</v>
      </c>
      <c r="Y11" s="31">
        <v>0.3</v>
      </c>
    </row>
    <row r="12" spans="1:25">
      <c r="A12" s="69"/>
      <c r="B12" s="106" t="s">
        <v>200</v>
      </c>
      <c r="C12" s="69" t="s">
        <v>196</v>
      </c>
      <c r="D12" s="70" t="s">
        <v>201</v>
      </c>
      <c r="E12" s="105">
        <v>2.76</v>
      </c>
      <c r="F12" s="43">
        <v>3.3110199380983224E-2</v>
      </c>
      <c r="G12" s="25">
        <v>187.01760000000002</v>
      </c>
      <c r="H12" s="25">
        <v>381.66857142857157</v>
      </c>
      <c r="I12" s="45">
        <v>500</v>
      </c>
      <c r="J12" s="43">
        <v>4.1684035014589414E-2</v>
      </c>
      <c r="K12" s="45">
        <v>500</v>
      </c>
      <c r="L12" s="123">
        <v>4.1684035014589414E-2</v>
      </c>
      <c r="M12" s="125">
        <f t="shared" ref="M12:M15" si="0">I12-K12</f>
        <v>0</v>
      </c>
      <c r="N12" s="127">
        <v>162.98239999999998</v>
      </c>
      <c r="O12" s="128">
        <v>0.46566399999999997</v>
      </c>
      <c r="P12" s="127">
        <v>162.98239999999998</v>
      </c>
      <c r="Q12" s="128">
        <v>0.46566399999999997</v>
      </c>
      <c r="R12" s="141">
        <f t="shared" ref="R12:R15" si="1">O12-Q12</f>
        <v>0</v>
      </c>
      <c r="S12" s="134">
        <v>312.98239999999998</v>
      </c>
      <c r="T12" s="135">
        <v>0.62596479999999999</v>
      </c>
      <c r="U12" s="134">
        <v>312.98239999999998</v>
      </c>
      <c r="V12" s="135">
        <v>0.62596479999999999</v>
      </c>
      <c r="W12" s="141">
        <f t="shared" ref="W12:W15" si="2">T12-V12</f>
        <v>0</v>
      </c>
      <c r="X12" s="26">
        <v>150</v>
      </c>
      <c r="Y12" s="31">
        <v>0.3</v>
      </c>
    </row>
    <row r="13" spans="1:25">
      <c r="A13" s="69"/>
      <c r="B13" s="106" t="s">
        <v>198</v>
      </c>
      <c r="C13" s="69" t="s">
        <v>2</v>
      </c>
      <c r="D13" s="70" t="s">
        <v>199</v>
      </c>
      <c r="E13" s="105">
        <v>8.51</v>
      </c>
      <c r="F13" s="43">
        <v>0.10208978142469828</v>
      </c>
      <c r="G13" s="25">
        <v>576.63760000000013</v>
      </c>
      <c r="H13" s="25">
        <v>1176.8114285714289</v>
      </c>
      <c r="I13" s="45">
        <v>1200</v>
      </c>
      <c r="J13" s="43">
        <v>0.10004168403501459</v>
      </c>
      <c r="K13" s="45">
        <v>1320</v>
      </c>
      <c r="L13" s="123">
        <v>0.11004585243851604</v>
      </c>
      <c r="M13" s="125">
        <f t="shared" si="0"/>
        <v>-120</v>
      </c>
      <c r="N13" s="127">
        <v>263.36239999999987</v>
      </c>
      <c r="O13" s="128">
        <v>0.31352666666666651</v>
      </c>
      <c r="P13" s="127">
        <v>347.36239999999975</v>
      </c>
      <c r="Q13" s="128">
        <v>0.37593333333333312</v>
      </c>
      <c r="R13" s="141">
        <f t="shared" si="1"/>
        <v>-6.240666666666661E-2</v>
      </c>
      <c r="S13" s="134">
        <v>623.36239999999987</v>
      </c>
      <c r="T13" s="135">
        <v>0.51946866666666658</v>
      </c>
      <c r="U13" s="134">
        <v>743.36239999999987</v>
      </c>
      <c r="V13" s="135">
        <v>0.56315333333333328</v>
      </c>
      <c r="W13" s="141">
        <f t="shared" si="2"/>
        <v>-4.3684666666666705E-2</v>
      </c>
      <c r="X13" s="26">
        <v>360</v>
      </c>
      <c r="Y13" s="31">
        <v>0.3</v>
      </c>
    </row>
    <row r="14" spans="1:25">
      <c r="A14" s="69"/>
      <c r="B14" s="82" t="s">
        <v>195</v>
      </c>
      <c r="C14" s="69" t="s">
        <v>196</v>
      </c>
      <c r="D14" s="70" t="s">
        <v>197</v>
      </c>
      <c r="E14" s="105">
        <v>9.6999999999999993</v>
      </c>
      <c r="F14" s="43">
        <v>0.11636555579548452</v>
      </c>
      <c r="G14" s="25">
        <v>657.27200000000016</v>
      </c>
      <c r="H14" s="25">
        <v>1341.3714285714291</v>
      </c>
      <c r="I14" s="45">
        <v>1350</v>
      </c>
      <c r="J14" s="43">
        <v>0.11254689453939141</v>
      </c>
      <c r="K14" s="45">
        <v>1500</v>
      </c>
      <c r="L14" s="123">
        <v>0.12505210504376824</v>
      </c>
      <c r="M14" s="125">
        <f t="shared" si="0"/>
        <v>-150</v>
      </c>
      <c r="N14" s="127">
        <v>287.72799999999972</v>
      </c>
      <c r="O14" s="128">
        <v>0.30447407407407384</v>
      </c>
      <c r="P14" s="127">
        <v>392.72799999999984</v>
      </c>
      <c r="Q14" s="128">
        <v>0.37402666666666651</v>
      </c>
      <c r="R14" s="141">
        <f t="shared" si="1"/>
        <v>-6.9552592592592666E-2</v>
      </c>
      <c r="S14" s="134">
        <v>692.72799999999984</v>
      </c>
      <c r="T14" s="135">
        <v>0.51313185185185173</v>
      </c>
      <c r="U14" s="134">
        <v>842.72799999999984</v>
      </c>
      <c r="V14" s="135">
        <v>0.56181866666666658</v>
      </c>
      <c r="W14" s="141">
        <f t="shared" si="2"/>
        <v>-4.8686814814814849E-2</v>
      </c>
      <c r="X14" s="26">
        <v>405.00000000000011</v>
      </c>
      <c r="Y14" s="31">
        <v>0.3000000000000001</v>
      </c>
    </row>
    <row r="15" spans="1:25">
      <c r="A15" s="69"/>
      <c r="B15" s="106" t="s">
        <v>206</v>
      </c>
      <c r="C15" s="69" t="s">
        <v>196</v>
      </c>
      <c r="D15" s="70" t="s">
        <v>207</v>
      </c>
      <c r="E15" s="105">
        <v>10.97</v>
      </c>
      <c r="F15" s="43">
        <v>0.13160104609035725</v>
      </c>
      <c r="G15" s="25">
        <v>743.32720000000018</v>
      </c>
      <c r="H15" s="25">
        <v>1516.9942857142864</v>
      </c>
      <c r="I15" s="45">
        <v>1600</v>
      </c>
      <c r="J15" s="43">
        <v>0.13338891204668613</v>
      </c>
      <c r="K15" s="45">
        <v>1700</v>
      </c>
      <c r="L15" s="123">
        <v>0.14172571904960402</v>
      </c>
      <c r="M15" s="125">
        <f t="shared" si="0"/>
        <v>-100</v>
      </c>
      <c r="N15" s="127">
        <v>376.67279999999982</v>
      </c>
      <c r="O15" s="128">
        <v>0.33631499999999986</v>
      </c>
      <c r="P15" s="127">
        <v>446.67279999999982</v>
      </c>
      <c r="Q15" s="128">
        <v>0.3753552941176469</v>
      </c>
      <c r="R15" s="141">
        <f t="shared" si="1"/>
        <v>-3.9040294117647034E-2</v>
      </c>
      <c r="S15" s="134">
        <v>856.67279999999982</v>
      </c>
      <c r="T15" s="135">
        <v>0.53542049999999985</v>
      </c>
      <c r="U15" s="134">
        <v>956.67279999999982</v>
      </c>
      <c r="V15" s="135">
        <v>0.56274870588235282</v>
      </c>
      <c r="W15" s="141">
        <f t="shared" si="2"/>
        <v>-2.7328205882352963E-2</v>
      </c>
      <c r="X15" s="26">
        <v>480</v>
      </c>
      <c r="Y15" s="31">
        <v>0.3</v>
      </c>
    </row>
    <row r="16" spans="1:25" ht="15.6">
      <c r="A16" s="55" t="s">
        <v>208</v>
      </c>
      <c r="B16" s="56"/>
      <c r="C16" s="57"/>
      <c r="D16" s="57"/>
      <c r="E16" s="24"/>
      <c r="F16" s="43"/>
      <c r="G16" s="25"/>
      <c r="H16" s="27"/>
      <c r="I16" s="46"/>
      <c r="J16" s="48"/>
      <c r="K16" s="97"/>
      <c r="L16" s="48"/>
      <c r="M16" s="53"/>
      <c r="N16" s="129"/>
      <c r="O16" s="129"/>
      <c r="P16" s="129"/>
      <c r="Q16" s="129"/>
      <c r="R16" s="53"/>
      <c r="S16" s="136"/>
      <c r="T16" s="136"/>
      <c r="U16" s="137"/>
      <c r="V16" s="136"/>
      <c r="W16" s="53"/>
      <c r="X16" s="20"/>
      <c r="Y16" s="20"/>
    </row>
    <row r="17" spans="1:25">
      <c r="A17" s="64" t="s">
        <v>193</v>
      </c>
      <c r="B17" s="65" t="s">
        <v>209</v>
      </c>
      <c r="C17" s="64"/>
      <c r="D17" s="66"/>
      <c r="E17" s="24"/>
      <c r="F17" s="43"/>
      <c r="G17" s="25"/>
      <c r="H17" s="27"/>
      <c r="I17" s="46"/>
      <c r="J17" s="48"/>
      <c r="K17" s="97"/>
      <c r="L17" s="48"/>
      <c r="M17" s="53"/>
      <c r="N17" s="129"/>
      <c r="O17" s="129"/>
      <c r="P17" s="129"/>
      <c r="Q17" s="129"/>
      <c r="R17" s="53"/>
      <c r="S17" s="136"/>
      <c r="T17" s="136"/>
      <c r="U17" s="137"/>
      <c r="V17" s="136"/>
      <c r="W17" s="53"/>
      <c r="X17" s="20"/>
      <c r="Y17" s="20"/>
    </row>
    <row r="18" spans="1:25">
      <c r="A18" s="77" t="s">
        <v>212</v>
      </c>
      <c r="B18" s="78" t="s">
        <v>213</v>
      </c>
      <c r="C18" s="75" t="s">
        <v>2</v>
      </c>
      <c r="D18" s="76" t="s">
        <v>214</v>
      </c>
      <c r="E18" s="24">
        <v>8.5</v>
      </c>
      <c r="F18" s="43">
        <v>9.956542619859203E-2</v>
      </c>
      <c r="G18" s="25">
        <v>575.96000000000015</v>
      </c>
      <c r="H18" s="25">
        <v>1175.428571428572</v>
      </c>
      <c r="I18" s="45">
        <v>1200</v>
      </c>
      <c r="J18" s="43">
        <v>8.8267745494667163E-2</v>
      </c>
      <c r="K18" s="45">
        <v>1320</v>
      </c>
      <c r="L18" s="123">
        <v>9.7094520044133867E-2</v>
      </c>
      <c r="M18" s="125">
        <f t="shared" ref="M18:M19" si="3">I18-K18</f>
        <v>-120</v>
      </c>
      <c r="N18" s="127">
        <v>264.03999999999985</v>
      </c>
      <c r="O18" s="128">
        <v>0.31433333333333313</v>
      </c>
      <c r="P18" s="127">
        <v>348.03999999999974</v>
      </c>
      <c r="Q18" s="128">
        <v>0.37666666666666643</v>
      </c>
      <c r="R18" s="141">
        <f t="shared" ref="R18:R19" si="4">O18-Q18</f>
        <v>-6.2333333333333296E-2</v>
      </c>
      <c r="S18" s="134">
        <v>624.03999999999985</v>
      </c>
      <c r="T18" s="135">
        <v>0.52003333333333324</v>
      </c>
      <c r="U18" s="134">
        <v>744.03999999999985</v>
      </c>
      <c r="V18" s="135">
        <v>0.56366666666666654</v>
      </c>
      <c r="W18" s="141">
        <f t="shared" ref="W18:W19" si="5">T18-V18</f>
        <v>-4.3633333333333302E-2</v>
      </c>
      <c r="X18" s="26">
        <v>360</v>
      </c>
      <c r="Y18" s="31">
        <v>0.3</v>
      </c>
    </row>
    <row r="19" spans="1:25">
      <c r="A19" s="33"/>
      <c r="B19" s="74" t="s">
        <v>210</v>
      </c>
      <c r="C19" s="75" t="s">
        <v>2</v>
      </c>
      <c r="D19" s="70" t="s">
        <v>211</v>
      </c>
      <c r="E19" s="24">
        <v>30.24</v>
      </c>
      <c r="F19" s="43">
        <v>0.35421864567593209</v>
      </c>
      <c r="G19" s="25">
        <v>2049.0624000000003</v>
      </c>
      <c r="H19" s="25">
        <v>3659.0400000000004</v>
      </c>
      <c r="I19" s="45">
        <v>3660</v>
      </c>
      <c r="J19" s="43">
        <v>0.26921662375873484</v>
      </c>
      <c r="K19" s="45">
        <v>4400</v>
      </c>
      <c r="L19" s="123">
        <v>0.32364840014711294</v>
      </c>
      <c r="M19" s="125">
        <f t="shared" si="3"/>
        <v>-740</v>
      </c>
      <c r="N19" s="127">
        <v>512.93759999999975</v>
      </c>
      <c r="O19" s="128">
        <v>0.20020983606557366</v>
      </c>
      <c r="P19" s="127">
        <v>1030.9375999999997</v>
      </c>
      <c r="Q19" s="128">
        <v>0.33471999999999991</v>
      </c>
      <c r="R19" s="141">
        <f t="shared" si="4"/>
        <v>-0.13451016393442625</v>
      </c>
      <c r="S19" s="134">
        <v>1610.9375999999997</v>
      </c>
      <c r="T19" s="135">
        <v>0.44014688524590156</v>
      </c>
      <c r="U19" s="134">
        <v>2350.9375999999997</v>
      </c>
      <c r="V19" s="135">
        <v>0.53430399999999989</v>
      </c>
      <c r="W19" s="141">
        <f t="shared" si="5"/>
        <v>-9.4157114754098326E-2</v>
      </c>
      <c r="X19" s="26">
        <v>1098</v>
      </c>
      <c r="Y19" s="31">
        <v>0.3</v>
      </c>
    </row>
    <row r="20" spans="1:25" ht="15.6">
      <c r="A20" s="55" t="s">
        <v>215</v>
      </c>
      <c r="B20" s="56"/>
      <c r="C20" s="57"/>
      <c r="D20" s="57"/>
      <c r="E20" s="24"/>
      <c r="F20" s="43"/>
      <c r="G20" s="25"/>
      <c r="H20" s="25"/>
      <c r="I20" s="45"/>
      <c r="J20" s="49"/>
      <c r="K20" s="45"/>
      <c r="L20" s="49"/>
      <c r="M20" s="52"/>
      <c r="N20" s="127"/>
      <c r="O20" s="128"/>
      <c r="P20" s="127"/>
      <c r="Q20" s="128"/>
      <c r="R20" s="141"/>
      <c r="S20" s="134"/>
      <c r="T20" s="135"/>
      <c r="U20" s="134"/>
      <c r="V20" s="135"/>
      <c r="W20" s="141"/>
      <c r="X20" s="26"/>
      <c r="Y20" s="31"/>
    </row>
    <row r="21" spans="1:25">
      <c r="A21" s="64" t="s">
        <v>193</v>
      </c>
      <c r="B21" s="65" t="s">
        <v>216</v>
      </c>
      <c r="C21" s="64"/>
      <c r="D21" s="66"/>
      <c r="E21" s="24"/>
      <c r="F21" s="43"/>
      <c r="G21" s="25"/>
      <c r="H21" s="25"/>
      <c r="I21" s="45"/>
      <c r="J21" s="49"/>
      <c r="K21" s="45"/>
      <c r="L21" s="49"/>
      <c r="M21" s="52"/>
      <c r="N21" s="127"/>
      <c r="O21" s="128"/>
      <c r="P21" s="127"/>
      <c r="Q21" s="128"/>
      <c r="R21" s="141"/>
      <c r="S21" s="134"/>
      <c r="T21" s="135"/>
      <c r="U21" s="134"/>
      <c r="V21" s="135"/>
      <c r="W21" s="141"/>
      <c r="X21" s="26"/>
      <c r="Y21" s="31"/>
    </row>
    <row r="22" spans="1:25">
      <c r="A22" s="67"/>
      <c r="B22" s="71" t="s">
        <v>217</v>
      </c>
      <c r="C22" s="69" t="s">
        <v>218</v>
      </c>
      <c r="D22" s="70" t="s">
        <v>219</v>
      </c>
      <c r="E22" s="24">
        <v>2.78</v>
      </c>
      <c r="F22" s="43">
        <v>2.1873659943270111E-2</v>
      </c>
      <c r="G22" s="25">
        <v>188.37280000000001</v>
      </c>
      <c r="H22" s="25">
        <v>384.43428571428581</v>
      </c>
      <c r="I22" s="45">
        <v>500</v>
      </c>
      <c r="J22" s="43">
        <v>2.9770765108663291E-2</v>
      </c>
      <c r="K22" s="45">
        <v>500</v>
      </c>
      <c r="L22" s="123">
        <v>2.9770765108663291E-2</v>
      </c>
      <c r="M22" s="125">
        <f t="shared" ref="M22:M24" si="6">I22-K22</f>
        <v>0</v>
      </c>
      <c r="N22" s="127">
        <v>161.62719999999999</v>
      </c>
      <c r="O22" s="128">
        <v>0.46179199999999998</v>
      </c>
      <c r="P22" s="127">
        <v>161.62719999999999</v>
      </c>
      <c r="Q22" s="128">
        <v>0.46179199999999998</v>
      </c>
      <c r="R22" s="141">
        <f t="shared" ref="R22:R24" si="7">O22-Q22</f>
        <v>0</v>
      </c>
      <c r="S22" s="134">
        <v>311.62720000000002</v>
      </c>
      <c r="T22" s="135">
        <v>0.62325439999999999</v>
      </c>
      <c r="U22" s="134">
        <v>311.62720000000002</v>
      </c>
      <c r="V22" s="135">
        <v>0.62325439999999999</v>
      </c>
      <c r="W22" s="141">
        <f t="shared" ref="W22:W24" si="8">T22-V22</f>
        <v>0</v>
      </c>
      <c r="X22" s="26">
        <v>150</v>
      </c>
      <c r="Y22" s="31">
        <v>0.3</v>
      </c>
    </row>
    <row r="23" spans="1:25">
      <c r="A23" s="67"/>
      <c r="B23" s="71" t="s">
        <v>221</v>
      </c>
      <c r="C23" s="69" t="s">
        <v>2</v>
      </c>
      <c r="D23" s="70" t="s">
        <v>222</v>
      </c>
      <c r="E23" s="24">
        <v>9.8000000000000007</v>
      </c>
      <c r="F23" s="43">
        <v>7.710858541152775E-2</v>
      </c>
      <c r="G23" s="25">
        <v>664.04800000000012</v>
      </c>
      <c r="H23" s="25">
        <v>1355.2000000000005</v>
      </c>
      <c r="I23" s="45">
        <v>1500</v>
      </c>
      <c r="J23" s="43">
        <v>8.9312295325989874E-2</v>
      </c>
      <c r="K23" s="45">
        <v>1500</v>
      </c>
      <c r="L23" s="123">
        <v>8.9312295325989874E-2</v>
      </c>
      <c r="M23" s="125">
        <f t="shared" si="6"/>
        <v>0</v>
      </c>
      <c r="N23" s="127">
        <v>385.95199999999988</v>
      </c>
      <c r="O23" s="128">
        <v>0.3675733333333332</v>
      </c>
      <c r="P23" s="127">
        <v>385.95199999999988</v>
      </c>
      <c r="Q23" s="128">
        <v>0.3675733333333332</v>
      </c>
      <c r="R23" s="141">
        <f t="shared" si="7"/>
        <v>0</v>
      </c>
      <c r="S23" s="134">
        <v>835.95199999999988</v>
      </c>
      <c r="T23" s="135">
        <v>0.5573013333333332</v>
      </c>
      <c r="U23" s="134">
        <v>835.95199999999988</v>
      </c>
      <c r="V23" s="135">
        <v>0.5573013333333332</v>
      </c>
      <c r="W23" s="141">
        <f t="shared" si="8"/>
        <v>0</v>
      </c>
      <c r="X23" s="26">
        <v>450</v>
      </c>
      <c r="Y23" s="31">
        <v>0.3</v>
      </c>
    </row>
    <row r="24" spans="1:25">
      <c r="A24" s="67"/>
      <c r="B24" s="71" t="s">
        <v>195</v>
      </c>
      <c r="C24" s="69" t="s">
        <v>218</v>
      </c>
      <c r="D24" s="70" t="s">
        <v>220</v>
      </c>
      <c r="E24" s="24">
        <v>14.66</v>
      </c>
      <c r="F24" s="43">
        <v>0.11534814919724455</v>
      </c>
      <c r="G24" s="25">
        <v>993.36160000000018</v>
      </c>
      <c r="H24" s="25">
        <v>2027.2685714285722</v>
      </c>
      <c r="I24" s="45">
        <v>2000</v>
      </c>
      <c r="J24" s="43">
        <v>0.11908306043465317</v>
      </c>
      <c r="K24" s="45">
        <v>2300</v>
      </c>
      <c r="L24" s="123">
        <v>0.13694551949985115</v>
      </c>
      <c r="M24" s="125">
        <f t="shared" si="6"/>
        <v>-300</v>
      </c>
      <c r="N24" s="127">
        <v>406.63839999999982</v>
      </c>
      <c r="O24" s="128">
        <v>0.29045599999999988</v>
      </c>
      <c r="P24" s="127">
        <v>616.63839999999982</v>
      </c>
      <c r="Q24" s="128">
        <v>0.38300521739130422</v>
      </c>
      <c r="R24" s="141">
        <f t="shared" si="7"/>
        <v>-9.2549217391304339E-2</v>
      </c>
      <c r="S24" s="134">
        <v>1006.6383999999998</v>
      </c>
      <c r="T24" s="135">
        <v>0.50331919999999986</v>
      </c>
      <c r="U24" s="134">
        <v>1306.6383999999998</v>
      </c>
      <c r="V24" s="135">
        <v>0.56810365217391301</v>
      </c>
      <c r="W24" s="141">
        <f t="shared" si="8"/>
        <v>-6.4784452173913154E-2</v>
      </c>
      <c r="X24" s="26">
        <v>600</v>
      </c>
      <c r="Y24" s="31">
        <v>0.3</v>
      </c>
    </row>
    <row r="25" spans="1:25" ht="15.6">
      <c r="A25" s="55" t="s">
        <v>223</v>
      </c>
      <c r="B25" s="56"/>
      <c r="C25" s="57"/>
      <c r="D25" s="57"/>
      <c r="E25" s="24"/>
      <c r="F25" s="43"/>
      <c r="G25" s="25"/>
      <c r="H25" s="25"/>
      <c r="I25" s="45"/>
      <c r="J25" s="49"/>
      <c r="K25" s="45"/>
      <c r="L25" s="49"/>
      <c r="M25" s="52"/>
      <c r="N25" s="127"/>
      <c r="O25" s="128"/>
      <c r="P25" s="127"/>
      <c r="Q25" s="128"/>
      <c r="R25" s="141"/>
      <c r="S25" s="134"/>
      <c r="T25" s="135"/>
      <c r="U25" s="134"/>
      <c r="V25" s="135"/>
      <c r="W25" s="141"/>
      <c r="X25" s="26"/>
      <c r="Y25" s="31"/>
    </row>
    <row r="26" spans="1:25">
      <c r="A26" s="64" t="s">
        <v>193</v>
      </c>
      <c r="B26" s="65" t="s">
        <v>224</v>
      </c>
      <c r="C26" s="64"/>
      <c r="D26" s="66"/>
      <c r="E26" s="24"/>
      <c r="F26" s="43"/>
      <c r="G26" s="25"/>
      <c r="H26" s="27"/>
      <c r="I26" s="46"/>
      <c r="J26" s="49"/>
      <c r="K26" s="45"/>
      <c r="L26" s="49"/>
      <c r="M26" s="53"/>
      <c r="N26" s="129"/>
      <c r="O26" s="129"/>
      <c r="P26" s="129"/>
      <c r="Q26" s="129"/>
      <c r="R26" s="53"/>
      <c r="S26" s="136"/>
      <c r="T26" s="136"/>
      <c r="U26" s="137"/>
      <c r="V26" s="136"/>
      <c r="W26" s="53"/>
      <c r="X26" s="20"/>
      <c r="Y26" s="20"/>
    </row>
    <row r="27" spans="1:25">
      <c r="A27" s="67" t="s">
        <v>232</v>
      </c>
      <c r="B27" s="72" t="s">
        <v>233</v>
      </c>
      <c r="C27" s="69" t="s">
        <v>234</v>
      </c>
      <c r="D27" s="69" t="s">
        <v>235</v>
      </c>
      <c r="E27" s="24">
        <v>0.2</v>
      </c>
      <c r="F27" s="43">
        <v>1.3247621224013965E-3</v>
      </c>
      <c r="G27" s="25">
        <v>13.552000000000003</v>
      </c>
      <c r="H27" s="25">
        <v>27.657142857142869</v>
      </c>
      <c r="I27" s="45">
        <v>100</v>
      </c>
      <c r="J27" s="43">
        <v>4.5464878381450326E-3</v>
      </c>
      <c r="K27" s="45">
        <v>100</v>
      </c>
      <c r="L27" s="123">
        <v>4.5464878381450326E-3</v>
      </c>
      <c r="M27" s="125">
        <f t="shared" ref="M27:M30" si="9">I27-K27</f>
        <v>0</v>
      </c>
      <c r="N27" s="127">
        <v>56.447999999999993</v>
      </c>
      <c r="O27" s="128">
        <v>0.80639999999999989</v>
      </c>
      <c r="P27" s="127">
        <v>56.447999999999993</v>
      </c>
      <c r="Q27" s="128">
        <v>0.80639999999999989</v>
      </c>
      <c r="R27" s="141">
        <f t="shared" ref="R27:R30" si="10">O27-Q27</f>
        <v>0</v>
      </c>
      <c r="S27" s="134">
        <v>86.447999999999993</v>
      </c>
      <c r="T27" s="135">
        <v>0.86447999999999992</v>
      </c>
      <c r="U27" s="134">
        <v>86.447999999999993</v>
      </c>
      <c r="V27" s="135">
        <v>0.86447999999999992</v>
      </c>
      <c r="W27" s="141">
        <f t="shared" ref="W27:W30" si="11">T27-V27</f>
        <v>0</v>
      </c>
      <c r="X27" s="26">
        <v>30</v>
      </c>
      <c r="Y27" s="31">
        <v>0.3</v>
      </c>
    </row>
    <row r="28" spans="1:25">
      <c r="A28" s="67"/>
      <c r="B28" s="108" t="s">
        <v>225</v>
      </c>
      <c r="C28" s="69" t="s">
        <v>2</v>
      </c>
      <c r="D28" s="70" t="s">
        <v>226</v>
      </c>
      <c r="E28" s="24">
        <v>9.8000000000000007</v>
      </c>
      <c r="F28" s="43">
        <v>6.4913343997668432E-2</v>
      </c>
      <c r="G28" s="25">
        <v>664.04800000000012</v>
      </c>
      <c r="H28" s="25">
        <v>1355.2000000000005</v>
      </c>
      <c r="I28" s="45">
        <v>1500</v>
      </c>
      <c r="J28" s="43">
        <v>6.8197317572175495E-2</v>
      </c>
      <c r="K28" s="45">
        <v>1500</v>
      </c>
      <c r="L28" s="123">
        <v>6.8197317572175495E-2</v>
      </c>
      <c r="M28" s="125">
        <f t="shared" si="9"/>
        <v>0</v>
      </c>
      <c r="N28" s="127">
        <v>385.95199999999988</v>
      </c>
      <c r="O28" s="128">
        <v>0.3675733333333332</v>
      </c>
      <c r="P28" s="127">
        <v>385.95199999999988</v>
      </c>
      <c r="Q28" s="128">
        <v>0.3675733333333332</v>
      </c>
      <c r="R28" s="141">
        <f t="shared" si="10"/>
        <v>0</v>
      </c>
      <c r="S28" s="134">
        <v>835.95199999999988</v>
      </c>
      <c r="T28" s="135">
        <v>0.5573013333333332</v>
      </c>
      <c r="U28" s="134">
        <v>835.95199999999988</v>
      </c>
      <c r="V28" s="135">
        <v>0.5573013333333332</v>
      </c>
      <c r="W28" s="141">
        <f t="shared" si="11"/>
        <v>0</v>
      </c>
      <c r="X28" s="26">
        <v>450</v>
      </c>
      <c r="Y28" s="31">
        <v>0.3</v>
      </c>
    </row>
    <row r="29" spans="1:25">
      <c r="A29" s="79" t="s">
        <v>228</v>
      </c>
      <c r="B29" s="68" t="s">
        <v>229</v>
      </c>
      <c r="C29" s="73" t="s">
        <v>230</v>
      </c>
      <c r="D29" s="70" t="s">
        <v>231</v>
      </c>
      <c r="E29" s="24">
        <v>20</v>
      </c>
      <c r="F29" s="43">
        <v>0.13247621224013964</v>
      </c>
      <c r="G29" s="25">
        <v>1355.2</v>
      </c>
      <c r="H29" s="25">
        <v>2420</v>
      </c>
      <c r="I29" s="45">
        <v>2500</v>
      </c>
      <c r="J29" s="43">
        <v>0.11366219595362582</v>
      </c>
      <c r="K29" s="45">
        <v>3000</v>
      </c>
      <c r="L29" s="123">
        <v>0.13639463514435099</v>
      </c>
      <c r="M29" s="125">
        <f t="shared" si="9"/>
        <v>-500</v>
      </c>
      <c r="N29" s="127">
        <v>394.79999999999995</v>
      </c>
      <c r="O29" s="128">
        <v>0.22559999999999997</v>
      </c>
      <c r="P29" s="127">
        <v>744.8</v>
      </c>
      <c r="Q29" s="128">
        <v>0.35466666666666663</v>
      </c>
      <c r="R29" s="141">
        <f t="shared" si="10"/>
        <v>-0.12906666666666666</v>
      </c>
      <c r="S29" s="134">
        <v>1144.8</v>
      </c>
      <c r="T29" s="135">
        <v>0.45791999999999999</v>
      </c>
      <c r="U29" s="134">
        <v>1644.8</v>
      </c>
      <c r="V29" s="135">
        <v>0.54826666666666668</v>
      </c>
      <c r="W29" s="141">
        <f t="shared" si="11"/>
        <v>-9.0346666666666686E-2</v>
      </c>
      <c r="X29" s="26">
        <v>750</v>
      </c>
      <c r="Y29" s="31">
        <v>0.3</v>
      </c>
    </row>
    <row r="30" spans="1:25">
      <c r="A30" s="67"/>
      <c r="B30" s="82" t="s">
        <v>210</v>
      </c>
      <c r="C30" s="69" t="s">
        <v>2</v>
      </c>
      <c r="D30" s="70" t="s">
        <v>227</v>
      </c>
      <c r="E30" s="24">
        <v>42.84</v>
      </c>
      <c r="F30" s="43">
        <v>0.28376404661837912</v>
      </c>
      <c r="G30" s="25">
        <v>2902.838400000001</v>
      </c>
      <c r="H30" s="25">
        <v>5183.6400000000021</v>
      </c>
      <c r="I30" s="45">
        <v>5200</v>
      </c>
      <c r="J30" s="43">
        <v>0.2364173675835417</v>
      </c>
      <c r="K30" s="45">
        <v>6160</v>
      </c>
      <c r="L30" s="123">
        <v>0.28006365082973406</v>
      </c>
      <c r="M30" s="125">
        <f t="shared" si="9"/>
        <v>-960</v>
      </c>
      <c r="N30" s="127">
        <v>737.16159999999854</v>
      </c>
      <c r="O30" s="128">
        <v>0.20251692307692271</v>
      </c>
      <c r="P30" s="127">
        <v>1409.161599999999</v>
      </c>
      <c r="Q30" s="128">
        <v>0.32679999999999976</v>
      </c>
      <c r="R30" s="141">
        <f t="shared" si="10"/>
        <v>-0.12428307692307705</v>
      </c>
      <c r="S30" s="134">
        <v>2297.161599999999</v>
      </c>
      <c r="T30" s="135">
        <v>0.44176184615384595</v>
      </c>
      <c r="U30" s="134">
        <v>3257.161599999999</v>
      </c>
      <c r="V30" s="135">
        <v>0.52875999999999979</v>
      </c>
      <c r="W30" s="141">
        <f t="shared" si="11"/>
        <v>-8.6998153846153836E-2</v>
      </c>
      <c r="X30" s="26">
        <v>1560.0000000000005</v>
      </c>
      <c r="Y30" s="31">
        <v>0.3000000000000001</v>
      </c>
    </row>
    <row r="31" spans="1:25" ht="15.6">
      <c r="A31" s="55" t="s">
        <v>236</v>
      </c>
      <c r="B31" s="56"/>
      <c r="C31" s="57"/>
      <c r="D31" s="57"/>
      <c r="E31" s="24"/>
      <c r="F31" s="43"/>
      <c r="G31" s="25"/>
      <c r="H31" s="25"/>
      <c r="I31" s="45"/>
      <c r="J31" s="49"/>
      <c r="K31" s="45"/>
      <c r="L31" s="49"/>
      <c r="M31" s="52"/>
      <c r="N31" s="127"/>
      <c r="O31" s="128"/>
      <c r="P31" s="127"/>
      <c r="Q31" s="128"/>
      <c r="R31" s="141"/>
      <c r="S31" s="134"/>
      <c r="T31" s="135"/>
      <c r="U31" s="134"/>
      <c r="V31" s="135"/>
      <c r="W31" s="141"/>
      <c r="X31" s="26"/>
      <c r="Y31" s="31"/>
    </row>
    <row r="32" spans="1:25">
      <c r="A32" s="80" t="s">
        <v>237</v>
      </c>
      <c r="B32" s="65" t="s">
        <v>238</v>
      </c>
      <c r="C32" s="64"/>
      <c r="D32" s="66"/>
      <c r="E32" s="24"/>
      <c r="F32" s="43"/>
      <c r="G32" s="25"/>
      <c r="H32" s="25"/>
      <c r="I32" s="45"/>
      <c r="J32" s="49"/>
      <c r="K32" s="45"/>
      <c r="L32" s="49"/>
      <c r="M32" s="52"/>
      <c r="N32" s="127"/>
      <c r="O32" s="128"/>
      <c r="P32" s="127"/>
      <c r="Q32" s="128"/>
      <c r="R32" s="141"/>
      <c r="S32" s="134"/>
      <c r="T32" s="135"/>
      <c r="U32" s="134"/>
      <c r="V32" s="135"/>
      <c r="W32" s="141"/>
      <c r="X32" s="26"/>
      <c r="Y32" s="31"/>
    </row>
    <row r="33" spans="1:28">
      <c r="A33" s="79" t="s">
        <v>267</v>
      </c>
      <c r="B33" s="108" t="s">
        <v>268</v>
      </c>
      <c r="C33" s="69" t="s">
        <v>269</v>
      </c>
      <c r="D33" s="70" t="s">
        <v>270</v>
      </c>
      <c r="E33" s="24">
        <v>0.57999999999999996</v>
      </c>
      <c r="F33" s="43">
        <v>1.6457752523640285E-3</v>
      </c>
      <c r="G33" s="25">
        <v>39.300800000000002</v>
      </c>
      <c r="H33" s="25">
        <v>80.205714285714294</v>
      </c>
      <c r="I33" s="45">
        <v>100</v>
      </c>
      <c r="J33" s="43">
        <v>1.8485996857380534E-3</v>
      </c>
      <c r="K33" s="45">
        <v>125</v>
      </c>
      <c r="L33" s="123">
        <v>2.310749607172567E-3</v>
      </c>
      <c r="M33" s="125">
        <f t="shared" ref="M33:M48" si="12">I33-K33</f>
        <v>-25</v>
      </c>
      <c r="N33" s="127">
        <v>30.699199999999998</v>
      </c>
      <c r="O33" s="128">
        <v>0.43855999999999995</v>
      </c>
      <c r="P33" s="127">
        <v>48.199199999999998</v>
      </c>
      <c r="Q33" s="128">
        <v>0.550848</v>
      </c>
      <c r="R33" s="141">
        <f t="shared" ref="R33:R48" si="13">O33-Q33</f>
        <v>-0.11228800000000005</v>
      </c>
      <c r="S33" s="134">
        <v>60.699199999999998</v>
      </c>
      <c r="T33" s="135">
        <v>0.60699199999999998</v>
      </c>
      <c r="U33" s="134">
        <v>85.69919999999999</v>
      </c>
      <c r="V33" s="135">
        <v>0.68559359999999991</v>
      </c>
      <c r="W33" s="141">
        <f t="shared" ref="W33:W48" si="14">T33-V33</f>
        <v>-7.8601599999999938E-2</v>
      </c>
      <c r="X33" s="26">
        <v>30</v>
      </c>
      <c r="Y33" s="31">
        <v>0.3</v>
      </c>
    </row>
    <row r="34" spans="1:28">
      <c r="A34" s="67"/>
      <c r="B34" s="71" t="s">
        <v>257</v>
      </c>
      <c r="C34" s="69" t="s">
        <v>2</v>
      </c>
      <c r="D34" s="70" t="s">
        <v>258</v>
      </c>
      <c r="E34" s="24">
        <v>0.83</v>
      </c>
      <c r="F34" s="43">
        <v>2.3551611370036959E-3</v>
      </c>
      <c r="G34" s="25">
        <v>56.240800000000007</v>
      </c>
      <c r="H34" s="25">
        <v>114.77714285714289</v>
      </c>
      <c r="I34" s="45">
        <v>150</v>
      </c>
      <c r="J34" s="43">
        <v>2.7728995286070801E-3</v>
      </c>
      <c r="K34" s="45">
        <v>160</v>
      </c>
      <c r="L34" s="123">
        <v>2.9577594971808853E-3</v>
      </c>
      <c r="M34" s="125">
        <f t="shared" si="12"/>
        <v>-10</v>
      </c>
      <c r="N34" s="127">
        <v>48.759199999999993</v>
      </c>
      <c r="O34" s="128">
        <v>0.46437333333333325</v>
      </c>
      <c r="P34" s="127">
        <v>55.759199999999993</v>
      </c>
      <c r="Q34" s="128">
        <v>0.49784999999999996</v>
      </c>
      <c r="R34" s="141">
        <f t="shared" si="13"/>
        <v>-3.347666666666671E-2</v>
      </c>
      <c r="S34" s="134">
        <v>93.759199999999993</v>
      </c>
      <c r="T34" s="135">
        <v>0.62506133333333325</v>
      </c>
      <c r="U34" s="134">
        <v>103.75919999999999</v>
      </c>
      <c r="V34" s="135">
        <v>0.64849499999999993</v>
      </c>
      <c r="W34" s="141">
        <f t="shared" si="14"/>
        <v>-2.3433666666666686E-2</v>
      </c>
      <c r="X34" s="26">
        <v>45</v>
      </c>
      <c r="Y34" s="31">
        <v>0.3</v>
      </c>
    </row>
    <row r="35" spans="1:28">
      <c r="A35" s="67"/>
      <c r="B35" s="71" t="s">
        <v>241</v>
      </c>
      <c r="C35" s="69" t="s">
        <v>242</v>
      </c>
      <c r="D35" s="81" t="s">
        <v>243</v>
      </c>
      <c r="E35" s="24">
        <v>1.1100000000000001</v>
      </c>
      <c r="F35" s="43">
        <v>3.1496733278001243E-3</v>
      </c>
      <c r="G35" s="25">
        <v>75.213600000000028</v>
      </c>
      <c r="H35" s="25">
        <v>153.49714285714293</v>
      </c>
      <c r="I35" s="45">
        <v>200</v>
      </c>
      <c r="J35" s="43">
        <v>3.6971993714761068E-3</v>
      </c>
      <c r="K35" s="45">
        <v>220</v>
      </c>
      <c r="L35" s="123">
        <v>4.0669193086237173E-3</v>
      </c>
      <c r="M35" s="125">
        <f t="shared" si="12"/>
        <v>-20</v>
      </c>
      <c r="N35" s="127">
        <v>64.786399999999972</v>
      </c>
      <c r="O35" s="128">
        <v>0.46275999999999978</v>
      </c>
      <c r="P35" s="127">
        <v>78.786399999999972</v>
      </c>
      <c r="Q35" s="128">
        <v>0.51159999999999983</v>
      </c>
      <c r="R35" s="141">
        <f t="shared" si="13"/>
        <v>-4.884000000000005E-2</v>
      </c>
      <c r="S35" s="134">
        <v>124.78639999999997</v>
      </c>
      <c r="T35" s="135">
        <v>0.62393199999999982</v>
      </c>
      <c r="U35" s="134">
        <v>144.78639999999996</v>
      </c>
      <c r="V35" s="135">
        <v>0.65811999999999982</v>
      </c>
      <c r="W35" s="141">
        <f t="shared" si="14"/>
        <v>-3.4187999999999996E-2</v>
      </c>
      <c r="X35" s="26">
        <v>60</v>
      </c>
      <c r="Y35" s="31">
        <v>0.3</v>
      </c>
    </row>
    <row r="36" spans="1:28">
      <c r="A36" s="67"/>
      <c r="B36" s="82" t="s">
        <v>275</v>
      </c>
      <c r="C36" s="73" t="s">
        <v>276</v>
      </c>
      <c r="D36" s="70" t="s">
        <v>277</v>
      </c>
      <c r="E36" s="24">
        <v>1.3</v>
      </c>
      <c r="F36" s="43">
        <v>3.6888066001262714E-3</v>
      </c>
      <c r="G36" s="25">
        <v>88.088000000000022</v>
      </c>
      <c r="H36" s="25">
        <v>179.77142857142866</v>
      </c>
      <c r="I36" s="45">
        <v>200</v>
      </c>
      <c r="J36" s="43">
        <v>3.6971993714761068E-3</v>
      </c>
      <c r="K36" s="45">
        <v>250</v>
      </c>
      <c r="L36" s="123">
        <v>4.6214992143451339E-3</v>
      </c>
      <c r="M36" s="125">
        <f t="shared" si="12"/>
        <v>-50</v>
      </c>
      <c r="N36" s="127">
        <v>51.911999999999978</v>
      </c>
      <c r="O36" s="128">
        <v>0.37079999999999985</v>
      </c>
      <c r="P36" s="127">
        <v>86.911999999999978</v>
      </c>
      <c r="Q36" s="128">
        <v>0.49663999999999986</v>
      </c>
      <c r="R36" s="141">
        <f t="shared" si="13"/>
        <v>-0.12584000000000001</v>
      </c>
      <c r="S36" s="134">
        <v>111.91199999999998</v>
      </c>
      <c r="T36" s="135">
        <v>0.55955999999999984</v>
      </c>
      <c r="U36" s="134">
        <v>161.91199999999998</v>
      </c>
      <c r="V36" s="135">
        <v>0.64764799999999989</v>
      </c>
      <c r="W36" s="141">
        <f t="shared" si="14"/>
        <v>-8.8088000000000055E-2</v>
      </c>
      <c r="X36" s="26">
        <v>60</v>
      </c>
      <c r="Y36" s="31">
        <v>0.3</v>
      </c>
    </row>
    <row r="37" spans="1:28">
      <c r="A37" s="79"/>
      <c r="B37" s="71" t="s">
        <v>271</v>
      </c>
      <c r="C37" s="69" t="s">
        <v>2</v>
      </c>
      <c r="D37" s="70" t="s">
        <v>272</v>
      </c>
      <c r="E37" s="24">
        <v>1.5</v>
      </c>
      <c r="F37" s="43">
        <v>4.2563153078380052E-3</v>
      </c>
      <c r="G37" s="25">
        <v>101.64000000000001</v>
      </c>
      <c r="H37" s="25">
        <v>207.42857142857147</v>
      </c>
      <c r="I37" s="45">
        <v>210</v>
      </c>
      <c r="J37" s="43">
        <v>3.882059340049912E-3</v>
      </c>
      <c r="K37" s="45">
        <v>235</v>
      </c>
      <c r="L37" s="123">
        <v>4.3442092614844252E-3</v>
      </c>
      <c r="M37" s="125">
        <f t="shared" si="12"/>
        <v>-25</v>
      </c>
      <c r="N37" s="127">
        <v>45.359999999999985</v>
      </c>
      <c r="O37" s="128">
        <v>0.3085714285714285</v>
      </c>
      <c r="P37" s="127">
        <v>62.859999999999985</v>
      </c>
      <c r="Q37" s="128">
        <v>0.38212765957446798</v>
      </c>
      <c r="R37" s="141">
        <f t="shared" si="13"/>
        <v>-7.3556231003039485E-2</v>
      </c>
      <c r="S37" s="134">
        <v>108.35999999999999</v>
      </c>
      <c r="T37" s="135">
        <v>0.5159999999999999</v>
      </c>
      <c r="U37" s="134">
        <v>133.35999999999999</v>
      </c>
      <c r="V37" s="135">
        <v>0.5674893617021276</v>
      </c>
      <c r="W37" s="141">
        <f t="shared" si="14"/>
        <v>-5.1489361702127701E-2</v>
      </c>
      <c r="X37" s="26">
        <v>63</v>
      </c>
      <c r="Y37" s="31">
        <v>0.3</v>
      </c>
    </row>
    <row r="38" spans="1:28">
      <c r="A38" s="67"/>
      <c r="B38" s="71" t="s">
        <v>244</v>
      </c>
      <c r="C38" s="69" t="s">
        <v>2</v>
      </c>
      <c r="D38" s="70" t="s">
        <v>245</v>
      </c>
      <c r="E38" s="24">
        <v>1.66</v>
      </c>
      <c r="F38" s="43">
        <v>4.7103222740073917E-3</v>
      </c>
      <c r="G38" s="25">
        <v>112.48160000000001</v>
      </c>
      <c r="H38" s="25">
        <v>229.55428571428578</v>
      </c>
      <c r="I38" s="45">
        <v>230</v>
      </c>
      <c r="J38" s="43">
        <v>4.2517792771975225E-3</v>
      </c>
      <c r="K38" s="45">
        <v>260</v>
      </c>
      <c r="L38" s="123">
        <v>4.8063591829189392E-3</v>
      </c>
      <c r="M38" s="125">
        <f t="shared" si="12"/>
        <v>-30</v>
      </c>
      <c r="N38" s="127">
        <v>48.518399999999986</v>
      </c>
      <c r="O38" s="128">
        <v>0.30135652173913036</v>
      </c>
      <c r="P38" s="127">
        <v>69.518399999999986</v>
      </c>
      <c r="Q38" s="128">
        <v>0.38196923076923067</v>
      </c>
      <c r="R38" s="141">
        <f t="shared" si="13"/>
        <v>-8.0612709030100316E-2</v>
      </c>
      <c r="S38" s="134">
        <v>117.51839999999999</v>
      </c>
      <c r="T38" s="135">
        <v>0.51094956521739121</v>
      </c>
      <c r="U38" s="134">
        <v>147.51839999999999</v>
      </c>
      <c r="V38" s="135">
        <v>0.5673784615384615</v>
      </c>
      <c r="W38" s="141">
        <f t="shared" si="14"/>
        <v>-5.6428896321070288E-2</v>
      </c>
      <c r="X38" s="26">
        <v>69</v>
      </c>
      <c r="Y38" s="31">
        <v>0.3</v>
      </c>
    </row>
    <row r="39" spans="1:28">
      <c r="A39" s="67"/>
      <c r="B39" s="71" t="s">
        <v>261</v>
      </c>
      <c r="C39" s="69" t="s">
        <v>262</v>
      </c>
      <c r="D39" s="70" t="s">
        <v>263</v>
      </c>
      <c r="E39" s="24">
        <v>2.29</v>
      </c>
      <c r="F39" s="43">
        <v>6.4979747032993546E-3</v>
      </c>
      <c r="G39" s="25">
        <v>155.1704</v>
      </c>
      <c r="H39" s="25">
        <v>316.67428571428576</v>
      </c>
      <c r="I39" s="45">
        <v>350</v>
      </c>
      <c r="J39" s="43">
        <v>6.4700989000831873E-3</v>
      </c>
      <c r="K39" s="45">
        <v>355</v>
      </c>
      <c r="L39" s="123">
        <v>6.5625288843700899E-3</v>
      </c>
      <c r="M39" s="125">
        <f t="shared" si="12"/>
        <v>-5</v>
      </c>
      <c r="N39" s="127">
        <v>89.829599999999971</v>
      </c>
      <c r="O39" s="128">
        <v>0.36665142857142852</v>
      </c>
      <c r="P39" s="127">
        <v>93.329599999999971</v>
      </c>
      <c r="Q39" s="128">
        <v>0.3755718309859154</v>
      </c>
      <c r="R39" s="141">
        <f t="shared" si="13"/>
        <v>-8.9204024144868832E-3</v>
      </c>
      <c r="S39" s="134">
        <v>194.8296</v>
      </c>
      <c r="T39" s="135">
        <v>0.55665600000000004</v>
      </c>
      <c r="U39" s="134">
        <v>199.8296</v>
      </c>
      <c r="V39" s="135">
        <v>0.56290028169014084</v>
      </c>
      <c r="W39" s="141">
        <f t="shared" si="14"/>
        <v>-6.244281690140796E-3</v>
      </c>
      <c r="X39" s="26">
        <v>105.00000000000003</v>
      </c>
      <c r="Y39" s="31">
        <v>0.3000000000000001</v>
      </c>
    </row>
    <row r="40" spans="1:28">
      <c r="A40" s="67"/>
      <c r="B40" s="71" t="s">
        <v>264</v>
      </c>
      <c r="C40" s="73" t="s">
        <v>265</v>
      </c>
      <c r="D40" s="70" t="s">
        <v>266</v>
      </c>
      <c r="E40" s="24">
        <v>2.5299999999999998</v>
      </c>
      <c r="F40" s="43">
        <v>7.1789851525534349E-3</v>
      </c>
      <c r="G40" s="25">
        <v>171.43280000000001</v>
      </c>
      <c r="H40" s="25">
        <v>349.86285714285719</v>
      </c>
      <c r="I40" s="45">
        <v>350</v>
      </c>
      <c r="J40" s="43">
        <v>6.4700989000831873E-3</v>
      </c>
      <c r="K40" s="45">
        <v>400</v>
      </c>
      <c r="L40" s="123">
        <v>7.3943987429522136E-3</v>
      </c>
      <c r="M40" s="125">
        <f t="shared" si="12"/>
        <v>-50</v>
      </c>
      <c r="N40" s="127">
        <v>73.567199999999957</v>
      </c>
      <c r="O40" s="128">
        <v>0.30027428571428555</v>
      </c>
      <c r="P40" s="127">
        <v>108.56719999999999</v>
      </c>
      <c r="Q40" s="128">
        <v>0.38773999999999997</v>
      </c>
      <c r="R40" s="141">
        <f t="shared" si="13"/>
        <v>-8.7465714285714424E-2</v>
      </c>
      <c r="S40" s="134">
        <v>178.56719999999999</v>
      </c>
      <c r="T40" s="135">
        <v>0.51019199999999998</v>
      </c>
      <c r="U40" s="134">
        <v>228.56719999999999</v>
      </c>
      <c r="V40" s="135">
        <v>0.57141799999999998</v>
      </c>
      <c r="W40" s="141">
        <f t="shared" si="14"/>
        <v>-6.1226000000000003E-2</v>
      </c>
      <c r="X40" s="26">
        <v>105.00000000000003</v>
      </c>
      <c r="Y40" s="31">
        <v>0.3000000000000001</v>
      </c>
    </row>
    <row r="41" spans="1:28">
      <c r="A41" s="67"/>
      <c r="B41" s="71" t="s">
        <v>246</v>
      </c>
      <c r="C41" s="69" t="s">
        <v>247</v>
      </c>
      <c r="D41" s="70" t="s">
        <v>248</v>
      </c>
      <c r="E41" s="24">
        <v>3.35</v>
      </c>
      <c r="F41" s="43">
        <v>9.5057708541715445E-3</v>
      </c>
      <c r="G41" s="25">
        <v>226.99600000000007</v>
      </c>
      <c r="H41" s="25">
        <v>463.25714285714309</v>
      </c>
      <c r="I41" s="45">
        <v>500</v>
      </c>
      <c r="J41" s="43">
        <v>9.2429984286902678E-3</v>
      </c>
      <c r="K41" s="45">
        <v>520</v>
      </c>
      <c r="L41" s="123">
        <v>9.6127183658378784E-3</v>
      </c>
      <c r="M41" s="125">
        <f t="shared" si="12"/>
        <v>-20</v>
      </c>
      <c r="N41" s="127">
        <v>123.00399999999993</v>
      </c>
      <c r="O41" s="128">
        <v>0.35143999999999981</v>
      </c>
      <c r="P41" s="127">
        <v>137.00399999999993</v>
      </c>
      <c r="Q41" s="128">
        <v>0.37638461538461521</v>
      </c>
      <c r="R41" s="141">
        <f t="shared" si="13"/>
        <v>-2.4944615384615398E-2</v>
      </c>
      <c r="S41" s="134">
        <v>273.00399999999991</v>
      </c>
      <c r="T41" s="135">
        <v>0.54600799999999983</v>
      </c>
      <c r="U41" s="134">
        <v>293.00399999999991</v>
      </c>
      <c r="V41" s="135">
        <v>0.56346923076923061</v>
      </c>
      <c r="W41" s="141">
        <f t="shared" si="14"/>
        <v>-1.7461230769230784E-2</v>
      </c>
      <c r="X41" s="26">
        <v>150</v>
      </c>
      <c r="Y41" s="31">
        <v>0.3</v>
      </c>
    </row>
    <row r="42" spans="1:28">
      <c r="A42" s="67"/>
      <c r="B42" s="71" t="s">
        <v>251</v>
      </c>
      <c r="C42" s="69" t="s">
        <v>2</v>
      </c>
      <c r="D42" s="70" t="s">
        <v>252</v>
      </c>
      <c r="E42" s="24">
        <v>3.56</v>
      </c>
      <c r="F42" s="43">
        <v>1.0101654997268866E-2</v>
      </c>
      <c r="G42" s="25">
        <v>241.22560000000001</v>
      </c>
      <c r="H42" s="25">
        <v>492.297142857143</v>
      </c>
      <c r="I42" s="45">
        <v>500</v>
      </c>
      <c r="J42" s="43">
        <v>9.2429984286902678E-3</v>
      </c>
      <c r="K42" s="45">
        <v>550</v>
      </c>
      <c r="L42" s="123">
        <v>1.0167298271559294E-2</v>
      </c>
      <c r="M42" s="125">
        <f t="shared" si="12"/>
        <v>-50</v>
      </c>
      <c r="N42" s="127">
        <v>108.77439999999999</v>
      </c>
      <c r="O42" s="128">
        <v>0.31078399999999995</v>
      </c>
      <c r="P42" s="127">
        <v>143.77439999999999</v>
      </c>
      <c r="Q42" s="128">
        <v>0.37343999999999994</v>
      </c>
      <c r="R42" s="141">
        <f t="shared" si="13"/>
        <v>-6.2655999999999989E-2</v>
      </c>
      <c r="S42" s="134">
        <v>258.77440000000001</v>
      </c>
      <c r="T42" s="135">
        <v>0.51754880000000003</v>
      </c>
      <c r="U42" s="134">
        <v>308.77440000000001</v>
      </c>
      <c r="V42" s="135">
        <v>0.56140800000000002</v>
      </c>
      <c r="W42" s="141">
        <f t="shared" si="14"/>
        <v>-4.3859199999999987E-2</v>
      </c>
      <c r="X42" s="26">
        <v>150</v>
      </c>
      <c r="Y42" s="31">
        <v>0.3</v>
      </c>
    </row>
    <row r="43" spans="1:28">
      <c r="A43" s="67"/>
      <c r="B43" s="71" t="s">
        <v>253</v>
      </c>
      <c r="C43" s="69" t="s">
        <v>2</v>
      </c>
      <c r="D43" s="70" t="s">
        <v>254</v>
      </c>
      <c r="E43" s="24">
        <v>5.0599999999999996</v>
      </c>
      <c r="F43" s="43">
        <v>1.435797030510687E-2</v>
      </c>
      <c r="G43" s="25">
        <v>342.86560000000003</v>
      </c>
      <c r="H43" s="25">
        <v>699.72571428571439</v>
      </c>
      <c r="I43" s="45">
        <v>700</v>
      </c>
      <c r="J43" s="43">
        <v>1.2940197800166375E-2</v>
      </c>
      <c r="K43" s="45">
        <v>785</v>
      </c>
      <c r="L43" s="123">
        <v>1.451150753304372E-2</v>
      </c>
      <c r="M43" s="125">
        <f t="shared" si="12"/>
        <v>-85</v>
      </c>
      <c r="N43" s="127">
        <v>147.13439999999991</v>
      </c>
      <c r="O43" s="128">
        <v>0.30027428571428555</v>
      </c>
      <c r="P43" s="127">
        <v>206.63439999999997</v>
      </c>
      <c r="Q43" s="128">
        <v>0.37604076433121014</v>
      </c>
      <c r="R43" s="141">
        <f t="shared" si="13"/>
        <v>-7.5766478616924593E-2</v>
      </c>
      <c r="S43" s="134">
        <v>357.13439999999997</v>
      </c>
      <c r="T43" s="135">
        <v>0.51019199999999998</v>
      </c>
      <c r="U43" s="134">
        <v>442.13439999999997</v>
      </c>
      <c r="V43" s="135">
        <v>0.56322853503184711</v>
      </c>
      <c r="W43" s="141">
        <f t="shared" si="14"/>
        <v>-5.3036535031847132E-2</v>
      </c>
      <c r="X43" s="26">
        <v>210.00000000000006</v>
      </c>
      <c r="Y43" s="31">
        <v>0.3000000000000001</v>
      </c>
    </row>
    <row r="44" spans="1:28" ht="13.8" customHeight="1">
      <c r="A44" s="79"/>
      <c r="B44" s="71" t="s">
        <v>273</v>
      </c>
      <c r="C44" s="69" t="s">
        <v>2</v>
      </c>
      <c r="D44" s="70" t="s">
        <v>274</v>
      </c>
      <c r="E44" s="24">
        <v>6.42</v>
      </c>
      <c r="F44" s="43">
        <v>1.8217029517546661E-2</v>
      </c>
      <c r="G44" s="25">
        <v>435.01920000000007</v>
      </c>
      <c r="H44" s="25">
        <v>887.79428571428593</v>
      </c>
      <c r="I44" s="45">
        <v>1000</v>
      </c>
      <c r="J44" s="43">
        <v>1.8485996857380536E-2</v>
      </c>
      <c r="K44" s="45">
        <v>1000</v>
      </c>
      <c r="L44" s="123">
        <v>1.8485996857380536E-2</v>
      </c>
      <c r="M44" s="125">
        <f t="shared" si="12"/>
        <v>0</v>
      </c>
      <c r="N44" s="127">
        <v>264.98079999999993</v>
      </c>
      <c r="O44" s="128">
        <v>0.37854399999999988</v>
      </c>
      <c r="P44" s="127">
        <v>264.98079999999993</v>
      </c>
      <c r="Q44" s="128">
        <v>0.37854399999999988</v>
      </c>
      <c r="R44" s="141">
        <f t="shared" si="13"/>
        <v>0</v>
      </c>
      <c r="S44" s="134">
        <v>564.98079999999993</v>
      </c>
      <c r="T44" s="135">
        <v>0.56498079999999995</v>
      </c>
      <c r="U44" s="134">
        <v>564.98079999999993</v>
      </c>
      <c r="V44" s="135">
        <v>0.56498079999999995</v>
      </c>
      <c r="W44" s="141">
        <f t="shared" si="14"/>
        <v>0</v>
      </c>
      <c r="X44" s="26">
        <v>300</v>
      </c>
      <c r="Y44" s="31">
        <v>0.3</v>
      </c>
    </row>
    <row r="45" spans="1:28">
      <c r="A45" s="67"/>
      <c r="B45" s="71" t="s">
        <v>259</v>
      </c>
      <c r="C45" s="69" t="s">
        <v>2</v>
      </c>
      <c r="D45" s="70" t="s">
        <v>260</v>
      </c>
      <c r="E45" s="24">
        <v>7.39</v>
      </c>
      <c r="F45" s="43">
        <v>2.0969446749948571E-2</v>
      </c>
      <c r="G45" s="25">
        <v>500.74640000000005</v>
      </c>
      <c r="H45" s="25">
        <v>1021.9314285714288</v>
      </c>
      <c r="I45" s="45">
        <v>1100</v>
      </c>
      <c r="J45" s="43">
        <v>2.0334596543118588E-2</v>
      </c>
      <c r="K45" s="45">
        <v>1150</v>
      </c>
      <c r="L45" s="123">
        <v>2.1258896385987613E-2</v>
      </c>
      <c r="M45" s="125">
        <f t="shared" si="12"/>
        <v>-50</v>
      </c>
      <c r="N45" s="127">
        <v>269.25359999999995</v>
      </c>
      <c r="O45" s="128">
        <v>0.34967999999999994</v>
      </c>
      <c r="P45" s="127">
        <v>304.25359999999995</v>
      </c>
      <c r="Q45" s="128">
        <v>0.37795478260869558</v>
      </c>
      <c r="R45" s="141">
        <f t="shared" si="13"/>
        <v>-2.8274782608695648E-2</v>
      </c>
      <c r="S45" s="134">
        <v>599.25360000000001</v>
      </c>
      <c r="T45" s="135">
        <v>0.54477600000000004</v>
      </c>
      <c r="U45" s="134">
        <v>649.25360000000001</v>
      </c>
      <c r="V45" s="135">
        <v>0.564568347826087</v>
      </c>
      <c r="W45" s="141">
        <f t="shared" si="14"/>
        <v>-1.9792347826086965E-2</v>
      </c>
      <c r="X45" s="26">
        <v>330</v>
      </c>
      <c r="Y45" s="31">
        <v>0.3</v>
      </c>
    </row>
    <row r="46" spans="1:28">
      <c r="A46" s="67"/>
      <c r="B46" s="71" t="s">
        <v>249</v>
      </c>
      <c r="C46" s="69" t="s">
        <v>2</v>
      </c>
      <c r="D46" s="70" t="s">
        <v>250</v>
      </c>
      <c r="E46" s="24">
        <v>15.15</v>
      </c>
      <c r="F46" s="43">
        <v>4.2988784609163853E-2</v>
      </c>
      <c r="G46" s="25">
        <v>1026.5640000000001</v>
      </c>
      <c r="H46" s="25">
        <v>1833.15</v>
      </c>
      <c r="I46" s="45">
        <v>2000</v>
      </c>
      <c r="J46" s="43">
        <v>3.6971993714761071E-2</v>
      </c>
      <c r="K46" s="45">
        <v>2200</v>
      </c>
      <c r="L46" s="123">
        <v>4.0669193086237176E-2</v>
      </c>
      <c r="M46" s="125">
        <f t="shared" si="12"/>
        <v>-200</v>
      </c>
      <c r="N46" s="127">
        <v>373.43599999999992</v>
      </c>
      <c r="O46" s="128">
        <v>0.26673999999999992</v>
      </c>
      <c r="P46" s="127">
        <v>513.43599999999992</v>
      </c>
      <c r="Q46" s="128">
        <v>0.33339999999999997</v>
      </c>
      <c r="R46" s="141">
        <f t="shared" si="13"/>
        <v>-6.6660000000000053E-2</v>
      </c>
      <c r="S46" s="134">
        <v>973.43599999999992</v>
      </c>
      <c r="T46" s="135">
        <v>0.48671799999999998</v>
      </c>
      <c r="U46" s="134">
        <v>1173.4359999999999</v>
      </c>
      <c r="V46" s="135">
        <v>0.53337999999999997</v>
      </c>
      <c r="W46" s="141">
        <f t="shared" si="14"/>
        <v>-4.6661999999999981E-2</v>
      </c>
      <c r="X46" s="26">
        <v>600</v>
      </c>
      <c r="Y46" s="31">
        <v>0.3</v>
      </c>
    </row>
    <row r="47" spans="1:28">
      <c r="A47" s="67"/>
      <c r="B47" s="71" t="s">
        <v>255</v>
      </c>
      <c r="C47" s="69" t="s">
        <v>2</v>
      </c>
      <c r="D47" s="70" t="s">
        <v>256</v>
      </c>
      <c r="E47" s="24">
        <v>75.819999999999993</v>
      </c>
      <c r="F47" s="43">
        <v>0.21514255109351835</v>
      </c>
      <c r="G47" s="25">
        <v>5137.5632000000005</v>
      </c>
      <c r="H47" s="25">
        <v>9174.2200000000012</v>
      </c>
      <c r="I47" s="45">
        <v>9175</v>
      </c>
      <c r="J47" s="43">
        <v>0.16960902116646639</v>
      </c>
      <c r="K47" s="45">
        <v>10900</v>
      </c>
      <c r="L47" s="123">
        <v>0.20149736574544783</v>
      </c>
      <c r="M47" s="125">
        <f t="shared" si="12"/>
        <v>-1725</v>
      </c>
      <c r="N47" s="127">
        <v>1284.9367999999995</v>
      </c>
      <c r="O47" s="128">
        <v>0.20006801089918247</v>
      </c>
      <c r="P47" s="127">
        <v>2492.4367999999986</v>
      </c>
      <c r="Q47" s="128">
        <v>0.32666275229357783</v>
      </c>
      <c r="R47" s="141">
        <f t="shared" si="13"/>
        <v>-0.12659474139439536</v>
      </c>
      <c r="S47" s="134">
        <v>4037.4367999999995</v>
      </c>
      <c r="T47" s="135">
        <v>0.44004760762942774</v>
      </c>
      <c r="U47" s="134">
        <v>5762.4367999999995</v>
      </c>
      <c r="V47" s="135">
        <v>0.52866392660550454</v>
      </c>
      <c r="W47" s="141">
        <f t="shared" si="14"/>
        <v>-8.8616318976076802E-2</v>
      </c>
      <c r="X47" s="26">
        <v>2752.5</v>
      </c>
      <c r="Y47" s="31">
        <v>0.3</v>
      </c>
    </row>
    <row r="48" spans="1:28">
      <c r="A48" s="67"/>
      <c r="B48" s="82" t="s">
        <v>239</v>
      </c>
      <c r="C48" s="69" t="s">
        <v>2</v>
      </c>
      <c r="D48" s="70" t="s">
        <v>240</v>
      </c>
      <c r="E48" s="24">
        <v>103.4</v>
      </c>
      <c r="F48" s="43">
        <v>0.29340200188696652</v>
      </c>
      <c r="G48" s="25">
        <v>7006.3840000000009</v>
      </c>
      <c r="H48" s="25">
        <v>12511.400000000003</v>
      </c>
      <c r="I48" s="45">
        <v>12500</v>
      </c>
      <c r="J48" s="43">
        <v>0.23107496071725667</v>
      </c>
      <c r="K48" s="45">
        <v>14865</v>
      </c>
      <c r="L48" s="123">
        <v>0.27479434328496166</v>
      </c>
      <c r="M48" s="125">
        <f t="shared" si="12"/>
        <v>-2365</v>
      </c>
      <c r="N48" s="127">
        <v>1743.6159999999991</v>
      </c>
      <c r="O48" s="128">
        <v>0.1992703999999999</v>
      </c>
      <c r="P48" s="127">
        <v>3399.1159999999991</v>
      </c>
      <c r="Q48" s="128">
        <v>0.32666532122435243</v>
      </c>
      <c r="R48" s="141">
        <f t="shared" si="13"/>
        <v>-0.12739492122435253</v>
      </c>
      <c r="S48" s="134">
        <v>5493.6159999999991</v>
      </c>
      <c r="T48" s="135">
        <v>0.43948927999999993</v>
      </c>
      <c r="U48" s="134">
        <v>7858.6159999999991</v>
      </c>
      <c r="V48" s="135">
        <v>0.52866572485704666</v>
      </c>
      <c r="W48" s="141">
        <f t="shared" si="14"/>
        <v>-8.9176444857046733E-2</v>
      </c>
      <c r="X48" s="26">
        <v>3750</v>
      </c>
      <c r="Y48" s="31">
        <v>0.3</v>
      </c>
      <c r="AA48" s="58"/>
      <c r="AB48" s="59"/>
    </row>
    <row r="49" spans="1:28" ht="15.6">
      <c r="A49" s="83" t="s">
        <v>278</v>
      </c>
      <c r="B49" s="84"/>
      <c r="C49" s="85"/>
      <c r="D49" s="85"/>
      <c r="E49" s="24"/>
      <c r="F49" s="43"/>
      <c r="G49" s="25"/>
      <c r="H49" s="27"/>
      <c r="I49" s="46"/>
      <c r="J49" s="49"/>
      <c r="K49" s="45"/>
      <c r="L49" s="49"/>
      <c r="M49" s="53"/>
      <c r="N49" s="129"/>
      <c r="O49" s="129"/>
      <c r="P49" s="129"/>
      <c r="Q49" s="129"/>
      <c r="R49" s="53"/>
      <c r="S49" s="136"/>
      <c r="T49" s="136"/>
      <c r="U49" s="137"/>
      <c r="V49" s="136"/>
      <c r="W49" s="53"/>
      <c r="X49" s="20"/>
      <c r="Y49" s="20"/>
      <c r="AA49" s="58"/>
      <c r="AB49" s="59"/>
    </row>
    <row r="50" spans="1:28">
      <c r="A50" s="80" t="s">
        <v>237</v>
      </c>
      <c r="B50" s="65" t="s">
        <v>279</v>
      </c>
      <c r="C50" s="64"/>
      <c r="D50" s="66"/>
      <c r="E50" s="24"/>
      <c r="F50" s="43"/>
      <c r="G50" s="25"/>
      <c r="H50" s="25"/>
      <c r="I50" s="45"/>
      <c r="J50" s="49"/>
      <c r="K50" s="45"/>
      <c r="L50" s="49"/>
      <c r="M50" s="52"/>
      <c r="N50" s="127"/>
      <c r="O50" s="128"/>
      <c r="P50" s="127"/>
      <c r="Q50" s="128"/>
      <c r="R50" s="141"/>
      <c r="S50" s="134"/>
      <c r="T50" s="135"/>
      <c r="U50" s="134"/>
      <c r="V50" s="135"/>
      <c r="W50" s="141"/>
      <c r="X50" s="26"/>
      <c r="Y50" s="31"/>
    </row>
    <row r="51" spans="1:28">
      <c r="A51" s="109"/>
      <c r="B51" s="108" t="s">
        <v>284</v>
      </c>
      <c r="C51" s="69" t="s">
        <v>285</v>
      </c>
      <c r="D51" s="86" t="s">
        <v>286</v>
      </c>
      <c r="E51" s="24">
        <v>0.34</v>
      </c>
      <c r="F51" s="43">
        <v>7.455183929254691E-4</v>
      </c>
      <c r="G51" s="25">
        <v>23.038400000000006</v>
      </c>
      <c r="H51" s="25">
        <v>47.017142857142879</v>
      </c>
      <c r="I51" s="45">
        <v>100</v>
      </c>
      <c r="J51" s="43">
        <v>1.4557100225635054E-3</v>
      </c>
      <c r="K51" s="45">
        <v>100</v>
      </c>
      <c r="L51" s="123">
        <v>1.4557100225635054E-3</v>
      </c>
      <c r="M51" s="125">
        <f t="shared" ref="M51:M71" si="15">I51-K51</f>
        <v>0</v>
      </c>
      <c r="N51" s="127">
        <v>46.96159999999999</v>
      </c>
      <c r="O51" s="128">
        <v>0.67087999999999981</v>
      </c>
      <c r="P51" s="127">
        <v>46.96159999999999</v>
      </c>
      <c r="Q51" s="128">
        <v>0.67087999999999981</v>
      </c>
      <c r="R51" s="141">
        <f t="shared" ref="R51:R71" si="16">O51-Q51</f>
        <v>0</v>
      </c>
      <c r="S51" s="134">
        <v>76.96159999999999</v>
      </c>
      <c r="T51" s="135">
        <v>0.76961599999999986</v>
      </c>
      <c r="U51" s="134">
        <v>76.96159999999999</v>
      </c>
      <c r="V51" s="135">
        <v>0.76961599999999986</v>
      </c>
      <c r="W51" s="141">
        <f t="shared" ref="W51:W71" si="17">T51-V51</f>
        <v>0</v>
      </c>
      <c r="X51" s="26">
        <v>30</v>
      </c>
      <c r="Y51" s="31">
        <v>0.3</v>
      </c>
    </row>
    <row r="52" spans="1:28">
      <c r="A52" s="79" t="s">
        <v>298</v>
      </c>
      <c r="B52" s="71" t="s">
        <v>299</v>
      </c>
      <c r="C52" s="69" t="s">
        <v>300</v>
      </c>
      <c r="D52" s="70" t="s">
        <v>301</v>
      </c>
      <c r="E52" s="24">
        <v>0.45</v>
      </c>
      <c r="F52" s="43">
        <v>9.8671552004841491E-4</v>
      </c>
      <c r="G52" s="25">
        <v>30.492000000000008</v>
      </c>
      <c r="H52" s="25">
        <v>62.228571428571456</v>
      </c>
      <c r="I52" s="45">
        <v>100</v>
      </c>
      <c r="J52" s="43">
        <v>1.4557100225635054E-3</v>
      </c>
      <c r="K52" s="45">
        <v>100</v>
      </c>
      <c r="L52" s="123">
        <v>1.4557100225635054E-3</v>
      </c>
      <c r="M52" s="125">
        <f t="shared" si="15"/>
        <v>0</v>
      </c>
      <c r="N52" s="127">
        <v>39.507999999999996</v>
      </c>
      <c r="O52" s="128">
        <v>0.5643999999999999</v>
      </c>
      <c r="P52" s="127">
        <v>39.507999999999996</v>
      </c>
      <c r="Q52" s="128">
        <v>0.5643999999999999</v>
      </c>
      <c r="R52" s="141">
        <f t="shared" si="16"/>
        <v>0</v>
      </c>
      <c r="S52" s="134">
        <v>69.507999999999996</v>
      </c>
      <c r="T52" s="135">
        <v>0.69507999999999992</v>
      </c>
      <c r="U52" s="134">
        <v>69.507999999999996</v>
      </c>
      <c r="V52" s="135">
        <v>0.69507999999999992</v>
      </c>
      <c r="W52" s="141">
        <f t="shared" si="17"/>
        <v>0</v>
      </c>
      <c r="X52" s="26">
        <v>30</v>
      </c>
      <c r="Y52" s="31">
        <v>0.3</v>
      </c>
    </row>
    <row r="53" spans="1:28">
      <c r="A53" s="79" t="s">
        <v>302</v>
      </c>
      <c r="B53" s="71" t="s">
        <v>303</v>
      </c>
      <c r="C53" s="69" t="s">
        <v>304</v>
      </c>
      <c r="D53" s="70" t="s">
        <v>305</v>
      </c>
      <c r="E53" s="24">
        <v>0.46</v>
      </c>
      <c r="F53" s="43">
        <v>1.0086425316050464E-3</v>
      </c>
      <c r="G53" s="25">
        <v>31.169600000000013</v>
      </c>
      <c r="H53" s="25">
        <v>63.611428571428604</v>
      </c>
      <c r="I53" s="45">
        <v>100</v>
      </c>
      <c r="J53" s="43">
        <v>1.4557100225635054E-3</v>
      </c>
      <c r="K53" s="45">
        <v>100</v>
      </c>
      <c r="L53" s="123">
        <v>1.4557100225635054E-3</v>
      </c>
      <c r="M53" s="125">
        <f t="shared" si="15"/>
        <v>0</v>
      </c>
      <c r="N53" s="127">
        <v>38.830399999999983</v>
      </c>
      <c r="O53" s="128">
        <v>0.55471999999999977</v>
      </c>
      <c r="P53" s="127">
        <v>38.830399999999983</v>
      </c>
      <c r="Q53" s="128">
        <v>0.55471999999999977</v>
      </c>
      <c r="R53" s="141">
        <f t="shared" si="16"/>
        <v>0</v>
      </c>
      <c r="S53" s="134">
        <v>68.830399999999983</v>
      </c>
      <c r="T53" s="135">
        <v>0.6883039999999998</v>
      </c>
      <c r="U53" s="134">
        <v>68.830399999999983</v>
      </c>
      <c r="V53" s="135">
        <v>0.6883039999999998</v>
      </c>
      <c r="W53" s="141">
        <f t="shared" si="17"/>
        <v>0</v>
      </c>
      <c r="X53" s="26">
        <v>30</v>
      </c>
      <c r="Y53" s="31">
        <v>0.3</v>
      </c>
    </row>
    <row r="54" spans="1:28">
      <c r="A54" s="67"/>
      <c r="B54" s="71" t="s">
        <v>241</v>
      </c>
      <c r="C54" s="69" t="s">
        <v>287</v>
      </c>
      <c r="D54" s="70" t="s">
        <v>288</v>
      </c>
      <c r="E54" s="24">
        <v>1.53</v>
      </c>
      <c r="F54" s="43">
        <v>3.3548327681646108E-3</v>
      </c>
      <c r="G54" s="25">
        <v>103.67280000000002</v>
      </c>
      <c r="H54" s="25">
        <v>211.57714285714292</v>
      </c>
      <c r="I54" s="97">
        <v>220</v>
      </c>
      <c r="J54" s="43">
        <v>3.2025620496397116E-3</v>
      </c>
      <c r="K54" s="45">
        <v>250</v>
      </c>
      <c r="L54" s="123">
        <v>3.6392750564087635E-3</v>
      </c>
      <c r="M54" s="125">
        <f t="shared" si="15"/>
        <v>-30</v>
      </c>
      <c r="N54" s="127">
        <v>50.327199999999976</v>
      </c>
      <c r="O54" s="128">
        <v>0.32679999999999987</v>
      </c>
      <c r="P54" s="127">
        <v>71.327199999999976</v>
      </c>
      <c r="Q54" s="128">
        <v>0.40758399999999989</v>
      </c>
      <c r="R54" s="141">
        <f t="shared" si="16"/>
        <v>-8.0784000000000022E-2</v>
      </c>
      <c r="S54" s="134">
        <v>116.32719999999998</v>
      </c>
      <c r="T54" s="135">
        <v>0.5287599999999999</v>
      </c>
      <c r="U54" s="134">
        <v>146.32719999999998</v>
      </c>
      <c r="V54" s="135">
        <v>0.58530879999999985</v>
      </c>
      <c r="W54" s="141">
        <f t="shared" si="17"/>
        <v>-5.6548799999999955E-2</v>
      </c>
      <c r="X54" s="26">
        <v>66</v>
      </c>
      <c r="Y54" s="31">
        <v>0.3</v>
      </c>
    </row>
    <row r="55" spans="1:28">
      <c r="A55" s="112"/>
      <c r="B55" s="108" t="s">
        <v>332</v>
      </c>
      <c r="C55" s="69" t="s">
        <v>287</v>
      </c>
      <c r="D55" s="70" t="s">
        <v>333</v>
      </c>
      <c r="E55" s="24">
        <v>1.73</v>
      </c>
      <c r="F55" s="43">
        <v>3.7933729992972393E-3</v>
      </c>
      <c r="G55" s="25">
        <v>117.22480000000002</v>
      </c>
      <c r="H55" s="25">
        <v>239.23428571428576</v>
      </c>
      <c r="I55" s="97">
        <v>250</v>
      </c>
      <c r="J55" s="43">
        <v>3.6392750564087635E-3</v>
      </c>
      <c r="K55" s="45">
        <v>270</v>
      </c>
      <c r="L55" s="123">
        <v>3.9304170609214643E-3</v>
      </c>
      <c r="M55" s="125">
        <f t="shared" si="15"/>
        <v>-20</v>
      </c>
      <c r="N55" s="127">
        <v>57.775199999999984</v>
      </c>
      <c r="O55" s="128">
        <v>0.33014399999999988</v>
      </c>
      <c r="P55" s="127">
        <v>71.775199999999984</v>
      </c>
      <c r="Q55" s="128">
        <v>0.37976296296296286</v>
      </c>
      <c r="R55" s="141">
        <f t="shared" si="16"/>
        <v>-4.9618962962962976E-2</v>
      </c>
      <c r="S55" s="134">
        <v>132.77519999999998</v>
      </c>
      <c r="T55" s="135">
        <v>0.53110079999999993</v>
      </c>
      <c r="U55" s="134">
        <v>152.77519999999998</v>
      </c>
      <c r="V55" s="135">
        <v>0.56583407407407404</v>
      </c>
      <c r="W55" s="141">
        <f t="shared" si="17"/>
        <v>-3.4733274074074116E-2</v>
      </c>
      <c r="X55" s="26">
        <v>75</v>
      </c>
      <c r="Y55" s="31">
        <v>0.3</v>
      </c>
    </row>
    <row r="56" spans="1:28">
      <c r="A56" s="113"/>
      <c r="B56" s="108" t="s">
        <v>244</v>
      </c>
      <c r="C56" s="69" t="s">
        <v>287</v>
      </c>
      <c r="D56" s="70" t="s">
        <v>289</v>
      </c>
      <c r="E56" s="24">
        <v>1.94</v>
      </c>
      <c r="F56" s="43">
        <v>4.2538402419864995E-3</v>
      </c>
      <c r="G56" s="25">
        <v>131.45440000000002</v>
      </c>
      <c r="H56" s="25">
        <v>268.27428571428578</v>
      </c>
      <c r="I56" s="45">
        <v>300</v>
      </c>
      <c r="J56" s="43">
        <v>4.3671300676905158E-3</v>
      </c>
      <c r="K56" s="45">
        <v>300</v>
      </c>
      <c r="L56" s="123">
        <v>4.3671300676905158E-3</v>
      </c>
      <c r="M56" s="125">
        <f t="shared" si="15"/>
        <v>0</v>
      </c>
      <c r="N56" s="127">
        <v>78.545599999999979</v>
      </c>
      <c r="O56" s="128">
        <v>0.37402666666666656</v>
      </c>
      <c r="P56" s="127">
        <v>78.545599999999979</v>
      </c>
      <c r="Q56" s="128">
        <v>0.37402666666666656</v>
      </c>
      <c r="R56" s="141">
        <f t="shared" si="16"/>
        <v>0</v>
      </c>
      <c r="S56" s="134">
        <v>168.54559999999998</v>
      </c>
      <c r="T56" s="135">
        <v>0.56181866666666658</v>
      </c>
      <c r="U56" s="134">
        <v>168.54559999999998</v>
      </c>
      <c r="V56" s="135">
        <v>0.56181866666666658</v>
      </c>
      <c r="W56" s="141">
        <f t="shared" si="17"/>
        <v>0</v>
      </c>
      <c r="X56" s="26">
        <v>90</v>
      </c>
      <c r="Y56" s="31">
        <v>0.3</v>
      </c>
    </row>
    <row r="57" spans="1:28">
      <c r="A57" s="67"/>
      <c r="B57" s="71" t="s">
        <v>306</v>
      </c>
      <c r="C57" s="69" t="s">
        <v>307</v>
      </c>
      <c r="D57" s="70" t="s">
        <v>308</v>
      </c>
      <c r="E57" s="24">
        <v>2.42</v>
      </c>
      <c r="F57" s="43">
        <v>5.3063367967048089E-3</v>
      </c>
      <c r="G57" s="25">
        <v>163.97919999999999</v>
      </c>
      <c r="H57" s="25">
        <v>334.6514285714286</v>
      </c>
      <c r="I57" s="45">
        <v>350</v>
      </c>
      <c r="J57" s="43">
        <v>5.0949850789722686E-3</v>
      </c>
      <c r="K57" s="45">
        <v>400</v>
      </c>
      <c r="L57" s="123">
        <v>5.8228400902540214E-3</v>
      </c>
      <c r="M57" s="125">
        <f t="shared" si="15"/>
        <v>-50</v>
      </c>
      <c r="N57" s="127">
        <v>81.02079999999998</v>
      </c>
      <c r="O57" s="128">
        <v>0.3306971428571428</v>
      </c>
      <c r="P57" s="127">
        <v>116.02080000000001</v>
      </c>
      <c r="Q57" s="128">
        <v>0.41436000000000001</v>
      </c>
      <c r="R57" s="141">
        <f t="shared" si="16"/>
        <v>-8.3662857142857205E-2</v>
      </c>
      <c r="S57" s="134">
        <v>186.02080000000001</v>
      </c>
      <c r="T57" s="135">
        <v>0.53148800000000007</v>
      </c>
      <c r="U57" s="134">
        <v>236.02080000000001</v>
      </c>
      <c r="V57" s="135">
        <v>0.59005200000000002</v>
      </c>
      <c r="W57" s="141">
        <f t="shared" si="17"/>
        <v>-5.8563999999999949E-2</v>
      </c>
      <c r="X57" s="26">
        <v>105.00000000000003</v>
      </c>
      <c r="Y57" s="31">
        <v>0.3000000000000001</v>
      </c>
    </row>
    <row r="58" spans="1:28">
      <c r="A58" s="69" t="s">
        <v>290</v>
      </c>
      <c r="B58" s="114" t="s">
        <v>291</v>
      </c>
      <c r="C58" s="89" t="s">
        <v>292</v>
      </c>
      <c r="D58" s="69" t="s">
        <v>293</v>
      </c>
      <c r="E58" s="24">
        <v>4.57</v>
      </c>
      <c r="F58" s="43">
        <v>1.002064428138057E-2</v>
      </c>
      <c r="G58" s="25">
        <v>309.66320000000007</v>
      </c>
      <c r="H58" s="25">
        <v>631.96571428571451</v>
      </c>
      <c r="I58" s="45">
        <v>650</v>
      </c>
      <c r="J58" s="43">
        <v>9.4621151466627845E-3</v>
      </c>
      <c r="K58" s="45">
        <v>700</v>
      </c>
      <c r="L58" s="123">
        <v>1.0189970157944537E-2</v>
      </c>
      <c r="M58" s="125">
        <f t="shared" si="15"/>
        <v>-50</v>
      </c>
      <c r="N58" s="127">
        <v>145.33679999999987</v>
      </c>
      <c r="O58" s="128">
        <v>0.3194215384615382</v>
      </c>
      <c r="P58" s="127">
        <v>180.33679999999987</v>
      </c>
      <c r="Q58" s="128">
        <v>0.36803428571428548</v>
      </c>
      <c r="R58" s="141">
        <f t="shared" si="16"/>
        <v>-4.8612747252747279E-2</v>
      </c>
      <c r="S58" s="134">
        <v>340.33679999999993</v>
      </c>
      <c r="T58" s="135">
        <v>0.52359507692307683</v>
      </c>
      <c r="U58" s="134">
        <v>390.33679999999993</v>
      </c>
      <c r="V58" s="135">
        <v>0.5576239999999999</v>
      </c>
      <c r="W58" s="141">
        <f t="shared" si="17"/>
        <v>-3.4028923076923068E-2</v>
      </c>
      <c r="X58" s="26">
        <v>195.00000000000006</v>
      </c>
      <c r="Y58" s="31">
        <v>0.3000000000000001</v>
      </c>
    </row>
    <row r="59" spans="1:28">
      <c r="A59" s="67"/>
      <c r="B59" s="72" t="s">
        <v>251</v>
      </c>
      <c r="C59" s="69" t="s">
        <v>309</v>
      </c>
      <c r="D59" s="70" t="s">
        <v>310</v>
      </c>
      <c r="E59" s="24">
        <v>5.84</v>
      </c>
      <c r="F59" s="43">
        <v>1.2805374749072762E-2</v>
      </c>
      <c r="G59" s="25">
        <v>395.71840000000009</v>
      </c>
      <c r="H59" s="25">
        <v>807.58857142857164</v>
      </c>
      <c r="I59" s="45">
        <v>800</v>
      </c>
      <c r="J59" s="43">
        <v>1.1645680180508043E-2</v>
      </c>
      <c r="K59" s="45">
        <v>900</v>
      </c>
      <c r="L59" s="123">
        <v>1.3101390203071548E-2</v>
      </c>
      <c r="M59" s="125">
        <f t="shared" si="15"/>
        <v>-100</v>
      </c>
      <c r="N59" s="130">
        <v>164.28159999999991</v>
      </c>
      <c r="O59" s="131">
        <v>0.29335999999999984</v>
      </c>
      <c r="P59" s="130">
        <v>234.28159999999991</v>
      </c>
      <c r="Q59" s="131">
        <v>0.3718755555555554</v>
      </c>
      <c r="R59" s="141">
        <f t="shared" si="16"/>
        <v>-7.8515555555555561E-2</v>
      </c>
      <c r="S59" s="138">
        <v>404.28159999999991</v>
      </c>
      <c r="T59" s="139">
        <v>0.50535199999999991</v>
      </c>
      <c r="U59" s="138">
        <v>504.28159999999991</v>
      </c>
      <c r="V59" s="139">
        <v>0.56031288888888875</v>
      </c>
      <c r="W59" s="141">
        <f t="shared" si="17"/>
        <v>-5.4960888888888837E-2</v>
      </c>
      <c r="X59" s="100">
        <v>240</v>
      </c>
      <c r="Y59" s="99">
        <v>0.3</v>
      </c>
    </row>
    <row r="60" spans="1:28">
      <c r="A60" s="67"/>
      <c r="B60" s="71" t="s">
        <v>330</v>
      </c>
      <c r="C60" s="69" t="s">
        <v>307</v>
      </c>
      <c r="D60" s="70" t="s">
        <v>331</v>
      </c>
      <c r="E60" s="24">
        <v>6.51</v>
      </c>
      <c r="F60" s="43">
        <v>1.4274484523367069E-2</v>
      </c>
      <c r="G60" s="25">
        <v>441.1176000000001</v>
      </c>
      <c r="H60" s="25">
        <v>900.24000000000024</v>
      </c>
      <c r="I60" s="45">
        <v>900</v>
      </c>
      <c r="J60" s="43">
        <v>1.3101390203071548E-2</v>
      </c>
      <c r="K60" s="45">
        <v>1000</v>
      </c>
      <c r="L60" s="123">
        <v>1.4557100225635054E-2</v>
      </c>
      <c r="M60" s="125">
        <f t="shared" si="15"/>
        <v>-100</v>
      </c>
      <c r="N60" s="127">
        <v>188.8823999999999</v>
      </c>
      <c r="O60" s="128">
        <v>0.29981333333333321</v>
      </c>
      <c r="P60" s="127">
        <v>258.8823999999999</v>
      </c>
      <c r="Q60" s="128">
        <v>0.36983199999999988</v>
      </c>
      <c r="R60" s="141">
        <f t="shared" si="16"/>
        <v>-7.0018666666666673E-2</v>
      </c>
      <c r="S60" s="134">
        <v>458.8823999999999</v>
      </c>
      <c r="T60" s="135">
        <v>0.50986933333333317</v>
      </c>
      <c r="U60" s="134">
        <v>558.88239999999996</v>
      </c>
      <c r="V60" s="135">
        <v>0.5588824</v>
      </c>
      <c r="W60" s="141">
        <f t="shared" si="17"/>
        <v>-4.9013066666666827E-2</v>
      </c>
      <c r="X60" s="26">
        <v>270</v>
      </c>
      <c r="Y60" s="31">
        <v>0.3</v>
      </c>
    </row>
    <row r="61" spans="1:28">
      <c r="A61" s="110"/>
      <c r="B61" s="108" t="s">
        <v>328</v>
      </c>
      <c r="C61" s="69" t="s">
        <v>2</v>
      </c>
      <c r="D61" s="76" t="s">
        <v>329</v>
      </c>
      <c r="E61" s="24">
        <v>7.38</v>
      </c>
      <c r="F61" s="43">
        <v>1.6182134528794002E-2</v>
      </c>
      <c r="G61" s="25">
        <v>500.06880000000007</v>
      </c>
      <c r="H61" s="25">
        <v>1020.5485714285717</v>
      </c>
      <c r="I61" s="45">
        <v>1050</v>
      </c>
      <c r="J61" s="43">
        <v>1.5284955236916807E-2</v>
      </c>
      <c r="K61" s="45">
        <v>1150</v>
      </c>
      <c r="L61" s="123">
        <v>1.6740665259480311E-2</v>
      </c>
      <c r="M61" s="125">
        <f t="shared" si="15"/>
        <v>-100</v>
      </c>
      <c r="N61" s="127">
        <v>234.93119999999993</v>
      </c>
      <c r="O61" s="128">
        <v>0.31963428571428565</v>
      </c>
      <c r="P61" s="127">
        <v>304.93119999999993</v>
      </c>
      <c r="Q61" s="128">
        <v>0.37879652173913037</v>
      </c>
      <c r="R61" s="141">
        <f t="shared" si="16"/>
        <v>-5.9162236024844717E-2</v>
      </c>
      <c r="S61" s="134">
        <v>549.93119999999999</v>
      </c>
      <c r="T61" s="135">
        <v>0.52374399999999999</v>
      </c>
      <c r="U61" s="134">
        <v>649.93119999999999</v>
      </c>
      <c r="V61" s="135">
        <v>0.56515756521739124</v>
      </c>
      <c r="W61" s="141">
        <f t="shared" si="17"/>
        <v>-4.1413565217391257E-2</v>
      </c>
      <c r="X61" s="26">
        <v>315</v>
      </c>
      <c r="Y61" s="31">
        <v>0.3</v>
      </c>
    </row>
    <row r="62" spans="1:28">
      <c r="A62" s="69" t="s">
        <v>311</v>
      </c>
      <c r="B62" s="82" t="s">
        <v>312</v>
      </c>
      <c r="C62" s="73" t="s">
        <v>313</v>
      </c>
      <c r="D62" s="69" t="s">
        <v>314</v>
      </c>
      <c r="E62" s="24">
        <v>7.46</v>
      </c>
      <c r="F62" s="43">
        <v>1.6357550621247056E-2</v>
      </c>
      <c r="G62" s="25">
        <v>505.48960000000011</v>
      </c>
      <c r="H62" s="25">
        <v>1031.6114285714289</v>
      </c>
      <c r="I62" s="45">
        <v>1050</v>
      </c>
      <c r="J62" s="43">
        <v>1.5284955236916807E-2</v>
      </c>
      <c r="K62" s="45">
        <v>1150</v>
      </c>
      <c r="L62" s="123">
        <v>1.6740665259480311E-2</v>
      </c>
      <c r="M62" s="125">
        <f t="shared" si="15"/>
        <v>-100</v>
      </c>
      <c r="N62" s="127">
        <v>229.51039999999989</v>
      </c>
      <c r="O62" s="128">
        <v>0.31225904761904749</v>
      </c>
      <c r="P62" s="127">
        <v>299.51039999999989</v>
      </c>
      <c r="Q62" s="128">
        <v>0.37206260869565205</v>
      </c>
      <c r="R62" s="141">
        <f t="shared" si="16"/>
        <v>-5.9803561076604561E-2</v>
      </c>
      <c r="S62" s="134">
        <v>544.51039999999989</v>
      </c>
      <c r="T62" s="135">
        <v>0.51858133333333323</v>
      </c>
      <c r="U62" s="134">
        <v>644.51039999999989</v>
      </c>
      <c r="V62" s="135">
        <v>0.56044382608695642</v>
      </c>
      <c r="W62" s="141">
        <f t="shared" si="17"/>
        <v>-4.1862492753623193E-2</v>
      </c>
      <c r="X62" s="26">
        <v>315</v>
      </c>
      <c r="Y62" s="31">
        <v>0.3</v>
      </c>
    </row>
    <row r="63" spans="1:28">
      <c r="A63" s="79" t="s">
        <v>323</v>
      </c>
      <c r="B63" s="71" t="s">
        <v>324</v>
      </c>
      <c r="C63" s="69" t="s">
        <v>304</v>
      </c>
      <c r="D63" s="92" t="s">
        <v>325</v>
      </c>
      <c r="E63" s="24">
        <v>8.33</v>
      </c>
      <c r="F63" s="43">
        <v>1.8265200626673993E-2</v>
      </c>
      <c r="G63" s="25">
        <v>564.44080000000008</v>
      </c>
      <c r="H63" s="25">
        <v>1151.9200000000003</v>
      </c>
      <c r="I63" s="45">
        <v>1150</v>
      </c>
      <c r="J63" s="43">
        <v>1.6740665259480311E-2</v>
      </c>
      <c r="K63" s="45">
        <v>1300</v>
      </c>
      <c r="L63" s="123">
        <v>1.8924230293325569E-2</v>
      </c>
      <c r="M63" s="125">
        <f t="shared" si="15"/>
        <v>-150</v>
      </c>
      <c r="N63" s="127">
        <v>240.55919999999992</v>
      </c>
      <c r="O63" s="128">
        <v>0.29883130434782601</v>
      </c>
      <c r="P63" s="127">
        <v>345.55919999999981</v>
      </c>
      <c r="Q63" s="128">
        <v>0.37973538461538447</v>
      </c>
      <c r="R63" s="141">
        <f t="shared" si="16"/>
        <v>-8.0904080267558465E-2</v>
      </c>
      <c r="S63" s="134">
        <v>585.55919999999992</v>
      </c>
      <c r="T63" s="135">
        <v>0.50918191304347815</v>
      </c>
      <c r="U63" s="134">
        <v>735.55919999999992</v>
      </c>
      <c r="V63" s="135">
        <v>0.56581476923076912</v>
      </c>
      <c r="W63" s="141">
        <f t="shared" si="17"/>
        <v>-5.663285618729097E-2</v>
      </c>
      <c r="X63" s="26">
        <v>345</v>
      </c>
      <c r="Y63" s="31">
        <v>0.3</v>
      </c>
    </row>
    <row r="64" spans="1:28">
      <c r="A64" s="67" t="s">
        <v>317</v>
      </c>
      <c r="B64" s="72" t="s">
        <v>318</v>
      </c>
      <c r="C64" s="89" t="s">
        <v>319</v>
      </c>
      <c r="D64" s="69" t="s">
        <v>320</v>
      </c>
      <c r="E64" s="24">
        <v>8.92</v>
      </c>
      <c r="F64" s="43">
        <v>1.9558894308515245E-2</v>
      </c>
      <c r="G64" s="25">
        <v>604.41920000000005</v>
      </c>
      <c r="H64" s="25">
        <v>1233.5085714285717</v>
      </c>
      <c r="I64" s="45">
        <v>1250</v>
      </c>
      <c r="J64" s="43">
        <v>1.8196375282043816E-2</v>
      </c>
      <c r="K64" s="45">
        <v>1400</v>
      </c>
      <c r="L64" s="123">
        <v>2.0379940315889074E-2</v>
      </c>
      <c r="M64" s="125">
        <f t="shared" si="15"/>
        <v>-150</v>
      </c>
      <c r="N64" s="127">
        <v>270.58079999999995</v>
      </c>
      <c r="O64" s="128">
        <v>0.30923519999999993</v>
      </c>
      <c r="P64" s="127">
        <v>375.58079999999984</v>
      </c>
      <c r="Q64" s="128">
        <v>0.38324571428571419</v>
      </c>
      <c r="R64" s="141">
        <f t="shared" si="16"/>
        <v>-7.4010514285714257E-2</v>
      </c>
      <c r="S64" s="134">
        <v>645.58079999999995</v>
      </c>
      <c r="T64" s="135">
        <v>0.51646463999999992</v>
      </c>
      <c r="U64" s="134">
        <v>795.58079999999995</v>
      </c>
      <c r="V64" s="135">
        <v>0.568272</v>
      </c>
      <c r="W64" s="141">
        <f t="shared" si="17"/>
        <v>-5.180736000000008E-2</v>
      </c>
      <c r="X64" s="26">
        <v>375</v>
      </c>
      <c r="Y64" s="31">
        <v>0.3</v>
      </c>
    </row>
    <row r="65" spans="1:25">
      <c r="A65" s="79" t="s">
        <v>338</v>
      </c>
      <c r="B65" s="71" t="s">
        <v>339</v>
      </c>
      <c r="C65" s="69" t="s">
        <v>340</v>
      </c>
      <c r="D65" s="92" t="s">
        <v>341</v>
      </c>
      <c r="E65" s="24">
        <v>9.5399999999999991</v>
      </c>
      <c r="F65" s="43">
        <v>2.0918369025026393E-2</v>
      </c>
      <c r="G65" s="25">
        <v>646.43039999999996</v>
      </c>
      <c r="H65" s="25">
        <v>1319.2457142857143</v>
      </c>
      <c r="I65" s="45">
        <v>1320</v>
      </c>
      <c r="J65" s="43">
        <v>1.9215372297838269E-2</v>
      </c>
      <c r="K65" s="45">
        <v>1500</v>
      </c>
      <c r="L65" s="123">
        <v>2.183565033845258E-2</v>
      </c>
      <c r="M65" s="125">
        <f t="shared" si="15"/>
        <v>-180</v>
      </c>
      <c r="N65" s="127">
        <v>277.56959999999992</v>
      </c>
      <c r="O65" s="128">
        <v>0.30039999999999994</v>
      </c>
      <c r="P65" s="127">
        <v>403.56960000000004</v>
      </c>
      <c r="Q65" s="128">
        <v>0.38435200000000003</v>
      </c>
      <c r="R65" s="141">
        <f t="shared" si="16"/>
        <v>-8.3952000000000082E-2</v>
      </c>
      <c r="S65" s="134">
        <v>673.56960000000004</v>
      </c>
      <c r="T65" s="135">
        <v>0.51028000000000007</v>
      </c>
      <c r="U65" s="134">
        <v>853.56960000000004</v>
      </c>
      <c r="V65" s="135">
        <v>0.56904640000000006</v>
      </c>
      <c r="W65" s="141">
        <f t="shared" si="17"/>
        <v>-5.8766399999999996E-2</v>
      </c>
      <c r="X65" s="26">
        <v>396.00000000000011</v>
      </c>
      <c r="Y65" s="31">
        <v>0.3000000000000001</v>
      </c>
    </row>
    <row r="66" spans="1:25">
      <c r="A66" s="111" t="s">
        <v>334</v>
      </c>
      <c r="B66" s="114" t="s">
        <v>335</v>
      </c>
      <c r="C66" s="89" t="s">
        <v>336</v>
      </c>
      <c r="D66" s="69" t="s">
        <v>337</v>
      </c>
      <c r="E66" s="24">
        <v>9.66</v>
      </c>
      <c r="F66" s="43">
        <v>2.1181493163705972E-2</v>
      </c>
      <c r="G66" s="25">
        <v>654.56160000000011</v>
      </c>
      <c r="H66" s="25">
        <v>1335.8400000000004</v>
      </c>
      <c r="I66" s="45">
        <v>1350</v>
      </c>
      <c r="J66" s="43">
        <v>1.9652085304607322E-2</v>
      </c>
      <c r="K66" s="45">
        <v>1500</v>
      </c>
      <c r="L66" s="123">
        <v>2.183565033845258E-2</v>
      </c>
      <c r="M66" s="125">
        <f t="shared" si="15"/>
        <v>-150</v>
      </c>
      <c r="N66" s="127">
        <v>290.43839999999977</v>
      </c>
      <c r="O66" s="128">
        <v>0.30734222222222202</v>
      </c>
      <c r="P66" s="127">
        <v>395.43839999999989</v>
      </c>
      <c r="Q66" s="128">
        <v>0.37660799999999989</v>
      </c>
      <c r="R66" s="141">
        <f t="shared" si="16"/>
        <v>-6.926577777777787E-2</v>
      </c>
      <c r="S66" s="134">
        <v>695.43839999999989</v>
      </c>
      <c r="T66" s="135">
        <v>0.51513955555555546</v>
      </c>
      <c r="U66" s="134">
        <v>845.43839999999989</v>
      </c>
      <c r="V66" s="135">
        <v>0.56362559999999995</v>
      </c>
      <c r="W66" s="141">
        <f t="shared" si="17"/>
        <v>-4.8486044444444487E-2</v>
      </c>
      <c r="X66" s="26">
        <v>405.00000000000011</v>
      </c>
      <c r="Y66" s="31">
        <v>0.3000000000000001</v>
      </c>
    </row>
    <row r="67" spans="1:25">
      <c r="A67" s="70"/>
      <c r="B67" s="71" t="s">
        <v>321</v>
      </c>
      <c r="C67" s="69" t="s">
        <v>2</v>
      </c>
      <c r="D67" s="70" t="s">
        <v>322</v>
      </c>
      <c r="E67" s="24">
        <v>15.02</v>
      </c>
      <c r="F67" s="43">
        <v>3.2934371358060426E-2</v>
      </c>
      <c r="G67" s="25">
        <v>1017.7552000000003</v>
      </c>
      <c r="H67" s="25">
        <v>1817.4200000000003</v>
      </c>
      <c r="I67" s="45">
        <v>1850</v>
      </c>
      <c r="J67" s="43">
        <v>2.693063541742485E-2</v>
      </c>
      <c r="K67" s="45">
        <v>2160</v>
      </c>
      <c r="L67" s="123">
        <v>3.1443336487371715E-2</v>
      </c>
      <c r="M67" s="125">
        <f t="shared" si="15"/>
        <v>-310</v>
      </c>
      <c r="N67" s="127">
        <v>277.24479999999971</v>
      </c>
      <c r="O67" s="128">
        <v>0.21408864864864843</v>
      </c>
      <c r="P67" s="127">
        <v>494.24479999999971</v>
      </c>
      <c r="Q67" s="128">
        <v>0.32688148148148127</v>
      </c>
      <c r="R67" s="141">
        <f t="shared" si="16"/>
        <v>-0.11279283283283284</v>
      </c>
      <c r="S67" s="134">
        <v>832.24479999999971</v>
      </c>
      <c r="T67" s="135">
        <v>0.44986205405405388</v>
      </c>
      <c r="U67" s="134">
        <v>1142.2447999999997</v>
      </c>
      <c r="V67" s="135">
        <v>0.52881703703703686</v>
      </c>
      <c r="W67" s="141">
        <f t="shared" si="17"/>
        <v>-7.895498298298298E-2</v>
      </c>
      <c r="X67" s="26">
        <v>555</v>
      </c>
      <c r="Y67" s="31">
        <v>0.3</v>
      </c>
    </row>
    <row r="68" spans="1:25">
      <c r="A68" s="69" t="s">
        <v>294</v>
      </c>
      <c r="B68" s="114" t="s">
        <v>295</v>
      </c>
      <c r="C68" s="89" t="s">
        <v>296</v>
      </c>
      <c r="D68" s="69" t="s">
        <v>297</v>
      </c>
      <c r="E68" s="24">
        <v>19.64</v>
      </c>
      <c r="F68" s="43">
        <v>4.3064650697224156E-2</v>
      </c>
      <c r="G68" s="25">
        <v>1330.8064000000002</v>
      </c>
      <c r="H68" s="25">
        <v>2376.44</v>
      </c>
      <c r="I68" s="45">
        <v>2500</v>
      </c>
      <c r="J68" s="43">
        <v>3.6392750564087632E-2</v>
      </c>
      <c r="K68" s="45">
        <v>2825</v>
      </c>
      <c r="L68" s="123">
        <v>4.1123808137419025E-2</v>
      </c>
      <c r="M68" s="125">
        <f t="shared" si="15"/>
        <v>-325</v>
      </c>
      <c r="N68" s="127">
        <v>419.19359999999983</v>
      </c>
      <c r="O68" s="128">
        <v>0.2395391999999999</v>
      </c>
      <c r="P68" s="127">
        <v>646.69359999999961</v>
      </c>
      <c r="Q68" s="128">
        <v>0.32702584070796442</v>
      </c>
      <c r="R68" s="141">
        <f t="shared" si="16"/>
        <v>-8.7486640707964525E-2</v>
      </c>
      <c r="S68" s="134">
        <v>1169.1935999999998</v>
      </c>
      <c r="T68" s="135">
        <v>0.46767743999999994</v>
      </c>
      <c r="U68" s="134">
        <v>1494.1935999999998</v>
      </c>
      <c r="V68" s="135">
        <v>0.5289180884955752</v>
      </c>
      <c r="W68" s="141">
        <f t="shared" si="17"/>
        <v>-6.1240648495575256E-2</v>
      </c>
      <c r="X68" s="26">
        <v>750</v>
      </c>
      <c r="Y68" s="31">
        <v>0.3</v>
      </c>
    </row>
    <row r="69" spans="1:25">
      <c r="A69" s="69"/>
      <c r="B69" s="71" t="s">
        <v>326</v>
      </c>
      <c r="C69" s="69" t="s">
        <v>2</v>
      </c>
      <c r="D69" s="70" t="s">
        <v>327</v>
      </c>
      <c r="E69" s="24">
        <v>54.41</v>
      </c>
      <c r="F69" s="43">
        <v>0.11930486987963167</v>
      </c>
      <c r="G69" s="25">
        <v>3686.8216000000007</v>
      </c>
      <c r="H69" s="25">
        <v>6583.6100000000015</v>
      </c>
      <c r="I69" s="45">
        <v>6600</v>
      </c>
      <c r="J69" s="43">
        <v>9.6076861489191354E-2</v>
      </c>
      <c r="K69" s="45">
        <v>7800</v>
      </c>
      <c r="L69" s="123">
        <v>0.11354538175995342</v>
      </c>
      <c r="M69" s="125">
        <f t="shared" si="15"/>
        <v>-1200</v>
      </c>
      <c r="N69" s="127">
        <v>933.17839999999933</v>
      </c>
      <c r="O69" s="128">
        <v>0.20198666666666651</v>
      </c>
      <c r="P69" s="127">
        <v>1773.1783999999993</v>
      </c>
      <c r="Q69" s="128">
        <v>0.32475794871794861</v>
      </c>
      <c r="R69" s="141">
        <f t="shared" si="16"/>
        <v>-0.1227712820512821</v>
      </c>
      <c r="S69" s="134">
        <v>2913.1783999999993</v>
      </c>
      <c r="T69" s="135">
        <v>0.44139066666666654</v>
      </c>
      <c r="U69" s="134">
        <v>4113.1783999999989</v>
      </c>
      <c r="V69" s="135">
        <v>0.52733056410256396</v>
      </c>
      <c r="W69" s="141">
        <f t="shared" si="17"/>
        <v>-8.5939897435897417E-2</v>
      </c>
      <c r="X69" s="26">
        <v>1980</v>
      </c>
      <c r="Y69" s="31">
        <v>0.3</v>
      </c>
    </row>
    <row r="70" spans="1:25">
      <c r="A70" s="87"/>
      <c r="B70" s="108" t="s">
        <v>315</v>
      </c>
      <c r="C70" s="69" t="s">
        <v>2</v>
      </c>
      <c r="D70" s="70" t="s">
        <v>316</v>
      </c>
      <c r="E70" s="24">
        <v>79.959999999999994</v>
      </c>
      <c r="F70" s="43">
        <v>0.17532838440682499</v>
      </c>
      <c r="G70" s="25">
        <v>5418.0896000000002</v>
      </c>
      <c r="H70" s="25">
        <v>9675.16</v>
      </c>
      <c r="I70" s="45">
        <v>9700</v>
      </c>
      <c r="J70" s="43">
        <v>0.14120387218866001</v>
      </c>
      <c r="K70" s="45">
        <v>11500</v>
      </c>
      <c r="L70" s="123">
        <v>0.16740665259480311</v>
      </c>
      <c r="M70" s="125">
        <f t="shared" si="15"/>
        <v>-1800</v>
      </c>
      <c r="N70" s="127">
        <v>1371.9103999999998</v>
      </c>
      <c r="O70" s="128">
        <v>0.20204865979381439</v>
      </c>
      <c r="P70" s="127">
        <v>2631.9103999999988</v>
      </c>
      <c r="Q70" s="128">
        <v>0.32694539130434774</v>
      </c>
      <c r="R70" s="141">
        <f t="shared" si="16"/>
        <v>-0.12489673151053335</v>
      </c>
      <c r="S70" s="134">
        <v>4281.9103999999998</v>
      </c>
      <c r="T70" s="135">
        <v>0.44143406185567008</v>
      </c>
      <c r="U70" s="134">
        <v>6081.9103999999998</v>
      </c>
      <c r="V70" s="135">
        <v>0.52886177391304345</v>
      </c>
      <c r="W70" s="141">
        <f t="shared" si="17"/>
        <v>-8.7427712057373375E-2</v>
      </c>
      <c r="X70" s="26">
        <v>2910</v>
      </c>
      <c r="Y70" s="31">
        <v>0.3</v>
      </c>
    </row>
    <row r="71" spans="1:25">
      <c r="A71" s="70" t="s">
        <v>280</v>
      </c>
      <c r="B71" s="82" t="s">
        <v>281</v>
      </c>
      <c r="C71" s="73" t="s">
        <v>282</v>
      </c>
      <c r="D71" s="70" t="s">
        <v>283</v>
      </c>
      <c r="E71" s="24">
        <v>130.65</v>
      </c>
      <c r="F71" s="43">
        <v>0.28647640598738983</v>
      </c>
      <c r="G71" s="25">
        <v>8852.8440000000028</v>
      </c>
      <c r="H71" s="25">
        <v>15808.650000000003</v>
      </c>
      <c r="I71" s="45">
        <v>16000</v>
      </c>
      <c r="J71" s="43">
        <v>0.23291360361016086</v>
      </c>
      <c r="K71" s="45">
        <v>18800</v>
      </c>
      <c r="L71" s="123">
        <v>0.27367348424193899</v>
      </c>
      <c r="M71" s="125">
        <f t="shared" si="15"/>
        <v>-2800</v>
      </c>
      <c r="N71" s="127">
        <v>2347.1559999999972</v>
      </c>
      <c r="O71" s="128">
        <v>0.20956749999999974</v>
      </c>
      <c r="P71" s="127">
        <v>4307.1559999999972</v>
      </c>
      <c r="Q71" s="128">
        <v>0.32729148936170194</v>
      </c>
      <c r="R71" s="141">
        <f t="shared" si="16"/>
        <v>-0.1177239893617022</v>
      </c>
      <c r="S71" s="134">
        <v>7147.1559999999972</v>
      </c>
      <c r="T71" s="135">
        <v>0.44669724999999982</v>
      </c>
      <c r="U71" s="134">
        <v>9947.1559999999972</v>
      </c>
      <c r="V71" s="135">
        <v>0.52910404255319132</v>
      </c>
      <c r="W71" s="141">
        <f t="shared" si="17"/>
        <v>-8.2406792553191499E-2</v>
      </c>
      <c r="X71" s="26">
        <v>4800</v>
      </c>
      <c r="Y71" s="31">
        <v>0.3</v>
      </c>
    </row>
    <row r="72" spans="1:25" ht="15.6">
      <c r="A72" s="83" t="s">
        <v>342</v>
      </c>
      <c r="B72" s="84"/>
      <c r="C72" s="57"/>
      <c r="D72" s="57"/>
      <c r="E72" s="24"/>
      <c r="F72" s="43"/>
      <c r="G72" s="25"/>
      <c r="H72" s="25"/>
      <c r="I72" s="45"/>
      <c r="J72" s="49"/>
      <c r="K72" s="45"/>
      <c r="L72" s="49"/>
      <c r="M72" s="52"/>
      <c r="N72" s="127"/>
      <c r="O72" s="128"/>
      <c r="P72" s="127"/>
      <c r="Q72" s="128"/>
      <c r="R72" s="141"/>
      <c r="S72" s="134"/>
      <c r="T72" s="135"/>
      <c r="U72" s="134"/>
      <c r="V72" s="135"/>
      <c r="W72" s="141"/>
      <c r="X72" s="26"/>
      <c r="Y72" s="31"/>
    </row>
    <row r="73" spans="1:25">
      <c r="A73" s="80" t="s">
        <v>237</v>
      </c>
      <c r="B73" s="65" t="s">
        <v>343</v>
      </c>
      <c r="C73" s="64"/>
      <c r="D73" s="66"/>
      <c r="E73" s="24"/>
      <c r="F73" s="43"/>
      <c r="G73" s="25"/>
      <c r="H73" s="25"/>
      <c r="I73" s="45"/>
      <c r="J73" s="49"/>
      <c r="K73" s="45"/>
      <c r="L73" s="49"/>
      <c r="M73" s="52"/>
      <c r="N73" s="127"/>
      <c r="O73" s="128"/>
      <c r="P73" s="127"/>
      <c r="Q73" s="128"/>
      <c r="R73" s="141"/>
      <c r="S73" s="134"/>
      <c r="T73" s="135"/>
      <c r="U73" s="134"/>
      <c r="V73" s="135"/>
      <c r="W73" s="141"/>
      <c r="X73" s="26"/>
      <c r="Y73" s="31"/>
    </row>
    <row r="74" spans="1:25">
      <c r="A74" s="67" t="s">
        <v>354</v>
      </c>
      <c r="B74" s="107" t="s">
        <v>355</v>
      </c>
      <c r="C74" s="69" t="s">
        <v>356</v>
      </c>
      <c r="D74" s="69" t="s">
        <v>357</v>
      </c>
      <c r="E74" s="24">
        <v>0.66</v>
      </c>
      <c r="F74" s="43">
        <v>8.6608547082571419E-4</v>
      </c>
      <c r="G74" s="25">
        <v>44.721600000000009</v>
      </c>
      <c r="H74" s="25">
        <v>91.268571428571462</v>
      </c>
      <c r="I74" s="45">
        <v>100</v>
      </c>
      <c r="J74" s="43">
        <v>9.4255148687497059E-4</v>
      </c>
      <c r="K74" s="45">
        <v>150</v>
      </c>
      <c r="L74" s="123">
        <v>1.4138272303124558E-3</v>
      </c>
      <c r="M74" s="125">
        <f t="shared" ref="M74:M81" si="18">I74-K74</f>
        <v>-50</v>
      </c>
      <c r="N74" s="127">
        <v>25.278399999999991</v>
      </c>
      <c r="O74" s="128">
        <v>0.36111999999999989</v>
      </c>
      <c r="P74" s="127">
        <v>60.278399999999991</v>
      </c>
      <c r="Q74" s="128">
        <v>0.57407999999999992</v>
      </c>
      <c r="R74" s="141">
        <f t="shared" ref="R74:R81" si="19">O74-Q74</f>
        <v>-0.21296000000000004</v>
      </c>
      <c r="S74" s="134">
        <v>55.278399999999991</v>
      </c>
      <c r="T74" s="135">
        <v>0.55278399999999994</v>
      </c>
      <c r="U74" s="134">
        <v>105.27839999999999</v>
      </c>
      <c r="V74" s="135">
        <v>0.70185599999999992</v>
      </c>
      <c r="W74" s="141">
        <f t="shared" ref="W74:W81" si="20">T74-V74</f>
        <v>-0.14907199999999998</v>
      </c>
      <c r="X74" s="26">
        <v>30</v>
      </c>
      <c r="Y74" s="31">
        <v>0.3</v>
      </c>
    </row>
    <row r="75" spans="1:25">
      <c r="A75" s="79"/>
      <c r="B75" s="108" t="s">
        <v>358</v>
      </c>
      <c r="C75" s="69" t="s">
        <v>2</v>
      </c>
      <c r="D75" s="70" t="s">
        <v>359</v>
      </c>
      <c r="E75" s="24">
        <v>4.76</v>
      </c>
      <c r="F75" s="43">
        <v>6.2463133956521194E-3</v>
      </c>
      <c r="G75" s="25">
        <v>322.5376</v>
      </c>
      <c r="H75" s="25">
        <v>658.24000000000012</v>
      </c>
      <c r="I75" s="45">
        <v>700</v>
      </c>
      <c r="J75" s="43">
        <v>6.597860408124794E-3</v>
      </c>
      <c r="K75" s="45">
        <v>735</v>
      </c>
      <c r="L75" s="123">
        <v>6.9277534285310336E-3</v>
      </c>
      <c r="M75" s="125">
        <f t="shared" si="18"/>
        <v>-35</v>
      </c>
      <c r="N75" s="127">
        <v>167.46239999999995</v>
      </c>
      <c r="O75" s="128">
        <v>0.34175999999999995</v>
      </c>
      <c r="P75" s="127">
        <v>191.9624</v>
      </c>
      <c r="Q75" s="128">
        <v>0.37310476190476188</v>
      </c>
      <c r="R75" s="141">
        <f t="shared" si="19"/>
        <v>-3.1344761904761931E-2</v>
      </c>
      <c r="S75" s="134">
        <v>377.4624</v>
      </c>
      <c r="T75" s="135">
        <v>0.53923200000000004</v>
      </c>
      <c r="U75" s="134">
        <v>412.4624</v>
      </c>
      <c r="V75" s="135">
        <v>0.5611733333333333</v>
      </c>
      <c r="W75" s="141">
        <f t="shared" si="20"/>
        <v>-2.1941333333333257E-2</v>
      </c>
      <c r="X75" s="26">
        <v>210.00000000000006</v>
      </c>
      <c r="Y75" s="31">
        <v>0.3000000000000001</v>
      </c>
    </row>
    <row r="76" spans="1:25">
      <c r="A76" s="79"/>
      <c r="B76" s="82" t="s">
        <v>251</v>
      </c>
      <c r="C76" s="69" t="s">
        <v>2</v>
      </c>
      <c r="D76" s="70" t="s">
        <v>345</v>
      </c>
      <c r="E76" s="24">
        <v>5.82</v>
      </c>
      <c r="F76" s="43">
        <v>7.6372991518267519E-3</v>
      </c>
      <c r="G76" s="25">
        <v>394.36320000000006</v>
      </c>
      <c r="H76" s="25">
        <v>804.82285714285729</v>
      </c>
      <c r="I76" s="45">
        <v>850</v>
      </c>
      <c r="J76" s="43">
        <v>8.0116876384372492E-3</v>
      </c>
      <c r="K76" s="45">
        <v>900</v>
      </c>
      <c r="L76" s="123">
        <v>8.4829633818747346E-3</v>
      </c>
      <c r="M76" s="125">
        <f t="shared" si="18"/>
        <v>-50</v>
      </c>
      <c r="N76" s="127">
        <v>200.63679999999994</v>
      </c>
      <c r="O76" s="128">
        <v>0.33720470588235285</v>
      </c>
      <c r="P76" s="127">
        <v>235.63679999999994</v>
      </c>
      <c r="Q76" s="128">
        <v>0.37402666666666656</v>
      </c>
      <c r="R76" s="141">
        <f t="shared" si="19"/>
        <v>-3.6821960784313712E-2</v>
      </c>
      <c r="S76" s="134">
        <v>455.63679999999994</v>
      </c>
      <c r="T76" s="135">
        <v>0.53604329411764695</v>
      </c>
      <c r="U76" s="134">
        <v>505.63679999999994</v>
      </c>
      <c r="V76" s="135">
        <v>0.56181866666666658</v>
      </c>
      <c r="W76" s="141">
        <f t="shared" si="20"/>
        <v>-2.5775372549019626E-2</v>
      </c>
      <c r="X76" s="26">
        <v>255</v>
      </c>
      <c r="Y76" s="31">
        <v>0.3</v>
      </c>
    </row>
    <row r="77" spans="1:25">
      <c r="A77" s="79"/>
      <c r="B77" s="71" t="s">
        <v>350</v>
      </c>
      <c r="C77" s="69" t="s">
        <v>2</v>
      </c>
      <c r="D77" s="70" t="s">
        <v>351</v>
      </c>
      <c r="E77" s="24">
        <v>8.0500000000000007</v>
      </c>
      <c r="F77" s="43">
        <v>1.0563618242646969E-2</v>
      </c>
      <c r="G77" s="25">
        <v>545.46800000000019</v>
      </c>
      <c r="H77" s="25">
        <v>1113.2000000000005</v>
      </c>
      <c r="I77" s="45">
        <v>1120</v>
      </c>
      <c r="J77" s="43">
        <v>1.055657665299967E-2</v>
      </c>
      <c r="K77" s="45">
        <v>1250</v>
      </c>
      <c r="L77" s="123">
        <v>1.1781893585937132E-2</v>
      </c>
      <c r="M77" s="125">
        <f t="shared" si="18"/>
        <v>-130</v>
      </c>
      <c r="N77" s="127">
        <v>238.53199999999981</v>
      </c>
      <c r="O77" s="128">
        <v>0.30424999999999974</v>
      </c>
      <c r="P77" s="127">
        <v>329.53199999999981</v>
      </c>
      <c r="Q77" s="128">
        <v>0.37660799999999978</v>
      </c>
      <c r="R77" s="141">
        <f t="shared" si="19"/>
        <v>-7.2358000000000033E-2</v>
      </c>
      <c r="S77" s="134">
        <v>574.53199999999981</v>
      </c>
      <c r="T77" s="135">
        <v>0.51297499999999985</v>
      </c>
      <c r="U77" s="134">
        <v>704.53199999999981</v>
      </c>
      <c r="V77" s="135">
        <v>0.56362559999999984</v>
      </c>
      <c r="W77" s="141">
        <f t="shared" si="20"/>
        <v>-5.065059999999999E-2</v>
      </c>
      <c r="X77" s="26">
        <v>336</v>
      </c>
      <c r="Y77" s="31">
        <v>0.3</v>
      </c>
    </row>
    <row r="78" spans="1:25">
      <c r="A78" s="79"/>
      <c r="B78" s="71" t="s">
        <v>346</v>
      </c>
      <c r="C78" s="69" t="s">
        <v>2</v>
      </c>
      <c r="D78" s="70" t="s">
        <v>347</v>
      </c>
      <c r="E78" s="24">
        <v>15.23</v>
      </c>
      <c r="F78" s="43">
        <v>1.9985578364660039E-2</v>
      </c>
      <c r="G78" s="25">
        <v>1031.9848000000002</v>
      </c>
      <c r="H78" s="25">
        <v>1842.8300000000004</v>
      </c>
      <c r="I78" s="45">
        <v>1850</v>
      </c>
      <c r="J78" s="43">
        <v>1.7437202507186954E-2</v>
      </c>
      <c r="K78" s="45">
        <v>2200</v>
      </c>
      <c r="L78" s="123">
        <v>2.0736132711249352E-2</v>
      </c>
      <c r="M78" s="125">
        <f t="shared" si="18"/>
        <v>-350</v>
      </c>
      <c r="N78" s="127">
        <v>263.01519999999982</v>
      </c>
      <c r="O78" s="128">
        <v>0.20310054054054041</v>
      </c>
      <c r="P78" s="127">
        <v>508.01519999999982</v>
      </c>
      <c r="Q78" s="128">
        <v>0.3298799999999999</v>
      </c>
      <c r="R78" s="141">
        <f t="shared" si="19"/>
        <v>-0.12677945945945948</v>
      </c>
      <c r="S78" s="134">
        <v>818.01519999999982</v>
      </c>
      <c r="T78" s="135">
        <v>0.4421703783783783</v>
      </c>
      <c r="U78" s="134">
        <v>1168.0151999999998</v>
      </c>
      <c r="V78" s="135">
        <v>0.53091599999999994</v>
      </c>
      <c r="W78" s="141">
        <f t="shared" si="20"/>
        <v>-8.874562162162164E-2</v>
      </c>
      <c r="X78" s="26">
        <v>555</v>
      </c>
      <c r="Y78" s="31">
        <v>0.3</v>
      </c>
    </row>
    <row r="79" spans="1:25">
      <c r="A79" s="79"/>
      <c r="B79" s="71" t="s">
        <v>348</v>
      </c>
      <c r="C79" s="69" t="s">
        <v>2</v>
      </c>
      <c r="D79" s="70" t="s">
        <v>349</v>
      </c>
      <c r="E79" s="24">
        <v>54.41</v>
      </c>
      <c r="F79" s="43">
        <v>7.1399561314586524E-2</v>
      </c>
      <c r="G79" s="25">
        <v>3686.8216000000007</v>
      </c>
      <c r="H79" s="25">
        <v>6583.6100000000015</v>
      </c>
      <c r="I79" s="45">
        <v>6600</v>
      </c>
      <c r="J79" s="43">
        <v>6.2208398133748059E-2</v>
      </c>
      <c r="K79" s="45">
        <v>7825</v>
      </c>
      <c r="L79" s="123">
        <v>7.375465384796645E-2</v>
      </c>
      <c r="M79" s="125">
        <f t="shared" si="18"/>
        <v>-1225</v>
      </c>
      <c r="N79" s="127">
        <v>933.17839999999933</v>
      </c>
      <c r="O79" s="128">
        <v>0.20198666666666651</v>
      </c>
      <c r="P79" s="127">
        <v>1790.6783999999993</v>
      </c>
      <c r="Q79" s="128">
        <v>0.3269152715654951</v>
      </c>
      <c r="R79" s="141">
        <f t="shared" si="19"/>
        <v>-0.12492860489882859</v>
      </c>
      <c r="S79" s="134">
        <v>2913.1783999999993</v>
      </c>
      <c r="T79" s="135">
        <v>0.44139066666666654</v>
      </c>
      <c r="U79" s="134">
        <v>4138.1783999999989</v>
      </c>
      <c r="V79" s="135">
        <v>0.52884069009584656</v>
      </c>
      <c r="W79" s="141">
        <f t="shared" si="20"/>
        <v>-8.7450023429180013E-2</v>
      </c>
      <c r="X79" s="26">
        <v>1980</v>
      </c>
      <c r="Y79" s="31">
        <v>0.3</v>
      </c>
    </row>
    <row r="80" spans="1:25">
      <c r="A80" s="79"/>
      <c r="B80" s="71" t="s">
        <v>352</v>
      </c>
      <c r="C80" s="69" t="s">
        <v>2</v>
      </c>
      <c r="D80" s="70" t="s">
        <v>353</v>
      </c>
      <c r="E80" s="24">
        <v>128.93</v>
      </c>
      <c r="F80" s="43">
        <v>0.16918848447508988</v>
      </c>
      <c r="G80" s="25">
        <v>8736.2968000000019</v>
      </c>
      <c r="H80" s="25">
        <v>15600.530000000002</v>
      </c>
      <c r="I80" s="45">
        <v>15600</v>
      </c>
      <c r="J80" s="43">
        <v>0.1470380319524954</v>
      </c>
      <c r="K80" s="45">
        <v>18500</v>
      </c>
      <c r="L80" s="123">
        <v>0.17437202507186955</v>
      </c>
      <c r="M80" s="125">
        <f t="shared" si="18"/>
        <v>-2900</v>
      </c>
      <c r="N80" s="127">
        <v>2183.7031999999981</v>
      </c>
      <c r="O80" s="128">
        <v>0.19997282051282034</v>
      </c>
      <c r="P80" s="127">
        <v>4213.7031999999981</v>
      </c>
      <c r="Q80" s="128">
        <v>0.32538248648648632</v>
      </c>
      <c r="R80" s="141">
        <f t="shared" si="19"/>
        <v>-0.12540966597366598</v>
      </c>
      <c r="S80" s="134">
        <v>6863.7031999999981</v>
      </c>
      <c r="T80" s="135">
        <v>0.43998097435897426</v>
      </c>
      <c r="U80" s="134">
        <v>9763.7031999999981</v>
      </c>
      <c r="V80" s="135">
        <v>0.52776774054054043</v>
      </c>
      <c r="W80" s="141">
        <f t="shared" si="20"/>
        <v>-8.7786766181566167E-2</v>
      </c>
      <c r="X80" s="26">
        <v>4680</v>
      </c>
      <c r="Y80" s="31">
        <v>0.3</v>
      </c>
    </row>
    <row r="81" spans="1:25">
      <c r="A81" s="79"/>
      <c r="B81" s="82" t="s">
        <v>239</v>
      </c>
      <c r="C81" s="69" t="s">
        <v>2</v>
      </c>
      <c r="D81" s="70" t="s">
        <v>344</v>
      </c>
      <c r="E81" s="24">
        <v>174.59</v>
      </c>
      <c r="F81" s="43">
        <v>0.22910585204766884</v>
      </c>
      <c r="G81" s="25">
        <v>11830.218400000002</v>
      </c>
      <c r="H81" s="25">
        <v>21125.390000000003</v>
      </c>
      <c r="I81" s="45">
        <v>21150</v>
      </c>
      <c r="J81" s="43">
        <v>0.19934963947405626</v>
      </c>
      <c r="K81" s="45">
        <v>25000</v>
      </c>
      <c r="L81" s="123">
        <v>0.23563787171874265</v>
      </c>
      <c r="M81" s="125">
        <f t="shared" si="18"/>
        <v>-3850</v>
      </c>
      <c r="N81" s="127">
        <v>2974.7815999999966</v>
      </c>
      <c r="O81" s="128">
        <v>0.20093087470449153</v>
      </c>
      <c r="P81" s="127">
        <v>5669.7815999999984</v>
      </c>
      <c r="Q81" s="128">
        <v>0.32398751999999992</v>
      </c>
      <c r="R81" s="141">
        <f t="shared" si="19"/>
        <v>-0.12305664529550839</v>
      </c>
      <c r="S81" s="134">
        <v>9319.7815999999984</v>
      </c>
      <c r="T81" s="135">
        <v>0.44065161229314415</v>
      </c>
      <c r="U81" s="134">
        <v>13169.781599999998</v>
      </c>
      <c r="V81" s="135">
        <v>0.52679126399999998</v>
      </c>
      <c r="W81" s="141">
        <f t="shared" si="20"/>
        <v>-8.6139651706855835E-2</v>
      </c>
      <c r="X81" s="26">
        <v>6345.0000000000018</v>
      </c>
      <c r="Y81" s="31">
        <v>0.3000000000000001</v>
      </c>
    </row>
    <row r="82" spans="1:25" ht="15.6">
      <c r="A82" s="83" t="s">
        <v>360</v>
      </c>
      <c r="B82" s="84"/>
      <c r="C82" s="85"/>
      <c r="D82" s="85"/>
      <c r="E82" s="24"/>
      <c r="F82" s="43"/>
      <c r="G82" s="25"/>
      <c r="H82" s="25"/>
      <c r="I82" s="45"/>
      <c r="J82" s="49"/>
      <c r="K82" s="45"/>
      <c r="L82" s="49"/>
      <c r="M82" s="52"/>
      <c r="N82" s="127"/>
      <c r="O82" s="128"/>
      <c r="P82" s="127"/>
      <c r="Q82" s="128"/>
      <c r="R82" s="141"/>
      <c r="S82" s="134"/>
      <c r="T82" s="135"/>
      <c r="U82" s="134"/>
      <c r="V82" s="135"/>
      <c r="W82" s="141"/>
      <c r="X82" s="26"/>
      <c r="Y82" s="31"/>
    </row>
    <row r="83" spans="1:25">
      <c r="A83" s="80" t="s">
        <v>237</v>
      </c>
      <c r="B83" s="65" t="s">
        <v>361</v>
      </c>
      <c r="C83" s="64"/>
      <c r="D83" s="66"/>
      <c r="E83" s="24"/>
      <c r="F83" s="43"/>
      <c r="G83" s="25"/>
      <c r="H83" s="25"/>
      <c r="I83" s="45"/>
      <c r="J83" s="49"/>
      <c r="K83" s="45"/>
      <c r="L83" s="49"/>
      <c r="M83" s="52"/>
      <c r="N83" s="127"/>
      <c r="O83" s="128"/>
      <c r="P83" s="127"/>
      <c r="Q83" s="128"/>
      <c r="R83" s="141"/>
      <c r="S83" s="134"/>
      <c r="T83" s="135"/>
      <c r="U83" s="134"/>
      <c r="V83" s="135"/>
      <c r="W83" s="141"/>
      <c r="X83" s="26"/>
      <c r="Y83" s="31"/>
    </row>
    <row r="84" spans="1:25">
      <c r="A84" s="79"/>
      <c r="B84" s="108" t="s">
        <v>367</v>
      </c>
      <c r="C84" s="69" t="s">
        <v>2</v>
      </c>
      <c r="D84" s="70" t="s">
        <v>368</v>
      </c>
      <c r="E84" s="24">
        <v>0.4</v>
      </c>
      <c r="F84" s="43">
        <v>4.0742574156577791E-4</v>
      </c>
      <c r="G84" s="25">
        <v>27.104000000000006</v>
      </c>
      <c r="H84" s="25">
        <v>55.314285714285738</v>
      </c>
      <c r="I84" s="45">
        <v>100</v>
      </c>
      <c r="J84" s="43">
        <v>7.1533316642226113E-4</v>
      </c>
      <c r="K84" s="45">
        <v>100</v>
      </c>
      <c r="L84" s="123">
        <v>7.1533316642226113E-4</v>
      </c>
      <c r="M84" s="125">
        <f t="shared" ref="M84:M98" si="21">I84-K84</f>
        <v>0</v>
      </c>
      <c r="N84" s="127">
        <v>42.895999999999994</v>
      </c>
      <c r="O84" s="128">
        <v>0.6127999999999999</v>
      </c>
      <c r="P84" s="127">
        <v>42.895999999999994</v>
      </c>
      <c r="Q84" s="128">
        <v>0.6127999999999999</v>
      </c>
      <c r="R84" s="141">
        <f t="shared" ref="R84:R98" si="22">O84-Q84</f>
        <v>0</v>
      </c>
      <c r="S84" s="134">
        <v>72.895999999999987</v>
      </c>
      <c r="T84" s="135">
        <v>0.72895999999999983</v>
      </c>
      <c r="U84" s="134">
        <v>72.895999999999987</v>
      </c>
      <c r="V84" s="135">
        <v>0.72895999999999983</v>
      </c>
      <c r="W84" s="141">
        <f t="shared" ref="W84:W98" si="23">T84-V84</f>
        <v>0</v>
      </c>
      <c r="X84" s="26">
        <v>30</v>
      </c>
      <c r="Y84" s="31">
        <v>0.3</v>
      </c>
    </row>
    <row r="85" spans="1:25">
      <c r="A85" s="79"/>
      <c r="B85" s="108" t="s">
        <v>389</v>
      </c>
      <c r="C85" s="69" t="s">
        <v>2</v>
      </c>
      <c r="D85" s="70" t="s">
        <v>390</v>
      </c>
      <c r="E85" s="24">
        <v>1.8</v>
      </c>
      <c r="F85" s="43">
        <v>1.8334158370460006E-3</v>
      </c>
      <c r="G85" s="25">
        <v>121.96800000000003</v>
      </c>
      <c r="H85" s="25">
        <v>248.91428571428582</v>
      </c>
      <c r="I85" s="45">
        <v>300</v>
      </c>
      <c r="J85" s="43">
        <v>2.1459994992667833E-3</v>
      </c>
      <c r="K85" s="45">
        <v>300</v>
      </c>
      <c r="L85" s="123">
        <v>2.1459994992667833E-3</v>
      </c>
      <c r="M85" s="125">
        <f t="shared" si="21"/>
        <v>0</v>
      </c>
      <c r="N85" s="127">
        <v>88.031999999999968</v>
      </c>
      <c r="O85" s="128">
        <v>0.41919999999999985</v>
      </c>
      <c r="P85" s="127">
        <v>88.031999999999968</v>
      </c>
      <c r="Q85" s="128">
        <v>0.41919999999999985</v>
      </c>
      <c r="R85" s="141">
        <f t="shared" si="22"/>
        <v>0</v>
      </c>
      <c r="S85" s="134">
        <v>178.03199999999998</v>
      </c>
      <c r="T85" s="135">
        <v>0.59343999999999997</v>
      </c>
      <c r="U85" s="134">
        <v>178.03199999999998</v>
      </c>
      <c r="V85" s="135">
        <v>0.59343999999999997</v>
      </c>
      <c r="W85" s="141">
        <f t="shared" si="23"/>
        <v>0</v>
      </c>
      <c r="X85" s="26">
        <v>90</v>
      </c>
      <c r="Y85" s="31">
        <v>0.3</v>
      </c>
    </row>
    <row r="86" spans="1:25">
      <c r="A86" s="79"/>
      <c r="B86" s="71" t="s">
        <v>244</v>
      </c>
      <c r="C86" s="69" t="s">
        <v>2</v>
      </c>
      <c r="D86" s="70" t="s">
        <v>395</v>
      </c>
      <c r="E86" s="24">
        <v>2.7</v>
      </c>
      <c r="F86" s="43">
        <v>2.7501237555690012E-3</v>
      </c>
      <c r="G86" s="25">
        <v>182.95200000000006</v>
      </c>
      <c r="H86" s="25">
        <v>373.37142857142868</v>
      </c>
      <c r="I86" s="45">
        <v>500</v>
      </c>
      <c r="J86" s="43">
        <v>3.5766658321113058E-3</v>
      </c>
      <c r="K86" s="45">
        <v>500</v>
      </c>
      <c r="L86" s="123">
        <v>3.5766658321113058E-3</v>
      </c>
      <c r="M86" s="125">
        <f t="shared" si="21"/>
        <v>0</v>
      </c>
      <c r="N86" s="127">
        <v>167.04799999999994</v>
      </c>
      <c r="O86" s="128">
        <v>0.47727999999999982</v>
      </c>
      <c r="P86" s="127">
        <v>167.04799999999994</v>
      </c>
      <c r="Q86" s="128">
        <v>0.47727999999999982</v>
      </c>
      <c r="R86" s="141">
        <f t="shared" si="22"/>
        <v>0</v>
      </c>
      <c r="S86" s="134">
        <v>317.04799999999994</v>
      </c>
      <c r="T86" s="135">
        <v>0.63409599999999988</v>
      </c>
      <c r="U86" s="134">
        <v>317.04799999999994</v>
      </c>
      <c r="V86" s="135">
        <v>0.63409599999999988</v>
      </c>
      <c r="W86" s="141">
        <f t="shared" si="23"/>
        <v>0</v>
      </c>
      <c r="X86" s="26">
        <v>150</v>
      </c>
      <c r="Y86" s="31">
        <v>0.3</v>
      </c>
    </row>
    <row r="87" spans="1:25">
      <c r="A87" s="67" t="s">
        <v>391</v>
      </c>
      <c r="B87" s="72" t="s">
        <v>392</v>
      </c>
      <c r="C87" s="69" t="s">
        <v>382</v>
      </c>
      <c r="D87" s="69" t="s">
        <v>393</v>
      </c>
      <c r="E87" s="24">
        <v>2.81</v>
      </c>
      <c r="F87" s="43">
        <v>2.8621658344995899E-3</v>
      </c>
      <c r="G87" s="25">
        <v>190.40560000000002</v>
      </c>
      <c r="H87" s="25">
        <v>388.58285714285722</v>
      </c>
      <c r="I87" s="45">
        <v>400</v>
      </c>
      <c r="J87" s="43">
        <v>2.8613326656890445E-3</v>
      </c>
      <c r="K87" s="45">
        <v>500</v>
      </c>
      <c r="L87" s="123">
        <v>3.5766658321113058E-3</v>
      </c>
      <c r="M87" s="125">
        <f t="shared" si="21"/>
        <v>-100</v>
      </c>
      <c r="N87" s="127">
        <v>89.594399999999979</v>
      </c>
      <c r="O87" s="128">
        <v>0.31997999999999993</v>
      </c>
      <c r="P87" s="127">
        <v>159.59439999999998</v>
      </c>
      <c r="Q87" s="128">
        <v>0.45598399999999994</v>
      </c>
      <c r="R87" s="141">
        <f t="shared" si="22"/>
        <v>-0.13600400000000001</v>
      </c>
      <c r="S87" s="134">
        <v>209.59439999999998</v>
      </c>
      <c r="T87" s="135">
        <v>0.52398599999999995</v>
      </c>
      <c r="U87" s="134">
        <v>309.59439999999995</v>
      </c>
      <c r="V87" s="135">
        <v>0.61918879999999987</v>
      </c>
      <c r="W87" s="141">
        <f t="shared" si="23"/>
        <v>-9.5202799999999921E-2</v>
      </c>
      <c r="X87" s="26">
        <v>120</v>
      </c>
      <c r="Y87" s="31">
        <v>0.3</v>
      </c>
    </row>
    <row r="88" spans="1:25">
      <c r="A88" s="79"/>
      <c r="B88" s="71" t="s">
        <v>251</v>
      </c>
      <c r="C88" s="69" t="s">
        <v>2</v>
      </c>
      <c r="D88" s="70" t="s">
        <v>371</v>
      </c>
      <c r="E88" s="24">
        <v>10.35</v>
      </c>
      <c r="F88" s="43">
        <v>1.0542141063014503E-2</v>
      </c>
      <c r="G88" s="25">
        <v>701.31600000000003</v>
      </c>
      <c r="H88" s="25">
        <v>1431.2571428571432</v>
      </c>
      <c r="I88" s="45">
        <v>1500</v>
      </c>
      <c r="J88" s="43">
        <v>1.0729997496333918E-2</v>
      </c>
      <c r="K88" s="45">
        <v>1600</v>
      </c>
      <c r="L88" s="123">
        <v>1.1445330662756178E-2</v>
      </c>
      <c r="M88" s="125">
        <f t="shared" si="21"/>
        <v>-100</v>
      </c>
      <c r="N88" s="127">
        <v>348.68399999999997</v>
      </c>
      <c r="O88" s="128">
        <v>0.33207999999999999</v>
      </c>
      <c r="P88" s="127">
        <v>418.68399999999997</v>
      </c>
      <c r="Q88" s="128">
        <v>0.37382499999999996</v>
      </c>
      <c r="R88" s="141">
        <f t="shared" si="22"/>
        <v>-4.1744999999999977E-2</v>
      </c>
      <c r="S88" s="134">
        <v>798.68399999999997</v>
      </c>
      <c r="T88" s="135">
        <v>0.53245599999999993</v>
      </c>
      <c r="U88" s="134">
        <v>898.68399999999997</v>
      </c>
      <c r="V88" s="135">
        <v>0.56167749999999994</v>
      </c>
      <c r="W88" s="141">
        <f t="shared" si="23"/>
        <v>-2.9221500000000011E-2</v>
      </c>
      <c r="X88" s="26">
        <v>450</v>
      </c>
      <c r="Y88" s="31">
        <v>0.3</v>
      </c>
    </row>
    <row r="89" spans="1:25">
      <c r="A89" s="79"/>
      <c r="B89" s="71" t="s">
        <v>350</v>
      </c>
      <c r="C89" s="69" t="s">
        <v>2</v>
      </c>
      <c r="D89" s="70" t="s">
        <v>394</v>
      </c>
      <c r="E89" s="24">
        <v>13.49</v>
      </c>
      <c r="F89" s="43">
        <v>1.374043313430586E-2</v>
      </c>
      <c r="G89" s="25">
        <v>914.08240000000012</v>
      </c>
      <c r="H89" s="25">
        <v>1865.4742857142862</v>
      </c>
      <c r="I89" s="45">
        <v>1865</v>
      </c>
      <c r="J89" s="43">
        <v>1.3340963553775171E-2</v>
      </c>
      <c r="K89" s="45">
        <v>2100</v>
      </c>
      <c r="L89" s="123">
        <v>1.5021996494867485E-2</v>
      </c>
      <c r="M89" s="125">
        <f t="shared" si="21"/>
        <v>-235</v>
      </c>
      <c r="N89" s="127">
        <v>391.41759999999988</v>
      </c>
      <c r="O89" s="128">
        <v>0.299821983914209</v>
      </c>
      <c r="P89" s="127">
        <v>555.91759999999988</v>
      </c>
      <c r="Q89" s="128">
        <v>0.37817523809523801</v>
      </c>
      <c r="R89" s="141">
        <f t="shared" si="22"/>
        <v>-7.8353254181029008E-2</v>
      </c>
      <c r="S89" s="134">
        <v>950.91759999999988</v>
      </c>
      <c r="T89" s="135">
        <v>0.50987538873994631</v>
      </c>
      <c r="U89" s="134">
        <v>1185.9175999999998</v>
      </c>
      <c r="V89" s="135">
        <v>0.5647226666666666</v>
      </c>
      <c r="W89" s="141">
        <f t="shared" si="23"/>
        <v>-5.4847277926720284E-2</v>
      </c>
      <c r="X89" s="26">
        <v>559.5</v>
      </c>
      <c r="Y89" s="31">
        <v>0.3</v>
      </c>
    </row>
    <row r="90" spans="1:25">
      <c r="A90" s="79"/>
      <c r="B90" s="71" t="s">
        <v>369</v>
      </c>
      <c r="C90" s="69" t="s">
        <v>363</v>
      </c>
      <c r="D90" s="70" t="s">
        <v>370</v>
      </c>
      <c r="E90" s="24">
        <v>15.8</v>
      </c>
      <c r="F90" s="43">
        <v>1.6093316791848229E-2</v>
      </c>
      <c r="G90" s="25">
        <v>1070.6080000000004</v>
      </c>
      <c r="H90" s="25">
        <v>1911.8000000000009</v>
      </c>
      <c r="I90" s="45">
        <v>2000</v>
      </c>
      <c r="J90" s="43">
        <v>1.4306663328445223E-2</v>
      </c>
      <c r="K90" s="45">
        <v>2300</v>
      </c>
      <c r="L90" s="123">
        <v>1.6452662827712006E-2</v>
      </c>
      <c r="M90" s="125">
        <f t="shared" si="21"/>
        <v>-300</v>
      </c>
      <c r="N90" s="127">
        <v>329.3919999999996</v>
      </c>
      <c r="O90" s="128">
        <v>0.23527999999999971</v>
      </c>
      <c r="P90" s="127">
        <v>539.3919999999996</v>
      </c>
      <c r="Q90" s="128">
        <v>0.33502608695652147</v>
      </c>
      <c r="R90" s="141">
        <f t="shared" si="22"/>
        <v>-9.9746086956521762E-2</v>
      </c>
      <c r="S90" s="134">
        <v>929.3919999999996</v>
      </c>
      <c r="T90" s="135">
        <v>0.46469599999999978</v>
      </c>
      <c r="U90" s="134">
        <v>1229.3919999999996</v>
      </c>
      <c r="V90" s="135">
        <v>0.534518260869565</v>
      </c>
      <c r="W90" s="141">
        <f t="shared" si="23"/>
        <v>-6.9822260869565222E-2</v>
      </c>
      <c r="X90" s="26">
        <v>600</v>
      </c>
      <c r="Y90" s="31">
        <v>0.3</v>
      </c>
    </row>
    <row r="91" spans="1:25">
      <c r="A91" s="79"/>
      <c r="B91" s="108" t="s">
        <v>387</v>
      </c>
      <c r="C91" s="69" t="s">
        <v>2</v>
      </c>
      <c r="D91" s="70" t="s">
        <v>388</v>
      </c>
      <c r="E91" s="24">
        <v>16.28</v>
      </c>
      <c r="F91" s="43">
        <v>1.6582227681727162E-2</v>
      </c>
      <c r="G91" s="25">
        <v>1103.1328000000003</v>
      </c>
      <c r="H91" s="25">
        <v>1969.8800000000008</v>
      </c>
      <c r="I91" s="45">
        <v>2000</v>
      </c>
      <c r="J91" s="43">
        <v>1.4306663328445223E-2</v>
      </c>
      <c r="K91" s="45">
        <v>2350</v>
      </c>
      <c r="L91" s="123">
        <v>1.6810329410923138E-2</v>
      </c>
      <c r="M91" s="125">
        <f t="shared" si="21"/>
        <v>-350</v>
      </c>
      <c r="N91" s="127">
        <v>296.86719999999968</v>
      </c>
      <c r="O91" s="128">
        <v>0.21204799999999976</v>
      </c>
      <c r="P91" s="127">
        <v>541.86719999999968</v>
      </c>
      <c r="Q91" s="128">
        <v>0.32940255319148914</v>
      </c>
      <c r="R91" s="141">
        <f t="shared" si="22"/>
        <v>-0.11735455319148938</v>
      </c>
      <c r="S91" s="134">
        <v>896.86719999999968</v>
      </c>
      <c r="T91" s="135">
        <v>0.44843359999999982</v>
      </c>
      <c r="U91" s="134">
        <v>1246.8671999999997</v>
      </c>
      <c r="V91" s="135">
        <v>0.53058178723404237</v>
      </c>
      <c r="W91" s="141">
        <f t="shared" si="23"/>
        <v>-8.2148187234042547E-2</v>
      </c>
      <c r="X91" s="26">
        <v>600</v>
      </c>
      <c r="Y91" s="31">
        <v>0.3</v>
      </c>
    </row>
    <row r="92" spans="1:25">
      <c r="A92" s="79" t="s">
        <v>384</v>
      </c>
      <c r="B92" s="71" t="s">
        <v>385</v>
      </c>
      <c r="C92" s="69" t="s">
        <v>382</v>
      </c>
      <c r="D92" s="70" t="s">
        <v>386</v>
      </c>
      <c r="E92" s="24">
        <v>16.43</v>
      </c>
      <c r="F92" s="43">
        <v>1.6735012334814326E-2</v>
      </c>
      <c r="G92" s="25">
        <v>1113.2968000000001</v>
      </c>
      <c r="H92" s="25">
        <v>1988.0300000000002</v>
      </c>
      <c r="I92" s="45">
        <v>2000</v>
      </c>
      <c r="J92" s="43">
        <v>1.4306663328445223E-2</v>
      </c>
      <c r="K92" s="45">
        <v>2365</v>
      </c>
      <c r="L92" s="123">
        <v>1.6917629385886476E-2</v>
      </c>
      <c r="M92" s="125">
        <f t="shared" si="21"/>
        <v>-365</v>
      </c>
      <c r="N92" s="127">
        <v>286.70319999999992</v>
      </c>
      <c r="O92" s="128">
        <v>0.20478799999999994</v>
      </c>
      <c r="P92" s="127">
        <v>542.20319999999992</v>
      </c>
      <c r="Q92" s="128">
        <v>0.32751627906976738</v>
      </c>
      <c r="R92" s="141">
        <f t="shared" si="22"/>
        <v>-0.12272827906976744</v>
      </c>
      <c r="S92" s="134">
        <v>886.70319999999992</v>
      </c>
      <c r="T92" s="135">
        <v>0.44335159999999996</v>
      </c>
      <c r="U92" s="134">
        <v>1251.7031999999999</v>
      </c>
      <c r="V92" s="135">
        <v>0.5292613953488372</v>
      </c>
      <c r="W92" s="141">
        <f t="shared" si="23"/>
        <v>-8.5909795348837248E-2</v>
      </c>
      <c r="X92" s="26">
        <v>600</v>
      </c>
      <c r="Y92" s="31">
        <v>0.3</v>
      </c>
    </row>
    <row r="93" spans="1:25">
      <c r="A93" s="69" t="s">
        <v>376</v>
      </c>
      <c r="B93" s="114" t="s">
        <v>377</v>
      </c>
      <c r="C93" s="94" t="s">
        <v>378</v>
      </c>
      <c r="D93" s="69" t="s">
        <v>379</v>
      </c>
      <c r="E93" s="24">
        <v>25.23</v>
      </c>
      <c r="F93" s="43">
        <v>2.5698378649261444E-2</v>
      </c>
      <c r="G93" s="25">
        <v>1709.5848000000003</v>
      </c>
      <c r="H93" s="25">
        <v>3052.8300000000004</v>
      </c>
      <c r="I93" s="45">
        <v>3050</v>
      </c>
      <c r="J93" s="43">
        <v>2.1817661575878965E-2</v>
      </c>
      <c r="K93" s="45">
        <v>3630</v>
      </c>
      <c r="L93" s="123">
        <v>2.5966593941128081E-2</v>
      </c>
      <c r="M93" s="125">
        <f t="shared" si="21"/>
        <v>-580</v>
      </c>
      <c r="N93" s="127">
        <v>425.41519999999969</v>
      </c>
      <c r="O93" s="128">
        <v>0.19925770491803263</v>
      </c>
      <c r="P93" s="127">
        <v>831.41519999999969</v>
      </c>
      <c r="Q93" s="128">
        <v>0.32719999999999988</v>
      </c>
      <c r="R93" s="141">
        <f t="shared" si="22"/>
        <v>-0.12794229508196725</v>
      </c>
      <c r="S93" s="134">
        <v>1340.4151999999997</v>
      </c>
      <c r="T93" s="135">
        <v>0.43948039344262285</v>
      </c>
      <c r="U93" s="134">
        <v>1920.4151999999997</v>
      </c>
      <c r="V93" s="135">
        <v>0.52903999999999995</v>
      </c>
      <c r="W93" s="141">
        <f t="shared" si="23"/>
        <v>-8.9559606557377103E-2</v>
      </c>
      <c r="X93" s="26">
        <v>915</v>
      </c>
      <c r="Y93" s="31">
        <v>0.3</v>
      </c>
    </row>
    <row r="94" spans="1:25">
      <c r="A94" s="79"/>
      <c r="B94" s="71" t="s">
        <v>372</v>
      </c>
      <c r="C94" s="69" t="s">
        <v>2</v>
      </c>
      <c r="D94" s="70" t="s">
        <v>373</v>
      </c>
      <c r="E94" s="24">
        <v>29.11</v>
      </c>
      <c r="F94" s="43">
        <v>2.9650408342449489E-2</v>
      </c>
      <c r="G94" s="25">
        <v>1972.4936</v>
      </c>
      <c r="H94" s="25">
        <v>3522.31</v>
      </c>
      <c r="I94" s="45">
        <v>3550</v>
      </c>
      <c r="J94" s="43">
        <v>2.5394327407990271E-2</v>
      </c>
      <c r="K94" s="45">
        <v>4185</v>
      </c>
      <c r="L94" s="123">
        <v>2.9936693014771629E-2</v>
      </c>
      <c r="M94" s="125">
        <f t="shared" si="21"/>
        <v>-635</v>
      </c>
      <c r="N94" s="127">
        <v>512.50639999999999</v>
      </c>
      <c r="O94" s="128">
        <v>0.20624000000000001</v>
      </c>
      <c r="P94" s="127">
        <v>957.00639999999999</v>
      </c>
      <c r="Q94" s="128">
        <v>0.32667909199522105</v>
      </c>
      <c r="R94" s="141">
        <f t="shared" si="22"/>
        <v>-0.12043909199522104</v>
      </c>
      <c r="S94" s="134">
        <v>1577.5064</v>
      </c>
      <c r="T94" s="135">
        <v>0.44436799999999999</v>
      </c>
      <c r="U94" s="134">
        <v>2212.5064000000002</v>
      </c>
      <c r="V94" s="135">
        <v>0.52867536439665475</v>
      </c>
      <c r="W94" s="141">
        <f t="shared" si="23"/>
        <v>-8.430736439665476E-2</v>
      </c>
      <c r="X94" s="26">
        <v>1065</v>
      </c>
      <c r="Y94" s="31">
        <v>0.3</v>
      </c>
    </row>
    <row r="95" spans="1:25">
      <c r="A95" s="79"/>
      <c r="B95" s="82" t="s">
        <v>365</v>
      </c>
      <c r="C95" s="69" t="s">
        <v>363</v>
      </c>
      <c r="D95" s="70" t="s">
        <v>366</v>
      </c>
      <c r="E95" s="24">
        <v>99.22</v>
      </c>
      <c r="F95" s="43">
        <v>0.10106195519539121</v>
      </c>
      <c r="G95" s="25">
        <v>6723.1472000000012</v>
      </c>
      <c r="H95" s="25">
        <v>12005.620000000003</v>
      </c>
      <c r="I95" s="45">
        <v>12000</v>
      </c>
      <c r="J95" s="43">
        <v>8.5839979970671346E-2</v>
      </c>
      <c r="K95" s="45">
        <v>14300</v>
      </c>
      <c r="L95" s="123">
        <v>0.10229264279838335</v>
      </c>
      <c r="M95" s="125">
        <f t="shared" si="21"/>
        <v>-2300</v>
      </c>
      <c r="N95" s="127">
        <v>1676.8527999999988</v>
      </c>
      <c r="O95" s="128">
        <v>0.19962533333333318</v>
      </c>
      <c r="P95" s="127">
        <v>3286.8527999999988</v>
      </c>
      <c r="Q95" s="128">
        <v>0.32835692307692294</v>
      </c>
      <c r="R95" s="141">
        <f t="shared" si="22"/>
        <v>-0.12873158974358975</v>
      </c>
      <c r="S95" s="134">
        <v>5276.8527999999988</v>
      </c>
      <c r="T95" s="135">
        <v>0.43973773333333321</v>
      </c>
      <c r="U95" s="134">
        <v>7576.8527999999988</v>
      </c>
      <c r="V95" s="135">
        <v>0.52984984615384612</v>
      </c>
      <c r="W95" s="141">
        <f t="shared" si="23"/>
        <v>-9.0112112820512902E-2</v>
      </c>
      <c r="X95" s="26">
        <v>3600</v>
      </c>
      <c r="Y95" s="31">
        <v>0.3</v>
      </c>
    </row>
    <row r="96" spans="1:25">
      <c r="A96" s="79"/>
      <c r="B96" s="82" t="s">
        <v>362</v>
      </c>
      <c r="C96" s="69" t="s">
        <v>363</v>
      </c>
      <c r="D96" s="96" t="s">
        <v>364</v>
      </c>
      <c r="E96" s="24">
        <v>100.58</v>
      </c>
      <c r="F96" s="43">
        <v>0.10244720271671486</v>
      </c>
      <c r="G96" s="25">
        <v>6815.3008000000009</v>
      </c>
      <c r="H96" s="25">
        <v>12170.18</v>
      </c>
      <c r="I96" s="45">
        <v>12200</v>
      </c>
      <c r="J96" s="43">
        <v>8.7270646303515859E-2</v>
      </c>
      <c r="K96" s="45">
        <v>14500</v>
      </c>
      <c r="L96" s="123">
        <v>0.10372330913122788</v>
      </c>
      <c r="M96" s="125">
        <f t="shared" si="21"/>
        <v>-2300</v>
      </c>
      <c r="N96" s="127">
        <v>1724.6991999999991</v>
      </c>
      <c r="O96" s="128">
        <v>0.20195540983606547</v>
      </c>
      <c r="P96" s="127">
        <v>3334.6991999999991</v>
      </c>
      <c r="Q96" s="128">
        <v>0.32854179310344817</v>
      </c>
      <c r="R96" s="141">
        <f t="shared" si="22"/>
        <v>-0.1265863832673827</v>
      </c>
      <c r="S96" s="134">
        <v>5384.6991999999991</v>
      </c>
      <c r="T96" s="135">
        <v>0.44136878688524583</v>
      </c>
      <c r="U96" s="134">
        <v>7684.6991999999991</v>
      </c>
      <c r="V96" s="135">
        <v>0.52997925517241373</v>
      </c>
      <c r="W96" s="141">
        <f t="shared" si="23"/>
        <v>-8.8610468287167898E-2</v>
      </c>
      <c r="X96" s="26">
        <v>3660</v>
      </c>
      <c r="Y96" s="31">
        <v>0.3</v>
      </c>
    </row>
    <row r="97" spans="1:25">
      <c r="A97" s="79"/>
      <c r="B97" s="71" t="s">
        <v>374</v>
      </c>
      <c r="C97" s="69" t="s">
        <v>2</v>
      </c>
      <c r="D97" s="96" t="s">
        <v>375</v>
      </c>
      <c r="E97" s="24">
        <v>117.02</v>
      </c>
      <c r="F97" s="43">
        <v>0.11919240069506833</v>
      </c>
      <c r="G97" s="25">
        <v>7929.275200000001</v>
      </c>
      <c r="H97" s="25">
        <v>14159.420000000002</v>
      </c>
      <c r="I97" s="45">
        <v>14150</v>
      </c>
      <c r="J97" s="43">
        <v>0.10121964304874996</v>
      </c>
      <c r="K97" s="45">
        <v>16825</v>
      </c>
      <c r="L97" s="123">
        <v>0.12035480525054544</v>
      </c>
      <c r="M97" s="125">
        <f t="shared" si="21"/>
        <v>-2675</v>
      </c>
      <c r="N97" s="127">
        <v>1975.724799999999</v>
      </c>
      <c r="O97" s="128">
        <v>0.19946742049469954</v>
      </c>
      <c r="P97" s="127">
        <v>3848.224799999999</v>
      </c>
      <c r="Q97" s="128">
        <v>0.32674377414561656</v>
      </c>
      <c r="R97" s="141">
        <f t="shared" si="22"/>
        <v>-0.12727635365091702</v>
      </c>
      <c r="S97" s="134">
        <v>6220.724799999999</v>
      </c>
      <c r="T97" s="135">
        <v>0.43962719434628966</v>
      </c>
      <c r="U97" s="134">
        <v>8895.7248</v>
      </c>
      <c r="V97" s="135">
        <v>0.52872064190193169</v>
      </c>
      <c r="W97" s="141">
        <f t="shared" si="23"/>
        <v>-8.9093447555642025E-2</v>
      </c>
      <c r="X97" s="26">
        <v>4245</v>
      </c>
      <c r="Y97" s="31">
        <v>0.3</v>
      </c>
    </row>
    <row r="98" spans="1:25">
      <c r="A98" s="69" t="s">
        <v>380</v>
      </c>
      <c r="B98" s="72" t="s">
        <v>381</v>
      </c>
      <c r="C98" s="69" t="s">
        <v>382</v>
      </c>
      <c r="D98" s="90" t="s">
        <v>383</v>
      </c>
      <c r="E98" s="24">
        <v>163.19</v>
      </c>
      <c r="F98" s="43">
        <v>0.16621951691529824</v>
      </c>
      <c r="G98" s="25">
        <v>11057.754400000002</v>
      </c>
      <c r="H98" s="25">
        <v>19745.990000000002</v>
      </c>
      <c r="I98" s="45">
        <v>19750</v>
      </c>
      <c r="J98" s="43">
        <v>0.14127830036839659</v>
      </c>
      <c r="K98" s="45">
        <v>23460</v>
      </c>
      <c r="L98" s="123">
        <v>0.16781716084266246</v>
      </c>
      <c r="M98" s="125">
        <f t="shared" si="21"/>
        <v>-3710</v>
      </c>
      <c r="N98" s="127">
        <v>2767.2455999999984</v>
      </c>
      <c r="O98" s="128">
        <v>0.20016243037974671</v>
      </c>
      <c r="P98" s="127">
        <v>5364.2455999999984</v>
      </c>
      <c r="Q98" s="128">
        <v>0.32664995737425395</v>
      </c>
      <c r="R98" s="141">
        <f t="shared" si="22"/>
        <v>-0.12648752699450724</v>
      </c>
      <c r="S98" s="134">
        <v>8692.2455999999984</v>
      </c>
      <c r="T98" s="135">
        <v>0.44011370126582272</v>
      </c>
      <c r="U98" s="134">
        <v>12402.245599999998</v>
      </c>
      <c r="V98" s="135">
        <v>0.52865497016197771</v>
      </c>
      <c r="W98" s="141">
        <f t="shared" si="23"/>
        <v>-8.854126889615499E-2</v>
      </c>
      <c r="X98" s="26">
        <v>5925</v>
      </c>
      <c r="Y98" s="31">
        <v>0.3</v>
      </c>
    </row>
    <row r="99" spans="1:25">
      <c r="C99" s="34"/>
      <c r="F99" s="44"/>
    </row>
    <row r="100" spans="1:25">
      <c r="C100" s="34"/>
      <c r="F100" s="44"/>
    </row>
    <row r="101" spans="1:25">
      <c r="C101" s="34"/>
      <c r="F101" s="44"/>
    </row>
    <row r="102" spans="1:25">
      <c r="C102" s="34"/>
      <c r="F102" s="44"/>
    </row>
    <row r="103" spans="1:25">
      <c r="C103" s="34"/>
      <c r="F103" s="44"/>
    </row>
    <row r="104" spans="1:25">
      <c r="C104" s="34"/>
      <c r="F104" s="44"/>
    </row>
    <row r="105" spans="1:25">
      <c r="C105" s="34"/>
      <c r="F105" s="44"/>
    </row>
    <row r="106" spans="1:25">
      <c r="C106" s="34"/>
      <c r="F106" s="44"/>
    </row>
    <row r="107" spans="1:25">
      <c r="C107" s="34"/>
      <c r="F107" s="44"/>
    </row>
    <row r="108" spans="1:25">
      <c r="C108" s="34"/>
      <c r="F108" s="44"/>
    </row>
    <row r="109" spans="1:25">
      <c r="C109" s="34"/>
      <c r="F109" s="44"/>
    </row>
    <row r="110" spans="1:25">
      <c r="C110" s="34"/>
      <c r="F110" s="44"/>
    </row>
    <row r="111" spans="1:25">
      <c r="C111" s="34"/>
      <c r="F111" s="44"/>
    </row>
    <row r="112" spans="1:25">
      <c r="C112" s="34"/>
      <c r="F112" s="44"/>
    </row>
    <row r="113" spans="3:6">
      <c r="C113" s="34"/>
      <c r="F113" s="44"/>
    </row>
    <row r="114" spans="3:6">
      <c r="C114" s="34"/>
      <c r="F114" s="44"/>
    </row>
    <row r="115" spans="3:6">
      <c r="C115" s="34"/>
      <c r="F115" s="44"/>
    </row>
    <row r="116" spans="3:6">
      <c r="C116" s="34"/>
      <c r="F116" s="44"/>
    </row>
    <row r="117" spans="3:6">
      <c r="C117" s="34"/>
      <c r="F117" s="44"/>
    </row>
    <row r="118" spans="3:6">
      <c r="C118" s="34"/>
      <c r="F118" s="44"/>
    </row>
    <row r="119" spans="3:6">
      <c r="C119" s="34"/>
      <c r="F119" s="44"/>
    </row>
    <row r="120" spans="3:6">
      <c r="C120" s="34"/>
      <c r="F120" s="44"/>
    </row>
    <row r="121" spans="3:6">
      <c r="C121" s="34"/>
      <c r="F121" s="44"/>
    </row>
    <row r="122" spans="3:6">
      <c r="C122" s="34"/>
      <c r="F122" s="44"/>
    </row>
    <row r="123" spans="3:6">
      <c r="C123" s="34"/>
      <c r="F123" s="44"/>
    </row>
    <row r="124" spans="3:6">
      <c r="C124" s="34"/>
      <c r="F124" s="44"/>
    </row>
    <row r="125" spans="3:6">
      <c r="C125" s="34"/>
      <c r="F125" s="44"/>
    </row>
    <row r="126" spans="3:6">
      <c r="C126" s="34"/>
      <c r="F126" s="44"/>
    </row>
    <row r="127" spans="3:6">
      <c r="C127" s="34"/>
      <c r="F127" s="44"/>
    </row>
    <row r="128" spans="3:6">
      <c r="C128" s="34"/>
      <c r="F128" s="44"/>
    </row>
    <row r="129" spans="3:6">
      <c r="C129" s="34"/>
      <c r="F129" s="44"/>
    </row>
    <row r="130" spans="3:6">
      <c r="C130" s="34"/>
      <c r="F130" s="44"/>
    </row>
    <row r="131" spans="3:6">
      <c r="C131" s="34"/>
      <c r="F131" s="44"/>
    </row>
    <row r="132" spans="3:6">
      <c r="C132" s="34"/>
      <c r="F132" s="44"/>
    </row>
    <row r="133" spans="3:6">
      <c r="C133" s="34"/>
      <c r="F133" s="44"/>
    </row>
    <row r="134" spans="3:6">
      <c r="C134" s="34"/>
      <c r="F134" s="44"/>
    </row>
    <row r="135" spans="3:6">
      <c r="C135" s="34"/>
      <c r="F135" s="44"/>
    </row>
    <row r="136" spans="3:6">
      <c r="C136" s="34"/>
      <c r="F136" s="44"/>
    </row>
    <row r="137" spans="3:6">
      <c r="C137" s="34"/>
      <c r="F137" s="44"/>
    </row>
    <row r="138" spans="3:6">
      <c r="C138" s="34"/>
    </row>
    <row r="139" spans="3:6">
      <c r="C139" s="34"/>
    </row>
    <row r="140" spans="3:6">
      <c r="C140" s="34"/>
    </row>
    <row r="141" spans="3:6">
      <c r="C141" s="34"/>
    </row>
    <row r="142" spans="3:6">
      <c r="C142" s="34"/>
    </row>
    <row r="143" spans="3:6">
      <c r="C143" s="34"/>
    </row>
    <row r="144" spans="3:6">
      <c r="C144" s="34"/>
    </row>
    <row r="145" spans="3:3">
      <c r="C145" s="34"/>
    </row>
    <row r="146" spans="3:3">
      <c r="C146" s="34"/>
    </row>
    <row r="147" spans="3:3">
      <c r="C147" s="34"/>
    </row>
    <row r="148" spans="3:3">
      <c r="C148" s="34"/>
    </row>
    <row r="149" spans="3:3">
      <c r="C149" s="34"/>
    </row>
    <row r="150" spans="3:3">
      <c r="C150" s="34"/>
    </row>
    <row r="151" spans="3:3">
      <c r="C151" s="34"/>
    </row>
    <row r="152" spans="3:3">
      <c r="C152" s="34"/>
    </row>
    <row r="153" spans="3:3">
      <c r="C153" s="34"/>
    </row>
    <row r="154" spans="3:3">
      <c r="C154" s="34"/>
    </row>
    <row r="155" spans="3:3">
      <c r="C155" s="34"/>
    </row>
    <row r="156" spans="3:3">
      <c r="C156" s="34"/>
    </row>
    <row r="157" spans="3:3">
      <c r="C157" s="34"/>
    </row>
    <row r="158" spans="3:3">
      <c r="C158" s="34"/>
    </row>
    <row r="159" spans="3:3">
      <c r="C159" s="34"/>
    </row>
    <row r="160" spans="3:3">
      <c r="C160" s="34"/>
    </row>
    <row r="161" spans="3:3">
      <c r="C161" s="34"/>
    </row>
    <row r="162" spans="3:3">
      <c r="C162" s="34"/>
    </row>
    <row r="163" spans="3:3">
      <c r="C163" s="34"/>
    </row>
    <row r="164" spans="3:3">
      <c r="C164" s="34"/>
    </row>
    <row r="165" spans="3:3">
      <c r="C165" s="34"/>
    </row>
    <row r="166" spans="3:3">
      <c r="C166" s="34"/>
    </row>
    <row r="167" spans="3:3">
      <c r="C167" s="34"/>
    </row>
    <row r="168" spans="3:3">
      <c r="C168" s="34"/>
    </row>
    <row r="169" spans="3:3">
      <c r="C169" s="34"/>
    </row>
    <row r="170" spans="3:3">
      <c r="C170" s="34"/>
    </row>
    <row r="171" spans="3:3">
      <c r="C171" s="34"/>
    </row>
    <row r="172" spans="3:3">
      <c r="C172" s="34"/>
    </row>
    <row r="173" spans="3:3">
      <c r="C173" s="34"/>
    </row>
    <row r="174" spans="3:3">
      <c r="C174" s="34"/>
    </row>
    <row r="175" spans="3:3">
      <c r="C175" s="34"/>
    </row>
    <row r="176" spans="3:3">
      <c r="C176" s="34"/>
    </row>
    <row r="177" spans="3:3">
      <c r="C177" s="34"/>
    </row>
    <row r="178" spans="3:3">
      <c r="C178" s="34"/>
    </row>
    <row r="179" spans="3:3">
      <c r="C179" s="34"/>
    </row>
    <row r="180" spans="3:3">
      <c r="C180" s="34"/>
    </row>
    <row r="181" spans="3:3">
      <c r="C181" s="34"/>
    </row>
    <row r="182" spans="3:3">
      <c r="C182" s="34"/>
    </row>
    <row r="183" spans="3:3">
      <c r="C183" s="34"/>
    </row>
    <row r="184" spans="3:3">
      <c r="C184" s="34"/>
    </row>
    <row r="185" spans="3:3">
      <c r="C185" s="34"/>
    </row>
    <row r="186" spans="3:3">
      <c r="C186" s="34"/>
    </row>
    <row r="187" spans="3:3">
      <c r="C187" s="34"/>
    </row>
    <row r="188" spans="3:3">
      <c r="C188" s="34"/>
    </row>
    <row r="189" spans="3:3">
      <c r="C189" s="34"/>
    </row>
    <row r="190" spans="3:3">
      <c r="C190" s="34"/>
    </row>
    <row r="191" spans="3:3">
      <c r="C191" s="34"/>
    </row>
    <row r="192" spans="3:3">
      <c r="C192" s="34"/>
    </row>
    <row r="193" spans="3:3">
      <c r="C193" s="34"/>
    </row>
    <row r="194" spans="3:3">
      <c r="C194" s="34"/>
    </row>
    <row r="195" spans="3:3">
      <c r="C195" s="34"/>
    </row>
    <row r="196" spans="3:3">
      <c r="C196" s="34"/>
    </row>
    <row r="197" spans="3:3">
      <c r="C197" s="34"/>
    </row>
    <row r="198" spans="3:3">
      <c r="C198" s="34"/>
    </row>
    <row r="199" spans="3:3">
      <c r="C199" s="34"/>
    </row>
    <row r="200" spans="3:3">
      <c r="C200" s="34"/>
    </row>
    <row r="201" spans="3:3">
      <c r="C201" s="34"/>
    </row>
    <row r="202" spans="3:3">
      <c r="C202" s="34"/>
    </row>
    <row r="203" spans="3:3">
      <c r="C203" s="34"/>
    </row>
    <row r="204" spans="3:3">
      <c r="C204" s="34"/>
    </row>
    <row r="205" spans="3:3">
      <c r="C205" s="34"/>
    </row>
    <row r="206" spans="3:3">
      <c r="C206" s="34"/>
    </row>
    <row r="207" spans="3:3">
      <c r="C207" s="34"/>
    </row>
    <row r="208" spans="3:3">
      <c r="C208" s="34"/>
    </row>
    <row r="209" spans="3:3">
      <c r="C209" s="34"/>
    </row>
    <row r="210" spans="3:3">
      <c r="C210" s="34"/>
    </row>
    <row r="211" spans="3:3">
      <c r="C211" s="34"/>
    </row>
    <row r="212" spans="3:3">
      <c r="C212" s="34"/>
    </row>
    <row r="213" spans="3:3">
      <c r="C213" s="34"/>
    </row>
    <row r="214" spans="3:3">
      <c r="C214" s="34"/>
    </row>
    <row r="215" spans="3:3">
      <c r="C215" s="34"/>
    </row>
    <row r="216" spans="3:3">
      <c r="C216" s="34"/>
    </row>
    <row r="217" spans="3:3">
      <c r="C217" s="34"/>
    </row>
    <row r="218" spans="3:3">
      <c r="C218" s="34"/>
    </row>
    <row r="219" spans="3:3">
      <c r="C219" s="34"/>
    </row>
    <row r="220" spans="3:3">
      <c r="C220" s="34"/>
    </row>
    <row r="221" spans="3:3">
      <c r="C221" s="34"/>
    </row>
    <row r="222" spans="3:3">
      <c r="C222" s="34"/>
    </row>
    <row r="223" spans="3:3">
      <c r="C223" s="34"/>
    </row>
    <row r="224" spans="3:3">
      <c r="C224" s="34"/>
    </row>
    <row r="225" spans="3:3">
      <c r="C225" s="34"/>
    </row>
    <row r="226" spans="3:3">
      <c r="C226" s="34"/>
    </row>
    <row r="227" spans="3:3">
      <c r="C227" s="34"/>
    </row>
    <row r="228" spans="3:3">
      <c r="C228" s="34"/>
    </row>
    <row r="229" spans="3:3">
      <c r="C229" s="34"/>
    </row>
    <row r="230" spans="3:3">
      <c r="C230" s="34"/>
    </row>
    <row r="231" spans="3:3">
      <c r="C231" s="34"/>
    </row>
    <row r="232" spans="3:3">
      <c r="C232" s="34"/>
    </row>
    <row r="233" spans="3:3">
      <c r="C233" s="34"/>
    </row>
    <row r="234" spans="3:3">
      <c r="C234" s="34"/>
    </row>
    <row r="235" spans="3:3">
      <c r="C235" s="34"/>
    </row>
    <row r="236" spans="3:3">
      <c r="C236" s="34"/>
    </row>
    <row r="237" spans="3:3">
      <c r="C237" s="34"/>
    </row>
    <row r="238" spans="3:3">
      <c r="C238" s="34"/>
    </row>
    <row r="239" spans="3:3">
      <c r="C239" s="34"/>
    </row>
    <row r="240" spans="3:3">
      <c r="C240" s="34"/>
    </row>
    <row r="241" spans="3:3">
      <c r="C241" s="34"/>
    </row>
    <row r="242" spans="3:3">
      <c r="C242" s="34"/>
    </row>
    <row r="243" spans="3:3">
      <c r="C243" s="34"/>
    </row>
    <row r="244" spans="3:3">
      <c r="C244" s="34"/>
    </row>
    <row r="245" spans="3:3">
      <c r="C245" s="34"/>
    </row>
    <row r="246" spans="3:3">
      <c r="C246" s="34"/>
    </row>
    <row r="247" spans="3:3">
      <c r="C247" s="34"/>
    </row>
    <row r="248" spans="3:3">
      <c r="C248" s="34"/>
    </row>
    <row r="249" spans="3:3">
      <c r="C249" s="34"/>
    </row>
    <row r="250" spans="3:3">
      <c r="C250" s="34"/>
    </row>
    <row r="251" spans="3:3">
      <c r="C251" s="34"/>
    </row>
    <row r="252" spans="3:3">
      <c r="C252" s="34"/>
    </row>
    <row r="253" spans="3:3">
      <c r="C253" s="34"/>
    </row>
    <row r="254" spans="3:3">
      <c r="C254" s="34"/>
    </row>
    <row r="255" spans="3:3">
      <c r="C255" s="34"/>
    </row>
    <row r="256" spans="3:3">
      <c r="C256" s="34"/>
    </row>
    <row r="257" spans="3:3">
      <c r="C257" s="34"/>
    </row>
    <row r="258" spans="3:3">
      <c r="C258" s="34"/>
    </row>
    <row r="259" spans="3:3">
      <c r="C259" s="34"/>
    </row>
    <row r="260" spans="3:3">
      <c r="C260" s="34"/>
    </row>
    <row r="261" spans="3:3">
      <c r="C261" s="34"/>
    </row>
    <row r="262" spans="3:3">
      <c r="C262" s="34"/>
    </row>
    <row r="263" spans="3:3">
      <c r="C263" s="34"/>
    </row>
    <row r="264" spans="3:3">
      <c r="C264" s="34"/>
    </row>
    <row r="265" spans="3:3">
      <c r="C265" s="34"/>
    </row>
    <row r="266" spans="3:3">
      <c r="C266" s="34"/>
    </row>
    <row r="267" spans="3:3">
      <c r="C267" s="34"/>
    </row>
    <row r="268" spans="3:3">
      <c r="C268" s="34"/>
    </row>
    <row r="269" spans="3:3">
      <c r="C269" s="34"/>
    </row>
    <row r="270" spans="3:3">
      <c r="C270" s="34"/>
    </row>
    <row r="271" spans="3:3">
      <c r="C271" s="34"/>
    </row>
    <row r="272" spans="3:3">
      <c r="C272" s="34"/>
    </row>
    <row r="273" spans="3:3">
      <c r="C273" s="34"/>
    </row>
    <row r="274" spans="3:3">
      <c r="C274" s="34"/>
    </row>
    <row r="275" spans="3:3">
      <c r="C275" s="34"/>
    </row>
    <row r="276" spans="3:3">
      <c r="C276" s="34"/>
    </row>
    <row r="277" spans="3:3">
      <c r="C277" s="34"/>
    </row>
    <row r="278" spans="3:3">
      <c r="C278" s="34"/>
    </row>
    <row r="279" spans="3:3">
      <c r="C279" s="34"/>
    </row>
    <row r="280" spans="3:3">
      <c r="C280" s="34"/>
    </row>
    <row r="281" spans="3:3">
      <c r="C281" s="34"/>
    </row>
    <row r="282" spans="3:3">
      <c r="C282" s="34"/>
    </row>
    <row r="283" spans="3:3">
      <c r="C283" s="34"/>
    </row>
    <row r="284" spans="3:3">
      <c r="C284" s="34"/>
    </row>
    <row r="285" spans="3:3">
      <c r="C285" s="34"/>
    </row>
    <row r="286" spans="3:3">
      <c r="C286" s="34"/>
    </row>
    <row r="287" spans="3:3">
      <c r="C287" s="34"/>
    </row>
    <row r="288" spans="3:3">
      <c r="C288" s="34"/>
    </row>
    <row r="289" spans="3:3">
      <c r="C289" s="34"/>
    </row>
    <row r="290" spans="3:3">
      <c r="C290" s="34"/>
    </row>
    <row r="291" spans="3:3">
      <c r="C291" s="34"/>
    </row>
    <row r="292" spans="3:3">
      <c r="C292" s="34"/>
    </row>
    <row r="293" spans="3:3">
      <c r="C293" s="34"/>
    </row>
  </sheetData>
  <mergeCells count="23">
    <mergeCell ref="U6:V6"/>
    <mergeCell ref="H7:H8"/>
    <mergeCell ref="A7:A8"/>
    <mergeCell ref="B7:B8"/>
    <mergeCell ref="C7:C8"/>
    <mergeCell ref="D7:D8"/>
    <mergeCell ref="E7:E8"/>
    <mergeCell ref="R7:R8"/>
    <mergeCell ref="I6:J6"/>
    <mergeCell ref="N6:O6"/>
    <mergeCell ref="S6:T6"/>
    <mergeCell ref="X6:Y6"/>
    <mergeCell ref="P7:Q8"/>
    <mergeCell ref="I7:I8"/>
    <mergeCell ref="M7:M8"/>
    <mergeCell ref="N7:O8"/>
    <mergeCell ref="S7:T8"/>
    <mergeCell ref="X7:Y8"/>
    <mergeCell ref="W7:W8"/>
    <mergeCell ref="P6:Q6"/>
    <mergeCell ref="K6:L6"/>
    <mergeCell ref="K7:K8"/>
    <mergeCell ref="U7:V8"/>
  </mergeCells>
  <pageMargins left="0.23622047244094491" right="0.15748031496062992" top="0.27559055118110237" bottom="0.31496062992125984" header="0.19685039370078741" footer="0.19685039370078741"/>
  <pageSetup paperSize="9" scale="75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02"/>
  <sheetViews>
    <sheetView workbookViewId="0">
      <pane xSplit="3" ySplit="17" topLeftCell="F21" activePane="bottomRight" state="frozen"/>
      <selection pane="topRight" activeCell="D1" sqref="D1"/>
      <selection pane="bottomLeft" activeCell="A18" sqref="A18"/>
      <selection pane="bottomRight" activeCell="N21" sqref="N21"/>
    </sheetView>
  </sheetViews>
  <sheetFormatPr defaultRowHeight="14.4"/>
  <cols>
    <col min="1" max="1" width="17.5546875" customWidth="1"/>
    <col min="2" max="2" width="34.44140625" customWidth="1"/>
    <col min="3" max="3" width="23.77734375" customWidth="1"/>
    <col min="4" max="4" width="21" customWidth="1"/>
    <col min="5" max="5" width="8.88671875" style="23"/>
    <col min="6" max="6" width="9.109375" style="23" bestFit="1" customWidth="1"/>
    <col min="7" max="7" width="19" customWidth="1"/>
    <col min="8" max="8" width="10.77734375" style="14" customWidth="1"/>
    <col min="9" max="9" width="10.109375" style="14" customWidth="1"/>
    <col min="10" max="10" width="11.6640625" style="47" customWidth="1"/>
    <col min="11" max="11" width="10.6640625" customWidth="1"/>
    <col min="12" max="12" width="9.44140625" customWidth="1"/>
    <col min="13" max="13" width="9.88671875" customWidth="1"/>
    <col min="14" max="14" width="10" customWidth="1"/>
  </cols>
  <sheetData>
    <row r="1" spans="1:17">
      <c r="A1" s="12" t="s">
        <v>184</v>
      </c>
    </row>
    <row r="2" spans="1:17">
      <c r="A2" s="12" t="s">
        <v>167</v>
      </c>
    </row>
    <row r="3" spans="1:17">
      <c r="A3" s="12" t="s">
        <v>191</v>
      </c>
    </row>
    <row r="4" spans="1:17">
      <c r="A4" s="13" t="s">
        <v>168</v>
      </c>
    </row>
    <row r="5" spans="1:17">
      <c r="A5" s="13"/>
      <c r="F5" s="38" t="s">
        <v>181</v>
      </c>
      <c r="G5" s="36"/>
      <c r="H5" s="37"/>
      <c r="I5" s="37"/>
      <c r="J5" s="38" t="s">
        <v>181</v>
      </c>
      <c r="K5" s="36"/>
    </row>
    <row r="6" spans="1:17">
      <c r="A6" s="13"/>
      <c r="F6" s="38" t="s">
        <v>171</v>
      </c>
      <c r="G6" s="36"/>
      <c r="H6" s="37"/>
      <c r="I6" s="37"/>
      <c r="J6" s="39" t="s">
        <v>173</v>
      </c>
      <c r="K6" s="36"/>
    </row>
    <row r="7" spans="1:17">
      <c r="A7" s="13"/>
      <c r="D7" s="95" t="s">
        <v>396</v>
      </c>
      <c r="F7" s="40">
        <f>555.72*0.15</f>
        <v>83.358000000000004</v>
      </c>
      <c r="G7" s="36"/>
      <c r="H7" s="37"/>
      <c r="I7" s="37"/>
      <c r="J7" s="39">
        <v>11995</v>
      </c>
      <c r="K7" s="36"/>
    </row>
    <row r="8" spans="1:17">
      <c r="A8" s="13"/>
      <c r="D8" s="95" t="s">
        <v>196</v>
      </c>
      <c r="F8" s="40">
        <f>569.14*0.15</f>
        <v>85.370999999999995</v>
      </c>
      <c r="G8" s="36"/>
      <c r="H8" s="37"/>
      <c r="I8" s="37"/>
      <c r="J8" s="39">
        <v>13595</v>
      </c>
      <c r="K8" s="36"/>
    </row>
    <row r="9" spans="1:17">
      <c r="A9" s="13"/>
      <c r="D9" s="95" t="s">
        <v>397</v>
      </c>
      <c r="F9" s="40">
        <f>847.29*0.15</f>
        <v>127.09349999999999</v>
      </c>
      <c r="G9" s="36"/>
      <c r="H9" s="37"/>
      <c r="I9" s="37"/>
      <c r="J9" s="39">
        <v>16795</v>
      </c>
      <c r="K9" s="36"/>
    </row>
    <row r="10" spans="1:17">
      <c r="A10" s="13"/>
      <c r="D10" s="95" t="s">
        <v>218</v>
      </c>
      <c r="F10" s="40">
        <f>1006.47*0.15</f>
        <v>150.97049999999999</v>
      </c>
      <c r="G10" s="36"/>
      <c r="H10" s="37"/>
      <c r="I10" s="37"/>
      <c r="J10" s="39">
        <v>21995</v>
      </c>
      <c r="K10" s="36"/>
    </row>
    <row r="11" spans="1:17">
      <c r="A11" s="13"/>
      <c r="D11" s="95" t="s">
        <v>398</v>
      </c>
      <c r="F11" s="40">
        <f>2349.45*0.15</f>
        <v>352.41749999999996</v>
      </c>
      <c r="G11" s="36"/>
      <c r="H11" s="37"/>
      <c r="I11" s="37"/>
      <c r="J11" s="39">
        <v>54095</v>
      </c>
      <c r="K11" s="36"/>
    </row>
    <row r="12" spans="1:17">
      <c r="A12" s="13"/>
      <c r="D12" s="95" t="s">
        <v>399</v>
      </c>
      <c r="F12" s="40">
        <f>3040.39*0.15</f>
        <v>456.05849999999998</v>
      </c>
      <c r="G12" s="36"/>
      <c r="H12" s="37"/>
      <c r="I12" s="37"/>
      <c r="J12" s="39">
        <v>68695</v>
      </c>
      <c r="K12" s="36"/>
    </row>
    <row r="13" spans="1:17">
      <c r="A13" s="13"/>
      <c r="D13" s="95" t="s">
        <v>287</v>
      </c>
      <c r="F13" s="40">
        <f>5080.33*0.15</f>
        <v>762.04949999999997</v>
      </c>
      <c r="H13" s="37"/>
      <c r="I13" s="37"/>
      <c r="J13" s="42">
        <v>106095</v>
      </c>
      <c r="K13" s="41"/>
    </row>
    <row r="14" spans="1:17">
      <c r="A14" s="13"/>
      <c r="D14" s="95" t="s">
        <v>242</v>
      </c>
      <c r="F14" s="40">
        <f>6545.16*0.15</f>
        <v>981.77399999999989</v>
      </c>
      <c r="H14" s="37"/>
      <c r="I14" s="37"/>
      <c r="J14" s="39">
        <v>139795</v>
      </c>
      <c r="K14" s="41"/>
    </row>
    <row r="15" spans="1:17" ht="15.6">
      <c r="A15" s="55"/>
      <c r="B15" s="56"/>
      <c r="C15" s="57"/>
    </row>
    <row r="16" spans="1:17">
      <c r="A16" s="164" t="s">
        <v>185</v>
      </c>
      <c r="B16" s="164" t="s">
        <v>186</v>
      </c>
      <c r="C16" s="166" t="s">
        <v>187</v>
      </c>
      <c r="D16" s="164" t="s">
        <v>188</v>
      </c>
      <c r="E16" s="167" t="s">
        <v>169</v>
      </c>
      <c r="F16" s="21" t="s">
        <v>178</v>
      </c>
      <c r="G16" s="61" t="s">
        <v>170</v>
      </c>
      <c r="H16" s="162" t="s">
        <v>189</v>
      </c>
      <c r="I16" s="162" t="s">
        <v>177</v>
      </c>
      <c r="J16" s="21" t="s">
        <v>178</v>
      </c>
      <c r="K16" s="169" t="s">
        <v>172</v>
      </c>
      <c r="L16" s="164" t="s">
        <v>176</v>
      </c>
      <c r="M16" s="164"/>
      <c r="N16" s="165" t="s">
        <v>190</v>
      </c>
      <c r="O16" s="165"/>
      <c r="P16" s="165" t="s">
        <v>175</v>
      </c>
      <c r="Q16" s="165"/>
    </row>
    <row r="17" spans="1:17">
      <c r="A17" s="164"/>
      <c r="B17" s="164"/>
      <c r="C17" s="166"/>
      <c r="D17" s="164"/>
      <c r="E17" s="168"/>
      <c r="F17" s="28" t="s">
        <v>180</v>
      </c>
      <c r="G17" s="61" t="s">
        <v>174</v>
      </c>
      <c r="H17" s="163"/>
      <c r="I17" s="163"/>
      <c r="J17" s="35" t="s">
        <v>179</v>
      </c>
      <c r="K17" s="170"/>
      <c r="L17" s="164"/>
      <c r="M17" s="164"/>
      <c r="N17" s="165"/>
      <c r="O17" s="165"/>
      <c r="P17" s="165"/>
      <c r="Q17" s="165"/>
    </row>
    <row r="18" spans="1:17" ht="15.6">
      <c r="A18" s="55" t="s">
        <v>192</v>
      </c>
      <c r="B18" s="56"/>
      <c r="C18" s="57"/>
      <c r="D18" s="57"/>
      <c r="E18" s="63"/>
      <c r="F18" s="28"/>
      <c r="G18" s="61"/>
      <c r="H18" s="60"/>
      <c r="I18" s="60"/>
      <c r="J18" s="35"/>
      <c r="K18" s="51"/>
      <c r="L18" s="61"/>
      <c r="M18" s="61"/>
      <c r="N18" s="62"/>
      <c r="O18" s="62"/>
      <c r="P18" s="62"/>
      <c r="Q18" s="62"/>
    </row>
    <row r="19" spans="1:17">
      <c r="A19" s="64" t="s">
        <v>193</v>
      </c>
      <c r="B19" s="65" t="s">
        <v>194</v>
      </c>
      <c r="C19" s="64"/>
      <c r="D19" s="66"/>
      <c r="E19" s="24"/>
      <c r="F19" s="43"/>
      <c r="G19" s="25"/>
      <c r="H19" s="25"/>
      <c r="I19" s="45"/>
      <c r="J19" s="49"/>
      <c r="K19" s="52"/>
      <c r="L19" s="25"/>
      <c r="M19" s="31"/>
      <c r="N19" s="25"/>
      <c r="O19" s="31"/>
      <c r="P19" s="26"/>
      <c r="Q19" s="31"/>
    </row>
    <row r="20" spans="1:17">
      <c r="A20" s="69" t="s">
        <v>202</v>
      </c>
      <c r="B20" s="104" t="s">
        <v>203</v>
      </c>
      <c r="C20" s="73" t="s">
        <v>204</v>
      </c>
      <c r="D20" s="70" t="s">
        <v>205</v>
      </c>
      <c r="E20" s="105">
        <v>0.17</v>
      </c>
      <c r="F20" s="103">
        <f>E20/F7</f>
        <v>2.0393963386837496E-3</v>
      </c>
      <c r="G20" s="25">
        <f t="shared" ref="G20:G83" si="0">E20*1.1*1.12*55</f>
        <v>11.519200000000003</v>
      </c>
      <c r="H20" s="25">
        <f>G20/0.7/0.7</f>
        <v>23.50857142857144</v>
      </c>
      <c r="I20" s="45">
        <v>100</v>
      </c>
      <c r="J20" s="43">
        <f>I20/J7</f>
        <v>8.3368070029178828E-3</v>
      </c>
      <c r="K20" s="52">
        <f>I20*0.7</f>
        <v>70</v>
      </c>
      <c r="L20" s="25">
        <f t="shared" ref="L20:L24" si="1">K20-G20</f>
        <v>58.480799999999995</v>
      </c>
      <c r="M20" s="31">
        <f t="shared" ref="M20:M24" si="2">L20/K20</f>
        <v>0.83543999999999996</v>
      </c>
      <c r="N20" s="25">
        <f t="shared" ref="N20:N24" si="3">I20-G20</f>
        <v>88.480800000000002</v>
      </c>
      <c r="O20" s="31">
        <f t="shared" ref="O20:O24" si="4">N20/I20</f>
        <v>0.88480800000000004</v>
      </c>
      <c r="P20" s="26">
        <f t="shared" ref="P20:P24" si="5">I20-K20</f>
        <v>30</v>
      </c>
      <c r="Q20" s="31">
        <f t="shared" ref="Q20:Q24" si="6">P20/I20</f>
        <v>0.3</v>
      </c>
    </row>
    <row r="21" spans="1:17">
      <c r="A21" s="143" t="s">
        <v>415</v>
      </c>
      <c r="B21" s="144" t="s">
        <v>411</v>
      </c>
      <c r="C21" s="69" t="s">
        <v>196</v>
      </c>
      <c r="D21" s="70" t="s">
        <v>201</v>
      </c>
      <c r="E21" s="105">
        <v>2.76</v>
      </c>
      <c r="F21" s="43">
        <f>E21/F7</f>
        <v>3.3110199380983224E-2</v>
      </c>
      <c r="G21" s="25">
        <f t="shared" si="0"/>
        <v>187.01760000000002</v>
      </c>
      <c r="H21" s="25">
        <f>G21/0.7/0.7</f>
        <v>381.66857142857157</v>
      </c>
      <c r="I21" s="45">
        <v>500</v>
      </c>
      <c r="J21" s="43">
        <f>I21/J7</f>
        <v>4.1684035014589414E-2</v>
      </c>
      <c r="K21" s="52">
        <f>I21*0.7</f>
        <v>350</v>
      </c>
      <c r="L21" s="25">
        <f t="shared" si="1"/>
        <v>162.98239999999998</v>
      </c>
      <c r="M21" s="31">
        <f t="shared" si="2"/>
        <v>0.46566399999999997</v>
      </c>
      <c r="N21" s="25">
        <f t="shared" si="3"/>
        <v>312.98239999999998</v>
      </c>
      <c r="O21" s="31">
        <f t="shared" si="4"/>
        <v>0.62596479999999999</v>
      </c>
      <c r="P21" s="26">
        <f t="shared" si="5"/>
        <v>150</v>
      </c>
      <c r="Q21" s="31">
        <f t="shared" si="6"/>
        <v>0.3</v>
      </c>
    </row>
    <row r="22" spans="1:17">
      <c r="A22" s="143" t="s">
        <v>416</v>
      </c>
      <c r="B22" s="144" t="s">
        <v>198</v>
      </c>
      <c r="C22" s="69" t="s">
        <v>2</v>
      </c>
      <c r="D22" s="70" t="s">
        <v>199</v>
      </c>
      <c r="E22" s="105">
        <v>8.51</v>
      </c>
      <c r="F22" s="43">
        <f>E22/F7</f>
        <v>0.10208978142469828</v>
      </c>
      <c r="G22" s="25">
        <f t="shared" si="0"/>
        <v>576.63760000000013</v>
      </c>
      <c r="H22" s="25">
        <f t="shared" ref="H22:H24" si="7">G22/0.7/0.7</f>
        <v>1176.8114285714289</v>
      </c>
      <c r="I22" s="45">
        <v>1200</v>
      </c>
      <c r="J22" s="43">
        <f>I22/J7</f>
        <v>0.10004168403501459</v>
      </c>
      <c r="K22" s="52">
        <f t="shared" ref="K22:K24" si="8">I22*0.7</f>
        <v>840</v>
      </c>
      <c r="L22" s="25">
        <f t="shared" si="1"/>
        <v>263.36239999999987</v>
      </c>
      <c r="M22" s="31">
        <f t="shared" si="2"/>
        <v>0.31352666666666651</v>
      </c>
      <c r="N22" s="25">
        <f t="shared" si="3"/>
        <v>623.36239999999987</v>
      </c>
      <c r="O22" s="31">
        <f t="shared" si="4"/>
        <v>0.51946866666666658</v>
      </c>
      <c r="P22" s="26">
        <f t="shared" si="5"/>
        <v>360</v>
      </c>
      <c r="Q22" s="31">
        <f t="shared" si="6"/>
        <v>0.3</v>
      </c>
    </row>
    <row r="23" spans="1:17">
      <c r="A23" s="143" t="s">
        <v>417</v>
      </c>
      <c r="B23" s="145" t="s">
        <v>195</v>
      </c>
      <c r="C23" s="69" t="s">
        <v>196</v>
      </c>
      <c r="D23" s="70" t="s">
        <v>197</v>
      </c>
      <c r="E23" s="105">
        <v>9.6999999999999993</v>
      </c>
      <c r="F23" s="43">
        <f>E23/F7</f>
        <v>0.11636555579548452</v>
      </c>
      <c r="G23" s="25">
        <f t="shared" si="0"/>
        <v>657.27200000000016</v>
      </c>
      <c r="H23" s="25">
        <f t="shared" si="7"/>
        <v>1341.3714285714291</v>
      </c>
      <c r="I23" s="45">
        <v>1350</v>
      </c>
      <c r="J23" s="43">
        <f>I23/J7</f>
        <v>0.11254689453939141</v>
      </c>
      <c r="K23" s="52">
        <f t="shared" si="8"/>
        <v>944.99999999999989</v>
      </c>
      <c r="L23" s="25">
        <f t="shared" si="1"/>
        <v>287.72799999999972</v>
      </c>
      <c r="M23" s="31">
        <f t="shared" si="2"/>
        <v>0.30447407407407384</v>
      </c>
      <c r="N23" s="25">
        <f t="shared" si="3"/>
        <v>692.72799999999984</v>
      </c>
      <c r="O23" s="31">
        <f t="shared" si="4"/>
        <v>0.51313185185185173</v>
      </c>
      <c r="P23" s="26">
        <f t="shared" si="5"/>
        <v>405.00000000000011</v>
      </c>
      <c r="Q23" s="31">
        <f t="shared" si="6"/>
        <v>0.3000000000000001</v>
      </c>
    </row>
    <row r="24" spans="1:17">
      <c r="A24" s="143" t="s">
        <v>418</v>
      </c>
      <c r="B24" s="144" t="s">
        <v>412</v>
      </c>
      <c r="C24" s="69" t="s">
        <v>196</v>
      </c>
      <c r="D24" s="70" t="s">
        <v>207</v>
      </c>
      <c r="E24" s="105">
        <v>10.97</v>
      </c>
      <c r="F24" s="43">
        <f>E24/F7</f>
        <v>0.13160104609035725</v>
      </c>
      <c r="G24" s="25">
        <f t="shared" si="0"/>
        <v>743.32720000000018</v>
      </c>
      <c r="H24" s="25">
        <f t="shared" si="7"/>
        <v>1516.9942857142864</v>
      </c>
      <c r="I24" s="45">
        <v>1600</v>
      </c>
      <c r="J24" s="43">
        <f>I24/J7</f>
        <v>0.13338891204668613</v>
      </c>
      <c r="K24" s="52">
        <f t="shared" si="8"/>
        <v>1120</v>
      </c>
      <c r="L24" s="25">
        <f t="shared" si="1"/>
        <v>376.67279999999982</v>
      </c>
      <c r="M24" s="31">
        <f t="shared" si="2"/>
        <v>0.33631499999999986</v>
      </c>
      <c r="N24" s="25">
        <f t="shared" si="3"/>
        <v>856.67279999999982</v>
      </c>
      <c r="O24" s="31">
        <f t="shared" si="4"/>
        <v>0.53542049999999985</v>
      </c>
      <c r="P24" s="26">
        <f t="shared" si="5"/>
        <v>480</v>
      </c>
      <c r="Q24" s="31">
        <f t="shared" si="6"/>
        <v>0.3</v>
      </c>
    </row>
    <row r="25" spans="1:17" ht="15.6">
      <c r="A25" s="55" t="s">
        <v>208</v>
      </c>
      <c r="B25" s="56"/>
      <c r="C25" s="57"/>
      <c r="D25" s="57"/>
      <c r="E25" s="24"/>
      <c r="F25" s="43"/>
      <c r="G25" s="25"/>
      <c r="H25" s="27"/>
      <c r="I25" s="46"/>
      <c r="J25" s="48"/>
      <c r="K25" s="53"/>
      <c r="L25" s="20"/>
      <c r="M25" s="20"/>
      <c r="N25" s="20"/>
      <c r="O25" s="20"/>
      <c r="P25" s="20"/>
      <c r="Q25" s="20"/>
    </row>
    <row r="26" spans="1:17">
      <c r="A26" s="64" t="s">
        <v>193</v>
      </c>
      <c r="B26" s="65" t="s">
        <v>209</v>
      </c>
      <c r="C26" s="64"/>
      <c r="D26" s="66"/>
      <c r="E26" s="24"/>
      <c r="F26" s="43"/>
      <c r="G26" s="25"/>
      <c r="H26" s="27"/>
      <c r="I26" s="46"/>
      <c r="J26" s="48"/>
      <c r="K26" s="53"/>
      <c r="L26" s="20"/>
      <c r="M26" s="20"/>
      <c r="N26" s="20"/>
      <c r="O26" s="20"/>
      <c r="P26" s="20"/>
      <c r="Q26" s="20"/>
    </row>
    <row r="27" spans="1:17">
      <c r="A27" s="155" t="s">
        <v>468</v>
      </c>
      <c r="B27" s="78" t="s">
        <v>213</v>
      </c>
      <c r="C27" s="7" t="s">
        <v>2</v>
      </c>
      <c r="D27" s="155" t="s">
        <v>214</v>
      </c>
      <c r="E27" s="24">
        <v>8.5</v>
      </c>
      <c r="F27" s="43">
        <f>E27/F8</f>
        <v>9.956542619859203E-2</v>
      </c>
      <c r="G27" s="25">
        <f t="shared" si="0"/>
        <v>575.96000000000015</v>
      </c>
      <c r="H27" s="25">
        <f t="shared" ref="H27" si="9">G27/0.7/0.7</f>
        <v>1175.428571428572</v>
      </c>
      <c r="I27" s="45">
        <v>1200</v>
      </c>
      <c r="J27" s="43">
        <f>I27/J8</f>
        <v>8.8267745494667163E-2</v>
      </c>
      <c r="K27" s="52">
        <f t="shared" ref="K27:K33" si="10">I27*0.7</f>
        <v>840</v>
      </c>
      <c r="L27" s="25">
        <f t="shared" ref="L27:L33" si="11">K27-G27</f>
        <v>264.03999999999985</v>
      </c>
      <c r="M27" s="31">
        <f t="shared" ref="M27:M33" si="12">L27/K27</f>
        <v>0.31433333333333313</v>
      </c>
      <c r="N27" s="25">
        <f t="shared" ref="N27:N33" si="13">I27-G27</f>
        <v>624.03999999999985</v>
      </c>
      <c r="O27" s="31">
        <f t="shared" ref="O27:O33" si="14">N27/I27</f>
        <v>0.52003333333333324</v>
      </c>
      <c r="P27" s="26">
        <f t="shared" ref="P27:P33" si="15">I27-K27</f>
        <v>360</v>
      </c>
      <c r="Q27" s="31">
        <f t="shared" ref="Q27:Q33" si="16">P27/I27</f>
        <v>0.3</v>
      </c>
    </row>
    <row r="28" spans="1:17">
      <c r="A28" s="151" t="s">
        <v>419</v>
      </c>
      <c r="B28" s="152" t="s">
        <v>210</v>
      </c>
      <c r="C28" s="153" t="s">
        <v>2</v>
      </c>
      <c r="D28" s="154" t="s">
        <v>211</v>
      </c>
      <c r="E28" s="24">
        <v>30.24</v>
      </c>
      <c r="F28" s="43">
        <f>E28/F8</f>
        <v>0.35421864567593209</v>
      </c>
      <c r="G28" s="25">
        <f t="shared" si="0"/>
        <v>2049.0624000000003</v>
      </c>
      <c r="H28" s="25">
        <f>G28/0.8/0.7</f>
        <v>3659.0400000000004</v>
      </c>
      <c r="I28" s="45">
        <v>3660</v>
      </c>
      <c r="J28" s="43">
        <f>I28/J8</f>
        <v>0.26921662375873484</v>
      </c>
      <c r="K28" s="52">
        <f t="shared" si="10"/>
        <v>2562</v>
      </c>
      <c r="L28" s="25">
        <f t="shared" si="11"/>
        <v>512.93759999999975</v>
      </c>
      <c r="M28" s="31">
        <f t="shared" si="12"/>
        <v>0.20020983606557366</v>
      </c>
      <c r="N28" s="25">
        <f t="shared" si="13"/>
        <v>1610.9375999999997</v>
      </c>
      <c r="O28" s="31">
        <f t="shared" si="14"/>
        <v>0.44014688524590156</v>
      </c>
      <c r="P28" s="26">
        <f t="shared" si="15"/>
        <v>1098</v>
      </c>
      <c r="Q28" s="31">
        <f t="shared" si="16"/>
        <v>0.3</v>
      </c>
    </row>
    <row r="29" spans="1:17" ht="15.6">
      <c r="A29" s="55" t="s">
        <v>215</v>
      </c>
      <c r="B29" s="56"/>
      <c r="C29" s="57"/>
      <c r="D29" s="57"/>
      <c r="E29" s="24"/>
      <c r="F29" s="43"/>
      <c r="G29" s="25"/>
      <c r="H29" s="25"/>
      <c r="I29" s="45"/>
      <c r="J29" s="49"/>
      <c r="K29" s="52"/>
      <c r="L29" s="25"/>
      <c r="M29" s="31"/>
      <c r="N29" s="25"/>
      <c r="O29" s="31"/>
      <c r="P29" s="26"/>
      <c r="Q29" s="31"/>
    </row>
    <row r="30" spans="1:17">
      <c r="A30" s="64" t="s">
        <v>193</v>
      </c>
      <c r="B30" s="65" t="s">
        <v>216</v>
      </c>
      <c r="C30" s="64"/>
      <c r="D30" s="66"/>
      <c r="E30" s="24"/>
      <c r="F30" s="43"/>
      <c r="G30" s="25"/>
      <c r="H30" s="25"/>
      <c r="I30" s="45"/>
      <c r="J30" s="49"/>
      <c r="K30" s="52"/>
      <c r="L30" s="25"/>
      <c r="M30" s="31"/>
      <c r="N30" s="25"/>
      <c r="O30" s="31"/>
      <c r="P30" s="26"/>
      <c r="Q30" s="31"/>
    </row>
    <row r="31" spans="1:17">
      <c r="A31" s="143" t="s">
        <v>420</v>
      </c>
      <c r="B31" s="144" t="s">
        <v>411</v>
      </c>
      <c r="C31" s="69" t="s">
        <v>218</v>
      </c>
      <c r="D31" s="70" t="s">
        <v>219</v>
      </c>
      <c r="E31" s="24">
        <v>2.78</v>
      </c>
      <c r="F31" s="43">
        <f>E31/F9</f>
        <v>2.1873659943270111E-2</v>
      </c>
      <c r="G31" s="25">
        <f t="shared" si="0"/>
        <v>188.37280000000001</v>
      </c>
      <c r="H31" s="25">
        <f t="shared" ref="H31:H33" si="17">G31/0.7/0.7</f>
        <v>384.43428571428581</v>
      </c>
      <c r="I31" s="45">
        <v>500</v>
      </c>
      <c r="J31" s="43">
        <f>I31/J9</f>
        <v>2.9770765108663291E-2</v>
      </c>
      <c r="K31" s="52">
        <f t="shared" si="10"/>
        <v>350</v>
      </c>
      <c r="L31" s="25">
        <f t="shared" si="11"/>
        <v>161.62719999999999</v>
      </c>
      <c r="M31" s="31">
        <f t="shared" si="12"/>
        <v>0.46179199999999998</v>
      </c>
      <c r="N31" s="25">
        <f t="shared" si="13"/>
        <v>311.62720000000002</v>
      </c>
      <c r="O31" s="31">
        <f t="shared" si="14"/>
        <v>0.62325439999999999</v>
      </c>
      <c r="P31" s="26">
        <f t="shared" si="15"/>
        <v>150</v>
      </c>
      <c r="Q31" s="31">
        <f t="shared" si="16"/>
        <v>0.3</v>
      </c>
    </row>
    <row r="32" spans="1:17">
      <c r="A32" s="143" t="s">
        <v>212</v>
      </c>
      <c r="B32" s="144" t="s">
        <v>221</v>
      </c>
      <c r="C32" s="69" t="s">
        <v>2</v>
      </c>
      <c r="D32" s="70" t="s">
        <v>222</v>
      </c>
      <c r="E32" s="24">
        <v>9.8000000000000007</v>
      </c>
      <c r="F32" s="43">
        <f>E32/F9</f>
        <v>7.710858541152775E-2</v>
      </c>
      <c r="G32" s="25">
        <f t="shared" si="0"/>
        <v>664.04800000000012</v>
      </c>
      <c r="H32" s="25">
        <f t="shared" si="17"/>
        <v>1355.2000000000005</v>
      </c>
      <c r="I32" s="45">
        <v>1500</v>
      </c>
      <c r="J32" s="43">
        <f>I32/J9</f>
        <v>8.9312295325989874E-2</v>
      </c>
      <c r="K32" s="52">
        <f t="shared" si="10"/>
        <v>1050</v>
      </c>
      <c r="L32" s="25">
        <f t="shared" si="11"/>
        <v>385.95199999999988</v>
      </c>
      <c r="M32" s="31">
        <f t="shared" si="12"/>
        <v>0.3675733333333332</v>
      </c>
      <c r="N32" s="25">
        <f t="shared" si="13"/>
        <v>835.95199999999988</v>
      </c>
      <c r="O32" s="31">
        <f t="shared" si="14"/>
        <v>0.5573013333333332</v>
      </c>
      <c r="P32" s="26">
        <f t="shared" si="15"/>
        <v>450</v>
      </c>
      <c r="Q32" s="31">
        <f t="shared" si="16"/>
        <v>0.3</v>
      </c>
    </row>
    <row r="33" spans="1:17">
      <c r="A33" s="143" t="s">
        <v>421</v>
      </c>
      <c r="B33" s="144" t="s">
        <v>195</v>
      </c>
      <c r="C33" s="69" t="s">
        <v>218</v>
      </c>
      <c r="D33" s="70" t="s">
        <v>220</v>
      </c>
      <c r="E33" s="24">
        <v>14.66</v>
      </c>
      <c r="F33" s="43">
        <f>E33/F9</f>
        <v>0.11534814919724455</v>
      </c>
      <c r="G33" s="25">
        <f t="shared" si="0"/>
        <v>993.36160000000018</v>
      </c>
      <c r="H33" s="25">
        <f t="shared" si="17"/>
        <v>2027.2685714285722</v>
      </c>
      <c r="I33" s="45">
        <v>2000</v>
      </c>
      <c r="J33" s="43">
        <f>I33/J9</f>
        <v>0.11908306043465317</v>
      </c>
      <c r="K33" s="52">
        <f t="shared" si="10"/>
        <v>1400</v>
      </c>
      <c r="L33" s="25">
        <f t="shared" si="11"/>
        <v>406.63839999999982</v>
      </c>
      <c r="M33" s="31">
        <f t="shared" si="12"/>
        <v>0.29045599999999988</v>
      </c>
      <c r="N33" s="25">
        <f t="shared" si="13"/>
        <v>1006.6383999999998</v>
      </c>
      <c r="O33" s="31">
        <f t="shared" si="14"/>
        <v>0.50331919999999986</v>
      </c>
      <c r="P33" s="26">
        <f t="shared" si="15"/>
        <v>600</v>
      </c>
      <c r="Q33" s="31">
        <f t="shared" si="16"/>
        <v>0.3</v>
      </c>
    </row>
    <row r="34" spans="1:17" ht="15.6">
      <c r="A34" s="55" t="s">
        <v>223</v>
      </c>
      <c r="B34" s="56"/>
      <c r="C34" s="57"/>
      <c r="D34" s="57"/>
      <c r="E34" s="24"/>
      <c r="F34" s="43"/>
      <c r="G34" s="25"/>
      <c r="H34" s="25"/>
      <c r="I34" s="45"/>
      <c r="J34" s="49"/>
      <c r="K34" s="52"/>
      <c r="L34" s="25"/>
      <c r="M34" s="31"/>
      <c r="N34" s="25"/>
      <c r="O34" s="31"/>
      <c r="P34" s="26"/>
      <c r="Q34" s="31"/>
    </row>
    <row r="35" spans="1:17">
      <c r="A35" s="64" t="s">
        <v>193</v>
      </c>
      <c r="B35" s="65" t="s">
        <v>224</v>
      </c>
      <c r="C35" s="64"/>
      <c r="D35" s="66"/>
      <c r="E35" s="24"/>
      <c r="F35" s="43"/>
      <c r="G35" s="25"/>
      <c r="H35" s="27"/>
      <c r="I35" s="46"/>
      <c r="J35" s="49"/>
      <c r="K35" s="53"/>
      <c r="L35" s="20"/>
      <c r="M35" s="20"/>
      <c r="N35" s="20"/>
      <c r="O35" s="20"/>
      <c r="P35" s="20"/>
      <c r="Q35" s="20"/>
    </row>
    <row r="36" spans="1:17">
      <c r="A36" s="67" t="s">
        <v>232</v>
      </c>
      <c r="B36" s="72" t="s">
        <v>233</v>
      </c>
      <c r="C36" s="69" t="s">
        <v>234</v>
      </c>
      <c r="D36" s="69" t="s">
        <v>235</v>
      </c>
      <c r="E36" s="24">
        <v>0.2</v>
      </c>
      <c r="F36" s="43">
        <f>E36/F10</f>
        <v>1.3247621224013965E-3</v>
      </c>
      <c r="G36" s="25">
        <f t="shared" si="0"/>
        <v>13.552000000000003</v>
      </c>
      <c r="H36" s="25">
        <f t="shared" ref="H36:H37" si="18">G36/0.7/0.7</f>
        <v>27.657142857142869</v>
      </c>
      <c r="I36" s="45">
        <v>100</v>
      </c>
      <c r="J36" s="43">
        <f>I36/J10</f>
        <v>4.5464878381450326E-3</v>
      </c>
      <c r="K36" s="52">
        <f t="shared" ref="K36:K57" si="19">I36*0.7</f>
        <v>70</v>
      </c>
      <c r="L36" s="25">
        <f t="shared" ref="L36:L57" si="20">K36-G36</f>
        <v>56.447999999999993</v>
      </c>
      <c r="M36" s="31">
        <f t="shared" ref="M36:M57" si="21">L36/K36</f>
        <v>0.80639999999999989</v>
      </c>
      <c r="N36" s="25">
        <f t="shared" ref="N36:N57" si="22">I36-G36</f>
        <v>86.447999999999993</v>
      </c>
      <c r="O36" s="31">
        <f t="shared" ref="O36:O57" si="23">N36/I36</f>
        <v>0.86447999999999992</v>
      </c>
      <c r="P36" s="26">
        <f t="shared" ref="P36:P57" si="24">I36-K36</f>
        <v>30</v>
      </c>
      <c r="Q36" s="31">
        <f t="shared" ref="Q36:Q57" si="25">P36/I36</f>
        <v>0.3</v>
      </c>
    </row>
    <row r="37" spans="1:17">
      <c r="A37" s="143" t="s">
        <v>422</v>
      </c>
      <c r="B37" s="146" t="s">
        <v>225</v>
      </c>
      <c r="C37" s="69" t="s">
        <v>2</v>
      </c>
      <c r="D37" s="70" t="s">
        <v>226</v>
      </c>
      <c r="E37" s="24">
        <v>9.8000000000000007</v>
      </c>
      <c r="F37" s="43">
        <f>E37/F10</f>
        <v>6.4913343997668432E-2</v>
      </c>
      <c r="G37" s="25">
        <f t="shared" si="0"/>
        <v>664.04800000000012</v>
      </c>
      <c r="H37" s="25">
        <f t="shared" si="18"/>
        <v>1355.2000000000005</v>
      </c>
      <c r="I37" s="45">
        <v>1500</v>
      </c>
      <c r="J37" s="43">
        <f>I37/J10</f>
        <v>6.8197317572175495E-2</v>
      </c>
      <c r="K37" s="52">
        <f t="shared" si="19"/>
        <v>1050</v>
      </c>
      <c r="L37" s="25">
        <f t="shared" si="20"/>
        <v>385.95199999999988</v>
      </c>
      <c r="M37" s="31">
        <f t="shared" si="21"/>
        <v>0.3675733333333332</v>
      </c>
      <c r="N37" s="25">
        <f t="shared" si="22"/>
        <v>835.95199999999988</v>
      </c>
      <c r="O37" s="31">
        <f t="shared" si="23"/>
        <v>0.5573013333333332</v>
      </c>
      <c r="P37" s="26">
        <f t="shared" si="24"/>
        <v>450</v>
      </c>
      <c r="Q37" s="31">
        <f t="shared" si="25"/>
        <v>0.3</v>
      </c>
    </row>
    <row r="38" spans="1:17">
      <c r="A38" s="79" t="s">
        <v>228</v>
      </c>
      <c r="B38" s="68" t="s">
        <v>413</v>
      </c>
      <c r="C38" s="73" t="s">
        <v>230</v>
      </c>
      <c r="D38" s="70" t="s">
        <v>231</v>
      </c>
      <c r="E38" s="24">
        <v>20</v>
      </c>
      <c r="F38" s="43">
        <f>E38/F10</f>
        <v>0.13247621224013964</v>
      </c>
      <c r="G38" s="25">
        <f t="shared" si="0"/>
        <v>1355.2</v>
      </c>
      <c r="H38" s="25">
        <f>G38/0.8/0.7</f>
        <v>2420</v>
      </c>
      <c r="I38" s="45">
        <v>2500</v>
      </c>
      <c r="J38" s="43">
        <f>I38/J10</f>
        <v>0.11366219595362582</v>
      </c>
      <c r="K38" s="52">
        <f t="shared" si="19"/>
        <v>1750</v>
      </c>
      <c r="L38" s="25">
        <f t="shared" si="20"/>
        <v>394.79999999999995</v>
      </c>
      <c r="M38" s="31">
        <f t="shared" si="21"/>
        <v>0.22559999999999997</v>
      </c>
      <c r="N38" s="25">
        <f t="shared" si="22"/>
        <v>1144.8</v>
      </c>
      <c r="O38" s="31">
        <f t="shared" si="23"/>
        <v>0.45791999999999999</v>
      </c>
      <c r="P38" s="26">
        <f t="shared" si="24"/>
        <v>750</v>
      </c>
      <c r="Q38" s="31">
        <f t="shared" si="25"/>
        <v>0.3</v>
      </c>
    </row>
    <row r="39" spans="1:17">
      <c r="A39" s="143" t="s">
        <v>423</v>
      </c>
      <c r="B39" s="145" t="s">
        <v>210</v>
      </c>
      <c r="C39" s="69" t="s">
        <v>2</v>
      </c>
      <c r="D39" s="70" t="s">
        <v>227</v>
      </c>
      <c r="E39" s="24">
        <v>42.84</v>
      </c>
      <c r="F39" s="43">
        <f>E39/F10</f>
        <v>0.28376404661837912</v>
      </c>
      <c r="G39" s="25">
        <f t="shared" si="0"/>
        <v>2902.838400000001</v>
      </c>
      <c r="H39" s="25">
        <f>G39/0.8/0.7</f>
        <v>5183.6400000000021</v>
      </c>
      <c r="I39" s="45">
        <v>5200</v>
      </c>
      <c r="J39" s="43">
        <f>I39/J10</f>
        <v>0.2364173675835417</v>
      </c>
      <c r="K39" s="52">
        <f t="shared" si="19"/>
        <v>3639.9999999999995</v>
      </c>
      <c r="L39" s="25">
        <f t="shared" si="20"/>
        <v>737.16159999999854</v>
      </c>
      <c r="M39" s="31">
        <f t="shared" si="21"/>
        <v>0.20251692307692271</v>
      </c>
      <c r="N39" s="25">
        <f t="shared" si="22"/>
        <v>2297.161599999999</v>
      </c>
      <c r="O39" s="31">
        <f t="shared" si="23"/>
        <v>0.44176184615384595</v>
      </c>
      <c r="P39" s="26">
        <f t="shared" si="24"/>
        <v>1560.0000000000005</v>
      </c>
      <c r="Q39" s="31">
        <f t="shared" si="25"/>
        <v>0.3000000000000001</v>
      </c>
    </row>
    <row r="40" spans="1:17" ht="15.6">
      <c r="A40" s="55" t="s">
        <v>236</v>
      </c>
      <c r="B40" s="56"/>
      <c r="C40" s="57"/>
      <c r="D40" s="57"/>
      <c r="E40" s="24"/>
      <c r="F40" s="43"/>
      <c r="G40" s="25"/>
      <c r="H40" s="25"/>
      <c r="I40" s="45"/>
      <c r="J40" s="49"/>
      <c r="K40" s="52"/>
      <c r="L40" s="25"/>
      <c r="M40" s="31"/>
      <c r="N40" s="25"/>
      <c r="O40" s="31"/>
      <c r="P40" s="26"/>
      <c r="Q40" s="31"/>
    </row>
    <row r="41" spans="1:17">
      <c r="A41" s="80" t="s">
        <v>237</v>
      </c>
      <c r="B41" s="65" t="s">
        <v>238</v>
      </c>
      <c r="C41" s="64"/>
      <c r="D41" s="66"/>
      <c r="E41" s="24"/>
      <c r="F41" s="43"/>
      <c r="G41" s="25"/>
      <c r="H41" s="25"/>
      <c r="I41" s="45"/>
      <c r="J41" s="49"/>
      <c r="K41" s="52"/>
      <c r="L41" s="25"/>
      <c r="M41" s="31"/>
      <c r="N41" s="25"/>
      <c r="O41" s="31"/>
      <c r="P41" s="26"/>
      <c r="Q41" s="31"/>
    </row>
    <row r="42" spans="1:17">
      <c r="A42" s="79" t="s">
        <v>267</v>
      </c>
      <c r="B42" s="108" t="s">
        <v>268</v>
      </c>
      <c r="C42" s="69" t="s">
        <v>269</v>
      </c>
      <c r="D42" s="70" t="s">
        <v>270</v>
      </c>
      <c r="E42" s="24">
        <v>0.57999999999999996</v>
      </c>
      <c r="F42" s="43">
        <f>E42/F11</f>
        <v>1.6457752523640285E-3</v>
      </c>
      <c r="G42" s="25">
        <f t="shared" si="0"/>
        <v>39.300800000000002</v>
      </c>
      <c r="H42" s="25">
        <f t="shared" ref="H42:H54" si="26">G42/0.7/0.7</f>
        <v>80.205714285714294</v>
      </c>
      <c r="I42" s="45">
        <v>100</v>
      </c>
      <c r="J42" s="43">
        <f>I42/J11</f>
        <v>1.8485996857380534E-3</v>
      </c>
      <c r="K42" s="52">
        <f t="shared" si="19"/>
        <v>70</v>
      </c>
      <c r="L42" s="25">
        <f t="shared" si="20"/>
        <v>30.699199999999998</v>
      </c>
      <c r="M42" s="31">
        <f t="shared" si="21"/>
        <v>0.43855999999999995</v>
      </c>
      <c r="N42" s="25">
        <f t="shared" si="22"/>
        <v>60.699199999999998</v>
      </c>
      <c r="O42" s="31">
        <f t="shared" si="23"/>
        <v>0.60699199999999998</v>
      </c>
      <c r="P42" s="26">
        <f t="shared" si="24"/>
        <v>30</v>
      </c>
      <c r="Q42" s="31">
        <f t="shared" si="25"/>
        <v>0.3</v>
      </c>
    </row>
    <row r="43" spans="1:17">
      <c r="A43" s="143" t="s">
        <v>424</v>
      </c>
      <c r="B43" s="144" t="s">
        <v>257</v>
      </c>
      <c r="C43" s="69" t="s">
        <v>2</v>
      </c>
      <c r="D43" s="70" t="s">
        <v>258</v>
      </c>
      <c r="E43" s="24">
        <v>0.83</v>
      </c>
      <c r="F43" s="43">
        <f>E43/F11</f>
        <v>2.3551611370036959E-3</v>
      </c>
      <c r="G43" s="25">
        <f t="shared" si="0"/>
        <v>56.240800000000007</v>
      </c>
      <c r="H43" s="25">
        <f t="shared" si="26"/>
        <v>114.77714285714289</v>
      </c>
      <c r="I43" s="45">
        <v>150</v>
      </c>
      <c r="J43" s="43">
        <f>I43/J11</f>
        <v>2.7728995286070801E-3</v>
      </c>
      <c r="K43" s="52">
        <f t="shared" si="19"/>
        <v>105</v>
      </c>
      <c r="L43" s="25">
        <f t="shared" si="20"/>
        <v>48.759199999999993</v>
      </c>
      <c r="M43" s="31">
        <f t="shared" si="21"/>
        <v>0.46437333333333325</v>
      </c>
      <c r="N43" s="25">
        <f t="shared" si="22"/>
        <v>93.759199999999993</v>
      </c>
      <c r="O43" s="31">
        <f t="shared" si="23"/>
        <v>0.62506133333333325</v>
      </c>
      <c r="P43" s="26">
        <f t="shared" si="24"/>
        <v>45</v>
      </c>
      <c r="Q43" s="31">
        <f t="shared" si="25"/>
        <v>0.3</v>
      </c>
    </row>
    <row r="44" spans="1:17">
      <c r="A44" s="143" t="s">
        <v>425</v>
      </c>
      <c r="B44" s="144" t="s">
        <v>241</v>
      </c>
      <c r="C44" s="69" t="s">
        <v>242</v>
      </c>
      <c r="D44" s="81" t="s">
        <v>243</v>
      </c>
      <c r="E44" s="24">
        <v>1.1100000000000001</v>
      </c>
      <c r="F44" s="43">
        <f>E44/F11</f>
        <v>3.1496733278001243E-3</v>
      </c>
      <c r="G44" s="25">
        <f t="shared" si="0"/>
        <v>75.213600000000028</v>
      </c>
      <c r="H44" s="25">
        <f t="shared" si="26"/>
        <v>153.49714285714293</v>
      </c>
      <c r="I44" s="45">
        <v>200</v>
      </c>
      <c r="J44" s="43">
        <f>I44/J11</f>
        <v>3.6971993714761068E-3</v>
      </c>
      <c r="K44" s="52">
        <f t="shared" si="19"/>
        <v>140</v>
      </c>
      <c r="L44" s="25">
        <f t="shared" si="20"/>
        <v>64.786399999999972</v>
      </c>
      <c r="M44" s="31">
        <f t="shared" si="21"/>
        <v>0.46275999999999978</v>
      </c>
      <c r="N44" s="25">
        <f t="shared" si="22"/>
        <v>124.78639999999997</v>
      </c>
      <c r="O44" s="31">
        <f t="shared" si="23"/>
        <v>0.62393199999999982</v>
      </c>
      <c r="P44" s="26">
        <f t="shared" si="24"/>
        <v>60</v>
      </c>
      <c r="Q44" s="31">
        <f t="shared" si="25"/>
        <v>0.3</v>
      </c>
    </row>
    <row r="45" spans="1:17">
      <c r="A45" s="143" t="s">
        <v>426</v>
      </c>
      <c r="B45" s="145" t="s">
        <v>275</v>
      </c>
      <c r="C45" s="73" t="s">
        <v>276</v>
      </c>
      <c r="D45" s="70" t="s">
        <v>277</v>
      </c>
      <c r="E45" s="24">
        <v>1.3</v>
      </c>
      <c r="F45" s="43">
        <f>E45/F11</f>
        <v>3.6888066001262714E-3</v>
      </c>
      <c r="G45" s="25">
        <f t="shared" si="0"/>
        <v>88.088000000000022</v>
      </c>
      <c r="H45" s="25">
        <f t="shared" si="26"/>
        <v>179.77142857142866</v>
      </c>
      <c r="I45" s="45">
        <v>200</v>
      </c>
      <c r="J45" s="43">
        <f>I45/J11</f>
        <v>3.6971993714761068E-3</v>
      </c>
      <c r="K45" s="52">
        <f t="shared" si="19"/>
        <v>140</v>
      </c>
      <c r="L45" s="25">
        <f t="shared" si="20"/>
        <v>51.911999999999978</v>
      </c>
      <c r="M45" s="31">
        <f t="shared" si="21"/>
        <v>0.37079999999999985</v>
      </c>
      <c r="N45" s="25">
        <f t="shared" si="22"/>
        <v>111.91199999999998</v>
      </c>
      <c r="O45" s="31">
        <f t="shared" si="23"/>
        <v>0.55955999999999984</v>
      </c>
      <c r="P45" s="26">
        <f t="shared" si="24"/>
        <v>60</v>
      </c>
      <c r="Q45" s="31">
        <f t="shared" si="25"/>
        <v>0.3</v>
      </c>
    </row>
    <row r="46" spans="1:17">
      <c r="A46" s="143" t="s">
        <v>427</v>
      </c>
      <c r="B46" s="144" t="s">
        <v>271</v>
      </c>
      <c r="C46" s="69" t="s">
        <v>2</v>
      </c>
      <c r="D46" s="70" t="s">
        <v>272</v>
      </c>
      <c r="E46" s="24">
        <v>1.5</v>
      </c>
      <c r="F46" s="43">
        <f>E46/F11</f>
        <v>4.2563153078380052E-3</v>
      </c>
      <c r="G46" s="25">
        <f t="shared" si="0"/>
        <v>101.64000000000001</v>
      </c>
      <c r="H46" s="25">
        <f t="shared" si="26"/>
        <v>207.42857142857147</v>
      </c>
      <c r="I46" s="45">
        <v>210</v>
      </c>
      <c r="J46" s="43">
        <f>I46/J11</f>
        <v>3.882059340049912E-3</v>
      </c>
      <c r="K46" s="52">
        <f t="shared" si="19"/>
        <v>147</v>
      </c>
      <c r="L46" s="25">
        <f t="shared" si="20"/>
        <v>45.359999999999985</v>
      </c>
      <c r="M46" s="31">
        <f t="shared" si="21"/>
        <v>0.3085714285714285</v>
      </c>
      <c r="N46" s="25">
        <f t="shared" si="22"/>
        <v>108.35999999999999</v>
      </c>
      <c r="O46" s="31">
        <f t="shared" si="23"/>
        <v>0.5159999999999999</v>
      </c>
      <c r="P46" s="26">
        <f t="shared" si="24"/>
        <v>63</v>
      </c>
      <c r="Q46" s="31">
        <f t="shared" si="25"/>
        <v>0.3</v>
      </c>
    </row>
    <row r="47" spans="1:17">
      <c r="A47" s="143" t="s">
        <v>428</v>
      </c>
      <c r="B47" s="144" t="s">
        <v>244</v>
      </c>
      <c r="C47" s="69" t="s">
        <v>2</v>
      </c>
      <c r="D47" s="70" t="s">
        <v>245</v>
      </c>
      <c r="E47" s="24">
        <v>1.66</v>
      </c>
      <c r="F47" s="43">
        <f>E47/F11</f>
        <v>4.7103222740073917E-3</v>
      </c>
      <c r="G47" s="25">
        <f t="shared" si="0"/>
        <v>112.48160000000001</v>
      </c>
      <c r="H47" s="25">
        <f t="shared" si="26"/>
        <v>229.55428571428578</v>
      </c>
      <c r="I47" s="45">
        <v>230</v>
      </c>
      <c r="J47" s="43">
        <f>I47/J11</f>
        <v>4.2517792771975225E-3</v>
      </c>
      <c r="K47" s="52">
        <f t="shared" si="19"/>
        <v>161</v>
      </c>
      <c r="L47" s="25">
        <f t="shared" si="20"/>
        <v>48.518399999999986</v>
      </c>
      <c r="M47" s="31">
        <f t="shared" si="21"/>
        <v>0.30135652173913036</v>
      </c>
      <c r="N47" s="25">
        <f t="shared" si="22"/>
        <v>117.51839999999999</v>
      </c>
      <c r="O47" s="31">
        <f t="shared" si="23"/>
        <v>0.51094956521739121</v>
      </c>
      <c r="P47" s="26">
        <f t="shared" si="24"/>
        <v>69</v>
      </c>
      <c r="Q47" s="31">
        <f t="shared" si="25"/>
        <v>0.3</v>
      </c>
    </row>
    <row r="48" spans="1:17">
      <c r="A48" s="143" t="s">
        <v>429</v>
      </c>
      <c r="B48" s="144" t="s">
        <v>261</v>
      </c>
      <c r="C48" s="73" t="s">
        <v>262</v>
      </c>
      <c r="D48" s="70" t="s">
        <v>263</v>
      </c>
      <c r="E48" s="24">
        <v>2.29</v>
      </c>
      <c r="F48" s="43">
        <f>E48/F11</f>
        <v>6.4979747032993546E-3</v>
      </c>
      <c r="G48" s="25">
        <f t="shared" si="0"/>
        <v>155.1704</v>
      </c>
      <c r="H48" s="25">
        <f t="shared" si="26"/>
        <v>316.67428571428576</v>
      </c>
      <c r="I48" s="45">
        <v>350</v>
      </c>
      <c r="J48" s="43">
        <f>I48/J11</f>
        <v>6.4700989000831873E-3</v>
      </c>
      <c r="K48" s="52">
        <f t="shared" si="19"/>
        <v>244.99999999999997</v>
      </c>
      <c r="L48" s="25">
        <f t="shared" si="20"/>
        <v>89.829599999999971</v>
      </c>
      <c r="M48" s="31">
        <f t="shared" si="21"/>
        <v>0.36665142857142852</v>
      </c>
      <c r="N48" s="25">
        <f t="shared" si="22"/>
        <v>194.8296</v>
      </c>
      <c r="O48" s="31">
        <f t="shared" si="23"/>
        <v>0.55665600000000004</v>
      </c>
      <c r="P48" s="26">
        <f t="shared" si="24"/>
        <v>105.00000000000003</v>
      </c>
      <c r="Q48" s="31">
        <f t="shared" si="25"/>
        <v>0.3000000000000001</v>
      </c>
    </row>
    <row r="49" spans="1:20">
      <c r="A49" s="143" t="s">
        <v>430</v>
      </c>
      <c r="B49" s="144" t="s">
        <v>264</v>
      </c>
      <c r="C49" s="73" t="s">
        <v>265</v>
      </c>
      <c r="D49" s="70" t="s">
        <v>266</v>
      </c>
      <c r="E49" s="24">
        <v>2.5299999999999998</v>
      </c>
      <c r="F49" s="43">
        <f>E49/F11</f>
        <v>7.1789851525534349E-3</v>
      </c>
      <c r="G49" s="25">
        <f t="shared" si="0"/>
        <v>171.43280000000001</v>
      </c>
      <c r="H49" s="25">
        <f t="shared" si="26"/>
        <v>349.86285714285719</v>
      </c>
      <c r="I49" s="45">
        <v>350</v>
      </c>
      <c r="J49" s="43">
        <f>I49/J11</f>
        <v>6.4700989000831873E-3</v>
      </c>
      <c r="K49" s="52">
        <f t="shared" si="19"/>
        <v>244.99999999999997</v>
      </c>
      <c r="L49" s="25">
        <f t="shared" si="20"/>
        <v>73.567199999999957</v>
      </c>
      <c r="M49" s="31">
        <f t="shared" si="21"/>
        <v>0.30027428571428555</v>
      </c>
      <c r="N49" s="25">
        <f t="shared" si="22"/>
        <v>178.56719999999999</v>
      </c>
      <c r="O49" s="31">
        <f t="shared" si="23"/>
        <v>0.51019199999999998</v>
      </c>
      <c r="P49" s="26">
        <f t="shared" si="24"/>
        <v>105.00000000000003</v>
      </c>
      <c r="Q49" s="31">
        <f t="shared" si="25"/>
        <v>0.3000000000000001</v>
      </c>
    </row>
    <row r="50" spans="1:20">
      <c r="A50" s="143" t="s">
        <v>431</v>
      </c>
      <c r="B50" s="144" t="s">
        <v>246</v>
      </c>
      <c r="C50" s="69" t="s">
        <v>247</v>
      </c>
      <c r="D50" s="70" t="s">
        <v>248</v>
      </c>
      <c r="E50" s="24">
        <v>3.35</v>
      </c>
      <c r="F50" s="43">
        <f>E50/F11</f>
        <v>9.5057708541715445E-3</v>
      </c>
      <c r="G50" s="25">
        <f t="shared" si="0"/>
        <v>226.99600000000007</v>
      </c>
      <c r="H50" s="25">
        <f t="shared" si="26"/>
        <v>463.25714285714309</v>
      </c>
      <c r="I50" s="45">
        <v>500</v>
      </c>
      <c r="J50" s="43">
        <f>I50/J11</f>
        <v>9.2429984286902678E-3</v>
      </c>
      <c r="K50" s="52">
        <f t="shared" si="19"/>
        <v>350</v>
      </c>
      <c r="L50" s="25">
        <f t="shared" si="20"/>
        <v>123.00399999999993</v>
      </c>
      <c r="M50" s="31">
        <f t="shared" si="21"/>
        <v>0.35143999999999981</v>
      </c>
      <c r="N50" s="25">
        <f t="shared" si="22"/>
        <v>273.00399999999991</v>
      </c>
      <c r="O50" s="31">
        <f t="shared" si="23"/>
        <v>0.54600799999999983</v>
      </c>
      <c r="P50" s="26">
        <f t="shared" si="24"/>
        <v>150</v>
      </c>
      <c r="Q50" s="31">
        <f t="shared" si="25"/>
        <v>0.3</v>
      </c>
    </row>
    <row r="51" spans="1:20">
      <c r="A51" s="143" t="s">
        <v>432</v>
      </c>
      <c r="B51" s="144" t="s">
        <v>251</v>
      </c>
      <c r="C51" s="69" t="s">
        <v>2</v>
      </c>
      <c r="D51" s="70" t="s">
        <v>252</v>
      </c>
      <c r="E51" s="24">
        <v>3.56</v>
      </c>
      <c r="F51" s="43">
        <f>E51/F11</f>
        <v>1.0101654997268866E-2</v>
      </c>
      <c r="G51" s="25">
        <f t="shared" si="0"/>
        <v>241.22560000000001</v>
      </c>
      <c r="H51" s="25">
        <f t="shared" si="26"/>
        <v>492.297142857143</v>
      </c>
      <c r="I51" s="45">
        <v>500</v>
      </c>
      <c r="J51" s="43">
        <f>I51/J11</f>
        <v>9.2429984286902678E-3</v>
      </c>
      <c r="K51" s="52">
        <f t="shared" si="19"/>
        <v>350</v>
      </c>
      <c r="L51" s="25">
        <f t="shared" si="20"/>
        <v>108.77439999999999</v>
      </c>
      <c r="M51" s="31">
        <f t="shared" si="21"/>
        <v>0.31078399999999995</v>
      </c>
      <c r="N51" s="25">
        <f t="shared" si="22"/>
        <v>258.77440000000001</v>
      </c>
      <c r="O51" s="31">
        <f t="shared" si="23"/>
        <v>0.51754880000000003</v>
      </c>
      <c r="P51" s="26">
        <f t="shared" si="24"/>
        <v>150</v>
      </c>
      <c r="Q51" s="31">
        <f t="shared" si="25"/>
        <v>0.3</v>
      </c>
    </row>
    <row r="52" spans="1:20">
      <c r="A52" s="143" t="s">
        <v>433</v>
      </c>
      <c r="B52" s="144" t="s">
        <v>253</v>
      </c>
      <c r="C52" s="69" t="s">
        <v>2</v>
      </c>
      <c r="D52" s="70" t="s">
        <v>254</v>
      </c>
      <c r="E52" s="24">
        <v>5.0599999999999996</v>
      </c>
      <c r="F52" s="43">
        <f>E52/F11</f>
        <v>1.435797030510687E-2</v>
      </c>
      <c r="G52" s="25">
        <f t="shared" si="0"/>
        <v>342.86560000000003</v>
      </c>
      <c r="H52" s="25">
        <f t="shared" si="26"/>
        <v>699.72571428571439</v>
      </c>
      <c r="I52" s="45">
        <v>700</v>
      </c>
      <c r="J52" s="43">
        <f>I52/J11</f>
        <v>1.2940197800166375E-2</v>
      </c>
      <c r="K52" s="52">
        <f t="shared" si="19"/>
        <v>489.99999999999994</v>
      </c>
      <c r="L52" s="25">
        <f t="shared" si="20"/>
        <v>147.13439999999991</v>
      </c>
      <c r="M52" s="31">
        <f t="shared" si="21"/>
        <v>0.30027428571428555</v>
      </c>
      <c r="N52" s="25">
        <f t="shared" si="22"/>
        <v>357.13439999999997</v>
      </c>
      <c r="O52" s="31">
        <f t="shared" si="23"/>
        <v>0.51019199999999998</v>
      </c>
      <c r="P52" s="26">
        <f t="shared" si="24"/>
        <v>210.00000000000006</v>
      </c>
      <c r="Q52" s="31">
        <f t="shared" si="25"/>
        <v>0.3000000000000001</v>
      </c>
    </row>
    <row r="53" spans="1:20" ht="13.8" customHeight="1">
      <c r="A53" s="143" t="s">
        <v>434</v>
      </c>
      <c r="B53" s="144" t="s">
        <v>273</v>
      </c>
      <c r="C53" s="69" t="s">
        <v>2</v>
      </c>
      <c r="D53" s="70" t="s">
        <v>274</v>
      </c>
      <c r="E53" s="24">
        <v>6.42</v>
      </c>
      <c r="F53" s="43">
        <f>E53/F11</f>
        <v>1.8217029517546661E-2</v>
      </c>
      <c r="G53" s="25">
        <f t="shared" si="0"/>
        <v>435.01920000000007</v>
      </c>
      <c r="H53" s="25">
        <f t="shared" si="26"/>
        <v>887.79428571428593</v>
      </c>
      <c r="I53" s="45">
        <v>1000</v>
      </c>
      <c r="J53" s="43">
        <f>I53/J11</f>
        <v>1.8485996857380536E-2</v>
      </c>
      <c r="K53" s="52">
        <f t="shared" si="19"/>
        <v>700</v>
      </c>
      <c r="L53" s="25">
        <f t="shared" si="20"/>
        <v>264.98079999999993</v>
      </c>
      <c r="M53" s="31">
        <f t="shared" si="21"/>
        <v>0.37854399999999988</v>
      </c>
      <c r="N53" s="25">
        <f t="shared" si="22"/>
        <v>564.98079999999993</v>
      </c>
      <c r="O53" s="31">
        <f t="shared" si="23"/>
        <v>0.56498079999999995</v>
      </c>
      <c r="P53" s="26">
        <f t="shared" si="24"/>
        <v>300</v>
      </c>
      <c r="Q53" s="31">
        <f t="shared" si="25"/>
        <v>0.3</v>
      </c>
    </row>
    <row r="54" spans="1:20">
      <c r="A54" s="143" t="s">
        <v>435</v>
      </c>
      <c r="B54" s="144" t="s">
        <v>259</v>
      </c>
      <c r="C54" s="69" t="s">
        <v>2</v>
      </c>
      <c r="D54" s="70" t="s">
        <v>260</v>
      </c>
      <c r="E54" s="24">
        <v>7.39</v>
      </c>
      <c r="F54" s="43">
        <f>E54/F11</f>
        <v>2.0969446749948571E-2</v>
      </c>
      <c r="G54" s="25">
        <f t="shared" si="0"/>
        <v>500.74640000000005</v>
      </c>
      <c r="H54" s="25">
        <f t="shared" si="26"/>
        <v>1021.9314285714288</v>
      </c>
      <c r="I54" s="45">
        <v>1100</v>
      </c>
      <c r="J54" s="43">
        <f>I54/J11</f>
        <v>2.0334596543118588E-2</v>
      </c>
      <c r="K54" s="52">
        <f t="shared" si="19"/>
        <v>770</v>
      </c>
      <c r="L54" s="25">
        <f t="shared" si="20"/>
        <v>269.25359999999995</v>
      </c>
      <c r="M54" s="31">
        <f t="shared" si="21"/>
        <v>0.34967999999999994</v>
      </c>
      <c r="N54" s="25">
        <f t="shared" si="22"/>
        <v>599.25360000000001</v>
      </c>
      <c r="O54" s="31">
        <f t="shared" si="23"/>
        <v>0.54477600000000004</v>
      </c>
      <c r="P54" s="26">
        <f t="shared" si="24"/>
        <v>330</v>
      </c>
      <c r="Q54" s="31">
        <f t="shared" si="25"/>
        <v>0.3</v>
      </c>
    </row>
    <row r="55" spans="1:20">
      <c r="A55" s="143" t="s">
        <v>436</v>
      </c>
      <c r="B55" s="144" t="s">
        <v>414</v>
      </c>
      <c r="C55" s="69" t="s">
        <v>2</v>
      </c>
      <c r="D55" s="70" t="s">
        <v>250</v>
      </c>
      <c r="E55" s="24">
        <v>15.15</v>
      </c>
      <c r="F55" s="43">
        <f>E55/F11</f>
        <v>4.2988784609163853E-2</v>
      </c>
      <c r="G55" s="25">
        <f t="shared" si="0"/>
        <v>1026.5640000000001</v>
      </c>
      <c r="H55" s="25">
        <f>G55/0.8/0.7</f>
        <v>1833.15</v>
      </c>
      <c r="I55" s="45">
        <v>2000</v>
      </c>
      <c r="J55" s="43">
        <f>I55/J11</f>
        <v>3.6971993714761071E-2</v>
      </c>
      <c r="K55" s="52">
        <f t="shared" si="19"/>
        <v>1400</v>
      </c>
      <c r="L55" s="25">
        <f t="shared" si="20"/>
        <v>373.43599999999992</v>
      </c>
      <c r="M55" s="31">
        <f t="shared" si="21"/>
        <v>0.26673999999999992</v>
      </c>
      <c r="N55" s="25">
        <f t="shared" si="22"/>
        <v>973.43599999999992</v>
      </c>
      <c r="O55" s="31">
        <f t="shared" si="23"/>
        <v>0.48671799999999998</v>
      </c>
      <c r="P55" s="26">
        <f t="shared" si="24"/>
        <v>600</v>
      </c>
      <c r="Q55" s="31">
        <f t="shared" si="25"/>
        <v>0.3</v>
      </c>
    </row>
    <row r="56" spans="1:20">
      <c r="A56" s="143" t="s">
        <v>437</v>
      </c>
      <c r="B56" s="144" t="s">
        <v>255</v>
      </c>
      <c r="C56" s="69" t="s">
        <v>2</v>
      </c>
      <c r="D56" s="70" t="s">
        <v>256</v>
      </c>
      <c r="E56" s="24">
        <v>75.819999999999993</v>
      </c>
      <c r="F56" s="43">
        <f>E56/F11</f>
        <v>0.21514255109351835</v>
      </c>
      <c r="G56" s="25">
        <f t="shared" si="0"/>
        <v>5137.5632000000005</v>
      </c>
      <c r="H56" s="25">
        <f t="shared" ref="H56:H57" si="27">G56/0.8/0.7</f>
        <v>9174.2200000000012</v>
      </c>
      <c r="I56" s="45">
        <v>9175</v>
      </c>
      <c r="J56" s="43">
        <f>I56/J11</f>
        <v>0.16960902116646639</v>
      </c>
      <c r="K56" s="52">
        <f t="shared" si="19"/>
        <v>6422.5</v>
      </c>
      <c r="L56" s="25">
        <f t="shared" si="20"/>
        <v>1284.9367999999995</v>
      </c>
      <c r="M56" s="31">
        <f t="shared" si="21"/>
        <v>0.20006801089918247</v>
      </c>
      <c r="N56" s="25">
        <f t="shared" si="22"/>
        <v>4037.4367999999995</v>
      </c>
      <c r="O56" s="31">
        <f t="shared" si="23"/>
        <v>0.44004760762942774</v>
      </c>
      <c r="P56" s="26">
        <f t="shared" si="24"/>
        <v>2752.5</v>
      </c>
      <c r="Q56" s="31">
        <f t="shared" si="25"/>
        <v>0.3</v>
      </c>
    </row>
    <row r="57" spans="1:20">
      <c r="A57" s="143" t="s">
        <v>438</v>
      </c>
      <c r="B57" s="145" t="s">
        <v>239</v>
      </c>
      <c r="C57" s="69" t="s">
        <v>2</v>
      </c>
      <c r="D57" s="70" t="s">
        <v>240</v>
      </c>
      <c r="E57" s="24">
        <v>103.4</v>
      </c>
      <c r="F57" s="43">
        <f>E57/F11</f>
        <v>0.29340200188696652</v>
      </c>
      <c r="G57" s="25">
        <f t="shared" si="0"/>
        <v>7006.3840000000009</v>
      </c>
      <c r="H57" s="25">
        <f t="shared" si="27"/>
        <v>12511.400000000003</v>
      </c>
      <c r="I57" s="45">
        <v>12500</v>
      </c>
      <c r="J57" s="43">
        <f>I57/J11</f>
        <v>0.23107496071725667</v>
      </c>
      <c r="K57" s="52">
        <f t="shared" si="19"/>
        <v>8750</v>
      </c>
      <c r="L57" s="25">
        <f t="shared" si="20"/>
        <v>1743.6159999999991</v>
      </c>
      <c r="M57" s="31">
        <f t="shared" si="21"/>
        <v>0.1992703999999999</v>
      </c>
      <c r="N57" s="25">
        <f t="shared" si="22"/>
        <v>5493.6159999999991</v>
      </c>
      <c r="O57" s="31">
        <f t="shared" si="23"/>
        <v>0.43948927999999993</v>
      </c>
      <c r="P57" s="26">
        <f t="shared" si="24"/>
        <v>3750</v>
      </c>
      <c r="Q57" s="31">
        <f t="shared" si="25"/>
        <v>0.3</v>
      </c>
      <c r="S57" s="58"/>
      <c r="T57" s="59"/>
    </row>
    <row r="58" spans="1:20" ht="15.6">
      <c r="A58" s="83" t="s">
        <v>278</v>
      </c>
      <c r="B58" s="84"/>
      <c r="C58" s="85"/>
      <c r="D58" s="85"/>
      <c r="E58" s="24"/>
      <c r="F58" s="43"/>
      <c r="G58" s="25"/>
      <c r="H58" s="27"/>
      <c r="I58" s="46"/>
      <c r="J58" s="49"/>
      <c r="K58" s="53"/>
      <c r="L58" s="20"/>
      <c r="M58" s="20"/>
      <c r="N58" s="20"/>
      <c r="O58" s="20"/>
      <c r="P58" s="20"/>
      <c r="Q58" s="20"/>
      <c r="S58" s="58"/>
      <c r="T58" s="59"/>
    </row>
    <row r="59" spans="1:20">
      <c r="A59" s="80" t="s">
        <v>237</v>
      </c>
      <c r="B59" s="65" t="s">
        <v>279</v>
      </c>
      <c r="C59" s="64"/>
      <c r="D59" s="66"/>
      <c r="E59" s="24"/>
      <c r="F59" s="43"/>
      <c r="G59" s="25"/>
      <c r="H59" s="25"/>
      <c r="I59" s="45"/>
      <c r="J59" s="49"/>
      <c r="K59" s="52"/>
      <c r="L59" s="25"/>
      <c r="M59" s="31"/>
      <c r="N59" s="25"/>
      <c r="O59" s="31"/>
      <c r="P59" s="26"/>
      <c r="Q59" s="31"/>
    </row>
    <row r="60" spans="1:20">
      <c r="A60" s="147" t="s">
        <v>439</v>
      </c>
      <c r="B60" s="146" t="s">
        <v>284</v>
      </c>
      <c r="C60" s="73" t="s">
        <v>285</v>
      </c>
      <c r="D60" s="86" t="s">
        <v>286</v>
      </c>
      <c r="E60" s="24">
        <v>0.34</v>
      </c>
      <c r="F60" s="43">
        <f>E60/F12</f>
        <v>7.455183929254691E-4</v>
      </c>
      <c r="G60" s="25">
        <f t="shared" si="0"/>
        <v>23.038400000000006</v>
      </c>
      <c r="H60" s="25">
        <f t="shared" ref="H60:H75" si="28">G60/0.7/0.7</f>
        <v>47.017142857142879</v>
      </c>
      <c r="I60" s="45">
        <v>100</v>
      </c>
      <c r="J60" s="43">
        <f>I60/J12</f>
        <v>1.4557100225635054E-3</v>
      </c>
      <c r="K60" s="52">
        <f t="shared" ref="K60:K107" si="29">I60*0.7</f>
        <v>70</v>
      </c>
      <c r="L60" s="25">
        <f t="shared" ref="L60:L107" si="30">K60-G60</f>
        <v>46.96159999999999</v>
      </c>
      <c r="M60" s="31">
        <f t="shared" ref="M60:M107" si="31">L60/K60</f>
        <v>0.67087999999999981</v>
      </c>
      <c r="N60" s="25">
        <f t="shared" ref="N60:N107" si="32">I60-G60</f>
        <v>76.96159999999999</v>
      </c>
      <c r="O60" s="31">
        <f t="shared" ref="O60:O107" si="33">N60/I60</f>
        <v>0.76961599999999986</v>
      </c>
      <c r="P60" s="26">
        <f t="shared" ref="P60:P107" si="34">I60-K60</f>
        <v>30</v>
      </c>
      <c r="Q60" s="31">
        <f t="shared" ref="Q60:Q107" si="35">P60/I60</f>
        <v>0.3</v>
      </c>
    </row>
    <row r="61" spans="1:20">
      <c r="A61" s="79" t="s">
        <v>298</v>
      </c>
      <c r="B61" s="71" t="s">
        <v>299</v>
      </c>
      <c r="C61" s="73" t="s">
        <v>300</v>
      </c>
      <c r="D61" s="70" t="s">
        <v>301</v>
      </c>
      <c r="E61" s="24">
        <v>0.45</v>
      </c>
      <c r="F61" s="43">
        <f>E61/F12</f>
        <v>9.8671552004841491E-4</v>
      </c>
      <c r="G61" s="25">
        <f t="shared" si="0"/>
        <v>30.492000000000008</v>
      </c>
      <c r="H61" s="25">
        <f t="shared" si="28"/>
        <v>62.228571428571456</v>
      </c>
      <c r="I61" s="45">
        <v>100</v>
      </c>
      <c r="J61" s="43">
        <f>I61/J12</f>
        <v>1.4557100225635054E-3</v>
      </c>
      <c r="K61" s="52">
        <f t="shared" si="29"/>
        <v>70</v>
      </c>
      <c r="L61" s="25">
        <f t="shared" si="30"/>
        <v>39.507999999999996</v>
      </c>
      <c r="M61" s="31">
        <f t="shared" si="31"/>
        <v>0.5643999999999999</v>
      </c>
      <c r="N61" s="25">
        <f t="shared" si="32"/>
        <v>69.507999999999996</v>
      </c>
      <c r="O61" s="31">
        <f t="shared" si="33"/>
        <v>0.69507999999999992</v>
      </c>
      <c r="P61" s="26">
        <f t="shared" si="34"/>
        <v>30</v>
      </c>
      <c r="Q61" s="31">
        <f t="shared" si="35"/>
        <v>0.3</v>
      </c>
    </row>
    <row r="62" spans="1:20">
      <c r="A62" s="79" t="s">
        <v>302</v>
      </c>
      <c r="B62" s="71" t="s">
        <v>303</v>
      </c>
      <c r="C62" s="69" t="s">
        <v>304</v>
      </c>
      <c r="D62" s="70" t="s">
        <v>305</v>
      </c>
      <c r="E62" s="24">
        <v>0.46</v>
      </c>
      <c r="F62" s="43">
        <f>E62/F12</f>
        <v>1.0086425316050464E-3</v>
      </c>
      <c r="G62" s="25">
        <f t="shared" si="0"/>
        <v>31.169600000000013</v>
      </c>
      <c r="H62" s="25">
        <f t="shared" si="28"/>
        <v>63.611428571428604</v>
      </c>
      <c r="I62" s="45">
        <v>100</v>
      </c>
      <c r="J62" s="43">
        <f>I62/J12</f>
        <v>1.4557100225635054E-3</v>
      </c>
      <c r="K62" s="52">
        <f t="shared" si="29"/>
        <v>70</v>
      </c>
      <c r="L62" s="25">
        <f t="shared" si="30"/>
        <v>38.830399999999983</v>
      </c>
      <c r="M62" s="31">
        <f t="shared" si="31"/>
        <v>0.55471999999999977</v>
      </c>
      <c r="N62" s="25">
        <f t="shared" si="32"/>
        <v>68.830399999999983</v>
      </c>
      <c r="O62" s="31">
        <f t="shared" si="33"/>
        <v>0.6883039999999998</v>
      </c>
      <c r="P62" s="26">
        <f t="shared" si="34"/>
        <v>30</v>
      </c>
      <c r="Q62" s="31">
        <f t="shared" si="35"/>
        <v>0.3</v>
      </c>
    </row>
    <row r="63" spans="1:20">
      <c r="A63" s="143" t="s">
        <v>440</v>
      </c>
      <c r="B63" s="144" t="s">
        <v>241</v>
      </c>
      <c r="C63" s="69" t="s">
        <v>287</v>
      </c>
      <c r="D63" s="70" t="s">
        <v>288</v>
      </c>
      <c r="E63" s="24">
        <v>1.53</v>
      </c>
      <c r="F63" s="43">
        <f>E63/F12</f>
        <v>3.3548327681646108E-3</v>
      </c>
      <c r="G63" s="25">
        <f t="shared" si="0"/>
        <v>103.67280000000002</v>
      </c>
      <c r="H63" s="25">
        <f t="shared" si="28"/>
        <v>211.57714285714292</v>
      </c>
      <c r="I63" s="97">
        <v>220</v>
      </c>
      <c r="J63" s="43">
        <f>I63/J12</f>
        <v>3.2025620496397116E-3</v>
      </c>
      <c r="K63" s="52">
        <f t="shared" si="29"/>
        <v>154</v>
      </c>
      <c r="L63" s="25">
        <f t="shared" si="30"/>
        <v>50.327199999999976</v>
      </c>
      <c r="M63" s="31">
        <f t="shared" si="31"/>
        <v>0.32679999999999987</v>
      </c>
      <c r="N63" s="25">
        <f t="shared" si="32"/>
        <v>116.32719999999998</v>
      </c>
      <c r="O63" s="31">
        <f t="shared" si="33"/>
        <v>0.5287599999999999</v>
      </c>
      <c r="P63" s="26">
        <f t="shared" si="34"/>
        <v>66</v>
      </c>
      <c r="Q63" s="31">
        <f t="shared" si="35"/>
        <v>0.3</v>
      </c>
    </row>
    <row r="64" spans="1:20">
      <c r="A64" s="143" t="s">
        <v>441</v>
      </c>
      <c r="B64" s="146" t="s">
        <v>332</v>
      </c>
      <c r="C64" s="69" t="s">
        <v>287</v>
      </c>
      <c r="D64" s="70" t="s">
        <v>333</v>
      </c>
      <c r="E64" s="24">
        <v>1.73</v>
      </c>
      <c r="F64" s="43">
        <f>E64/F12</f>
        <v>3.7933729992972393E-3</v>
      </c>
      <c r="G64" s="25">
        <f t="shared" si="0"/>
        <v>117.22480000000002</v>
      </c>
      <c r="H64" s="25">
        <f t="shared" si="28"/>
        <v>239.23428571428576</v>
      </c>
      <c r="I64" s="97">
        <v>250</v>
      </c>
      <c r="J64" s="43">
        <f>I64/J12</f>
        <v>3.6392750564087635E-3</v>
      </c>
      <c r="K64" s="52">
        <f t="shared" si="29"/>
        <v>175</v>
      </c>
      <c r="L64" s="25">
        <f t="shared" si="30"/>
        <v>57.775199999999984</v>
      </c>
      <c r="M64" s="31">
        <f t="shared" si="31"/>
        <v>0.33014399999999988</v>
      </c>
      <c r="N64" s="25">
        <f t="shared" si="32"/>
        <v>132.77519999999998</v>
      </c>
      <c r="O64" s="31">
        <f t="shared" si="33"/>
        <v>0.53110079999999993</v>
      </c>
      <c r="P64" s="26">
        <f t="shared" si="34"/>
        <v>75</v>
      </c>
      <c r="Q64" s="31">
        <f t="shared" si="35"/>
        <v>0.3</v>
      </c>
    </row>
    <row r="65" spans="1:17">
      <c r="A65" s="143" t="s">
        <v>442</v>
      </c>
      <c r="B65" s="146" t="s">
        <v>244</v>
      </c>
      <c r="C65" s="69" t="s">
        <v>287</v>
      </c>
      <c r="D65" s="70" t="s">
        <v>289</v>
      </c>
      <c r="E65" s="24">
        <v>1.94</v>
      </c>
      <c r="F65" s="43">
        <f>E65/F12</f>
        <v>4.2538402419864995E-3</v>
      </c>
      <c r="G65" s="25">
        <f t="shared" si="0"/>
        <v>131.45440000000002</v>
      </c>
      <c r="H65" s="25">
        <f t="shared" si="28"/>
        <v>268.27428571428578</v>
      </c>
      <c r="I65" s="45">
        <v>300</v>
      </c>
      <c r="J65" s="43">
        <f>I65/J12</f>
        <v>4.3671300676905158E-3</v>
      </c>
      <c r="K65" s="52">
        <f t="shared" si="29"/>
        <v>210</v>
      </c>
      <c r="L65" s="25">
        <f t="shared" si="30"/>
        <v>78.545599999999979</v>
      </c>
      <c r="M65" s="31">
        <f t="shared" si="31"/>
        <v>0.37402666666666656</v>
      </c>
      <c r="N65" s="25">
        <f t="shared" si="32"/>
        <v>168.54559999999998</v>
      </c>
      <c r="O65" s="31">
        <f t="shared" si="33"/>
        <v>0.56181866666666658</v>
      </c>
      <c r="P65" s="26">
        <f t="shared" si="34"/>
        <v>90</v>
      </c>
      <c r="Q65" s="31">
        <f t="shared" si="35"/>
        <v>0.3</v>
      </c>
    </row>
    <row r="66" spans="1:17">
      <c r="A66" s="143" t="s">
        <v>443</v>
      </c>
      <c r="B66" s="144" t="s">
        <v>306</v>
      </c>
      <c r="C66" s="69" t="s">
        <v>307</v>
      </c>
      <c r="D66" s="70" t="s">
        <v>308</v>
      </c>
      <c r="E66" s="24">
        <v>2.42</v>
      </c>
      <c r="F66" s="43">
        <f>E66/F12</f>
        <v>5.3063367967048089E-3</v>
      </c>
      <c r="G66" s="25">
        <f t="shared" si="0"/>
        <v>163.97919999999999</v>
      </c>
      <c r="H66" s="25">
        <f t="shared" si="28"/>
        <v>334.6514285714286</v>
      </c>
      <c r="I66" s="45">
        <v>350</v>
      </c>
      <c r="J66" s="43">
        <f>I66/J12</f>
        <v>5.0949850789722686E-3</v>
      </c>
      <c r="K66" s="52">
        <f t="shared" si="29"/>
        <v>244.99999999999997</v>
      </c>
      <c r="L66" s="25">
        <f t="shared" si="30"/>
        <v>81.02079999999998</v>
      </c>
      <c r="M66" s="31">
        <f t="shared" si="31"/>
        <v>0.3306971428571428</v>
      </c>
      <c r="N66" s="25">
        <f t="shared" si="32"/>
        <v>186.02080000000001</v>
      </c>
      <c r="O66" s="31">
        <f t="shared" si="33"/>
        <v>0.53148800000000007</v>
      </c>
      <c r="P66" s="26">
        <f t="shared" si="34"/>
        <v>105.00000000000003</v>
      </c>
      <c r="Q66" s="31">
        <f t="shared" si="35"/>
        <v>0.3000000000000001</v>
      </c>
    </row>
    <row r="67" spans="1:17">
      <c r="A67" s="69" t="s">
        <v>290</v>
      </c>
      <c r="B67" s="114" t="s">
        <v>291</v>
      </c>
      <c r="C67" s="89" t="s">
        <v>292</v>
      </c>
      <c r="D67" s="69" t="s">
        <v>293</v>
      </c>
      <c r="E67" s="24">
        <v>4.57</v>
      </c>
      <c r="F67" s="43">
        <f>E67/F12</f>
        <v>1.002064428138057E-2</v>
      </c>
      <c r="G67" s="25">
        <f t="shared" si="0"/>
        <v>309.66320000000007</v>
      </c>
      <c r="H67" s="25">
        <f t="shared" si="28"/>
        <v>631.96571428571451</v>
      </c>
      <c r="I67" s="45">
        <v>650</v>
      </c>
      <c r="J67" s="43">
        <f>I67/J12</f>
        <v>9.4621151466627845E-3</v>
      </c>
      <c r="K67" s="52">
        <f t="shared" si="29"/>
        <v>454.99999999999994</v>
      </c>
      <c r="L67" s="25">
        <f t="shared" si="30"/>
        <v>145.33679999999987</v>
      </c>
      <c r="M67" s="31">
        <f t="shared" si="31"/>
        <v>0.3194215384615382</v>
      </c>
      <c r="N67" s="25">
        <f t="shared" si="32"/>
        <v>340.33679999999993</v>
      </c>
      <c r="O67" s="31">
        <f t="shared" si="33"/>
        <v>0.52359507692307683</v>
      </c>
      <c r="P67" s="26">
        <f t="shared" si="34"/>
        <v>195.00000000000006</v>
      </c>
      <c r="Q67" s="31">
        <f t="shared" si="35"/>
        <v>0.3000000000000001</v>
      </c>
    </row>
    <row r="68" spans="1:17">
      <c r="A68" s="143" t="s">
        <v>444</v>
      </c>
      <c r="B68" s="148" t="s">
        <v>251</v>
      </c>
      <c r="C68" s="69" t="s">
        <v>309</v>
      </c>
      <c r="D68" s="70" t="s">
        <v>310</v>
      </c>
      <c r="E68" s="24">
        <v>5.84</v>
      </c>
      <c r="F68" s="43">
        <f>E68/F12</f>
        <v>1.2805374749072762E-2</v>
      </c>
      <c r="G68" s="25">
        <f t="shared" si="0"/>
        <v>395.71840000000009</v>
      </c>
      <c r="H68" s="25">
        <f t="shared" si="28"/>
        <v>807.58857142857164</v>
      </c>
      <c r="I68" s="45">
        <v>800</v>
      </c>
      <c r="J68" s="43">
        <f>I68/J12</f>
        <v>1.1645680180508043E-2</v>
      </c>
      <c r="K68" s="52">
        <f t="shared" si="29"/>
        <v>560</v>
      </c>
      <c r="L68" s="98">
        <f t="shared" si="30"/>
        <v>164.28159999999991</v>
      </c>
      <c r="M68" s="99">
        <f t="shared" si="31"/>
        <v>0.29335999999999984</v>
      </c>
      <c r="N68" s="98">
        <f t="shared" si="32"/>
        <v>404.28159999999991</v>
      </c>
      <c r="O68" s="99">
        <f t="shared" si="33"/>
        <v>0.50535199999999991</v>
      </c>
      <c r="P68" s="100">
        <f t="shared" si="34"/>
        <v>240</v>
      </c>
      <c r="Q68" s="99">
        <f t="shared" si="35"/>
        <v>0.3</v>
      </c>
    </row>
    <row r="69" spans="1:17">
      <c r="A69" s="143" t="s">
        <v>445</v>
      </c>
      <c r="B69" s="144" t="s">
        <v>330</v>
      </c>
      <c r="C69" s="69" t="s">
        <v>307</v>
      </c>
      <c r="D69" s="70" t="s">
        <v>331</v>
      </c>
      <c r="E69" s="24">
        <v>6.51</v>
      </c>
      <c r="F69" s="43">
        <f>E69/F12</f>
        <v>1.4274484523367069E-2</v>
      </c>
      <c r="G69" s="25">
        <f t="shared" si="0"/>
        <v>441.1176000000001</v>
      </c>
      <c r="H69" s="25">
        <f t="shared" si="28"/>
        <v>900.24000000000024</v>
      </c>
      <c r="I69" s="45">
        <v>900</v>
      </c>
      <c r="J69" s="43">
        <f>I69/J12</f>
        <v>1.3101390203071548E-2</v>
      </c>
      <c r="K69" s="52">
        <f t="shared" si="29"/>
        <v>630</v>
      </c>
      <c r="L69" s="25">
        <f t="shared" si="30"/>
        <v>188.8823999999999</v>
      </c>
      <c r="M69" s="31">
        <f t="shared" si="31"/>
        <v>0.29981333333333321</v>
      </c>
      <c r="N69" s="25">
        <f t="shared" si="32"/>
        <v>458.8823999999999</v>
      </c>
      <c r="O69" s="31">
        <f t="shared" si="33"/>
        <v>0.50986933333333317</v>
      </c>
      <c r="P69" s="26">
        <f t="shared" si="34"/>
        <v>270</v>
      </c>
      <c r="Q69" s="31">
        <f t="shared" si="35"/>
        <v>0.3</v>
      </c>
    </row>
    <row r="70" spans="1:17">
      <c r="A70" s="149" t="s">
        <v>446</v>
      </c>
      <c r="B70" s="146" t="s">
        <v>328</v>
      </c>
      <c r="C70" s="69" t="s">
        <v>2</v>
      </c>
      <c r="D70" s="76" t="s">
        <v>329</v>
      </c>
      <c r="E70" s="24">
        <v>7.38</v>
      </c>
      <c r="F70" s="43">
        <f>E70/F12</f>
        <v>1.6182134528794002E-2</v>
      </c>
      <c r="G70" s="25">
        <f t="shared" si="0"/>
        <v>500.06880000000007</v>
      </c>
      <c r="H70" s="25">
        <f t="shared" si="28"/>
        <v>1020.5485714285717</v>
      </c>
      <c r="I70" s="45">
        <v>1050</v>
      </c>
      <c r="J70" s="43">
        <f>I70/J12</f>
        <v>1.5284955236916807E-2</v>
      </c>
      <c r="K70" s="52">
        <f t="shared" si="29"/>
        <v>735</v>
      </c>
      <c r="L70" s="25">
        <f t="shared" si="30"/>
        <v>234.93119999999993</v>
      </c>
      <c r="M70" s="31">
        <f t="shared" si="31"/>
        <v>0.31963428571428565</v>
      </c>
      <c r="N70" s="25">
        <f t="shared" si="32"/>
        <v>549.93119999999999</v>
      </c>
      <c r="O70" s="31">
        <f t="shared" si="33"/>
        <v>0.52374399999999999</v>
      </c>
      <c r="P70" s="26">
        <f t="shared" si="34"/>
        <v>315</v>
      </c>
      <c r="Q70" s="31">
        <f t="shared" si="35"/>
        <v>0.3</v>
      </c>
    </row>
    <row r="71" spans="1:17">
      <c r="A71" s="69" t="s">
        <v>311</v>
      </c>
      <c r="B71" s="82" t="s">
        <v>312</v>
      </c>
      <c r="C71" s="73" t="s">
        <v>313</v>
      </c>
      <c r="D71" s="69" t="s">
        <v>314</v>
      </c>
      <c r="E71" s="24">
        <v>7.46</v>
      </c>
      <c r="F71" s="43">
        <f>E71/F12</f>
        <v>1.6357550621247056E-2</v>
      </c>
      <c r="G71" s="25">
        <f t="shared" si="0"/>
        <v>505.48960000000011</v>
      </c>
      <c r="H71" s="25">
        <f t="shared" si="28"/>
        <v>1031.6114285714289</v>
      </c>
      <c r="I71" s="45">
        <v>1050</v>
      </c>
      <c r="J71" s="43">
        <f>I71/J12</f>
        <v>1.5284955236916807E-2</v>
      </c>
      <c r="K71" s="52">
        <f t="shared" si="29"/>
        <v>735</v>
      </c>
      <c r="L71" s="25">
        <f t="shared" si="30"/>
        <v>229.51039999999989</v>
      </c>
      <c r="M71" s="31">
        <f t="shared" si="31"/>
        <v>0.31225904761904749</v>
      </c>
      <c r="N71" s="25">
        <f t="shared" si="32"/>
        <v>544.51039999999989</v>
      </c>
      <c r="O71" s="31">
        <f t="shared" si="33"/>
        <v>0.51858133333333323</v>
      </c>
      <c r="P71" s="26">
        <f t="shared" si="34"/>
        <v>315</v>
      </c>
      <c r="Q71" s="31">
        <f t="shared" si="35"/>
        <v>0.3</v>
      </c>
    </row>
    <row r="72" spans="1:17">
      <c r="A72" s="79" t="s">
        <v>323</v>
      </c>
      <c r="B72" s="71" t="s">
        <v>324</v>
      </c>
      <c r="C72" s="69" t="s">
        <v>304</v>
      </c>
      <c r="D72" s="92" t="s">
        <v>325</v>
      </c>
      <c r="E72" s="24">
        <v>8.33</v>
      </c>
      <c r="F72" s="43">
        <f>E72/F12</f>
        <v>1.8265200626673993E-2</v>
      </c>
      <c r="G72" s="25">
        <f t="shared" si="0"/>
        <v>564.44080000000008</v>
      </c>
      <c r="H72" s="25">
        <f t="shared" si="28"/>
        <v>1151.9200000000003</v>
      </c>
      <c r="I72" s="45">
        <v>1150</v>
      </c>
      <c r="J72" s="43">
        <f>I72/J12</f>
        <v>1.6740665259480311E-2</v>
      </c>
      <c r="K72" s="52">
        <f t="shared" si="29"/>
        <v>805</v>
      </c>
      <c r="L72" s="25">
        <f t="shared" si="30"/>
        <v>240.55919999999992</v>
      </c>
      <c r="M72" s="31">
        <f t="shared" si="31"/>
        <v>0.29883130434782601</v>
      </c>
      <c r="N72" s="25">
        <f t="shared" si="32"/>
        <v>585.55919999999992</v>
      </c>
      <c r="O72" s="31">
        <f t="shared" si="33"/>
        <v>0.50918191304347815</v>
      </c>
      <c r="P72" s="26">
        <f t="shared" si="34"/>
        <v>345</v>
      </c>
      <c r="Q72" s="31">
        <f t="shared" si="35"/>
        <v>0.3</v>
      </c>
    </row>
    <row r="73" spans="1:17">
      <c r="A73" s="67" t="s">
        <v>317</v>
      </c>
      <c r="B73" s="72" t="s">
        <v>318</v>
      </c>
      <c r="C73" s="89" t="s">
        <v>319</v>
      </c>
      <c r="D73" s="69" t="s">
        <v>320</v>
      </c>
      <c r="E73" s="24">
        <v>8.92</v>
      </c>
      <c r="F73" s="43">
        <f>E73/F12</f>
        <v>1.9558894308515245E-2</v>
      </c>
      <c r="G73" s="25">
        <f t="shared" si="0"/>
        <v>604.41920000000005</v>
      </c>
      <c r="H73" s="25">
        <f t="shared" si="28"/>
        <v>1233.5085714285717</v>
      </c>
      <c r="I73" s="45">
        <v>1250</v>
      </c>
      <c r="J73" s="43">
        <f>I73/J12</f>
        <v>1.8196375282043816E-2</v>
      </c>
      <c r="K73" s="52">
        <f t="shared" si="29"/>
        <v>875</v>
      </c>
      <c r="L73" s="25">
        <f t="shared" si="30"/>
        <v>270.58079999999995</v>
      </c>
      <c r="M73" s="31">
        <f t="shared" si="31"/>
        <v>0.30923519999999993</v>
      </c>
      <c r="N73" s="25">
        <f t="shared" si="32"/>
        <v>645.58079999999995</v>
      </c>
      <c r="O73" s="31">
        <f t="shared" si="33"/>
        <v>0.51646463999999992</v>
      </c>
      <c r="P73" s="26">
        <f t="shared" si="34"/>
        <v>375</v>
      </c>
      <c r="Q73" s="31">
        <f t="shared" si="35"/>
        <v>0.3</v>
      </c>
    </row>
    <row r="74" spans="1:17">
      <c r="A74" s="79" t="s">
        <v>338</v>
      </c>
      <c r="B74" s="71" t="s">
        <v>339</v>
      </c>
      <c r="C74" s="69" t="s">
        <v>340</v>
      </c>
      <c r="D74" s="92" t="s">
        <v>341</v>
      </c>
      <c r="E74" s="24">
        <v>9.5399999999999991</v>
      </c>
      <c r="F74" s="43">
        <f>E74/F12</f>
        <v>2.0918369025026393E-2</v>
      </c>
      <c r="G74" s="25">
        <f t="shared" si="0"/>
        <v>646.43039999999996</v>
      </c>
      <c r="H74" s="25">
        <f t="shared" si="28"/>
        <v>1319.2457142857143</v>
      </c>
      <c r="I74" s="45">
        <v>1320</v>
      </c>
      <c r="J74" s="43">
        <f>I74/J12</f>
        <v>1.9215372297838269E-2</v>
      </c>
      <c r="K74" s="52">
        <f t="shared" si="29"/>
        <v>923.99999999999989</v>
      </c>
      <c r="L74" s="25">
        <f t="shared" si="30"/>
        <v>277.56959999999992</v>
      </c>
      <c r="M74" s="31">
        <f t="shared" si="31"/>
        <v>0.30039999999999994</v>
      </c>
      <c r="N74" s="25">
        <f t="shared" si="32"/>
        <v>673.56960000000004</v>
      </c>
      <c r="O74" s="31">
        <f t="shared" si="33"/>
        <v>0.51028000000000007</v>
      </c>
      <c r="P74" s="26">
        <f t="shared" si="34"/>
        <v>396.00000000000011</v>
      </c>
      <c r="Q74" s="31">
        <f t="shared" si="35"/>
        <v>0.3000000000000001</v>
      </c>
    </row>
    <row r="75" spans="1:17">
      <c r="A75" s="111" t="s">
        <v>334</v>
      </c>
      <c r="B75" s="114" t="s">
        <v>335</v>
      </c>
      <c r="C75" s="89" t="s">
        <v>336</v>
      </c>
      <c r="D75" s="69" t="s">
        <v>337</v>
      </c>
      <c r="E75" s="24">
        <v>9.66</v>
      </c>
      <c r="F75" s="43">
        <f>E75/F12</f>
        <v>2.1181493163705972E-2</v>
      </c>
      <c r="G75" s="25">
        <f t="shared" si="0"/>
        <v>654.56160000000011</v>
      </c>
      <c r="H75" s="25">
        <f t="shared" si="28"/>
        <v>1335.8400000000004</v>
      </c>
      <c r="I75" s="45">
        <v>1350</v>
      </c>
      <c r="J75" s="43">
        <f>I75/J12</f>
        <v>1.9652085304607322E-2</v>
      </c>
      <c r="K75" s="52">
        <f t="shared" si="29"/>
        <v>944.99999999999989</v>
      </c>
      <c r="L75" s="25">
        <f t="shared" si="30"/>
        <v>290.43839999999977</v>
      </c>
      <c r="M75" s="31">
        <f t="shared" si="31"/>
        <v>0.30734222222222202</v>
      </c>
      <c r="N75" s="25">
        <f t="shared" si="32"/>
        <v>695.43839999999989</v>
      </c>
      <c r="O75" s="31">
        <f t="shared" si="33"/>
        <v>0.51513955555555546</v>
      </c>
      <c r="P75" s="26">
        <f t="shared" si="34"/>
        <v>405.00000000000011</v>
      </c>
      <c r="Q75" s="31">
        <f t="shared" si="35"/>
        <v>0.3000000000000001</v>
      </c>
    </row>
    <row r="76" spans="1:17">
      <c r="A76" s="143" t="s">
        <v>447</v>
      </c>
      <c r="B76" s="144" t="s">
        <v>321</v>
      </c>
      <c r="C76" s="69" t="s">
        <v>2</v>
      </c>
      <c r="D76" s="70" t="s">
        <v>322</v>
      </c>
      <c r="E76" s="24">
        <v>15.02</v>
      </c>
      <c r="F76" s="43">
        <f>E76/F12</f>
        <v>3.2934371358060426E-2</v>
      </c>
      <c r="G76" s="25">
        <f t="shared" si="0"/>
        <v>1017.7552000000003</v>
      </c>
      <c r="H76" s="25">
        <f>G76/0.8/0.7</f>
        <v>1817.4200000000003</v>
      </c>
      <c r="I76" s="45">
        <v>1850</v>
      </c>
      <c r="J76" s="43">
        <f>I76/J12</f>
        <v>2.693063541742485E-2</v>
      </c>
      <c r="K76" s="52">
        <f t="shared" si="29"/>
        <v>1295</v>
      </c>
      <c r="L76" s="25">
        <f t="shared" si="30"/>
        <v>277.24479999999971</v>
      </c>
      <c r="M76" s="31">
        <f t="shared" si="31"/>
        <v>0.21408864864864843</v>
      </c>
      <c r="N76" s="25">
        <f t="shared" si="32"/>
        <v>832.24479999999971</v>
      </c>
      <c r="O76" s="31">
        <f t="shared" si="33"/>
        <v>0.44986205405405388</v>
      </c>
      <c r="P76" s="26">
        <f t="shared" si="34"/>
        <v>555</v>
      </c>
      <c r="Q76" s="31">
        <f t="shared" si="35"/>
        <v>0.3</v>
      </c>
    </row>
    <row r="77" spans="1:17">
      <c r="A77" s="69" t="s">
        <v>294</v>
      </c>
      <c r="B77" s="114" t="s">
        <v>295</v>
      </c>
      <c r="C77" s="89" t="s">
        <v>296</v>
      </c>
      <c r="D77" s="69" t="s">
        <v>297</v>
      </c>
      <c r="E77" s="24">
        <v>19.64</v>
      </c>
      <c r="F77" s="43">
        <f>E77/F12</f>
        <v>4.3064650697224156E-2</v>
      </c>
      <c r="G77" s="25">
        <f t="shared" si="0"/>
        <v>1330.8064000000002</v>
      </c>
      <c r="H77" s="25">
        <f t="shared" ref="H77:H80" si="36">G77/0.8/0.7</f>
        <v>2376.44</v>
      </c>
      <c r="I77" s="45">
        <v>2500</v>
      </c>
      <c r="J77" s="43">
        <f>I77/J12</f>
        <v>3.6392750564087632E-2</v>
      </c>
      <c r="K77" s="52">
        <f t="shared" si="29"/>
        <v>1750</v>
      </c>
      <c r="L77" s="25">
        <f t="shared" si="30"/>
        <v>419.19359999999983</v>
      </c>
      <c r="M77" s="31">
        <f t="shared" si="31"/>
        <v>0.2395391999999999</v>
      </c>
      <c r="N77" s="25">
        <f t="shared" si="32"/>
        <v>1169.1935999999998</v>
      </c>
      <c r="O77" s="31">
        <f t="shared" si="33"/>
        <v>0.46767743999999994</v>
      </c>
      <c r="P77" s="26">
        <f t="shared" si="34"/>
        <v>750</v>
      </c>
      <c r="Q77" s="31">
        <f t="shared" si="35"/>
        <v>0.3</v>
      </c>
    </row>
    <row r="78" spans="1:17">
      <c r="A78" s="143" t="s">
        <v>448</v>
      </c>
      <c r="B78" s="144" t="s">
        <v>326</v>
      </c>
      <c r="C78" s="69" t="s">
        <v>2</v>
      </c>
      <c r="D78" s="70" t="s">
        <v>327</v>
      </c>
      <c r="E78" s="24">
        <v>54.41</v>
      </c>
      <c r="F78" s="43">
        <f>E78/F12</f>
        <v>0.11930486987963167</v>
      </c>
      <c r="G78" s="25">
        <f t="shared" si="0"/>
        <v>3686.8216000000007</v>
      </c>
      <c r="H78" s="25">
        <f t="shared" si="36"/>
        <v>6583.6100000000015</v>
      </c>
      <c r="I78" s="45">
        <v>6600</v>
      </c>
      <c r="J78" s="43">
        <f>I78/J12</f>
        <v>9.6076861489191354E-2</v>
      </c>
      <c r="K78" s="52">
        <f t="shared" si="29"/>
        <v>4620</v>
      </c>
      <c r="L78" s="25">
        <f t="shared" si="30"/>
        <v>933.17839999999933</v>
      </c>
      <c r="M78" s="31">
        <f t="shared" si="31"/>
        <v>0.20198666666666651</v>
      </c>
      <c r="N78" s="25">
        <f t="shared" si="32"/>
        <v>2913.1783999999993</v>
      </c>
      <c r="O78" s="31">
        <f t="shared" si="33"/>
        <v>0.44139066666666654</v>
      </c>
      <c r="P78" s="26">
        <f t="shared" si="34"/>
        <v>1980</v>
      </c>
      <c r="Q78" s="31">
        <f t="shared" si="35"/>
        <v>0.3</v>
      </c>
    </row>
    <row r="79" spans="1:17">
      <c r="A79" s="143" t="s">
        <v>449</v>
      </c>
      <c r="B79" s="146" t="s">
        <v>315</v>
      </c>
      <c r="C79" s="69" t="s">
        <v>2</v>
      </c>
      <c r="D79" s="70" t="s">
        <v>316</v>
      </c>
      <c r="E79" s="24">
        <v>79.959999999999994</v>
      </c>
      <c r="F79" s="43">
        <f>E79/F12</f>
        <v>0.17532838440682499</v>
      </c>
      <c r="G79" s="25">
        <f t="shared" si="0"/>
        <v>5418.0896000000002</v>
      </c>
      <c r="H79" s="25">
        <f t="shared" si="36"/>
        <v>9675.16</v>
      </c>
      <c r="I79" s="45">
        <v>9700</v>
      </c>
      <c r="J79" s="43">
        <f>I79/J12</f>
        <v>0.14120387218866001</v>
      </c>
      <c r="K79" s="52">
        <f t="shared" si="29"/>
        <v>6790</v>
      </c>
      <c r="L79" s="25">
        <f t="shared" si="30"/>
        <v>1371.9103999999998</v>
      </c>
      <c r="M79" s="31">
        <f t="shared" si="31"/>
        <v>0.20204865979381439</v>
      </c>
      <c r="N79" s="25">
        <f t="shared" si="32"/>
        <v>4281.9103999999998</v>
      </c>
      <c r="O79" s="31">
        <f t="shared" si="33"/>
        <v>0.44143406185567008</v>
      </c>
      <c r="P79" s="26">
        <f t="shared" si="34"/>
        <v>2910</v>
      </c>
      <c r="Q79" s="31">
        <f t="shared" si="35"/>
        <v>0.3</v>
      </c>
    </row>
    <row r="80" spans="1:17">
      <c r="A80" s="70" t="s">
        <v>280</v>
      </c>
      <c r="B80" s="82" t="s">
        <v>281</v>
      </c>
      <c r="C80" s="73" t="s">
        <v>282</v>
      </c>
      <c r="D80" s="70" t="s">
        <v>283</v>
      </c>
      <c r="E80" s="24">
        <v>130.65</v>
      </c>
      <c r="F80" s="43">
        <f>E80/F12</f>
        <v>0.28647640598738983</v>
      </c>
      <c r="G80" s="25">
        <f t="shared" si="0"/>
        <v>8852.8440000000028</v>
      </c>
      <c r="H80" s="25">
        <f t="shared" si="36"/>
        <v>15808.650000000003</v>
      </c>
      <c r="I80" s="45">
        <v>16000</v>
      </c>
      <c r="J80" s="43">
        <f>I80/J12</f>
        <v>0.23291360361016086</v>
      </c>
      <c r="K80" s="52">
        <f t="shared" si="29"/>
        <v>11200</v>
      </c>
      <c r="L80" s="25">
        <f t="shared" si="30"/>
        <v>2347.1559999999972</v>
      </c>
      <c r="M80" s="31">
        <f t="shared" si="31"/>
        <v>0.20956749999999974</v>
      </c>
      <c r="N80" s="25">
        <f t="shared" si="32"/>
        <v>7147.1559999999972</v>
      </c>
      <c r="O80" s="31">
        <f t="shared" si="33"/>
        <v>0.44669724999999982</v>
      </c>
      <c r="P80" s="26">
        <f t="shared" si="34"/>
        <v>4800</v>
      </c>
      <c r="Q80" s="31">
        <f t="shared" si="35"/>
        <v>0.3</v>
      </c>
    </row>
    <row r="81" spans="1:17" ht="15.6">
      <c r="A81" s="83" t="s">
        <v>342</v>
      </c>
      <c r="B81" s="84"/>
      <c r="C81" s="57"/>
      <c r="D81" s="57"/>
      <c r="E81" s="24"/>
      <c r="F81" s="43"/>
      <c r="G81" s="25"/>
      <c r="H81" s="25"/>
      <c r="I81" s="45"/>
      <c r="J81" s="49"/>
      <c r="K81" s="52"/>
      <c r="L81" s="25"/>
      <c r="M81" s="31"/>
      <c r="N81" s="25"/>
      <c r="O81" s="31"/>
      <c r="P81" s="26"/>
      <c r="Q81" s="31"/>
    </row>
    <row r="82" spans="1:17">
      <c r="A82" s="80" t="s">
        <v>237</v>
      </c>
      <c r="B82" s="65" t="s">
        <v>343</v>
      </c>
      <c r="C82" s="64"/>
      <c r="D82" s="66"/>
      <c r="E82" s="24"/>
      <c r="F82" s="43"/>
      <c r="G82" s="25"/>
      <c r="H82" s="25"/>
      <c r="I82" s="45"/>
      <c r="J82" s="49"/>
      <c r="K82" s="52"/>
      <c r="L82" s="25"/>
      <c r="M82" s="31"/>
      <c r="N82" s="25"/>
      <c r="O82" s="31"/>
      <c r="P82" s="26"/>
      <c r="Q82" s="31"/>
    </row>
    <row r="83" spans="1:17">
      <c r="A83" s="67" t="s">
        <v>354</v>
      </c>
      <c r="B83" s="107" t="s">
        <v>355</v>
      </c>
      <c r="C83" s="69" t="s">
        <v>356</v>
      </c>
      <c r="D83" s="69" t="s">
        <v>357</v>
      </c>
      <c r="E83" s="24">
        <v>0.66</v>
      </c>
      <c r="F83" s="43">
        <f>E83/F13</f>
        <v>8.6608547082571419E-4</v>
      </c>
      <c r="G83" s="25">
        <f t="shared" si="0"/>
        <v>44.721600000000009</v>
      </c>
      <c r="H83" s="25">
        <f t="shared" ref="H83:H86" si="37">G83/0.7/0.7</f>
        <v>91.268571428571462</v>
      </c>
      <c r="I83" s="45">
        <v>100</v>
      </c>
      <c r="J83" s="43">
        <f>I83/J13</f>
        <v>9.4255148687497059E-4</v>
      </c>
      <c r="K83" s="52">
        <f t="shared" si="29"/>
        <v>70</v>
      </c>
      <c r="L83" s="25">
        <f t="shared" si="30"/>
        <v>25.278399999999991</v>
      </c>
      <c r="M83" s="31">
        <f t="shared" si="31"/>
        <v>0.36111999999999989</v>
      </c>
      <c r="N83" s="25">
        <f t="shared" si="32"/>
        <v>55.278399999999991</v>
      </c>
      <c r="O83" s="31">
        <f t="shared" si="33"/>
        <v>0.55278399999999994</v>
      </c>
      <c r="P83" s="26">
        <f t="shared" si="34"/>
        <v>30</v>
      </c>
      <c r="Q83" s="31">
        <f t="shared" si="35"/>
        <v>0.3</v>
      </c>
    </row>
    <row r="84" spans="1:17">
      <c r="A84" s="143" t="s">
        <v>450</v>
      </c>
      <c r="B84" s="146" t="s">
        <v>358</v>
      </c>
      <c r="C84" s="69" t="s">
        <v>2</v>
      </c>
      <c r="D84" s="70" t="s">
        <v>359</v>
      </c>
      <c r="E84" s="24">
        <v>4.76</v>
      </c>
      <c r="F84" s="43">
        <f>E84/F13</f>
        <v>6.2463133956521194E-3</v>
      </c>
      <c r="G84" s="25">
        <f t="shared" ref="G84:G107" si="38">E84*1.1*1.12*55</f>
        <v>322.5376</v>
      </c>
      <c r="H84" s="25">
        <f t="shared" si="37"/>
        <v>658.24000000000012</v>
      </c>
      <c r="I84" s="45">
        <v>700</v>
      </c>
      <c r="J84" s="43">
        <f>I84/J13</f>
        <v>6.597860408124794E-3</v>
      </c>
      <c r="K84" s="52">
        <f t="shared" si="29"/>
        <v>489.99999999999994</v>
      </c>
      <c r="L84" s="25">
        <f t="shared" si="30"/>
        <v>167.46239999999995</v>
      </c>
      <c r="M84" s="31">
        <f t="shared" si="31"/>
        <v>0.34175999999999995</v>
      </c>
      <c r="N84" s="25">
        <f t="shared" si="32"/>
        <v>377.4624</v>
      </c>
      <c r="O84" s="31">
        <f t="shared" si="33"/>
        <v>0.53923200000000004</v>
      </c>
      <c r="P84" s="26">
        <f t="shared" si="34"/>
        <v>210.00000000000006</v>
      </c>
      <c r="Q84" s="31">
        <f t="shared" si="35"/>
        <v>0.3000000000000001</v>
      </c>
    </row>
    <row r="85" spans="1:17">
      <c r="A85" s="143" t="s">
        <v>451</v>
      </c>
      <c r="B85" s="145" t="s">
        <v>251</v>
      </c>
      <c r="C85" s="69" t="s">
        <v>2</v>
      </c>
      <c r="D85" s="70" t="s">
        <v>345</v>
      </c>
      <c r="E85" s="24">
        <v>5.82</v>
      </c>
      <c r="F85" s="43">
        <f>E85/F13</f>
        <v>7.6372991518267519E-3</v>
      </c>
      <c r="G85" s="25">
        <f t="shared" si="38"/>
        <v>394.36320000000006</v>
      </c>
      <c r="H85" s="25">
        <f t="shared" si="37"/>
        <v>804.82285714285729</v>
      </c>
      <c r="I85" s="45">
        <v>850</v>
      </c>
      <c r="J85" s="43">
        <f>I85/J13</f>
        <v>8.0116876384372492E-3</v>
      </c>
      <c r="K85" s="52">
        <f t="shared" si="29"/>
        <v>595</v>
      </c>
      <c r="L85" s="25">
        <f t="shared" si="30"/>
        <v>200.63679999999994</v>
      </c>
      <c r="M85" s="31">
        <f t="shared" si="31"/>
        <v>0.33720470588235285</v>
      </c>
      <c r="N85" s="25">
        <f t="shared" si="32"/>
        <v>455.63679999999994</v>
      </c>
      <c r="O85" s="31">
        <f t="shared" si="33"/>
        <v>0.53604329411764695</v>
      </c>
      <c r="P85" s="26">
        <f t="shared" si="34"/>
        <v>255</v>
      </c>
      <c r="Q85" s="31">
        <f t="shared" si="35"/>
        <v>0.3</v>
      </c>
    </row>
    <row r="86" spans="1:17">
      <c r="A86" s="143" t="s">
        <v>452</v>
      </c>
      <c r="B86" s="144" t="s">
        <v>350</v>
      </c>
      <c r="C86" s="69" t="s">
        <v>2</v>
      </c>
      <c r="D86" s="70" t="s">
        <v>351</v>
      </c>
      <c r="E86" s="24">
        <v>8.0500000000000007</v>
      </c>
      <c r="F86" s="43">
        <f>E86/F13</f>
        <v>1.0563618242646969E-2</v>
      </c>
      <c r="G86" s="25">
        <f t="shared" si="38"/>
        <v>545.46800000000019</v>
      </c>
      <c r="H86" s="25">
        <f t="shared" si="37"/>
        <v>1113.2000000000005</v>
      </c>
      <c r="I86" s="45">
        <v>1120</v>
      </c>
      <c r="J86" s="43">
        <f>I86/J13</f>
        <v>1.055657665299967E-2</v>
      </c>
      <c r="K86" s="52">
        <f t="shared" si="29"/>
        <v>784</v>
      </c>
      <c r="L86" s="25">
        <f t="shared" si="30"/>
        <v>238.53199999999981</v>
      </c>
      <c r="M86" s="31">
        <f t="shared" si="31"/>
        <v>0.30424999999999974</v>
      </c>
      <c r="N86" s="25">
        <f t="shared" si="32"/>
        <v>574.53199999999981</v>
      </c>
      <c r="O86" s="31">
        <f t="shared" si="33"/>
        <v>0.51297499999999985</v>
      </c>
      <c r="P86" s="26">
        <f t="shared" si="34"/>
        <v>336</v>
      </c>
      <c r="Q86" s="31">
        <f t="shared" si="35"/>
        <v>0.3</v>
      </c>
    </row>
    <row r="87" spans="1:17">
      <c r="A87" s="143" t="s">
        <v>453</v>
      </c>
      <c r="B87" s="144" t="s">
        <v>346</v>
      </c>
      <c r="C87" s="69" t="s">
        <v>2</v>
      </c>
      <c r="D87" s="70" t="s">
        <v>347</v>
      </c>
      <c r="E87" s="24">
        <v>15.23</v>
      </c>
      <c r="F87" s="43">
        <f>E87/F13</f>
        <v>1.9985578364660039E-2</v>
      </c>
      <c r="G87" s="25">
        <f t="shared" si="38"/>
        <v>1031.9848000000002</v>
      </c>
      <c r="H87" s="25">
        <f t="shared" ref="H87:H90" si="39">G87/0.8/0.7</f>
        <v>1842.8300000000004</v>
      </c>
      <c r="I87" s="45">
        <v>1850</v>
      </c>
      <c r="J87" s="43">
        <f>I87/J13</f>
        <v>1.7437202507186954E-2</v>
      </c>
      <c r="K87" s="52">
        <f t="shared" si="29"/>
        <v>1295</v>
      </c>
      <c r="L87" s="25">
        <f t="shared" si="30"/>
        <v>263.01519999999982</v>
      </c>
      <c r="M87" s="31">
        <f t="shared" si="31"/>
        <v>0.20310054054054041</v>
      </c>
      <c r="N87" s="25">
        <f t="shared" si="32"/>
        <v>818.01519999999982</v>
      </c>
      <c r="O87" s="31">
        <f t="shared" si="33"/>
        <v>0.4421703783783783</v>
      </c>
      <c r="P87" s="26">
        <f t="shared" si="34"/>
        <v>555</v>
      </c>
      <c r="Q87" s="31">
        <f t="shared" si="35"/>
        <v>0.3</v>
      </c>
    </row>
    <row r="88" spans="1:17">
      <c r="A88" s="143" t="s">
        <v>454</v>
      </c>
      <c r="B88" s="144" t="s">
        <v>348</v>
      </c>
      <c r="C88" s="69" t="s">
        <v>2</v>
      </c>
      <c r="D88" s="70" t="s">
        <v>349</v>
      </c>
      <c r="E88" s="24">
        <v>54.41</v>
      </c>
      <c r="F88" s="43">
        <f>E88/F13</f>
        <v>7.1399561314586524E-2</v>
      </c>
      <c r="G88" s="25">
        <f t="shared" si="38"/>
        <v>3686.8216000000007</v>
      </c>
      <c r="H88" s="25">
        <f t="shared" si="39"/>
        <v>6583.6100000000015</v>
      </c>
      <c r="I88" s="45">
        <v>6600</v>
      </c>
      <c r="J88" s="43">
        <f>I88/J13</f>
        <v>6.2208398133748059E-2</v>
      </c>
      <c r="K88" s="52">
        <f t="shared" si="29"/>
        <v>4620</v>
      </c>
      <c r="L88" s="25">
        <f t="shared" si="30"/>
        <v>933.17839999999933</v>
      </c>
      <c r="M88" s="31">
        <f t="shared" si="31"/>
        <v>0.20198666666666651</v>
      </c>
      <c r="N88" s="25">
        <f t="shared" si="32"/>
        <v>2913.1783999999993</v>
      </c>
      <c r="O88" s="31">
        <f t="shared" si="33"/>
        <v>0.44139066666666654</v>
      </c>
      <c r="P88" s="26">
        <f t="shared" si="34"/>
        <v>1980</v>
      </c>
      <c r="Q88" s="31">
        <f t="shared" si="35"/>
        <v>0.3</v>
      </c>
    </row>
    <row r="89" spans="1:17">
      <c r="A89" s="143" t="s">
        <v>455</v>
      </c>
      <c r="B89" s="144" t="s">
        <v>352</v>
      </c>
      <c r="C89" s="69" t="s">
        <v>2</v>
      </c>
      <c r="D89" s="70" t="s">
        <v>353</v>
      </c>
      <c r="E89" s="24">
        <v>128.93</v>
      </c>
      <c r="F89" s="43">
        <f>E89/F13</f>
        <v>0.16918848447508988</v>
      </c>
      <c r="G89" s="25">
        <f t="shared" si="38"/>
        <v>8736.2968000000019</v>
      </c>
      <c r="H89" s="25">
        <f t="shared" si="39"/>
        <v>15600.530000000002</v>
      </c>
      <c r="I89" s="45">
        <v>15600</v>
      </c>
      <c r="J89" s="43">
        <f>I89/J13</f>
        <v>0.1470380319524954</v>
      </c>
      <c r="K89" s="52">
        <f t="shared" si="29"/>
        <v>10920</v>
      </c>
      <c r="L89" s="25">
        <f t="shared" si="30"/>
        <v>2183.7031999999981</v>
      </c>
      <c r="M89" s="31">
        <f t="shared" si="31"/>
        <v>0.19997282051282034</v>
      </c>
      <c r="N89" s="25">
        <f t="shared" si="32"/>
        <v>6863.7031999999981</v>
      </c>
      <c r="O89" s="31">
        <f t="shared" si="33"/>
        <v>0.43998097435897426</v>
      </c>
      <c r="P89" s="26">
        <f t="shared" si="34"/>
        <v>4680</v>
      </c>
      <c r="Q89" s="31">
        <f t="shared" si="35"/>
        <v>0.3</v>
      </c>
    </row>
    <row r="90" spans="1:17">
      <c r="A90" s="143" t="s">
        <v>456</v>
      </c>
      <c r="B90" s="145" t="s">
        <v>239</v>
      </c>
      <c r="C90" s="69" t="s">
        <v>2</v>
      </c>
      <c r="D90" s="70" t="s">
        <v>344</v>
      </c>
      <c r="E90" s="24">
        <v>174.59</v>
      </c>
      <c r="F90" s="43">
        <f>E90/F13</f>
        <v>0.22910585204766884</v>
      </c>
      <c r="G90" s="25">
        <f t="shared" si="38"/>
        <v>11830.218400000002</v>
      </c>
      <c r="H90" s="25">
        <f t="shared" si="39"/>
        <v>21125.390000000003</v>
      </c>
      <c r="I90" s="45">
        <v>21150</v>
      </c>
      <c r="J90" s="43">
        <f>I90/J13</f>
        <v>0.19934963947405626</v>
      </c>
      <c r="K90" s="52">
        <f t="shared" si="29"/>
        <v>14804.999999999998</v>
      </c>
      <c r="L90" s="25">
        <f t="shared" si="30"/>
        <v>2974.7815999999966</v>
      </c>
      <c r="M90" s="31">
        <f t="shared" si="31"/>
        <v>0.20093087470449153</v>
      </c>
      <c r="N90" s="25">
        <f t="shared" si="32"/>
        <v>9319.7815999999984</v>
      </c>
      <c r="O90" s="31">
        <f t="shared" si="33"/>
        <v>0.44065161229314415</v>
      </c>
      <c r="P90" s="26">
        <f t="shared" si="34"/>
        <v>6345.0000000000018</v>
      </c>
      <c r="Q90" s="31">
        <f t="shared" si="35"/>
        <v>0.3000000000000001</v>
      </c>
    </row>
    <row r="91" spans="1:17" ht="15.6">
      <c r="A91" s="83" t="s">
        <v>360</v>
      </c>
      <c r="B91" s="84"/>
      <c r="C91" s="85"/>
      <c r="D91" s="85"/>
      <c r="E91" s="24"/>
      <c r="F91" s="43"/>
      <c r="G91" s="25"/>
      <c r="H91" s="25"/>
      <c r="I91" s="45"/>
      <c r="J91" s="49"/>
      <c r="K91" s="52"/>
      <c r="L91" s="25"/>
      <c r="M91" s="31"/>
      <c r="N91" s="25"/>
      <c r="O91" s="31"/>
      <c r="P91" s="26"/>
      <c r="Q91" s="31"/>
    </row>
    <row r="92" spans="1:17">
      <c r="A92" s="80" t="s">
        <v>237</v>
      </c>
      <c r="B92" s="65" t="s">
        <v>361</v>
      </c>
      <c r="C92" s="64"/>
      <c r="D92" s="66"/>
      <c r="E92" s="24"/>
      <c r="F92" s="43"/>
      <c r="G92" s="25"/>
      <c r="H92" s="25"/>
      <c r="I92" s="45"/>
      <c r="J92" s="49"/>
      <c r="K92" s="52"/>
      <c r="L92" s="25"/>
      <c r="M92" s="31"/>
      <c r="N92" s="25"/>
      <c r="O92" s="31"/>
      <c r="P92" s="26"/>
      <c r="Q92" s="31"/>
    </row>
    <row r="93" spans="1:17">
      <c r="A93" s="143" t="s">
        <v>457</v>
      </c>
      <c r="B93" s="146" t="s">
        <v>367</v>
      </c>
      <c r="C93" s="69" t="s">
        <v>2</v>
      </c>
      <c r="D93" s="70" t="s">
        <v>368</v>
      </c>
      <c r="E93" s="24">
        <v>0.4</v>
      </c>
      <c r="F93" s="43">
        <f>E93/F14</f>
        <v>4.0742574156577791E-4</v>
      </c>
      <c r="G93" s="25">
        <f t="shared" si="38"/>
        <v>27.104000000000006</v>
      </c>
      <c r="H93" s="25">
        <f t="shared" ref="H93:H98" si="40">G93/0.7/0.7</f>
        <v>55.314285714285738</v>
      </c>
      <c r="I93" s="45">
        <v>100</v>
      </c>
      <c r="J93" s="43">
        <f>I93/J14</f>
        <v>7.1533316642226113E-4</v>
      </c>
      <c r="K93" s="52">
        <f t="shared" si="29"/>
        <v>70</v>
      </c>
      <c r="L93" s="25">
        <f t="shared" si="30"/>
        <v>42.895999999999994</v>
      </c>
      <c r="M93" s="31">
        <f t="shared" si="31"/>
        <v>0.6127999999999999</v>
      </c>
      <c r="N93" s="25">
        <f t="shared" si="32"/>
        <v>72.895999999999987</v>
      </c>
      <c r="O93" s="31">
        <f t="shared" si="33"/>
        <v>0.72895999999999983</v>
      </c>
      <c r="P93" s="26">
        <f t="shared" si="34"/>
        <v>30</v>
      </c>
      <c r="Q93" s="31">
        <f t="shared" si="35"/>
        <v>0.3</v>
      </c>
    </row>
    <row r="94" spans="1:17">
      <c r="A94" s="143" t="s">
        <v>458</v>
      </c>
      <c r="B94" s="146" t="s">
        <v>389</v>
      </c>
      <c r="C94" s="69" t="s">
        <v>2</v>
      </c>
      <c r="D94" s="70" t="s">
        <v>390</v>
      </c>
      <c r="E94" s="24">
        <v>1.8</v>
      </c>
      <c r="F94" s="43">
        <f>E94/F14</f>
        <v>1.8334158370460006E-3</v>
      </c>
      <c r="G94" s="25">
        <f t="shared" si="38"/>
        <v>121.96800000000003</v>
      </c>
      <c r="H94" s="25">
        <f t="shared" si="40"/>
        <v>248.91428571428582</v>
      </c>
      <c r="I94" s="45">
        <v>300</v>
      </c>
      <c r="J94" s="43">
        <f>I94/J14</f>
        <v>2.1459994992667833E-3</v>
      </c>
      <c r="K94" s="52">
        <f t="shared" si="29"/>
        <v>210</v>
      </c>
      <c r="L94" s="25">
        <f t="shared" si="30"/>
        <v>88.031999999999968</v>
      </c>
      <c r="M94" s="31">
        <f t="shared" si="31"/>
        <v>0.41919999999999985</v>
      </c>
      <c r="N94" s="25">
        <f t="shared" si="32"/>
        <v>178.03199999999998</v>
      </c>
      <c r="O94" s="31">
        <f t="shared" si="33"/>
        <v>0.59343999999999997</v>
      </c>
      <c r="P94" s="26">
        <f t="shared" si="34"/>
        <v>90</v>
      </c>
      <c r="Q94" s="31">
        <f t="shared" si="35"/>
        <v>0.3</v>
      </c>
    </row>
    <row r="95" spans="1:17">
      <c r="A95" s="143" t="s">
        <v>459</v>
      </c>
      <c r="B95" s="144" t="s">
        <v>244</v>
      </c>
      <c r="C95" s="69" t="s">
        <v>2</v>
      </c>
      <c r="D95" s="70" t="s">
        <v>395</v>
      </c>
      <c r="E95" s="24">
        <v>2.7</v>
      </c>
      <c r="F95" s="43">
        <f>E95/F14</f>
        <v>2.7501237555690012E-3</v>
      </c>
      <c r="G95" s="25">
        <f t="shared" si="38"/>
        <v>182.95200000000006</v>
      </c>
      <c r="H95" s="25">
        <f t="shared" si="40"/>
        <v>373.37142857142868</v>
      </c>
      <c r="I95" s="45">
        <v>500</v>
      </c>
      <c r="J95" s="43">
        <f>I95/J14</f>
        <v>3.5766658321113058E-3</v>
      </c>
      <c r="K95" s="52">
        <f t="shared" si="29"/>
        <v>350</v>
      </c>
      <c r="L95" s="25">
        <f t="shared" si="30"/>
        <v>167.04799999999994</v>
      </c>
      <c r="M95" s="31">
        <f t="shared" si="31"/>
        <v>0.47727999999999982</v>
      </c>
      <c r="N95" s="25">
        <f t="shared" si="32"/>
        <v>317.04799999999994</v>
      </c>
      <c r="O95" s="31">
        <f t="shared" si="33"/>
        <v>0.63409599999999988</v>
      </c>
      <c r="P95" s="26">
        <f t="shared" si="34"/>
        <v>150</v>
      </c>
      <c r="Q95" s="31">
        <f t="shared" si="35"/>
        <v>0.3</v>
      </c>
    </row>
    <row r="96" spans="1:17">
      <c r="A96" s="67" t="s">
        <v>391</v>
      </c>
      <c r="B96" s="72" t="s">
        <v>392</v>
      </c>
      <c r="C96" s="69" t="s">
        <v>382</v>
      </c>
      <c r="D96" s="69" t="s">
        <v>393</v>
      </c>
      <c r="E96" s="24">
        <v>2.81</v>
      </c>
      <c r="F96" s="43">
        <f>E96/F14</f>
        <v>2.8621658344995899E-3</v>
      </c>
      <c r="G96" s="25">
        <f t="shared" si="38"/>
        <v>190.40560000000002</v>
      </c>
      <c r="H96" s="25">
        <f t="shared" si="40"/>
        <v>388.58285714285722</v>
      </c>
      <c r="I96" s="45">
        <v>400</v>
      </c>
      <c r="J96" s="43">
        <f>I96/J14</f>
        <v>2.8613326656890445E-3</v>
      </c>
      <c r="K96" s="52">
        <f t="shared" si="29"/>
        <v>280</v>
      </c>
      <c r="L96" s="25">
        <f t="shared" si="30"/>
        <v>89.594399999999979</v>
      </c>
      <c r="M96" s="31">
        <f t="shared" si="31"/>
        <v>0.31997999999999993</v>
      </c>
      <c r="N96" s="25">
        <f t="shared" si="32"/>
        <v>209.59439999999998</v>
      </c>
      <c r="O96" s="31">
        <f t="shared" si="33"/>
        <v>0.52398599999999995</v>
      </c>
      <c r="P96" s="26">
        <f t="shared" si="34"/>
        <v>120</v>
      </c>
      <c r="Q96" s="31">
        <f t="shared" si="35"/>
        <v>0.3</v>
      </c>
    </row>
    <row r="97" spans="1:17">
      <c r="A97" s="143" t="s">
        <v>460</v>
      </c>
      <c r="B97" s="144" t="s">
        <v>251</v>
      </c>
      <c r="C97" s="69" t="s">
        <v>2</v>
      </c>
      <c r="D97" s="70" t="s">
        <v>371</v>
      </c>
      <c r="E97" s="24">
        <v>10.35</v>
      </c>
      <c r="F97" s="43">
        <f>E97/F14</f>
        <v>1.0542141063014503E-2</v>
      </c>
      <c r="G97" s="25">
        <f t="shared" si="38"/>
        <v>701.31600000000003</v>
      </c>
      <c r="H97" s="25">
        <f t="shared" si="40"/>
        <v>1431.2571428571432</v>
      </c>
      <c r="I97" s="45">
        <v>1500</v>
      </c>
      <c r="J97" s="43">
        <f>I97/J14</f>
        <v>1.0729997496333918E-2</v>
      </c>
      <c r="K97" s="52">
        <f t="shared" si="29"/>
        <v>1050</v>
      </c>
      <c r="L97" s="25">
        <f t="shared" si="30"/>
        <v>348.68399999999997</v>
      </c>
      <c r="M97" s="31">
        <f t="shared" si="31"/>
        <v>0.33207999999999999</v>
      </c>
      <c r="N97" s="25">
        <f t="shared" si="32"/>
        <v>798.68399999999997</v>
      </c>
      <c r="O97" s="31">
        <f t="shared" si="33"/>
        <v>0.53245599999999993</v>
      </c>
      <c r="P97" s="26">
        <f t="shared" si="34"/>
        <v>450</v>
      </c>
      <c r="Q97" s="31">
        <f t="shared" si="35"/>
        <v>0.3</v>
      </c>
    </row>
    <row r="98" spans="1:17">
      <c r="A98" s="143" t="s">
        <v>461</v>
      </c>
      <c r="B98" s="144" t="s">
        <v>350</v>
      </c>
      <c r="C98" s="69" t="s">
        <v>2</v>
      </c>
      <c r="D98" s="70" t="s">
        <v>394</v>
      </c>
      <c r="E98" s="24">
        <v>13.49</v>
      </c>
      <c r="F98" s="43">
        <f>E98/F14</f>
        <v>1.374043313430586E-2</v>
      </c>
      <c r="G98" s="25">
        <f t="shared" si="38"/>
        <v>914.08240000000012</v>
      </c>
      <c r="H98" s="25">
        <f t="shared" si="40"/>
        <v>1865.4742857142862</v>
      </c>
      <c r="I98" s="45">
        <v>1865</v>
      </c>
      <c r="J98" s="43">
        <f>I98/J14</f>
        <v>1.3340963553775171E-2</v>
      </c>
      <c r="K98" s="52">
        <f t="shared" si="29"/>
        <v>1305.5</v>
      </c>
      <c r="L98" s="25">
        <f t="shared" si="30"/>
        <v>391.41759999999988</v>
      </c>
      <c r="M98" s="31">
        <f t="shared" si="31"/>
        <v>0.299821983914209</v>
      </c>
      <c r="N98" s="25">
        <f t="shared" si="32"/>
        <v>950.91759999999988</v>
      </c>
      <c r="O98" s="31">
        <f t="shared" si="33"/>
        <v>0.50987538873994631</v>
      </c>
      <c r="P98" s="26">
        <f t="shared" si="34"/>
        <v>559.5</v>
      </c>
      <c r="Q98" s="31">
        <f t="shared" si="35"/>
        <v>0.3</v>
      </c>
    </row>
    <row r="99" spans="1:17">
      <c r="A99" s="143" t="s">
        <v>462</v>
      </c>
      <c r="B99" s="144" t="s">
        <v>369</v>
      </c>
      <c r="C99" s="69" t="s">
        <v>363</v>
      </c>
      <c r="D99" s="70" t="s">
        <v>370</v>
      </c>
      <c r="E99" s="24">
        <v>15.8</v>
      </c>
      <c r="F99" s="43">
        <f>E99/F14</f>
        <v>1.6093316791848229E-2</v>
      </c>
      <c r="G99" s="25">
        <f t="shared" si="38"/>
        <v>1070.6080000000004</v>
      </c>
      <c r="H99" s="25">
        <f>G99/0.8/0.7</f>
        <v>1911.8000000000009</v>
      </c>
      <c r="I99" s="45">
        <v>2000</v>
      </c>
      <c r="J99" s="43">
        <f>I99/J14</f>
        <v>1.4306663328445223E-2</v>
      </c>
      <c r="K99" s="52">
        <f t="shared" si="29"/>
        <v>1400</v>
      </c>
      <c r="L99" s="25">
        <f t="shared" si="30"/>
        <v>329.3919999999996</v>
      </c>
      <c r="M99" s="31">
        <f t="shared" si="31"/>
        <v>0.23527999999999971</v>
      </c>
      <c r="N99" s="25">
        <f t="shared" si="32"/>
        <v>929.3919999999996</v>
      </c>
      <c r="O99" s="31">
        <f t="shared" si="33"/>
        <v>0.46469599999999978</v>
      </c>
      <c r="P99" s="26">
        <f t="shared" si="34"/>
        <v>600</v>
      </c>
      <c r="Q99" s="31">
        <f t="shared" si="35"/>
        <v>0.3</v>
      </c>
    </row>
    <row r="100" spans="1:17">
      <c r="A100" s="143" t="s">
        <v>463</v>
      </c>
      <c r="B100" s="146" t="s">
        <v>387</v>
      </c>
      <c r="C100" s="69" t="s">
        <v>2</v>
      </c>
      <c r="D100" s="70" t="s">
        <v>388</v>
      </c>
      <c r="E100" s="24">
        <v>16.28</v>
      </c>
      <c r="F100" s="43">
        <f>E100/F14</f>
        <v>1.6582227681727162E-2</v>
      </c>
      <c r="G100" s="25">
        <f t="shared" si="38"/>
        <v>1103.1328000000003</v>
      </c>
      <c r="H100" s="25">
        <f>G100/0.8/0.7</f>
        <v>1969.8800000000008</v>
      </c>
      <c r="I100" s="45">
        <v>2000</v>
      </c>
      <c r="J100" s="43">
        <f>I100/J14</f>
        <v>1.4306663328445223E-2</v>
      </c>
      <c r="K100" s="52">
        <f t="shared" si="29"/>
        <v>1400</v>
      </c>
      <c r="L100" s="25">
        <f t="shared" si="30"/>
        <v>296.86719999999968</v>
      </c>
      <c r="M100" s="31">
        <f t="shared" si="31"/>
        <v>0.21204799999999976</v>
      </c>
      <c r="N100" s="25">
        <f t="shared" si="32"/>
        <v>896.86719999999968</v>
      </c>
      <c r="O100" s="31">
        <f t="shared" si="33"/>
        <v>0.44843359999999982</v>
      </c>
      <c r="P100" s="26">
        <f t="shared" si="34"/>
        <v>600</v>
      </c>
      <c r="Q100" s="31">
        <f t="shared" si="35"/>
        <v>0.3</v>
      </c>
    </row>
    <row r="101" spans="1:17">
      <c r="A101" s="79" t="s">
        <v>384</v>
      </c>
      <c r="B101" s="71" t="s">
        <v>385</v>
      </c>
      <c r="C101" s="69" t="s">
        <v>382</v>
      </c>
      <c r="D101" s="70" t="s">
        <v>386</v>
      </c>
      <c r="E101" s="24">
        <v>16.43</v>
      </c>
      <c r="F101" s="43">
        <f>E101/F14</f>
        <v>1.6735012334814326E-2</v>
      </c>
      <c r="G101" s="25">
        <f t="shared" si="38"/>
        <v>1113.2968000000001</v>
      </c>
      <c r="H101" s="25">
        <f t="shared" ref="H101:H107" si="41">G101/0.8/0.7</f>
        <v>1988.0300000000002</v>
      </c>
      <c r="I101" s="45">
        <v>2000</v>
      </c>
      <c r="J101" s="43">
        <f>I101/J14</f>
        <v>1.4306663328445223E-2</v>
      </c>
      <c r="K101" s="52">
        <f t="shared" si="29"/>
        <v>1400</v>
      </c>
      <c r="L101" s="25">
        <f t="shared" si="30"/>
        <v>286.70319999999992</v>
      </c>
      <c r="M101" s="31">
        <f t="shared" si="31"/>
        <v>0.20478799999999994</v>
      </c>
      <c r="N101" s="25">
        <f t="shared" si="32"/>
        <v>886.70319999999992</v>
      </c>
      <c r="O101" s="31">
        <f t="shared" si="33"/>
        <v>0.44335159999999996</v>
      </c>
      <c r="P101" s="26">
        <f t="shared" si="34"/>
        <v>600</v>
      </c>
      <c r="Q101" s="31">
        <f t="shared" si="35"/>
        <v>0.3</v>
      </c>
    </row>
    <row r="102" spans="1:17">
      <c r="A102" s="69" t="s">
        <v>376</v>
      </c>
      <c r="B102" s="114" t="s">
        <v>377</v>
      </c>
      <c r="C102" s="94" t="s">
        <v>378</v>
      </c>
      <c r="D102" s="69" t="s">
        <v>379</v>
      </c>
      <c r="E102" s="24">
        <v>25.23</v>
      </c>
      <c r="F102" s="43">
        <f>E102/F14</f>
        <v>2.5698378649261444E-2</v>
      </c>
      <c r="G102" s="25">
        <f t="shared" si="38"/>
        <v>1709.5848000000003</v>
      </c>
      <c r="H102" s="25">
        <f t="shared" si="41"/>
        <v>3052.8300000000004</v>
      </c>
      <c r="I102" s="45">
        <v>3050</v>
      </c>
      <c r="J102" s="43">
        <f>I102/J14</f>
        <v>2.1817661575878965E-2</v>
      </c>
      <c r="K102" s="52">
        <f t="shared" si="29"/>
        <v>2135</v>
      </c>
      <c r="L102" s="25">
        <f t="shared" si="30"/>
        <v>425.41519999999969</v>
      </c>
      <c r="M102" s="31">
        <f t="shared" si="31"/>
        <v>0.19925770491803263</v>
      </c>
      <c r="N102" s="25">
        <f t="shared" si="32"/>
        <v>1340.4151999999997</v>
      </c>
      <c r="O102" s="31">
        <f t="shared" si="33"/>
        <v>0.43948039344262285</v>
      </c>
      <c r="P102" s="26">
        <f t="shared" si="34"/>
        <v>915</v>
      </c>
      <c r="Q102" s="31">
        <f t="shared" si="35"/>
        <v>0.3</v>
      </c>
    </row>
    <row r="103" spans="1:17">
      <c r="A103" s="143" t="s">
        <v>464</v>
      </c>
      <c r="B103" s="144" t="s">
        <v>372</v>
      </c>
      <c r="C103" s="69" t="s">
        <v>2</v>
      </c>
      <c r="D103" s="70" t="s">
        <v>373</v>
      </c>
      <c r="E103" s="24">
        <v>29.11</v>
      </c>
      <c r="F103" s="43">
        <f>E103/F14</f>
        <v>2.9650408342449489E-2</v>
      </c>
      <c r="G103" s="25">
        <f t="shared" si="38"/>
        <v>1972.4936</v>
      </c>
      <c r="H103" s="25">
        <f t="shared" si="41"/>
        <v>3522.31</v>
      </c>
      <c r="I103" s="45">
        <v>3550</v>
      </c>
      <c r="J103" s="43">
        <f>I103/J14</f>
        <v>2.5394327407990271E-2</v>
      </c>
      <c r="K103" s="52">
        <f t="shared" si="29"/>
        <v>2485</v>
      </c>
      <c r="L103" s="25">
        <f t="shared" si="30"/>
        <v>512.50639999999999</v>
      </c>
      <c r="M103" s="31">
        <f t="shared" si="31"/>
        <v>0.20624000000000001</v>
      </c>
      <c r="N103" s="25">
        <f t="shared" si="32"/>
        <v>1577.5064</v>
      </c>
      <c r="O103" s="31">
        <f t="shared" si="33"/>
        <v>0.44436799999999999</v>
      </c>
      <c r="P103" s="26">
        <f t="shared" si="34"/>
        <v>1065</v>
      </c>
      <c r="Q103" s="31">
        <f t="shared" si="35"/>
        <v>0.3</v>
      </c>
    </row>
    <row r="104" spans="1:17">
      <c r="A104" s="143" t="s">
        <v>465</v>
      </c>
      <c r="B104" s="145" t="s">
        <v>365</v>
      </c>
      <c r="C104" s="69" t="s">
        <v>363</v>
      </c>
      <c r="D104" s="70" t="s">
        <v>366</v>
      </c>
      <c r="E104" s="24">
        <v>99.22</v>
      </c>
      <c r="F104" s="43">
        <f>E104/F14</f>
        <v>0.10106195519539121</v>
      </c>
      <c r="G104" s="25">
        <f t="shared" si="38"/>
        <v>6723.1472000000012</v>
      </c>
      <c r="H104" s="25">
        <f t="shared" si="41"/>
        <v>12005.620000000003</v>
      </c>
      <c r="I104" s="45">
        <v>12000</v>
      </c>
      <c r="J104" s="43">
        <f>I104/J14</f>
        <v>8.5839979970671346E-2</v>
      </c>
      <c r="K104" s="52">
        <f t="shared" si="29"/>
        <v>8400</v>
      </c>
      <c r="L104" s="25">
        <f t="shared" si="30"/>
        <v>1676.8527999999988</v>
      </c>
      <c r="M104" s="31">
        <f t="shared" si="31"/>
        <v>0.19962533333333318</v>
      </c>
      <c r="N104" s="25">
        <f t="shared" si="32"/>
        <v>5276.8527999999988</v>
      </c>
      <c r="O104" s="31">
        <f t="shared" si="33"/>
        <v>0.43973773333333321</v>
      </c>
      <c r="P104" s="26">
        <f t="shared" si="34"/>
        <v>3600</v>
      </c>
      <c r="Q104" s="31">
        <f t="shared" si="35"/>
        <v>0.3</v>
      </c>
    </row>
    <row r="105" spans="1:17">
      <c r="A105" s="150" t="s">
        <v>466</v>
      </c>
      <c r="B105" s="145" t="s">
        <v>362</v>
      </c>
      <c r="C105" s="69" t="s">
        <v>363</v>
      </c>
      <c r="D105" s="96" t="s">
        <v>364</v>
      </c>
      <c r="E105" s="24">
        <v>100.58</v>
      </c>
      <c r="F105" s="43">
        <f>E105/F14</f>
        <v>0.10244720271671486</v>
      </c>
      <c r="G105" s="25">
        <f t="shared" si="38"/>
        <v>6815.3008000000009</v>
      </c>
      <c r="H105" s="25">
        <f t="shared" si="41"/>
        <v>12170.18</v>
      </c>
      <c r="I105" s="45">
        <v>12200</v>
      </c>
      <c r="J105" s="43">
        <f>I105/J14</f>
        <v>8.7270646303515859E-2</v>
      </c>
      <c r="K105" s="52">
        <f t="shared" si="29"/>
        <v>8540</v>
      </c>
      <c r="L105" s="25">
        <f t="shared" si="30"/>
        <v>1724.6991999999991</v>
      </c>
      <c r="M105" s="31">
        <f t="shared" si="31"/>
        <v>0.20195540983606547</v>
      </c>
      <c r="N105" s="25">
        <f t="shared" si="32"/>
        <v>5384.6991999999991</v>
      </c>
      <c r="O105" s="31">
        <f t="shared" si="33"/>
        <v>0.44136878688524583</v>
      </c>
      <c r="P105" s="26">
        <f t="shared" si="34"/>
        <v>3660</v>
      </c>
      <c r="Q105" s="31">
        <f t="shared" si="35"/>
        <v>0.3</v>
      </c>
    </row>
    <row r="106" spans="1:17">
      <c r="A106" s="150" t="s">
        <v>467</v>
      </c>
      <c r="B106" s="144" t="s">
        <v>374</v>
      </c>
      <c r="C106" s="69" t="s">
        <v>2</v>
      </c>
      <c r="D106" s="96" t="s">
        <v>375</v>
      </c>
      <c r="E106" s="24">
        <v>117.02</v>
      </c>
      <c r="F106" s="43">
        <f>E106/F14</f>
        <v>0.11919240069506833</v>
      </c>
      <c r="G106" s="25">
        <f t="shared" si="38"/>
        <v>7929.275200000001</v>
      </c>
      <c r="H106" s="25">
        <f t="shared" si="41"/>
        <v>14159.420000000002</v>
      </c>
      <c r="I106" s="45">
        <v>14150</v>
      </c>
      <c r="J106" s="43">
        <f>I106/J14</f>
        <v>0.10121964304874996</v>
      </c>
      <c r="K106" s="52">
        <f t="shared" si="29"/>
        <v>9905</v>
      </c>
      <c r="L106" s="25">
        <f t="shared" si="30"/>
        <v>1975.724799999999</v>
      </c>
      <c r="M106" s="31">
        <f t="shared" si="31"/>
        <v>0.19946742049469954</v>
      </c>
      <c r="N106" s="25">
        <f t="shared" si="32"/>
        <v>6220.724799999999</v>
      </c>
      <c r="O106" s="31">
        <f t="shared" si="33"/>
        <v>0.43962719434628966</v>
      </c>
      <c r="P106" s="26">
        <f t="shared" si="34"/>
        <v>4245</v>
      </c>
      <c r="Q106" s="31">
        <f t="shared" si="35"/>
        <v>0.3</v>
      </c>
    </row>
    <row r="107" spans="1:17">
      <c r="A107" s="69" t="s">
        <v>380</v>
      </c>
      <c r="B107" s="72" t="s">
        <v>381</v>
      </c>
      <c r="C107" s="69" t="s">
        <v>382</v>
      </c>
      <c r="D107" s="90" t="s">
        <v>383</v>
      </c>
      <c r="E107" s="24">
        <v>163.19</v>
      </c>
      <c r="F107" s="43">
        <f>E107/F14</f>
        <v>0.16621951691529824</v>
      </c>
      <c r="G107" s="25">
        <f t="shared" si="38"/>
        <v>11057.754400000002</v>
      </c>
      <c r="H107" s="25">
        <f t="shared" si="41"/>
        <v>19745.990000000002</v>
      </c>
      <c r="I107" s="45">
        <v>19750</v>
      </c>
      <c r="J107" s="43">
        <f>I107/J14</f>
        <v>0.14127830036839659</v>
      </c>
      <c r="K107" s="52">
        <f t="shared" si="29"/>
        <v>13825</v>
      </c>
      <c r="L107" s="25">
        <f t="shared" si="30"/>
        <v>2767.2455999999984</v>
      </c>
      <c r="M107" s="31">
        <f t="shared" si="31"/>
        <v>0.20016243037974671</v>
      </c>
      <c r="N107" s="25">
        <f t="shared" si="32"/>
        <v>8692.2455999999984</v>
      </c>
      <c r="O107" s="31">
        <f t="shared" si="33"/>
        <v>0.44011370126582272</v>
      </c>
      <c r="P107" s="26">
        <f t="shared" si="34"/>
        <v>5925</v>
      </c>
      <c r="Q107" s="31">
        <f t="shared" si="35"/>
        <v>0.3</v>
      </c>
    </row>
    <row r="108" spans="1:17">
      <c r="C108" s="34"/>
      <c r="F108" s="44"/>
    </row>
    <row r="109" spans="1:17">
      <c r="C109" s="34"/>
      <c r="F109" s="44"/>
    </row>
    <row r="110" spans="1:17">
      <c r="C110" s="34"/>
      <c r="F110" s="44"/>
    </row>
    <row r="111" spans="1:17">
      <c r="C111" s="34"/>
      <c r="F111" s="44"/>
    </row>
    <row r="112" spans="1:17">
      <c r="C112" s="34"/>
      <c r="F112" s="44"/>
    </row>
    <row r="113" spans="3:6">
      <c r="C113" s="34"/>
      <c r="F113" s="44"/>
    </row>
    <row r="114" spans="3:6">
      <c r="C114" s="34"/>
      <c r="F114" s="44"/>
    </row>
    <row r="115" spans="3:6">
      <c r="C115" s="34"/>
      <c r="F115" s="44"/>
    </row>
    <row r="116" spans="3:6">
      <c r="C116" s="34"/>
      <c r="F116" s="44"/>
    </row>
    <row r="117" spans="3:6">
      <c r="C117" s="34"/>
      <c r="F117" s="44"/>
    </row>
    <row r="118" spans="3:6">
      <c r="C118" s="34"/>
      <c r="F118" s="44"/>
    </row>
    <row r="119" spans="3:6">
      <c r="C119" s="34"/>
      <c r="F119" s="44"/>
    </row>
    <row r="120" spans="3:6">
      <c r="C120" s="34"/>
      <c r="F120" s="44"/>
    </row>
    <row r="121" spans="3:6">
      <c r="C121" s="34"/>
      <c r="F121" s="44"/>
    </row>
    <row r="122" spans="3:6">
      <c r="C122" s="34"/>
      <c r="F122" s="44"/>
    </row>
    <row r="123" spans="3:6">
      <c r="C123" s="34"/>
      <c r="F123" s="44"/>
    </row>
    <row r="124" spans="3:6">
      <c r="C124" s="34"/>
      <c r="F124" s="44"/>
    </row>
    <row r="125" spans="3:6">
      <c r="C125" s="34"/>
      <c r="F125" s="44"/>
    </row>
    <row r="126" spans="3:6">
      <c r="C126" s="34"/>
      <c r="F126" s="44"/>
    </row>
    <row r="127" spans="3:6">
      <c r="C127" s="34"/>
      <c r="F127" s="44"/>
    </row>
    <row r="128" spans="3:6">
      <c r="C128" s="34"/>
      <c r="F128" s="44"/>
    </row>
    <row r="129" spans="3:6">
      <c r="C129" s="34"/>
      <c r="F129" s="44"/>
    </row>
    <row r="130" spans="3:6">
      <c r="C130" s="34"/>
      <c r="F130" s="44"/>
    </row>
    <row r="131" spans="3:6">
      <c r="C131" s="34"/>
      <c r="F131" s="44"/>
    </row>
    <row r="132" spans="3:6">
      <c r="C132" s="34"/>
      <c r="F132" s="44"/>
    </row>
    <row r="133" spans="3:6">
      <c r="C133" s="34"/>
      <c r="F133" s="44"/>
    </row>
    <row r="134" spans="3:6">
      <c r="C134" s="34"/>
      <c r="F134" s="44"/>
    </row>
    <row r="135" spans="3:6">
      <c r="C135" s="34"/>
      <c r="F135" s="44"/>
    </row>
    <row r="136" spans="3:6">
      <c r="C136" s="34"/>
      <c r="F136" s="44"/>
    </row>
    <row r="137" spans="3:6">
      <c r="C137" s="34"/>
      <c r="F137" s="44"/>
    </row>
    <row r="138" spans="3:6">
      <c r="C138" s="34"/>
      <c r="F138" s="44"/>
    </row>
    <row r="139" spans="3:6">
      <c r="C139" s="34"/>
      <c r="F139" s="44"/>
    </row>
    <row r="140" spans="3:6">
      <c r="C140" s="34"/>
      <c r="F140" s="44"/>
    </row>
    <row r="141" spans="3:6">
      <c r="C141" s="34"/>
      <c r="F141" s="44"/>
    </row>
    <row r="142" spans="3:6">
      <c r="C142" s="34"/>
      <c r="F142" s="44"/>
    </row>
    <row r="143" spans="3:6">
      <c r="C143" s="34"/>
      <c r="F143" s="44"/>
    </row>
    <row r="144" spans="3:6">
      <c r="C144" s="34"/>
      <c r="F144" s="44"/>
    </row>
    <row r="145" spans="3:6">
      <c r="C145" s="34"/>
      <c r="F145" s="44"/>
    </row>
    <row r="146" spans="3:6">
      <c r="C146" s="34"/>
      <c r="F146" s="44"/>
    </row>
    <row r="147" spans="3:6">
      <c r="C147" s="34"/>
    </row>
    <row r="148" spans="3:6">
      <c r="C148" s="34"/>
    </row>
    <row r="149" spans="3:6">
      <c r="C149" s="34"/>
    </row>
    <row r="150" spans="3:6">
      <c r="C150" s="34"/>
    </row>
    <row r="151" spans="3:6">
      <c r="C151" s="34"/>
    </row>
    <row r="152" spans="3:6">
      <c r="C152" s="34"/>
    </row>
    <row r="153" spans="3:6">
      <c r="C153" s="34"/>
    </row>
    <row r="154" spans="3:6">
      <c r="C154" s="34"/>
    </row>
    <row r="155" spans="3:6">
      <c r="C155" s="34"/>
    </row>
    <row r="156" spans="3:6">
      <c r="C156" s="34"/>
    </row>
    <row r="157" spans="3:6">
      <c r="C157" s="34"/>
    </row>
    <row r="158" spans="3:6">
      <c r="C158" s="34"/>
    </row>
    <row r="159" spans="3:6">
      <c r="C159" s="34"/>
    </row>
    <row r="160" spans="3:6">
      <c r="C160" s="34"/>
    </row>
    <row r="161" spans="3:3">
      <c r="C161" s="34"/>
    </row>
    <row r="162" spans="3:3">
      <c r="C162" s="34"/>
    </row>
    <row r="163" spans="3:3">
      <c r="C163" s="34"/>
    </row>
    <row r="164" spans="3:3">
      <c r="C164" s="34"/>
    </row>
    <row r="165" spans="3:3">
      <c r="C165" s="34"/>
    </row>
    <row r="166" spans="3:3">
      <c r="C166" s="34"/>
    </row>
    <row r="167" spans="3:3">
      <c r="C167" s="34"/>
    </row>
    <row r="168" spans="3:3">
      <c r="C168" s="34"/>
    </row>
    <row r="169" spans="3:3">
      <c r="C169" s="34"/>
    </row>
    <row r="170" spans="3:3">
      <c r="C170" s="34"/>
    </row>
    <row r="171" spans="3:3">
      <c r="C171" s="34"/>
    </row>
    <row r="172" spans="3:3">
      <c r="C172" s="34"/>
    </row>
    <row r="173" spans="3:3">
      <c r="C173" s="34"/>
    </row>
    <row r="174" spans="3:3">
      <c r="C174" s="34"/>
    </row>
    <row r="175" spans="3:3">
      <c r="C175" s="34"/>
    </row>
    <row r="176" spans="3:3">
      <c r="C176" s="34"/>
    </row>
    <row r="177" spans="3:3">
      <c r="C177" s="34"/>
    </row>
    <row r="178" spans="3:3">
      <c r="C178" s="34"/>
    </row>
    <row r="179" spans="3:3">
      <c r="C179" s="34"/>
    </row>
    <row r="180" spans="3:3">
      <c r="C180" s="34"/>
    </row>
    <row r="181" spans="3:3">
      <c r="C181" s="34"/>
    </row>
    <row r="182" spans="3:3">
      <c r="C182" s="34"/>
    </row>
    <row r="183" spans="3:3">
      <c r="C183" s="34"/>
    </row>
    <row r="184" spans="3:3">
      <c r="C184" s="34"/>
    </row>
    <row r="185" spans="3:3">
      <c r="C185" s="34"/>
    </row>
    <row r="186" spans="3:3">
      <c r="C186" s="34"/>
    </row>
    <row r="187" spans="3:3">
      <c r="C187" s="34"/>
    </row>
    <row r="188" spans="3:3">
      <c r="C188" s="34"/>
    </row>
    <row r="189" spans="3:3">
      <c r="C189" s="34"/>
    </row>
    <row r="190" spans="3:3">
      <c r="C190" s="34"/>
    </row>
    <row r="191" spans="3:3">
      <c r="C191" s="34"/>
    </row>
    <row r="192" spans="3:3">
      <c r="C192" s="34"/>
    </row>
    <row r="193" spans="3:3">
      <c r="C193" s="34"/>
    </row>
    <row r="194" spans="3:3">
      <c r="C194" s="34"/>
    </row>
    <row r="195" spans="3:3">
      <c r="C195" s="34"/>
    </row>
    <row r="196" spans="3:3">
      <c r="C196" s="34"/>
    </row>
    <row r="197" spans="3:3">
      <c r="C197" s="34"/>
    </row>
    <row r="198" spans="3:3">
      <c r="C198" s="34"/>
    </row>
    <row r="199" spans="3:3">
      <c r="C199" s="34"/>
    </row>
    <row r="200" spans="3:3">
      <c r="C200" s="34"/>
    </row>
    <row r="201" spans="3:3">
      <c r="C201" s="34"/>
    </row>
    <row r="202" spans="3:3">
      <c r="C202" s="34"/>
    </row>
    <row r="203" spans="3:3">
      <c r="C203" s="34"/>
    </row>
    <row r="204" spans="3:3">
      <c r="C204" s="34"/>
    </row>
    <row r="205" spans="3:3">
      <c r="C205" s="34"/>
    </row>
    <row r="206" spans="3:3">
      <c r="C206" s="34"/>
    </row>
    <row r="207" spans="3:3">
      <c r="C207" s="34"/>
    </row>
    <row r="208" spans="3:3">
      <c r="C208" s="34"/>
    </row>
    <row r="209" spans="3:3">
      <c r="C209" s="34"/>
    </row>
    <row r="210" spans="3:3">
      <c r="C210" s="34"/>
    </row>
    <row r="211" spans="3:3">
      <c r="C211" s="34"/>
    </row>
    <row r="212" spans="3:3">
      <c r="C212" s="34"/>
    </row>
    <row r="213" spans="3:3">
      <c r="C213" s="34"/>
    </row>
    <row r="214" spans="3:3">
      <c r="C214" s="34"/>
    </row>
    <row r="215" spans="3:3">
      <c r="C215" s="34"/>
    </row>
    <row r="216" spans="3:3">
      <c r="C216" s="34"/>
    </row>
    <row r="217" spans="3:3">
      <c r="C217" s="34"/>
    </row>
    <row r="218" spans="3:3">
      <c r="C218" s="34"/>
    </row>
    <row r="219" spans="3:3">
      <c r="C219" s="34"/>
    </row>
    <row r="220" spans="3:3">
      <c r="C220" s="34"/>
    </row>
    <row r="221" spans="3:3">
      <c r="C221" s="34"/>
    </row>
    <row r="222" spans="3:3">
      <c r="C222" s="34"/>
    </row>
    <row r="223" spans="3:3">
      <c r="C223" s="34"/>
    </row>
    <row r="224" spans="3:3">
      <c r="C224" s="34"/>
    </row>
    <row r="225" spans="3:3">
      <c r="C225" s="34"/>
    </row>
    <row r="226" spans="3:3">
      <c r="C226" s="34"/>
    </row>
    <row r="227" spans="3:3">
      <c r="C227" s="34"/>
    </row>
    <row r="228" spans="3:3">
      <c r="C228" s="34"/>
    </row>
    <row r="229" spans="3:3">
      <c r="C229" s="34"/>
    </row>
    <row r="230" spans="3:3">
      <c r="C230" s="34"/>
    </row>
    <row r="231" spans="3:3">
      <c r="C231" s="34"/>
    </row>
    <row r="232" spans="3:3">
      <c r="C232" s="34"/>
    </row>
    <row r="233" spans="3:3">
      <c r="C233" s="34"/>
    </row>
    <row r="234" spans="3:3">
      <c r="C234" s="34"/>
    </row>
    <row r="235" spans="3:3">
      <c r="C235" s="34"/>
    </row>
    <row r="236" spans="3:3">
      <c r="C236" s="34"/>
    </row>
    <row r="237" spans="3:3">
      <c r="C237" s="34"/>
    </row>
    <row r="238" spans="3:3">
      <c r="C238" s="34"/>
    </row>
    <row r="239" spans="3:3">
      <c r="C239" s="34"/>
    </row>
    <row r="240" spans="3:3">
      <c r="C240" s="34"/>
    </row>
    <row r="241" spans="3:3">
      <c r="C241" s="34"/>
    </row>
    <row r="242" spans="3:3">
      <c r="C242" s="34"/>
    </row>
    <row r="243" spans="3:3">
      <c r="C243" s="34"/>
    </row>
    <row r="244" spans="3:3">
      <c r="C244" s="34"/>
    </row>
    <row r="245" spans="3:3">
      <c r="C245" s="34"/>
    </row>
    <row r="246" spans="3:3">
      <c r="C246" s="34"/>
    </row>
    <row r="247" spans="3:3">
      <c r="C247" s="34"/>
    </row>
    <row r="248" spans="3:3">
      <c r="C248" s="34"/>
    </row>
    <row r="249" spans="3:3">
      <c r="C249" s="34"/>
    </row>
    <row r="250" spans="3:3">
      <c r="C250" s="34"/>
    </row>
    <row r="251" spans="3:3">
      <c r="C251" s="34"/>
    </row>
    <row r="252" spans="3:3">
      <c r="C252" s="34"/>
    </row>
    <row r="253" spans="3:3">
      <c r="C253" s="34"/>
    </row>
    <row r="254" spans="3:3">
      <c r="C254" s="34"/>
    </row>
    <row r="255" spans="3:3">
      <c r="C255" s="34"/>
    </row>
    <row r="256" spans="3:3">
      <c r="C256" s="34"/>
    </row>
    <row r="257" spans="3:3">
      <c r="C257" s="34"/>
    </row>
    <row r="258" spans="3:3">
      <c r="C258" s="34"/>
    </row>
    <row r="259" spans="3:3">
      <c r="C259" s="34"/>
    </row>
    <row r="260" spans="3:3">
      <c r="C260" s="34"/>
    </row>
    <row r="261" spans="3:3">
      <c r="C261" s="34"/>
    </row>
    <row r="262" spans="3:3">
      <c r="C262" s="34"/>
    </row>
    <row r="263" spans="3:3">
      <c r="C263" s="34"/>
    </row>
    <row r="264" spans="3:3">
      <c r="C264" s="34"/>
    </row>
    <row r="265" spans="3:3">
      <c r="C265" s="34"/>
    </row>
    <row r="266" spans="3:3">
      <c r="C266" s="34"/>
    </row>
    <row r="267" spans="3:3">
      <c r="C267" s="34"/>
    </row>
    <row r="268" spans="3:3">
      <c r="C268" s="34"/>
    </row>
    <row r="269" spans="3:3">
      <c r="C269" s="34"/>
    </row>
    <row r="270" spans="3:3">
      <c r="C270" s="34"/>
    </row>
    <row r="271" spans="3:3">
      <c r="C271" s="34"/>
    </row>
    <row r="272" spans="3:3">
      <c r="C272" s="34"/>
    </row>
    <row r="273" spans="3:3">
      <c r="C273" s="34"/>
    </row>
    <row r="274" spans="3:3">
      <c r="C274" s="34"/>
    </row>
    <row r="275" spans="3:3">
      <c r="C275" s="34"/>
    </row>
    <row r="276" spans="3:3">
      <c r="C276" s="34"/>
    </row>
    <row r="277" spans="3:3">
      <c r="C277" s="34"/>
    </row>
    <row r="278" spans="3:3">
      <c r="C278" s="34"/>
    </row>
    <row r="279" spans="3:3">
      <c r="C279" s="34"/>
    </row>
    <row r="280" spans="3:3">
      <c r="C280" s="34"/>
    </row>
    <row r="281" spans="3:3">
      <c r="C281" s="34"/>
    </row>
    <row r="282" spans="3:3">
      <c r="C282" s="34"/>
    </row>
    <row r="283" spans="3:3">
      <c r="C283" s="34"/>
    </row>
    <row r="284" spans="3:3">
      <c r="C284" s="34"/>
    </row>
    <row r="285" spans="3:3">
      <c r="C285" s="34"/>
    </row>
    <row r="286" spans="3:3">
      <c r="C286" s="34"/>
    </row>
    <row r="287" spans="3:3">
      <c r="C287" s="34"/>
    </row>
    <row r="288" spans="3:3">
      <c r="C288" s="34"/>
    </row>
    <row r="289" spans="3:3">
      <c r="C289" s="34"/>
    </row>
    <row r="290" spans="3:3">
      <c r="C290" s="34"/>
    </row>
    <row r="291" spans="3:3">
      <c r="C291" s="34"/>
    </row>
    <row r="292" spans="3:3">
      <c r="C292" s="34"/>
    </row>
    <row r="293" spans="3:3">
      <c r="C293" s="34"/>
    </row>
    <row r="294" spans="3:3">
      <c r="C294" s="34"/>
    </row>
    <row r="295" spans="3:3">
      <c r="C295" s="34"/>
    </row>
    <row r="296" spans="3:3">
      <c r="C296" s="34"/>
    </row>
    <row r="297" spans="3:3">
      <c r="C297" s="34"/>
    </row>
    <row r="298" spans="3:3">
      <c r="C298" s="34"/>
    </row>
    <row r="299" spans="3:3">
      <c r="C299" s="34"/>
    </row>
    <row r="300" spans="3:3">
      <c r="C300" s="34"/>
    </row>
    <row r="301" spans="3:3">
      <c r="C301" s="34"/>
    </row>
    <row r="302" spans="3:3">
      <c r="C302" s="34"/>
    </row>
  </sheetData>
  <sortState ref="A93:E107">
    <sortCondition ref="E93:E107"/>
  </sortState>
  <mergeCells count="11">
    <mergeCell ref="H16:H17"/>
    <mergeCell ref="A16:A17"/>
    <mergeCell ref="B16:B17"/>
    <mergeCell ref="C16:C17"/>
    <mergeCell ref="D16:D17"/>
    <mergeCell ref="E16:E17"/>
    <mergeCell ref="I16:I17"/>
    <mergeCell ref="L16:M17"/>
    <mergeCell ref="N16:O17"/>
    <mergeCell ref="P16:Q17"/>
    <mergeCell ref="K16:K17"/>
  </mergeCell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T302"/>
  <sheetViews>
    <sheetView workbookViewId="0">
      <pane xSplit="3" ySplit="17" topLeftCell="K18" activePane="bottomRight" state="frozen"/>
      <selection pane="topRight" activeCell="D1" sqref="D1"/>
      <selection pane="bottomLeft" activeCell="A12" sqref="A12"/>
      <selection pane="bottomRight" activeCell="X13" sqref="X13"/>
    </sheetView>
  </sheetViews>
  <sheetFormatPr defaultRowHeight="14.4"/>
  <cols>
    <col min="1" max="1" width="17.5546875" customWidth="1"/>
    <col min="2" max="2" width="34.44140625" customWidth="1"/>
    <col min="3" max="3" width="23.77734375" customWidth="1"/>
    <col min="4" max="4" width="21" customWidth="1"/>
    <col min="5" max="5" width="8.88671875" style="23"/>
    <col min="6" max="6" width="9.109375" style="23" bestFit="1" customWidth="1"/>
    <col min="7" max="7" width="19" customWidth="1"/>
    <col min="8" max="8" width="10.77734375" style="14" customWidth="1"/>
    <col min="9" max="9" width="10.109375" style="14" customWidth="1"/>
    <col min="10" max="10" width="11.6640625" style="47" customWidth="1"/>
    <col min="11" max="11" width="10.6640625" customWidth="1"/>
    <col min="12" max="12" width="9.44140625" customWidth="1"/>
    <col min="13" max="13" width="9.88671875" customWidth="1"/>
    <col min="14" max="14" width="10" customWidth="1"/>
  </cols>
  <sheetData>
    <row r="1" spans="1:17">
      <c r="A1" s="12" t="s">
        <v>184</v>
      </c>
    </row>
    <row r="2" spans="1:17">
      <c r="A2" s="12" t="s">
        <v>167</v>
      </c>
    </row>
    <row r="3" spans="1:17">
      <c r="A3" s="12" t="s">
        <v>191</v>
      </c>
    </row>
    <row r="4" spans="1:17">
      <c r="A4" s="13" t="s">
        <v>168</v>
      </c>
    </row>
    <row r="5" spans="1:17">
      <c r="A5" s="13"/>
      <c r="F5" s="38" t="s">
        <v>181</v>
      </c>
      <c r="G5" s="36"/>
      <c r="H5" s="37"/>
      <c r="I5" s="37"/>
      <c r="J5" s="38" t="s">
        <v>181</v>
      </c>
      <c r="K5" s="36"/>
    </row>
    <row r="6" spans="1:17">
      <c r="A6" s="13"/>
      <c r="F6" s="38" t="s">
        <v>171</v>
      </c>
      <c r="G6" s="36"/>
      <c r="H6" s="37"/>
      <c r="I6" s="37"/>
      <c r="J6" s="39" t="s">
        <v>173</v>
      </c>
      <c r="K6" s="36"/>
    </row>
    <row r="7" spans="1:17">
      <c r="A7" s="13"/>
      <c r="D7" s="95" t="s">
        <v>396</v>
      </c>
      <c r="F7" s="40">
        <f>555.72*0.15</f>
        <v>83.358000000000004</v>
      </c>
      <c r="G7" s="36"/>
      <c r="H7" s="37"/>
      <c r="I7" s="37"/>
      <c r="J7" s="39">
        <v>11995</v>
      </c>
      <c r="K7" s="36"/>
    </row>
    <row r="8" spans="1:17">
      <c r="A8" s="13"/>
      <c r="D8" s="95" t="s">
        <v>196</v>
      </c>
      <c r="F8" s="40">
        <f>569.14*0.15</f>
        <v>85.370999999999995</v>
      </c>
      <c r="G8" s="36"/>
      <c r="H8" s="37"/>
      <c r="I8" s="37"/>
      <c r="J8" s="39">
        <v>13595</v>
      </c>
      <c r="K8" s="36"/>
    </row>
    <row r="9" spans="1:17">
      <c r="A9" s="13"/>
      <c r="D9" s="95" t="s">
        <v>397</v>
      </c>
      <c r="F9" s="40">
        <f>847.29*0.15</f>
        <v>127.09349999999999</v>
      </c>
      <c r="G9" s="36"/>
      <c r="H9" s="37"/>
      <c r="I9" s="37"/>
      <c r="J9" s="39">
        <v>16795</v>
      </c>
      <c r="K9" s="36"/>
    </row>
    <row r="10" spans="1:17">
      <c r="A10" s="13"/>
      <c r="D10" s="95" t="s">
        <v>218</v>
      </c>
      <c r="F10" s="40">
        <f>1006.47*0.15</f>
        <v>150.97049999999999</v>
      </c>
      <c r="G10" s="36"/>
      <c r="H10" s="37"/>
      <c r="I10" s="37"/>
      <c r="J10" s="39">
        <v>21995</v>
      </c>
      <c r="K10" s="36"/>
    </row>
    <row r="11" spans="1:17">
      <c r="A11" s="13"/>
      <c r="D11" s="95" t="s">
        <v>398</v>
      </c>
      <c r="F11" s="40">
        <f>2349.45*0.15</f>
        <v>352.41749999999996</v>
      </c>
      <c r="G11" s="36"/>
      <c r="H11" s="37"/>
      <c r="I11" s="37"/>
      <c r="J11" s="39">
        <v>54095</v>
      </c>
      <c r="K11" s="36"/>
    </row>
    <row r="12" spans="1:17">
      <c r="A12" s="13"/>
      <c r="D12" s="95" t="s">
        <v>399</v>
      </c>
      <c r="F12" s="40">
        <f>3040.39*0.15</f>
        <v>456.05849999999998</v>
      </c>
      <c r="G12" s="36"/>
      <c r="H12" s="37"/>
      <c r="I12" s="37"/>
      <c r="J12" s="39">
        <v>68695</v>
      </c>
      <c r="K12" s="36"/>
    </row>
    <row r="13" spans="1:17">
      <c r="A13" s="13"/>
      <c r="D13" s="95" t="s">
        <v>287</v>
      </c>
      <c r="F13" s="40">
        <f>5080.33*0.15</f>
        <v>762.04949999999997</v>
      </c>
      <c r="H13" s="37"/>
      <c r="I13" s="37"/>
      <c r="J13" s="42">
        <v>106095</v>
      </c>
      <c r="K13" s="41"/>
    </row>
    <row r="14" spans="1:17">
      <c r="A14" s="13"/>
      <c r="D14" s="95" t="s">
        <v>242</v>
      </c>
      <c r="F14" s="40">
        <f>6545.16*0.15</f>
        <v>981.77399999999989</v>
      </c>
      <c r="H14" s="37"/>
      <c r="I14" s="37"/>
      <c r="J14" s="39">
        <v>139795</v>
      </c>
      <c r="K14" s="41"/>
    </row>
    <row r="15" spans="1:17" ht="15.6">
      <c r="A15" s="55"/>
      <c r="B15" s="56"/>
      <c r="C15" s="57"/>
    </row>
    <row r="16" spans="1:17" ht="14.4" customHeight="1">
      <c r="A16" s="164" t="s">
        <v>185</v>
      </c>
      <c r="B16" s="164" t="s">
        <v>186</v>
      </c>
      <c r="C16" s="166" t="s">
        <v>187</v>
      </c>
      <c r="D16" s="164" t="s">
        <v>188</v>
      </c>
      <c r="E16" s="167" t="s">
        <v>169</v>
      </c>
      <c r="F16" s="21" t="s">
        <v>178</v>
      </c>
      <c r="G16" s="61" t="s">
        <v>170</v>
      </c>
      <c r="H16" s="162" t="s">
        <v>189</v>
      </c>
      <c r="I16" s="162" t="s">
        <v>177</v>
      </c>
      <c r="J16" s="21" t="s">
        <v>178</v>
      </c>
      <c r="K16" s="169" t="s">
        <v>172</v>
      </c>
      <c r="L16" s="164" t="s">
        <v>176</v>
      </c>
      <c r="M16" s="164"/>
      <c r="N16" s="165" t="s">
        <v>190</v>
      </c>
      <c r="O16" s="165"/>
      <c r="P16" s="165" t="s">
        <v>175</v>
      </c>
      <c r="Q16" s="165"/>
    </row>
    <row r="17" spans="1:17">
      <c r="A17" s="164"/>
      <c r="B17" s="164"/>
      <c r="C17" s="166"/>
      <c r="D17" s="164"/>
      <c r="E17" s="168"/>
      <c r="F17" s="28" t="s">
        <v>180</v>
      </c>
      <c r="G17" s="61" t="s">
        <v>174</v>
      </c>
      <c r="H17" s="163"/>
      <c r="I17" s="163"/>
      <c r="J17" s="35" t="s">
        <v>179</v>
      </c>
      <c r="K17" s="170"/>
      <c r="L17" s="164"/>
      <c r="M17" s="164"/>
      <c r="N17" s="165"/>
      <c r="O17" s="165"/>
      <c r="P17" s="165"/>
      <c r="Q17" s="165"/>
    </row>
    <row r="18" spans="1:17" ht="15.6">
      <c r="A18" s="55" t="s">
        <v>192</v>
      </c>
      <c r="B18" s="56"/>
      <c r="C18" s="57"/>
      <c r="D18" s="57"/>
      <c r="E18" s="63"/>
      <c r="F18" s="28"/>
      <c r="G18" s="61"/>
      <c r="H18" s="60"/>
      <c r="I18" s="60"/>
      <c r="J18" s="35"/>
      <c r="K18" s="51"/>
      <c r="L18" s="61"/>
      <c r="M18" s="61"/>
      <c r="N18" s="62"/>
      <c r="O18" s="62"/>
      <c r="P18" s="62"/>
      <c r="Q18" s="62"/>
    </row>
    <row r="19" spans="1:17" ht="14.4" customHeight="1">
      <c r="A19" s="64" t="s">
        <v>193</v>
      </c>
      <c r="B19" s="65" t="s">
        <v>194</v>
      </c>
      <c r="C19" s="64"/>
      <c r="D19" s="66"/>
      <c r="E19" s="24"/>
      <c r="F19" s="43"/>
      <c r="G19" s="25"/>
      <c r="H19" s="25"/>
      <c r="I19" s="45"/>
      <c r="J19" s="49"/>
      <c r="K19" s="52"/>
      <c r="L19" s="25"/>
      <c r="M19" s="31"/>
      <c r="N19" s="25"/>
      <c r="O19" s="31"/>
      <c r="P19" s="26"/>
      <c r="Q19" s="31"/>
    </row>
    <row r="20" spans="1:17">
      <c r="A20" s="69" t="s">
        <v>202</v>
      </c>
      <c r="B20" s="104" t="s">
        <v>203</v>
      </c>
      <c r="C20" s="73" t="s">
        <v>204</v>
      </c>
      <c r="D20" s="70" t="s">
        <v>205</v>
      </c>
      <c r="E20" s="105">
        <v>0.17</v>
      </c>
      <c r="F20" s="103">
        <f>E20/F7</f>
        <v>2.0393963386837496E-3</v>
      </c>
      <c r="G20" s="25">
        <f t="shared" ref="G20:G83" si="0">E20*1.1*1.12*55</f>
        <v>11.519200000000003</v>
      </c>
      <c r="H20" s="25">
        <f>G20*2.2/0.7</f>
        <v>36.20320000000001</v>
      </c>
      <c r="I20" s="45">
        <v>100</v>
      </c>
      <c r="J20" s="43">
        <f>I20/J7</f>
        <v>8.3368070029178828E-3</v>
      </c>
      <c r="K20" s="52">
        <f>I20*0.7</f>
        <v>70</v>
      </c>
      <c r="L20" s="25">
        <f t="shared" ref="L20:L24" si="1">K20-G20</f>
        <v>58.480799999999995</v>
      </c>
      <c r="M20" s="31">
        <f t="shared" ref="M20:M24" si="2">L20/K20</f>
        <v>0.83543999999999996</v>
      </c>
      <c r="N20" s="25">
        <f t="shared" ref="N20:N24" si="3">I20-G20</f>
        <v>88.480800000000002</v>
      </c>
      <c r="O20" s="31">
        <f t="shared" ref="O20:O24" si="4">N20/I20</f>
        <v>0.88480800000000004</v>
      </c>
      <c r="P20" s="26">
        <f t="shared" ref="P20:P24" si="5">I20-K20</f>
        <v>30</v>
      </c>
      <c r="Q20" s="31">
        <f t="shared" ref="Q20:Q24" si="6">P20/I20</f>
        <v>0.3</v>
      </c>
    </row>
    <row r="21" spans="1:17">
      <c r="A21" s="69"/>
      <c r="B21" s="106" t="s">
        <v>200</v>
      </c>
      <c r="C21" s="69" t="s">
        <v>196</v>
      </c>
      <c r="D21" s="70" t="s">
        <v>201</v>
      </c>
      <c r="E21" s="105">
        <v>2.76</v>
      </c>
      <c r="F21" s="43">
        <f>E21/F7</f>
        <v>3.3110199380983224E-2</v>
      </c>
      <c r="G21" s="25">
        <f t="shared" si="0"/>
        <v>187.01760000000002</v>
      </c>
      <c r="H21" s="25">
        <f>G21*1.595/0.7</f>
        <v>426.13296000000003</v>
      </c>
      <c r="I21" s="45">
        <v>500</v>
      </c>
      <c r="J21" s="43">
        <f>I21/J7</f>
        <v>4.1684035014589414E-2</v>
      </c>
      <c r="K21" s="52">
        <f>I21*0.7</f>
        <v>350</v>
      </c>
      <c r="L21" s="25">
        <f t="shared" si="1"/>
        <v>162.98239999999998</v>
      </c>
      <c r="M21" s="31">
        <f t="shared" si="2"/>
        <v>0.46566399999999997</v>
      </c>
      <c r="N21" s="25">
        <f t="shared" si="3"/>
        <v>312.98239999999998</v>
      </c>
      <c r="O21" s="31">
        <f t="shared" si="4"/>
        <v>0.62596479999999999</v>
      </c>
      <c r="P21" s="26">
        <f t="shared" si="5"/>
        <v>150</v>
      </c>
      <c r="Q21" s="31">
        <f t="shared" si="6"/>
        <v>0.3</v>
      </c>
    </row>
    <row r="22" spans="1:17">
      <c r="A22" s="69"/>
      <c r="B22" s="106" t="s">
        <v>198</v>
      </c>
      <c r="C22" s="69" t="s">
        <v>2</v>
      </c>
      <c r="D22" s="70" t="s">
        <v>199</v>
      </c>
      <c r="E22" s="105">
        <v>8.51</v>
      </c>
      <c r="F22" s="43">
        <f>E22/F7</f>
        <v>0.10208978142469828</v>
      </c>
      <c r="G22" s="25">
        <f t="shared" si="0"/>
        <v>576.63760000000013</v>
      </c>
      <c r="H22" s="25">
        <f t="shared" ref="H22:H24" si="7">G22*1.595/0.7</f>
        <v>1313.9099600000004</v>
      </c>
      <c r="I22" s="45">
        <v>1320</v>
      </c>
      <c r="J22" s="43">
        <f>I22/J7</f>
        <v>0.11004585243851604</v>
      </c>
      <c r="K22" s="52">
        <f t="shared" ref="K22:K24" si="8">I22*0.7</f>
        <v>923.99999999999989</v>
      </c>
      <c r="L22" s="25">
        <f t="shared" si="1"/>
        <v>347.36239999999975</v>
      </c>
      <c r="M22" s="31">
        <f t="shared" si="2"/>
        <v>0.37593333333333312</v>
      </c>
      <c r="N22" s="25">
        <f t="shared" si="3"/>
        <v>743.36239999999987</v>
      </c>
      <c r="O22" s="31">
        <f t="shared" si="4"/>
        <v>0.56315333333333328</v>
      </c>
      <c r="P22" s="26">
        <f t="shared" si="5"/>
        <v>396.00000000000011</v>
      </c>
      <c r="Q22" s="31">
        <f t="shared" si="6"/>
        <v>0.3000000000000001</v>
      </c>
    </row>
    <row r="23" spans="1:17" ht="15.6" customHeight="1">
      <c r="A23" s="69"/>
      <c r="B23" s="82" t="s">
        <v>195</v>
      </c>
      <c r="C23" s="69" t="s">
        <v>196</v>
      </c>
      <c r="D23" s="70" t="s">
        <v>197</v>
      </c>
      <c r="E23" s="105">
        <v>9.6999999999999993</v>
      </c>
      <c r="F23" s="43">
        <f>E23/F7</f>
        <v>0.11636555579548452</v>
      </c>
      <c r="G23" s="25">
        <f t="shared" si="0"/>
        <v>657.27200000000016</v>
      </c>
      <c r="H23" s="25">
        <f t="shared" si="7"/>
        <v>1497.6412000000005</v>
      </c>
      <c r="I23" s="45">
        <v>1500</v>
      </c>
      <c r="J23" s="43">
        <f>I23/J7</f>
        <v>0.12505210504376824</v>
      </c>
      <c r="K23" s="52">
        <f t="shared" si="8"/>
        <v>1050</v>
      </c>
      <c r="L23" s="25">
        <f t="shared" si="1"/>
        <v>392.72799999999984</v>
      </c>
      <c r="M23" s="31">
        <f t="shared" si="2"/>
        <v>0.37402666666666651</v>
      </c>
      <c r="N23" s="25">
        <f t="shared" si="3"/>
        <v>842.72799999999984</v>
      </c>
      <c r="O23" s="31">
        <f t="shared" si="4"/>
        <v>0.56181866666666658</v>
      </c>
      <c r="P23" s="26">
        <f t="shared" si="5"/>
        <v>450</v>
      </c>
      <c r="Q23" s="31">
        <f t="shared" si="6"/>
        <v>0.3</v>
      </c>
    </row>
    <row r="24" spans="1:17" ht="13.8" customHeight="1">
      <c r="A24" s="69"/>
      <c r="B24" s="106" t="s">
        <v>206</v>
      </c>
      <c r="C24" s="69" t="s">
        <v>196</v>
      </c>
      <c r="D24" s="70" t="s">
        <v>207</v>
      </c>
      <c r="E24" s="105">
        <v>10.97</v>
      </c>
      <c r="F24" s="43">
        <f>E24/F7</f>
        <v>0.13160104609035725</v>
      </c>
      <c r="G24" s="25">
        <f t="shared" si="0"/>
        <v>743.32720000000018</v>
      </c>
      <c r="H24" s="25">
        <f t="shared" si="7"/>
        <v>1693.7241200000005</v>
      </c>
      <c r="I24" s="45">
        <v>1700</v>
      </c>
      <c r="J24" s="43">
        <f>I24/J7</f>
        <v>0.14172571904960402</v>
      </c>
      <c r="K24" s="52">
        <f t="shared" si="8"/>
        <v>1190</v>
      </c>
      <c r="L24" s="25">
        <f t="shared" si="1"/>
        <v>446.67279999999982</v>
      </c>
      <c r="M24" s="31">
        <f t="shared" si="2"/>
        <v>0.3753552941176469</v>
      </c>
      <c r="N24" s="25">
        <f t="shared" si="3"/>
        <v>956.67279999999982</v>
      </c>
      <c r="O24" s="31">
        <f t="shared" si="4"/>
        <v>0.56274870588235282</v>
      </c>
      <c r="P24" s="26">
        <f t="shared" si="5"/>
        <v>510</v>
      </c>
      <c r="Q24" s="31">
        <f t="shared" si="6"/>
        <v>0.3</v>
      </c>
    </row>
    <row r="25" spans="1:17" ht="15.6">
      <c r="A25" s="55" t="s">
        <v>208</v>
      </c>
      <c r="B25" s="56"/>
      <c r="C25" s="57"/>
      <c r="D25" s="57"/>
      <c r="E25" s="24"/>
      <c r="F25" s="43"/>
      <c r="G25" s="25"/>
      <c r="H25" s="27"/>
      <c r="I25" s="46"/>
      <c r="J25" s="48"/>
      <c r="K25" s="53"/>
      <c r="L25" s="20"/>
      <c r="M25" s="20"/>
      <c r="N25" s="20"/>
      <c r="O25" s="20"/>
      <c r="P25" s="20"/>
      <c r="Q25" s="20"/>
    </row>
    <row r="26" spans="1:17">
      <c r="A26" s="64" t="s">
        <v>193</v>
      </c>
      <c r="B26" s="65" t="s">
        <v>209</v>
      </c>
      <c r="C26" s="64"/>
      <c r="D26" s="66"/>
      <c r="E26" s="24"/>
      <c r="F26" s="43"/>
      <c r="G26" s="25"/>
      <c r="H26" s="27"/>
      <c r="I26" s="46"/>
      <c r="J26" s="48"/>
      <c r="K26" s="53"/>
      <c r="L26" s="20"/>
      <c r="M26" s="20"/>
      <c r="N26" s="20"/>
      <c r="O26" s="20"/>
      <c r="P26" s="20"/>
      <c r="Q26" s="20"/>
    </row>
    <row r="27" spans="1:17" ht="15.6" customHeight="1">
      <c r="A27" s="77" t="s">
        <v>212</v>
      </c>
      <c r="B27" s="78" t="s">
        <v>213</v>
      </c>
      <c r="C27" s="75" t="s">
        <v>2</v>
      </c>
      <c r="D27" s="76" t="s">
        <v>214</v>
      </c>
      <c r="E27" s="24">
        <v>8.5</v>
      </c>
      <c r="F27" s="43">
        <f>E27/F8</f>
        <v>9.956542619859203E-2</v>
      </c>
      <c r="G27" s="25">
        <f t="shared" si="0"/>
        <v>575.96000000000015</v>
      </c>
      <c r="H27" s="25">
        <f t="shared" ref="H27" si="9">G27*1.595/0.7</f>
        <v>1312.3660000000004</v>
      </c>
      <c r="I27" s="45">
        <v>1320</v>
      </c>
      <c r="J27" s="43">
        <f>I27/J8</f>
        <v>9.7094520044133867E-2</v>
      </c>
      <c r="K27" s="52">
        <f t="shared" ref="K27:K33" si="10">I27*0.7</f>
        <v>923.99999999999989</v>
      </c>
      <c r="L27" s="25">
        <f t="shared" ref="L27:L33" si="11">K27-G27</f>
        <v>348.03999999999974</v>
      </c>
      <c r="M27" s="31">
        <f t="shared" ref="M27:M33" si="12">L27/K27</f>
        <v>0.37666666666666643</v>
      </c>
      <c r="N27" s="25">
        <f t="shared" ref="N27:N33" si="13">I27-G27</f>
        <v>744.03999999999985</v>
      </c>
      <c r="O27" s="31">
        <f t="shared" ref="O27:O33" si="14">N27/I27</f>
        <v>0.56366666666666654</v>
      </c>
      <c r="P27" s="26">
        <f t="shared" ref="P27:P33" si="15">I27-K27</f>
        <v>396.00000000000011</v>
      </c>
      <c r="Q27" s="31">
        <f t="shared" ref="Q27:Q33" si="16">P27/I27</f>
        <v>0.3000000000000001</v>
      </c>
    </row>
    <row r="28" spans="1:17" ht="13.2" customHeight="1">
      <c r="A28" s="33"/>
      <c r="B28" s="74" t="s">
        <v>210</v>
      </c>
      <c r="C28" s="75" t="s">
        <v>2</v>
      </c>
      <c r="D28" s="70" t="s">
        <v>211</v>
      </c>
      <c r="E28" s="24">
        <v>30.24</v>
      </c>
      <c r="F28" s="43">
        <f>E28/F8</f>
        <v>0.35421864567593209</v>
      </c>
      <c r="G28" s="25">
        <f t="shared" si="0"/>
        <v>2049.0624000000003</v>
      </c>
      <c r="H28" s="25">
        <f>G28*1.485/0.7</f>
        <v>4346.9395200000008</v>
      </c>
      <c r="I28" s="45">
        <v>4400</v>
      </c>
      <c r="J28" s="43">
        <f>I28/J8</f>
        <v>0.32364840014711294</v>
      </c>
      <c r="K28" s="52">
        <f t="shared" si="10"/>
        <v>3080</v>
      </c>
      <c r="L28" s="25">
        <f t="shared" si="11"/>
        <v>1030.9375999999997</v>
      </c>
      <c r="M28" s="31">
        <f t="shared" si="12"/>
        <v>0.33471999999999991</v>
      </c>
      <c r="N28" s="25">
        <f t="shared" si="13"/>
        <v>2350.9375999999997</v>
      </c>
      <c r="O28" s="31">
        <f t="shared" si="14"/>
        <v>0.53430399999999989</v>
      </c>
      <c r="P28" s="26">
        <f t="shared" si="15"/>
        <v>1320</v>
      </c>
      <c r="Q28" s="31">
        <f t="shared" si="16"/>
        <v>0.3</v>
      </c>
    </row>
    <row r="29" spans="1:17" ht="13.8" customHeight="1">
      <c r="A29" s="55" t="s">
        <v>215</v>
      </c>
      <c r="B29" s="56"/>
      <c r="C29" s="57"/>
      <c r="D29" s="57"/>
      <c r="E29" s="24"/>
      <c r="F29" s="43"/>
      <c r="G29" s="25"/>
      <c r="H29" s="25"/>
      <c r="I29" s="45"/>
      <c r="J29" s="49"/>
      <c r="K29" s="52"/>
      <c r="L29" s="25"/>
      <c r="M29" s="31"/>
      <c r="N29" s="25"/>
      <c r="O29" s="31"/>
      <c r="P29" s="26"/>
      <c r="Q29" s="31"/>
    </row>
    <row r="30" spans="1:17" ht="13.8" customHeight="1">
      <c r="A30" s="64" t="s">
        <v>193</v>
      </c>
      <c r="B30" s="65" t="s">
        <v>216</v>
      </c>
      <c r="C30" s="64"/>
      <c r="D30" s="66"/>
      <c r="E30" s="24"/>
      <c r="F30" s="43"/>
      <c r="G30" s="25"/>
      <c r="H30" s="25"/>
      <c r="I30" s="45"/>
      <c r="J30" s="49"/>
      <c r="K30" s="52"/>
      <c r="L30" s="25"/>
      <c r="M30" s="31"/>
      <c r="N30" s="25"/>
      <c r="O30" s="31"/>
      <c r="P30" s="26"/>
      <c r="Q30" s="31"/>
    </row>
    <row r="31" spans="1:17" ht="14.4" customHeight="1">
      <c r="A31" s="67"/>
      <c r="B31" s="71" t="s">
        <v>217</v>
      </c>
      <c r="C31" s="69" t="s">
        <v>218</v>
      </c>
      <c r="D31" s="70" t="s">
        <v>219</v>
      </c>
      <c r="E31" s="24">
        <v>2.78</v>
      </c>
      <c r="F31" s="43">
        <f>E31/F9</f>
        <v>2.1873659943270111E-2</v>
      </c>
      <c r="G31" s="25">
        <f t="shared" si="0"/>
        <v>188.37280000000001</v>
      </c>
      <c r="H31" s="25">
        <f t="shared" ref="H31:H33" si="17">G31*1.595/0.7</f>
        <v>429.22088000000002</v>
      </c>
      <c r="I31" s="45">
        <v>500</v>
      </c>
      <c r="J31" s="43">
        <f>I31/J9</f>
        <v>2.9770765108663291E-2</v>
      </c>
      <c r="K31" s="52">
        <f t="shared" si="10"/>
        <v>350</v>
      </c>
      <c r="L31" s="25">
        <f t="shared" si="11"/>
        <v>161.62719999999999</v>
      </c>
      <c r="M31" s="31">
        <f t="shared" si="12"/>
        <v>0.46179199999999998</v>
      </c>
      <c r="N31" s="25">
        <f t="shared" si="13"/>
        <v>311.62720000000002</v>
      </c>
      <c r="O31" s="31">
        <f t="shared" si="14"/>
        <v>0.62325439999999999</v>
      </c>
      <c r="P31" s="26">
        <f t="shared" si="15"/>
        <v>150</v>
      </c>
      <c r="Q31" s="31">
        <f t="shared" si="16"/>
        <v>0.3</v>
      </c>
    </row>
    <row r="32" spans="1:17" ht="15.6" customHeight="1">
      <c r="A32" s="67"/>
      <c r="B32" s="71" t="s">
        <v>221</v>
      </c>
      <c r="C32" s="69" t="s">
        <v>2</v>
      </c>
      <c r="D32" s="70" t="s">
        <v>222</v>
      </c>
      <c r="E32" s="24">
        <v>9.8000000000000007</v>
      </c>
      <c r="F32" s="43">
        <f>E32/F9</f>
        <v>7.710858541152775E-2</v>
      </c>
      <c r="G32" s="25">
        <f t="shared" si="0"/>
        <v>664.04800000000012</v>
      </c>
      <c r="H32" s="25">
        <f t="shared" si="17"/>
        <v>1513.0808000000002</v>
      </c>
      <c r="I32" s="45">
        <v>1500</v>
      </c>
      <c r="J32" s="43">
        <f>I32/J9</f>
        <v>8.9312295325989874E-2</v>
      </c>
      <c r="K32" s="52">
        <f t="shared" si="10"/>
        <v>1050</v>
      </c>
      <c r="L32" s="25">
        <f t="shared" si="11"/>
        <v>385.95199999999988</v>
      </c>
      <c r="M32" s="31">
        <f t="shared" si="12"/>
        <v>0.3675733333333332</v>
      </c>
      <c r="N32" s="25">
        <f t="shared" si="13"/>
        <v>835.95199999999988</v>
      </c>
      <c r="O32" s="31">
        <f t="shared" si="14"/>
        <v>0.5573013333333332</v>
      </c>
      <c r="P32" s="26">
        <f t="shared" si="15"/>
        <v>450</v>
      </c>
      <c r="Q32" s="31">
        <f t="shared" si="16"/>
        <v>0.3</v>
      </c>
    </row>
    <row r="33" spans="1:17" ht="15.6" customHeight="1">
      <c r="A33" s="67"/>
      <c r="B33" s="71" t="s">
        <v>195</v>
      </c>
      <c r="C33" s="69" t="s">
        <v>218</v>
      </c>
      <c r="D33" s="70" t="s">
        <v>220</v>
      </c>
      <c r="E33" s="24">
        <v>14.66</v>
      </c>
      <c r="F33" s="43">
        <f>E33/F9</f>
        <v>0.11534814919724455</v>
      </c>
      <c r="G33" s="25">
        <f t="shared" si="0"/>
        <v>993.36160000000018</v>
      </c>
      <c r="H33" s="25">
        <f t="shared" si="17"/>
        <v>2263.4453600000006</v>
      </c>
      <c r="I33" s="45">
        <v>2300</v>
      </c>
      <c r="J33" s="43">
        <f>I33/J9</f>
        <v>0.13694551949985115</v>
      </c>
      <c r="K33" s="52">
        <f t="shared" si="10"/>
        <v>1610</v>
      </c>
      <c r="L33" s="25">
        <f t="shared" si="11"/>
        <v>616.63839999999982</v>
      </c>
      <c r="M33" s="31">
        <f t="shared" si="12"/>
        <v>0.38300521739130422</v>
      </c>
      <c r="N33" s="25">
        <f t="shared" si="13"/>
        <v>1306.6383999999998</v>
      </c>
      <c r="O33" s="31">
        <f t="shared" si="14"/>
        <v>0.56810365217391301</v>
      </c>
      <c r="P33" s="26">
        <f t="shared" si="15"/>
        <v>690</v>
      </c>
      <c r="Q33" s="31">
        <f t="shared" si="16"/>
        <v>0.3</v>
      </c>
    </row>
    <row r="34" spans="1:17" ht="15.6">
      <c r="A34" s="55" t="s">
        <v>223</v>
      </c>
      <c r="B34" s="56"/>
      <c r="C34" s="57"/>
      <c r="D34" s="57"/>
      <c r="E34" s="24"/>
      <c r="F34" s="43"/>
      <c r="G34" s="25"/>
      <c r="H34" s="25"/>
      <c r="I34" s="45"/>
      <c r="J34" s="49"/>
      <c r="K34" s="52"/>
      <c r="L34" s="25"/>
      <c r="M34" s="31"/>
      <c r="N34" s="25"/>
      <c r="O34" s="31"/>
      <c r="P34" s="26"/>
      <c r="Q34" s="31"/>
    </row>
    <row r="35" spans="1:17" ht="15" customHeight="1">
      <c r="A35" s="64" t="s">
        <v>193</v>
      </c>
      <c r="B35" s="65" t="s">
        <v>224</v>
      </c>
      <c r="C35" s="64"/>
      <c r="D35" s="66"/>
      <c r="E35" s="24"/>
      <c r="F35" s="43"/>
      <c r="G35" s="25"/>
      <c r="H35" s="27"/>
      <c r="I35" s="46"/>
      <c r="J35" s="49"/>
      <c r="K35" s="53"/>
      <c r="L35" s="20"/>
      <c r="M35" s="20"/>
      <c r="N35" s="20"/>
      <c r="O35" s="20"/>
      <c r="P35" s="20"/>
      <c r="Q35" s="20"/>
    </row>
    <row r="36" spans="1:17">
      <c r="A36" s="67" t="s">
        <v>232</v>
      </c>
      <c r="B36" s="72" t="s">
        <v>233</v>
      </c>
      <c r="C36" s="69" t="s">
        <v>234</v>
      </c>
      <c r="D36" s="69" t="s">
        <v>235</v>
      </c>
      <c r="E36" s="24">
        <v>0.2</v>
      </c>
      <c r="F36" s="43">
        <f>E36/F10</f>
        <v>1.3247621224013965E-3</v>
      </c>
      <c r="G36" s="25">
        <f t="shared" si="0"/>
        <v>13.552000000000003</v>
      </c>
      <c r="H36" s="25">
        <f>G36*2.2/0.7</f>
        <v>42.59200000000002</v>
      </c>
      <c r="I36" s="45">
        <v>100</v>
      </c>
      <c r="J36" s="43">
        <f>I36/J10</f>
        <v>4.5464878381450326E-3</v>
      </c>
      <c r="K36" s="52">
        <f t="shared" ref="K36:K57" si="18">I36*0.7</f>
        <v>70</v>
      </c>
      <c r="L36" s="25">
        <f t="shared" ref="L36:L57" si="19">K36-G36</f>
        <v>56.447999999999993</v>
      </c>
      <c r="M36" s="31">
        <f t="shared" ref="M36:M57" si="20">L36/K36</f>
        <v>0.80639999999999989</v>
      </c>
      <c r="N36" s="25">
        <f t="shared" ref="N36:N57" si="21">I36-G36</f>
        <v>86.447999999999993</v>
      </c>
      <c r="O36" s="31">
        <f t="shared" ref="O36:O57" si="22">N36/I36</f>
        <v>0.86447999999999992</v>
      </c>
      <c r="P36" s="26">
        <f t="shared" ref="P36:P57" si="23">I36-K36</f>
        <v>30</v>
      </c>
      <c r="Q36" s="31">
        <f t="shared" ref="Q36:Q57" si="24">P36/I36</f>
        <v>0.3</v>
      </c>
    </row>
    <row r="37" spans="1:17" ht="14.4" customHeight="1">
      <c r="A37" s="67"/>
      <c r="B37" s="108" t="s">
        <v>225</v>
      </c>
      <c r="C37" s="69" t="s">
        <v>2</v>
      </c>
      <c r="D37" s="70" t="s">
        <v>226</v>
      </c>
      <c r="E37" s="24">
        <v>9.8000000000000007</v>
      </c>
      <c r="F37" s="43">
        <f>E37/F10</f>
        <v>6.4913343997668432E-2</v>
      </c>
      <c r="G37" s="25">
        <f t="shared" si="0"/>
        <v>664.04800000000012</v>
      </c>
      <c r="H37" s="25">
        <f t="shared" ref="H37" si="25">G37*1.595/0.7</f>
        <v>1513.0808000000002</v>
      </c>
      <c r="I37" s="45">
        <v>1500</v>
      </c>
      <c r="J37" s="43">
        <f>I37/J10</f>
        <v>6.8197317572175495E-2</v>
      </c>
      <c r="K37" s="52">
        <f t="shared" si="18"/>
        <v>1050</v>
      </c>
      <c r="L37" s="25">
        <f t="shared" si="19"/>
        <v>385.95199999999988</v>
      </c>
      <c r="M37" s="31">
        <f t="shared" si="20"/>
        <v>0.3675733333333332</v>
      </c>
      <c r="N37" s="25">
        <f t="shared" si="21"/>
        <v>835.95199999999988</v>
      </c>
      <c r="O37" s="31">
        <f t="shared" si="22"/>
        <v>0.5573013333333332</v>
      </c>
      <c r="P37" s="26">
        <f t="shared" si="23"/>
        <v>450</v>
      </c>
      <c r="Q37" s="31">
        <f t="shared" si="24"/>
        <v>0.3</v>
      </c>
    </row>
    <row r="38" spans="1:17" ht="18" customHeight="1">
      <c r="A38" s="79" t="s">
        <v>228</v>
      </c>
      <c r="B38" s="68" t="s">
        <v>229</v>
      </c>
      <c r="C38" s="73" t="s">
        <v>230</v>
      </c>
      <c r="D38" s="70" t="s">
        <v>231</v>
      </c>
      <c r="E38" s="24">
        <v>20</v>
      </c>
      <c r="F38" s="43">
        <f>E38/F10</f>
        <v>0.13247621224013964</v>
      </c>
      <c r="G38" s="25">
        <f t="shared" si="0"/>
        <v>1355.2</v>
      </c>
      <c r="H38" s="25">
        <f>G38*1.485/0.7</f>
        <v>2874.9600000000005</v>
      </c>
      <c r="I38" s="45">
        <v>3000</v>
      </c>
      <c r="J38" s="43">
        <f>I38/J10</f>
        <v>0.13639463514435099</v>
      </c>
      <c r="K38" s="52">
        <f t="shared" si="18"/>
        <v>2100</v>
      </c>
      <c r="L38" s="25">
        <f t="shared" si="19"/>
        <v>744.8</v>
      </c>
      <c r="M38" s="31">
        <f t="shared" si="20"/>
        <v>0.35466666666666663</v>
      </c>
      <c r="N38" s="25">
        <f t="shared" si="21"/>
        <v>1644.8</v>
      </c>
      <c r="O38" s="31">
        <f t="shared" si="22"/>
        <v>0.54826666666666668</v>
      </c>
      <c r="P38" s="26">
        <f t="shared" si="23"/>
        <v>900</v>
      </c>
      <c r="Q38" s="31">
        <f t="shared" si="24"/>
        <v>0.3</v>
      </c>
    </row>
    <row r="39" spans="1:17" ht="16.8" customHeight="1">
      <c r="A39" s="67"/>
      <c r="B39" s="82" t="s">
        <v>210</v>
      </c>
      <c r="C39" s="69" t="s">
        <v>2</v>
      </c>
      <c r="D39" s="70" t="s">
        <v>227</v>
      </c>
      <c r="E39" s="24">
        <v>42.84</v>
      </c>
      <c r="F39" s="43">
        <f>E39/F10</f>
        <v>0.28376404661837912</v>
      </c>
      <c r="G39" s="25">
        <f t="shared" si="0"/>
        <v>2902.838400000001</v>
      </c>
      <c r="H39" s="25">
        <f>G39*1.485/0.7</f>
        <v>6158.1643200000035</v>
      </c>
      <c r="I39" s="45">
        <v>6160</v>
      </c>
      <c r="J39" s="43">
        <f>I39/J10</f>
        <v>0.28006365082973406</v>
      </c>
      <c r="K39" s="52">
        <f t="shared" si="18"/>
        <v>4312</v>
      </c>
      <c r="L39" s="25">
        <f t="shared" si="19"/>
        <v>1409.161599999999</v>
      </c>
      <c r="M39" s="31">
        <f t="shared" si="20"/>
        <v>0.32679999999999976</v>
      </c>
      <c r="N39" s="25">
        <f t="shared" si="21"/>
        <v>3257.161599999999</v>
      </c>
      <c r="O39" s="31">
        <f t="shared" si="22"/>
        <v>0.52875999999999979</v>
      </c>
      <c r="P39" s="26">
        <f t="shared" si="23"/>
        <v>1848</v>
      </c>
      <c r="Q39" s="31">
        <f t="shared" si="24"/>
        <v>0.3</v>
      </c>
    </row>
    <row r="40" spans="1:17" ht="16.2" customHeight="1">
      <c r="A40" s="55" t="s">
        <v>236</v>
      </c>
      <c r="B40" s="56"/>
      <c r="C40" s="57"/>
      <c r="D40" s="57"/>
      <c r="E40" s="24"/>
      <c r="F40" s="43"/>
      <c r="G40" s="25"/>
      <c r="H40" s="25"/>
      <c r="I40" s="45"/>
      <c r="J40" s="49"/>
      <c r="K40" s="52"/>
      <c r="L40" s="25"/>
      <c r="M40" s="31"/>
      <c r="N40" s="25"/>
      <c r="O40" s="31"/>
      <c r="P40" s="26"/>
      <c r="Q40" s="31"/>
    </row>
    <row r="41" spans="1:17" ht="16.8" customHeight="1">
      <c r="A41" s="80" t="s">
        <v>237</v>
      </c>
      <c r="B41" s="65" t="s">
        <v>238</v>
      </c>
      <c r="C41" s="64"/>
      <c r="D41" s="66"/>
      <c r="E41" s="24"/>
      <c r="F41" s="43"/>
      <c r="G41" s="25"/>
      <c r="H41" s="25"/>
      <c r="I41" s="45"/>
      <c r="J41" s="49"/>
      <c r="K41" s="52"/>
      <c r="L41" s="25"/>
      <c r="M41" s="31"/>
      <c r="N41" s="25"/>
      <c r="O41" s="31"/>
      <c r="P41" s="26"/>
      <c r="Q41" s="31"/>
    </row>
    <row r="42" spans="1:17" ht="13.8" customHeight="1">
      <c r="A42" s="79" t="s">
        <v>267</v>
      </c>
      <c r="B42" s="108" t="s">
        <v>268</v>
      </c>
      <c r="C42" s="69" t="s">
        <v>269</v>
      </c>
      <c r="D42" s="70" t="s">
        <v>270</v>
      </c>
      <c r="E42" s="24">
        <v>0.57999999999999996</v>
      </c>
      <c r="F42" s="43">
        <f>E42/F11</f>
        <v>1.6457752523640285E-3</v>
      </c>
      <c r="G42" s="25">
        <f t="shared" si="0"/>
        <v>39.300800000000002</v>
      </c>
      <c r="H42" s="25">
        <f>G42*2.2/0.7</f>
        <v>123.51680000000003</v>
      </c>
      <c r="I42" s="45">
        <v>125</v>
      </c>
      <c r="J42" s="43">
        <f>I42/J11</f>
        <v>2.310749607172567E-3</v>
      </c>
      <c r="K42" s="52">
        <f t="shared" si="18"/>
        <v>87.5</v>
      </c>
      <c r="L42" s="25">
        <f t="shared" si="19"/>
        <v>48.199199999999998</v>
      </c>
      <c r="M42" s="31">
        <f t="shared" si="20"/>
        <v>0.550848</v>
      </c>
      <c r="N42" s="25">
        <f t="shared" si="21"/>
        <v>85.69919999999999</v>
      </c>
      <c r="O42" s="31">
        <f t="shared" si="22"/>
        <v>0.68559359999999991</v>
      </c>
      <c r="P42" s="26">
        <f t="shared" si="23"/>
        <v>37.5</v>
      </c>
      <c r="Q42" s="31">
        <f t="shared" si="24"/>
        <v>0.3</v>
      </c>
    </row>
    <row r="43" spans="1:17" ht="13.8" customHeight="1">
      <c r="A43" s="67"/>
      <c r="B43" s="71" t="s">
        <v>257</v>
      </c>
      <c r="C43" s="69" t="s">
        <v>2</v>
      </c>
      <c r="D43" s="70" t="s">
        <v>258</v>
      </c>
      <c r="E43" s="24">
        <v>0.83</v>
      </c>
      <c r="F43" s="43">
        <f>E43/F11</f>
        <v>2.3551611370036959E-3</v>
      </c>
      <c r="G43" s="25">
        <f t="shared" si="0"/>
        <v>56.240800000000007</v>
      </c>
      <c r="H43" s="25">
        <f>G43*1.98/0.7</f>
        <v>159.08112000000003</v>
      </c>
      <c r="I43" s="45">
        <v>160</v>
      </c>
      <c r="J43" s="43">
        <f>I43/J11</f>
        <v>2.9577594971808853E-3</v>
      </c>
      <c r="K43" s="52">
        <f t="shared" si="18"/>
        <v>112</v>
      </c>
      <c r="L43" s="25">
        <f t="shared" si="19"/>
        <v>55.759199999999993</v>
      </c>
      <c r="M43" s="31">
        <f t="shared" si="20"/>
        <v>0.49784999999999996</v>
      </c>
      <c r="N43" s="25">
        <f t="shared" si="21"/>
        <v>103.75919999999999</v>
      </c>
      <c r="O43" s="31">
        <f t="shared" si="22"/>
        <v>0.64849499999999993</v>
      </c>
      <c r="P43" s="26">
        <f t="shared" si="23"/>
        <v>48</v>
      </c>
      <c r="Q43" s="31">
        <f t="shared" si="24"/>
        <v>0.3</v>
      </c>
    </row>
    <row r="44" spans="1:17" ht="15.6" customHeight="1">
      <c r="A44" s="67"/>
      <c r="B44" s="71" t="s">
        <v>241</v>
      </c>
      <c r="C44" s="69" t="s">
        <v>242</v>
      </c>
      <c r="D44" s="81" t="s">
        <v>243</v>
      </c>
      <c r="E44" s="24">
        <v>1.1100000000000001</v>
      </c>
      <c r="F44" s="43">
        <f>E44/F11</f>
        <v>3.1496733278001243E-3</v>
      </c>
      <c r="G44" s="25">
        <f t="shared" si="0"/>
        <v>75.213600000000028</v>
      </c>
      <c r="H44" s="25">
        <f>G44*1.98/0.7</f>
        <v>212.74704000000008</v>
      </c>
      <c r="I44" s="45">
        <v>220</v>
      </c>
      <c r="J44" s="43">
        <f>I44/J11</f>
        <v>4.0669193086237173E-3</v>
      </c>
      <c r="K44" s="52">
        <f t="shared" si="18"/>
        <v>154</v>
      </c>
      <c r="L44" s="25">
        <f t="shared" si="19"/>
        <v>78.786399999999972</v>
      </c>
      <c r="M44" s="31">
        <f t="shared" si="20"/>
        <v>0.51159999999999983</v>
      </c>
      <c r="N44" s="25">
        <f t="shared" si="21"/>
        <v>144.78639999999996</v>
      </c>
      <c r="O44" s="31">
        <f t="shared" si="22"/>
        <v>0.65811999999999982</v>
      </c>
      <c r="P44" s="26">
        <f t="shared" si="23"/>
        <v>66</v>
      </c>
      <c r="Q44" s="31">
        <f t="shared" si="24"/>
        <v>0.3</v>
      </c>
    </row>
    <row r="45" spans="1:17" ht="17.399999999999999" customHeight="1">
      <c r="A45" s="67"/>
      <c r="B45" s="82" t="s">
        <v>275</v>
      </c>
      <c r="C45" s="73" t="s">
        <v>276</v>
      </c>
      <c r="D45" s="70" t="s">
        <v>277</v>
      </c>
      <c r="E45" s="24">
        <v>1.3</v>
      </c>
      <c r="F45" s="43">
        <f>E45/F11</f>
        <v>3.6888066001262714E-3</v>
      </c>
      <c r="G45" s="25">
        <f t="shared" si="0"/>
        <v>88.088000000000022</v>
      </c>
      <c r="H45" s="25">
        <f>G45*1.98/0.7</f>
        <v>249.16320000000007</v>
      </c>
      <c r="I45" s="45">
        <v>250</v>
      </c>
      <c r="J45" s="43">
        <f>I45/J11</f>
        <v>4.6214992143451339E-3</v>
      </c>
      <c r="K45" s="52">
        <f t="shared" si="18"/>
        <v>175</v>
      </c>
      <c r="L45" s="25">
        <f t="shared" si="19"/>
        <v>86.911999999999978</v>
      </c>
      <c r="M45" s="31">
        <f t="shared" si="20"/>
        <v>0.49663999999999986</v>
      </c>
      <c r="N45" s="25">
        <f t="shared" si="21"/>
        <v>161.91199999999998</v>
      </c>
      <c r="O45" s="31">
        <f t="shared" si="22"/>
        <v>0.64764799999999989</v>
      </c>
      <c r="P45" s="26">
        <f t="shared" si="23"/>
        <v>75</v>
      </c>
      <c r="Q45" s="31">
        <f t="shared" si="24"/>
        <v>0.3</v>
      </c>
    </row>
    <row r="46" spans="1:17" ht="15" customHeight="1">
      <c r="A46" s="79"/>
      <c r="B46" s="71" t="s">
        <v>271</v>
      </c>
      <c r="C46" s="69" t="s">
        <v>2</v>
      </c>
      <c r="D46" s="70" t="s">
        <v>272</v>
      </c>
      <c r="E46" s="24">
        <v>1.5</v>
      </c>
      <c r="F46" s="43">
        <f>E46/F11</f>
        <v>4.2563153078380052E-3</v>
      </c>
      <c r="G46" s="25">
        <f t="shared" si="0"/>
        <v>101.64000000000001</v>
      </c>
      <c r="H46" s="25">
        <f t="shared" ref="H46:H54" si="26">G46*1.595/0.7</f>
        <v>231.59400000000002</v>
      </c>
      <c r="I46" s="45">
        <v>235</v>
      </c>
      <c r="J46" s="43">
        <f>I46/J11</f>
        <v>4.3442092614844252E-3</v>
      </c>
      <c r="K46" s="52">
        <f t="shared" si="18"/>
        <v>164.5</v>
      </c>
      <c r="L46" s="25">
        <f t="shared" si="19"/>
        <v>62.859999999999985</v>
      </c>
      <c r="M46" s="31">
        <f t="shared" si="20"/>
        <v>0.38212765957446798</v>
      </c>
      <c r="N46" s="25">
        <f t="shared" si="21"/>
        <v>133.35999999999999</v>
      </c>
      <c r="O46" s="31">
        <f t="shared" si="22"/>
        <v>0.5674893617021276</v>
      </c>
      <c r="P46" s="26">
        <f t="shared" si="23"/>
        <v>70.5</v>
      </c>
      <c r="Q46" s="31">
        <f t="shared" si="24"/>
        <v>0.3</v>
      </c>
    </row>
    <row r="47" spans="1:17">
      <c r="A47" s="67"/>
      <c r="B47" s="71" t="s">
        <v>244</v>
      </c>
      <c r="C47" s="69" t="s">
        <v>2</v>
      </c>
      <c r="D47" s="70" t="s">
        <v>245</v>
      </c>
      <c r="E47" s="24">
        <v>1.66</v>
      </c>
      <c r="F47" s="43">
        <f>E47/F11</f>
        <v>4.7103222740073917E-3</v>
      </c>
      <c r="G47" s="25">
        <f t="shared" si="0"/>
        <v>112.48160000000001</v>
      </c>
      <c r="H47" s="25">
        <f t="shared" si="26"/>
        <v>256.29736000000008</v>
      </c>
      <c r="I47" s="45">
        <v>260</v>
      </c>
      <c r="J47" s="43">
        <f>I47/J11</f>
        <v>4.8063591829189392E-3</v>
      </c>
      <c r="K47" s="52">
        <f t="shared" si="18"/>
        <v>182</v>
      </c>
      <c r="L47" s="25">
        <f t="shared" si="19"/>
        <v>69.518399999999986</v>
      </c>
      <c r="M47" s="31">
        <f t="shared" si="20"/>
        <v>0.38196923076923067</v>
      </c>
      <c r="N47" s="25">
        <f t="shared" si="21"/>
        <v>147.51839999999999</v>
      </c>
      <c r="O47" s="31">
        <f t="shared" si="22"/>
        <v>0.5673784615384615</v>
      </c>
      <c r="P47" s="26">
        <f t="shared" si="23"/>
        <v>78</v>
      </c>
      <c r="Q47" s="31">
        <f t="shared" si="24"/>
        <v>0.3</v>
      </c>
    </row>
    <row r="48" spans="1:17" ht="16.8" customHeight="1">
      <c r="A48" s="67"/>
      <c r="B48" s="71" t="s">
        <v>261</v>
      </c>
      <c r="C48" s="69" t="s">
        <v>262</v>
      </c>
      <c r="D48" s="70" t="s">
        <v>263</v>
      </c>
      <c r="E48" s="24">
        <v>2.29</v>
      </c>
      <c r="F48" s="43">
        <f>E48/F11</f>
        <v>6.4979747032993546E-3</v>
      </c>
      <c r="G48" s="25">
        <f t="shared" si="0"/>
        <v>155.1704</v>
      </c>
      <c r="H48" s="25">
        <f t="shared" si="26"/>
        <v>353.56684000000001</v>
      </c>
      <c r="I48" s="45">
        <v>355</v>
      </c>
      <c r="J48" s="43">
        <f>I48/J11</f>
        <v>6.5625288843700899E-3</v>
      </c>
      <c r="K48" s="52">
        <f t="shared" si="18"/>
        <v>248.49999999999997</v>
      </c>
      <c r="L48" s="25">
        <f t="shared" si="19"/>
        <v>93.329599999999971</v>
      </c>
      <c r="M48" s="31">
        <f t="shared" si="20"/>
        <v>0.3755718309859154</v>
      </c>
      <c r="N48" s="25">
        <f t="shared" si="21"/>
        <v>199.8296</v>
      </c>
      <c r="O48" s="31">
        <f t="shared" si="22"/>
        <v>0.56290028169014084</v>
      </c>
      <c r="P48" s="26">
        <f t="shared" si="23"/>
        <v>106.50000000000003</v>
      </c>
      <c r="Q48" s="31">
        <f t="shared" si="24"/>
        <v>0.3000000000000001</v>
      </c>
    </row>
    <row r="49" spans="1:20">
      <c r="A49" s="67"/>
      <c r="B49" s="71" t="s">
        <v>264</v>
      </c>
      <c r="C49" s="73" t="s">
        <v>265</v>
      </c>
      <c r="D49" s="70" t="s">
        <v>266</v>
      </c>
      <c r="E49" s="24">
        <v>2.5299999999999998</v>
      </c>
      <c r="F49" s="43">
        <f>E49/F11</f>
        <v>7.1789851525534349E-3</v>
      </c>
      <c r="G49" s="25">
        <f t="shared" si="0"/>
        <v>171.43280000000001</v>
      </c>
      <c r="H49" s="25">
        <f t="shared" si="26"/>
        <v>390.62188000000003</v>
      </c>
      <c r="I49" s="45">
        <v>400</v>
      </c>
      <c r="J49" s="43">
        <f>I49/J11</f>
        <v>7.3943987429522136E-3</v>
      </c>
      <c r="K49" s="52">
        <f t="shared" si="18"/>
        <v>280</v>
      </c>
      <c r="L49" s="25">
        <f t="shared" si="19"/>
        <v>108.56719999999999</v>
      </c>
      <c r="M49" s="31">
        <f t="shared" si="20"/>
        <v>0.38773999999999997</v>
      </c>
      <c r="N49" s="25">
        <f t="shared" si="21"/>
        <v>228.56719999999999</v>
      </c>
      <c r="O49" s="31">
        <f t="shared" si="22"/>
        <v>0.57141799999999998</v>
      </c>
      <c r="P49" s="26">
        <f t="shared" si="23"/>
        <v>120</v>
      </c>
      <c r="Q49" s="31">
        <f t="shared" si="24"/>
        <v>0.3</v>
      </c>
    </row>
    <row r="50" spans="1:20">
      <c r="A50" s="67"/>
      <c r="B50" s="71" t="s">
        <v>246</v>
      </c>
      <c r="C50" s="69" t="s">
        <v>247</v>
      </c>
      <c r="D50" s="70" t="s">
        <v>248</v>
      </c>
      <c r="E50" s="24">
        <v>3.35</v>
      </c>
      <c r="F50" s="43">
        <f>E50/F11</f>
        <v>9.5057708541715445E-3</v>
      </c>
      <c r="G50" s="25">
        <f t="shared" si="0"/>
        <v>226.99600000000007</v>
      </c>
      <c r="H50" s="25">
        <f t="shared" si="26"/>
        <v>517.22660000000019</v>
      </c>
      <c r="I50" s="45">
        <v>520</v>
      </c>
      <c r="J50" s="43">
        <f>I50/J11</f>
        <v>9.6127183658378784E-3</v>
      </c>
      <c r="K50" s="52">
        <f t="shared" si="18"/>
        <v>364</v>
      </c>
      <c r="L50" s="25">
        <f t="shared" si="19"/>
        <v>137.00399999999993</v>
      </c>
      <c r="M50" s="31">
        <f t="shared" si="20"/>
        <v>0.37638461538461521</v>
      </c>
      <c r="N50" s="25">
        <f t="shared" si="21"/>
        <v>293.00399999999991</v>
      </c>
      <c r="O50" s="31">
        <f t="shared" si="22"/>
        <v>0.56346923076923061</v>
      </c>
      <c r="P50" s="26">
        <f t="shared" si="23"/>
        <v>156</v>
      </c>
      <c r="Q50" s="31">
        <f t="shared" si="24"/>
        <v>0.3</v>
      </c>
    </row>
    <row r="51" spans="1:20">
      <c r="A51" s="67"/>
      <c r="B51" s="71" t="s">
        <v>251</v>
      </c>
      <c r="C51" s="69" t="s">
        <v>2</v>
      </c>
      <c r="D51" s="70" t="s">
        <v>252</v>
      </c>
      <c r="E51" s="24">
        <v>3.56</v>
      </c>
      <c r="F51" s="43">
        <f>E51/F11</f>
        <v>1.0101654997268866E-2</v>
      </c>
      <c r="G51" s="25">
        <f t="shared" si="0"/>
        <v>241.22560000000001</v>
      </c>
      <c r="H51" s="25">
        <f t="shared" si="26"/>
        <v>549.64976000000001</v>
      </c>
      <c r="I51" s="45">
        <v>550</v>
      </c>
      <c r="J51" s="43">
        <f>I51/J11</f>
        <v>1.0167298271559294E-2</v>
      </c>
      <c r="K51" s="52">
        <f t="shared" si="18"/>
        <v>385</v>
      </c>
      <c r="L51" s="25">
        <f t="shared" si="19"/>
        <v>143.77439999999999</v>
      </c>
      <c r="M51" s="31">
        <f t="shared" si="20"/>
        <v>0.37343999999999994</v>
      </c>
      <c r="N51" s="25">
        <f t="shared" si="21"/>
        <v>308.77440000000001</v>
      </c>
      <c r="O51" s="31">
        <f t="shared" si="22"/>
        <v>0.56140800000000002</v>
      </c>
      <c r="P51" s="26">
        <f t="shared" si="23"/>
        <v>165</v>
      </c>
      <c r="Q51" s="31">
        <f t="shared" si="24"/>
        <v>0.3</v>
      </c>
    </row>
    <row r="52" spans="1:20">
      <c r="A52" s="67"/>
      <c r="B52" s="71" t="s">
        <v>253</v>
      </c>
      <c r="C52" s="69" t="s">
        <v>2</v>
      </c>
      <c r="D52" s="70" t="s">
        <v>254</v>
      </c>
      <c r="E52" s="24">
        <v>5.0599999999999996</v>
      </c>
      <c r="F52" s="43">
        <f>E52/F11</f>
        <v>1.435797030510687E-2</v>
      </c>
      <c r="G52" s="25">
        <f t="shared" si="0"/>
        <v>342.86560000000003</v>
      </c>
      <c r="H52" s="25">
        <f t="shared" si="26"/>
        <v>781.24376000000007</v>
      </c>
      <c r="I52" s="45">
        <v>785</v>
      </c>
      <c r="J52" s="43">
        <f>I52/J11</f>
        <v>1.451150753304372E-2</v>
      </c>
      <c r="K52" s="52">
        <f t="shared" si="18"/>
        <v>549.5</v>
      </c>
      <c r="L52" s="25">
        <f t="shared" si="19"/>
        <v>206.63439999999997</v>
      </c>
      <c r="M52" s="31">
        <f t="shared" si="20"/>
        <v>0.37604076433121014</v>
      </c>
      <c r="N52" s="25">
        <f t="shared" si="21"/>
        <v>442.13439999999997</v>
      </c>
      <c r="O52" s="31">
        <f t="shared" si="22"/>
        <v>0.56322853503184711</v>
      </c>
      <c r="P52" s="26">
        <f t="shared" si="23"/>
        <v>235.5</v>
      </c>
      <c r="Q52" s="31">
        <f t="shared" si="24"/>
        <v>0.3</v>
      </c>
    </row>
    <row r="53" spans="1:20" ht="13.8" customHeight="1">
      <c r="A53" s="79"/>
      <c r="B53" s="71" t="s">
        <v>273</v>
      </c>
      <c r="C53" s="69" t="s">
        <v>2</v>
      </c>
      <c r="D53" s="70" t="s">
        <v>274</v>
      </c>
      <c r="E53" s="24">
        <v>6.42</v>
      </c>
      <c r="F53" s="43">
        <f>E53/F11</f>
        <v>1.8217029517546661E-2</v>
      </c>
      <c r="G53" s="25">
        <f t="shared" si="0"/>
        <v>435.01920000000007</v>
      </c>
      <c r="H53" s="25">
        <f t="shared" si="26"/>
        <v>991.22232000000031</v>
      </c>
      <c r="I53" s="45">
        <v>1000</v>
      </c>
      <c r="J53" s="43">
        <f>I53/J11</f>
        <v>1.8485996857380536E-2</v>
      </c>
      <c r="K53" s="52">
        <f t="shared" si="18"/>
        <v>700</v>
      </c>
      <c r="L53" s="25">
        <f t="shared" si="19"/>
        <v>264.98079999999993</v>
      </c>
      <c r="M53" s="31">
        <f t="shared" si="20"/>
        <v>0.37854399999999988</v>
      </c>
      <c r="N53" s="25">
        <f t="shared" si="21"/>
        <v>564.98079999999993</v>
      </c>
      <c r="O53" s="31">
        <f t="shared" si="22"/>
        <v>0.56498079999999995</v>
      </c>
      <c r="P53" s="26">
        <f t="shared" si="23"/>
        <v>300</v>
      </c>
      <c r="Q53" s="31">
        <f t="shared" si="24"/>
        <v>0.3</v>
      </c>
    </row>
    <row r="54" spans="1:20">
      <c r="A54" s="67"/>
      <c r="B54" s="71" t="s">
        <v>259</v>
      </c>
      <c r="C54" s="69" t="s">
        <v>2</v>
      </c>
      <c r="D54" s="70" t="s">
        <v>260</v>
      </c>
      <c r="E54" s="24">
        <v>7.39</v>
      </c>
      <c r="F54" s="43">
        <f>E54/F11</f>
        <v>2.0969446749948571E-2</v>
      </c>
      <c r="G54" s="25">
        <f t="shared" si="0"/>
        <v>500.74640000000005</v>
      </c>
      <c r="H54" s="25">
        <f t="shared" si="26"/>
        <v>1140.9864400000001</v>
      </c>
      <c r="I54" s="45">
        <v>1150</v>
      </c>
      <c r="J54" s="43">
        <f>I54/J11</f>
        <v>2.1258896385987613E-2</v>
      </c>
      <c r="K54" s="52">
        <f t="shared" si="18"/>
        <v>805</v>
      </c>
      <c r="L54" s="25">
        <f t="shared" si="19"/>
        <v>304.25359999999995</v>
      </c>
      <c r="M54" s="31">
        <f t="shared" si="20"/>
        <v>0.37795478260869558</v>
      </c>
      <c r="N54" s="25">
        <f t="shared" si="21"/>
        <v>649.25360000000001</v>
      </c>
      <c r="O54" s="31">
        <f t="shared" si="22"/>
        <v>0.564568347826087</v>
      </c>
      <c r="P54" s="26">
        <f t="shared" si="23"/>
        <v>345</v>
      </c>
      <c r="Q54" s="31">
        <f t="shared" si="24"/>
        <v>0.3</v>
      </c>
    </row>
    <row r="55" spans="1:20">
      <c r="A55" s="67"/>
      <c r="B55" s="71" t="s">
        <v>249</v>
      </c>
      <c r="C55" s="69" t="s">
        <v>2</v>
      </c>
      <c r="D55" s="70" t="s">
        <v>250</v>
      </c>
      <c r="E55" s="24">
        <v>15.15</v>
      </c>
      <c r="F55" s="43">
        <f>E55/F11</f>
        <v>4.2988784609163853E-2</v>
      </c>
      <c r="G55" s="25">
        <f t="shared" si="0"/>
        <v>1026.5640000000001</v>
      </c>
      <c r="H55" s="25">
        <f>G55*1.485/0.7</f>
        <v>2177.7822000000001</v>
      </c>
      <c r="I55" s="45">
        <v>2200</v>
      </c>
      <c r="J55" s="43">
        <f>I55/J11</f>
        <v>4.0669193086237176E-2</v>
      </c>
      <c r="K55" s="52">
        <f t="shared" si="18"/>
        <v>1540</v>
      </c>
      <c r="L55" s="25">
        <f t="shared" si="19"/>
        <v>513.43599999999992</v>
      </c>
      <c r="M55" s="31">
        <f t="shared" si="20"/>
        <v>0.33339999999999997</v>
      </c>
      <c r="N55" s="25">
        <f t="shared" si="21"/>
        <v>1173.4359999999999</v>
      </c>
      <c r="O55" s="31">
        <f t="shared" si="22"/>
        <v>0.53337999999999997</v>
      </c>
      <c r="P55" s="26">
        <f t="shared" si="23"/>
        <v>660</v>
      </c>
      <c r="Q55" s="31">
        <f t="shared" si="24"/>
        <v>0.3</v>
      </c>
    </row>
    <row r="56" spans="1:20">
      <c r="A56" s="67"/>
      <c r="B56" s="71" t="s">
        <v>255</v>
      </c>
      <c r="C56" s="69" t="s">
        <v>2</v>
      </c>
      <c r="D56" s="70" t="s">
        <v>256</v>
      </c>
      <c r="E56" s="24">
        <v>75.819999999999993</v>
      </c>
      <c r="F56" s="43">
        <f>E56/F11</f>
        <v>0.21514255109351835</v>
      </c>
      <c r="G56" s="25">
        <f t="shared" si="0"/>
        <v>5137.5632000000005</v>
      </c>
      <c r="H56" s="25">
        <f t="shared" ref="H56:H57" si="27">G56*1.485/0.7</f>
        <v>10898.973360000002</v>
      </c>
      <c r="I56" s="45">
        <v>10900</v>
      </c>
      <c r="J56" s="43">
        <f>I56/J11</f>
        <v>0.20149736574544783</v>
      </c>
      <c r="K56" s="52">
        <f t="shared" si="18"/>
        <v>7629.9999999999991</v>
      </c>
      <c r="L56" s="25">
        <f t="shared" si="19"/>
        <v>2492.4367999999986</v>
      </c>
      <c r="M56" s="31">
        <f t="shared" si="20"/>
        <v>0.32666275229357783</v>
      </c>
      <c r="N56" s="25">
        <f t="shared" si="21"/>
        <v>5762.4367999999995</v>
      </c>
      <c r="O56" s="31">
        <f t="shared" si="22"/>
        <v>0.52866392660550454</v>
      </c>
      <c r="P56" s="26">
        <f t="shared" si="23"/>
        <v>3270.0000000000009</v>
      </c>
      <c r="Q56" s="31">
        <f t="shared" si="24"/>
        <v>0.3000000000000001</v>
      </c>
    </row>
    <row r="57" spans="1:20">
      <c r="A57" s="67"/>
      <c r="B57" s="82" t="s">
        <v>239</v>
      </c>
      <c r="C57" s="69" t="s">
        <v>2</v>
      </c>
      <c r="D57" s="70" t="s">
        <v>240</v>
      </c>
      <c r="E57" s="24">
        <v>103.4</v>
      </c>
      <c r="F57" s="43">
        <f>E57/F11</f>
        <v>0.29340200188696652</v>
      </c>
      <c r="G57" s="25">
        <f t="shared" si="0"/>
        <v>7006.3840000000009</v>
      </c>
      <c r="H57" s="25">
        <f t="shared" si="27"/>
        <v>14863.543200000006</v>
      </c>
      <c r="I57" s="45">
        <v>14865</v>
      </c>
      <c r="J57" s="43">
        <f>I57/J11</f>
        <v>0.27479434328496166</v>
      </c>
      <c r="K57" s="52">
        <f t="shared" si="18"/>
        <v>10405.5</v>
      </c>
      <c r="L57" s="25">
        <f t="shared" si="19"/>
        <v>3399.1159999999991</v>
      </c>
      <c r="M57" s="31">
        <f t="shared" si="20"/>
        <v>0.32666532122435243</v>
      </c>
      <c r="N57" s="25">
        <f t="shared" si="21"/>
        <v>7858.6159999999991</v>
      </c>
      <c r="O57" s="31">
        <f t="shared" si="22"/>
        <v>0.52866572485704666</v>
      </c>
      <c r="P57" s="26">
        <f t="shared" si="23"/>
        <v>4459.5</v>
      </c>
      <c r="Q57" s="31">
        <f t="shared" si="24"/>
        <v>0.3</v>
      </c>
      <c r="S57" s="58"/>
      <c r="T57" s="59"/>
    </row>
    <row r="58" spans="1:20" ht="15.6">
      <c r="A58" s="83" t="s">
        <v>278</v>
      </c>
      <c r="B58" s="84"/>
      <c r="C58" s="85"/>
      <c r="D58" s="85"/>
      <c r="E58" s="24"/>
      <c r="F58" s="43"/>
      <c r="G58" s="25"/>
      <c r="H58" s="27"/>
      <c r="I58" s="46"/>
      <c r="J58" s="49"/>
      <c r="K58" s="53"/>
      <c r="L58" s="20"/>
      <c r="M58" s="20"/>
      <c r="N58" s="20"/>
      <c r="O58" s="20"/>
      <c r="P58" s="20"/>
      <c r="Q58" s="20"/>
      <c r="S58" s="58"/>
      <c r="T58" s="59"/>
    </row>
    <row r="59" spans="1:20">
      <c r="A59" s="80" t="s">
        <v>237</v>
      </c>
      <c r="B59" s="65" t="s">
        <v>279</v>
      </c>
      <c r="C59" s="64"/>
      <c r="D59" s="66"/>
      <c r="E59" s="24"/>
      <c r="F59" s="43"/>
      <c r="G59" s="25"/>
      <c r="H59" s="25"/>
      <c r="I59" s="45"/>
      <c r="J59" s="49"/>
      <c r="K59" s="52"/>
      <c r="L59" s="25"/>
      <c r="M59" s="31"/>
      <c r="N59" s="25"/>
      <c r="O59" s="31"/>
      <c r="P59" s="26"/>
      <c r="Q59" s="31"/>
    </row>
    <row r="60" spans="1:20">
      <c r="A60" s="109"/>
      <c r="B60" s="108" t="s">
        <v>284</v>
      </c>
      <c r="C60" s="69" t="s">
        <v>285</v>
      </c>
      <c r="D60" s="86" t="s">
        <v>286</v>
      </c>
      <c r="E60" s="24">
        <v>0.34</v>
      </c>
      <c r="F60" s="43">
        <f>E60/F12</f>
        <v>7.455183929254691E-4</v>
      </c>
      <c r="G60" s="25">
        <f t="shared" si="0"/>
        <v>23.038400000000006</v>
      </c>
      <c r="H60" s="25">
        <f t="shared" ref="H60:H62" si="28">G60*2.2/0.7</f>
        <v>72.406400000000019</v>
      </c>
      <c r="I60" s="45">
        <v>100</v>
      </c>
      <c r="J60" s="43">
        <f>I60/J12</f>
        <v>1.4557100225635054E-3</v>
      </c>
      <c r="K60" s="52">
        <f t="shared" ref="K60:K107" si="29">I60*0.7</f>
        <v>70</v>
      </c>
      <c r="L60" s="25">
        <f t="shared" ref="L60:L107" si="30">K60-G60</f>
        <v>46.96159999999999</v>
      </c>
      <c r="M60" s="31">
        <f t="shared" ref="M60:M107" si="31">L60/K60</f>
        <v>0.67087999999999981</v>
      </c>
      <c r="N60" s="25">
        <f t="shared" ref="N60:N107" si="32">I60-G60</f>
        <v>76.96159999999999</v>
      </c>
      <c r="O60" s="31">
        <f t="shared" ref="O60:O107" si="33">N60/I60</f>
        <v>0.76961599999999986</v>
      </c>
      <c r="P60" s="26">
        <f t="shared" ref="P60:P107" si="34">I60-K60</f>
        <v>30</v>
      </c>
      <c r="Q60" s="31">
        <f t="shared" ref="Q60:Q107" si="35">P60/I60</f>
        <v>0.3</v>
      </c>
    </row>
    <row r="61" spans="1:20">
      <c r="A61" s="79" t="s">
        <v>298</v>
      </c>
      <c r="B61" s="71" t="s">
        <v>299</v>
      </c>
      <c r="C61" s="69" t="s">
        <v>300</v>
      </c>
      <c r="D61" s="70" t="s">
        <v>301</v>
      </c>
      <c r="E61" s="24">
        <v>0.45</v>
      </c>
      <c r="F61" s="43">
        <f>E61/F12</f>
        <v>9.8671552004841491E-4</v>
      </c>
      <c r="G61" s="25">
        <f t="shared" si="0"/>
        <v>30.492000000000008</v>
      </c>
      <c r="H61" s="25">
        <f t="shared" si="28"/>
        <v>95.832000000000036</v>
      </c>
      <c r="I61" s="45">
        <v>100</v>
      </c>
      <c r="J61" s="43">
        <f>I61/J12</f>
        <v>1.4557100225635054E-3</v>
      </c>
      <c r="K61" s="52">
        <f t="shared" si="29"/>
        <v>70</v>
      </c>
      <c r="L61" s="25">
        <f t="shared" si="30"/>
        <v>39.507999999999996</v>
      </c>
      <c r="M61" s="31">
        <f t="shared" si="31"/>
        <v>0.5643999999999999</v>
      </c>
      <c r="N61" s="25">
        <f t="shared" si="32"/>
        <v>69.507999999999996</v>
      </c>
      <c r="O61" s="31">
        <f t="shared" si="33"/>
        <v>0.69507999999999992</v>
      </c>
      <c r="P61" s="26">
        <f t="shared" si="34"/>
        <v>30</v>
      </c>
      <c r="Q61" s="31">
        <f t="shared" si="35"/>
        <v>0.3</v>
      </c>
    </row>
    <row r="62" spans="1:20">
      <c r="A62" s="79" t="s">
        <v>302</v>
      </c>
      <c r="B62" s="71" t="s">
        <v>303</v>
      </c>
      <c r="C62" s="69" t="s">
        <v>304</v>
      </c>
      <c r="D62" s="70" t="s">
        <v>305</v>
      </c>
      <c r="E62" s="24">
        <v>0.46</v>
      </c>
      <c r="F62" s="43">
        <f>E62/F12</f>
        <v>1.0086425316050464E-3</v>
      </c>
      <c r="G62" s="25">
        <f t="shared" si="0"/>
        <v>31.169600000000013</v>
      </c>
      <c r="H62" s="25">
        <f t="shared" si="28"/>
        <v>97.961600000000047</v>
      </c>
      <c r="I62" s="45">
        <v>100</v>
      </c>
      <c r="J62" s="43">
        <f>I62/J12</f>
        <v>1.4557100225635054E-3</v>
      </c>
      <c r="K62" s="52">
        <f t="shared" si="29"/>
        <v>70</v>
      </c>
      <c r="L62" s="25">
        <f t="shared" si="30"/>
        <v>38.830399999999983</v>
      </c>
      <c r="M62" s="31">
        <f t="shared" si="31"/>
        <v>0.55471999999999977</v>
      </c>
      <c r="N62" s="25">
        <f t="shared" si="32"/>
        <v>68.830399999999983</v>
      </c>
      <c r="O62" s="31">
        <f t="shared" si="33"/>
        <v>0.6883039999999998</v>
      </c>
      <c r="P62" s="26">
        <f t="shared" si="34"/>
        <v>30</v>
      </c>
      <c r="Q62" s="31">
        <f t="shared" si="35"/>
        <v>0.3</v>
      </c>
    </row>
    <row r="63" spans="1:20">
      <c r="A63" s="67"/>
      <c r="B63" s="71" t="s">
        <v>241</v>
      </c>
      <c r="C63" s="69" t="s">
        <v>287</v>
      </c>
      <c r="D63" s="70" t="s">
        <v>288</v>
      </c>
      <c r="E63" s="24">
        <v>1.53</v>
      </c>
      <c r="F63" s="43">
        <f>E63/F12</f>
        <v>3.3548327681646108E-3</v>
      </c>
      <c r="G63" s="25">
        <f t="shared" si="0"/>
        <v>103.67280000000002</v>
      </c>
      <c r="H63" s="25">
        <f t="shared" ref="H63:H75" si="36">G63*1.595/0.7</f>
        <v>236.22588000000005</v>
      </c>
      <c r="I63" s="97">
        <v>250</v>
      </c>
      <c r="J63" s="43">
        <f>I63/J12</f>
        <v>3.6392750564087635E-3</v>
      </c>
      <c r="K63" s="52">
        <f t="shared" si="29"/>
        <v>175</v>
      </c>
      <c r="L63" s="25">
        <f t="shared" si="30"/>
        <v>71.327199999999976</v>
      </c>
      <c r="M63" s="31">
        <f t="shared" si="31"/>
        <v>0.40758399999999989</v>
      </c>
      <c r="N63" s="25">
        <f t="shared" si="32"/>
        <v>146.32719999999998</v>
      </c>
      <c r="O63" s="31">
        <f t="shared" si="33"/>
        <v>0.58530879999999985</v>
      </c>
      <c r="P63" s="26">
        <f t="shared" si="34"/>
        <v>75</v>
      </c>
      <c r="Q63" s="31">
        <f t="shared" si="35"/>
        <v>0.3</v>
      </c>
    </row>
    <row r="64" spans="1:20">
      <c r="A64" s="112"/>
      <c r="B64" s="108" t="s">
        <v>332</v>
      </c>
      <c r="C64" s="69" t="s">
        <v>287</v>
      </c>
      <c r="D64" s="70" t="s">
        <v>333</v>
      </c>
      <c r="E64" s="24">
        <v>1.73</v>
      </c>
      <c r="F64" s="43">
        <f>E64/F12</f>
        <v>3.7933729992972393E-3</v>
      </c>
      <c r="G64" s="25">
        <f t="shared" si="0"/>
        <v>117.22480000000002</v>
      </c>
      <c r="H64" s="25">
        <f t="shared" si="36"/>
        <v>267.10508000000004</v>
      </c>
      <c r="I64" s="97">
        <v>270</v>
      </c>
      <c r="J64" s="43">
        <f>I64/J12</f>
        <v>3.9304170609214643E-3</v>
      </c>
      <c r="K64" s="52">
        <f t="shared" si="29"/>
        <v>189</v>
      </c>
      <c r="L64" s="25">
        <f t="shared" si="30"/>
        <v>71.775199999999984</v>
      </c>
      <c r="M64" s="31">
        <f t="shared" si="31"/>
        <v>0.37976296296296286</v>
      </c>
      <c r="N64" s="25">
        <f t="shared" si="32"/>
        <v>152.77519999999998</v>
      </c>
      <c r="O64" s="31">
        <f t="shared" si="33"/>
        <v>0.56583407407407404</v>
      </c>
      <c r="P64" s="26">
        <f t="shared" si="34"/>
        <v>81</v>
      </c>
      <c r="Q64" s="31">
        <f t="shared" si="35"/>
        <v>0.3</v>
      </c>
    </row>
    <row r="65" spans="1:17" ht="13.8" customHeight="1">
      <c r="A65" s="113"/>
      <c r="B65" s="108" t="s">
        <v>244</v>
      </c>
      <c r="C65" s="69" t="s">
        <v>287</v>
      </c>
      <c r="D65" s="70" t="s">
        <v>289</v>
      </c>
      <c r="E65" s="24">
        <v>1.94</v>
      </c>
      <c r="F65" s="43">
        <f>E65/F12</f>
        <v>4.2538402419864995E-3</v>
      </c>
      <c r="G65" s="25">
        <f t="shared" si="0"/>
        <v>131.45440000000002</v>
      </c>
      <c r="H65" s="25">
        <f t="shared" si="36"/>
        <v>299.52824000000004</v>
      </c>
      <c r="I65" s="45">
        <v>300</v>
      </c>
      <c r="J65" s="43">
        <f>I65/J12</f>
        <v>4.3671300676905158E-3</v>
      </c>
      <c r="K65" s="52">
        <f t="shared" si="29"/>
        <v>210</v>
      </c>
      <c r="L65" s="25">
        <f t="shared" si="30"/>
        <v>78.545599999999979</v>
      </c>
      <c r="M65" s="31">
        <f t="shared" si="31"/>
        <v>0.37402666666666656</v>
      </c>
      <c r="N65" s="25">
        <f t="shared" si="32"/>
        <v>168.54559999999998</v>
      </c>
      <c r="O65" s="31">
        <f t="shared" si="33"/>
        <v>0.56181866666666658</v>
      </c>
      <c r="P65" s="26">
        <f t="shared" si="34"/>
        <v>90</v>
      </c>
      <c r="Q65" s="31">
        <f t="shared" si="35"/>
        <v>0.3</v>
      </c>
    </row>
    <row r="66" spans="1:17" ht="16.2" customHeight="1">
      <c r="A66" s="67"/>
      <c r="B66" s="71" t="s">
        <v>306</v>
      </c>
      <c r="C66" s="69" t="s">
        <v>307</v>
      </c>
      <c r="D66" s="70" t="s">
        <v>308</v>
      </c>
      <c r="E66" s="24">
        <v>2.42</v>
      </c>
      <c r="F66" s="43">
        <f>E66/F12</f>
        <v>5.3063367967048089E-3</v>
      </c>
      <c r="G66" s="25">
        <f t="shared" si="0"/>
        <v>163.97919999999999</v>
      </c>
      <c r="H66" s="25">
        <f t="shared" si="36"/>
        <v>373.63831999999996</v>
      </c>
      <c r="I66" s="45">
        <v>400</v>
      </c>
      <c r="J66" s="43">
        <f>I66/J12</f>
        <v>5.8228400902540214E-3</v>
      </c>
      <c r="K66" s="52">
        <f t="shared" si="29"/>
        <v>280</v>
      </c>
      <c r="L66" s="25">
        <f t="shared" si="30"/>
        <v>116.02080000000001</v>
      </c>
      <c r="M66" s="31">
        <f t="shared" si="31"/>
        <v>0.41436000000000001</v>
      </c>
      <c r="N66" s="25">
        <f t="shared" si="32"/>
        <v>236.02080000000001</v>
      </c>
      <c r="O66" s="31">
        <f t="shared" si="33"/>
        <v>0.59005200000000002</v>
      </c>
      <c r="P66" s="26">
        <f t="shared" si="34"/>
        <v>120</v>
      </c>
      <c r="Q66" s="31">
        <f t="shared" si="35"/>
        <v>0.3</v>
      </c>
    </row>
    <row r="67" spans="1:17" ht="14.4" customHeight="1">
      <c r="A67" s="69" t="s">
        <v>290</v>
      </c>
      <c r="B67" s="114" t="s">
        <v>291</v>
      </c>
      <c r="C67" s="89" t="s">
        <v>292</v>
      </c>
      <c r="D67" s="69" t="s">
        <v>293</v>
      </c>
      <c r="E67" s="24">
        <v>4.57</v>
      </c>
      <c r="F67" s="43">
        <f>E67/F12</f>
        <v>1.002064428138057E-2</v>
      </c>
      <c r="G67" s="25">
        <f t="shared" si="0"/>
        <v>309.66320000000007</v>
      </c>
      <c r="H67" s="25">
        <f t="shared" si="36"/>
        <v>705.58972000000017</v>
      </c>
      <c r="I67" s="45">
        <v>700</v>
      </c>
      <c r="J67" s="43">
        <f>I67/J12</f>
        <v>1.0189970157944537E-2</v>
      </c>
      <c r="K67" s="52">
        <f t="shared" si="29"/>
        <v>489.99999999999994</v>
      </c>
      <c r="L67" s="25">
        <f t="shared" si="30"/>
        <v>180.33679999999987</v>
      </c>
      <c r="M67" s="31">
        <f t="shared" si="31"/>
        <v>0.36803428571428548</v>
      </c>
      <c r="N67" s="25">
        <f t="shared" si="32"/>
        <v>390.33679999999993</v>
      </c>
      <c r="O67" s="31">
        <f t="shared" si="33"/>
        <v>0.5576239999999999</v>
      </c>
      <c r="P67" s="26">
        <f t="shared" si="34"/>
        <v>210.00000000000006</v>
      </c>
      <c r="Q67" s="31">
        <f t="shared" si="35"/>
        <v>0.3000000000000001</v>
      </c>
    </row>
    <row r="68" spans="1:17">
      <c r="A68" s="67"/>
      <c r="B68" s="72" t="s">
        <v>251</v>
      </c>
      <c r="C68" s="69" t="s">
        <v>309</v>
      </c>
      <c r="D68" s="70" t="s">
        <v>310</v>
      </c>
      <c r="E68" s="24">
        <v>5.84</v>
      </c>
      <c r="F68" s="43">
        <f>E68/F12</f>
        <v>1.2805374749072762E-2</v>
      </c>
      <c r="G68" s="25">
        <f t="shared" si="0"/>
        <v>395.71840000000009</v>
      </c>
      <c r="H68" s="25">
        <f t="shared" si="36"/>
        <v>901.67264000000023</v>
      </c>
      <c r="I68" s="45">
        <v>900</v>
      </c>
      <c r="J68" s="43">
        <f>I68/J12</f>
        <v>1.3101390203071548E-2</v>
      </c>
      <c r="K68" s="52">
        <f t="shared" si="29"/>
        <v>630</v>
      </c>
      <c r="L68" s="98">
        <f t="shared" si="30"/>
        <v>234.28159999999991</v>
      </c>
      <c r="M68" s="99">
        <f t="shared" si="31"/>
        <v>0.3718755555555554</v>
      </c>
      <c r="N68" s="98">
        <f t="shared" si="32"/>
        <v>504.28159999999991</v>
      </c>
      <c r="O68" s="99">
        <f t="shared" si="33"/>
        <v>0.56031288888888875</v>
      </c>
      <c r="P68" s="100">
        <f t="shared" si="34"/>
        <v>270</v>
      </c>
      <c r="Q68" s="99">
        <f t="shared" si="35"/>
        <v>0.3</v>
      </c>
    </row>
    <row r="69" spans="1:17" ht="13.2" customHeight="1">
      <c r="A69" s="67"/>
      <c r="B69" s="71" t="s">
        <v>330</v>
      </c>
      <c r="C69" s="69" t="s">
        <v>307</v>
      </c>
      <c r="D69" s="70" t="s">
        <v>331</v>
      </c>
      <c r="E69" s="24">
        <v>6.51</v>
      </c>
      <c r="F69" s="43">
        <f>E69/F12</f>
        <v>1.4274484523367069E-2</v>
      </c>
      <c r="G69" s="25">
        <f t="shared" si="0"/>
        <v>441.1176000000001</v>
      </c>
      <c r="H69" s="25">
        <f t="shared" si="36"/>
        <v>1005.1179600000003</v>
      </c>
      <c r="I69" s="45">
        <v>1000</v>
      </c>
      <c r="J69" s="43">
        <f>I69/J12</f>
        <v>1.4557100225635054E-2</v>
      </c>
      <c r="K69" s="52">
        <f t="shared" si="29"/>
        <v>700</v>
      </c>
      <c r="L69" s="25">
        <f t="shared" si="30"/>
        <v>258.8823999999999</v>
      </c>
      <c r="M69" s="31">
        <f t="shared" si="31"/>
        <v>0.36983199999999988</v>
      </c>
      <c r="N69" s="25">
        <f t="shared" si="32"/>
        <v>558.88239999999996</v>
      </c>
      <c r="O69" s="31">
        <f t="shared" si="33"/>
        <v>0.5588824</v>
      </c>
      <c r="P69" s="26">
        <f t="shared" si="34"/>
        <v>300</v>
      </c>
      <c r="Q69" s="31">
        <f t="shared" si="35"/>
        <v>0.3</v>
      </c>
    </row>
    <row r="70" spans="1:17">
      <c r="A70" s="110"/>
      <c r="B70" s="108" t="s">
        <v>328</v>
      </c>
      <c r="C70" s="69" t="s">
        <v>2</v>
      </c>
      <c r="D70" s="76" t="s">
        <v>329</v>
      </c>
      <c r="E70" s="24">
        <v>7.38</v>
      </c>
      <c r="F70" s="43">
        <f>E70/F12</f>
        <v>1.6182134528794002E-2</v>
      </c>
      <c r="G70" s="25">
        <f t="shared" si="0"/>
        <v>500.06880000000007</v>
      </c>
      <c r="H70" s="25">
        <f t="shared" si="36"/>
        <v>1139.4424800000002</v>
      </c>
      <c r="I70" s="45">
        <v>1150</v>
      </c>
      <c r="J70" s="43">
        <f>I70/J12</f>
        <v>1.6740665259480311E-2</v>
      </c>
      <c r="K70" s="52">
        <f t="shared" si="29"/>
        <v>805</v>
      </c>
      <c r="L70" s="25">
        <f t="shared" si="30"/>
        <v>304.93119999999993</v>
      </c>
      <c r="M70" s="31">
        <f t="shared" si="31"/>
        <v>0.37879652173913037</v>
      </c>
      <c r="N70" s="25">
        <f t="shared" si="32"/>
        <v>649.93119999999999</v>
      </c>
      <c r="O70" s="31">
        <f t="shared" si="33"/>
        <v>0.56515756521739124</v>
      </c>
      <c r="P70" s="26">
        <f t="shared" si="34"/>
        <v>345</v>
      </c>
      <c r="Q70" s="31">
        <f t="shared" si="35"/>
        <v>0.3</v>
      </c>
    </row>
    <row r="71" spans="1:17">
      <c r="A71" s="69" t="s">
        <v>311</v>
      </c>
      <c r="B71" s="82" t="s">
        <v>312</v>
      </c>
      <c r="C71" s="73" t="s">
        <v>313</v>
      </c>
      <c r="D71" s="69" t="s">
        <v>314</v>
      </c>
      <c r="E71" s="24">
        <v>7.46</v>
      </c>
      <c r="F71" s="43">
        <f>E71/F12</f>
        <v>1.6357550621247056E-2</v>
      </c>
      <c r="G71" s="25">
        <f t="shared" si="0"/>
        <v>505.48960000000011</v>
      </c>
      <c r="H71" s="25">
        <f t="shared" si="36"/>
        <v>1151.7941600000004</v>
      </c>
      <c r="I71" s="45">
        <v>1150</v>
      </c>
      <c r="J71" s="43">
        <f>I71/J12</f>
        <v>1.6740665259480311E-2</v>
      </c>
      <c r="K71" s="52">
        <f t="shared" si="29"/>
        <v>805</v>
      </c>
      <c r="L71" s="25">
        <f t="shared" si="30"/>
        <v>299.51039999999989</v>
      </c>
      <c r="M71" s="31">
        <f t="shared" si="31"/>
        <v>0.37206260869565205</v>
      </c>
      <c r="N71" s="25">
        <f t="shared" si="32"/>
        <v>644.51039999999989</v>
      </c>
      <c r="O71" s="31">
        <f t="shared" si="33"/>
        <v>0.56044382608695642</v>
      </c>
      <c r="P71" s="26">
        <f t="shared" si="34"/>
        <v>345</v>
      </c>
      <c r="Q71" s="31">
        <f t="shared" si="35"/>
        <v>0.3</v>
      </c>
    </row>
    <row r="72" spans="1:17">
      <c r="A72" s="79" t="s">
        <v>323</v>
      </c>
      <c r="B72" s="71" t="s">
        <v>324</v>
      </c>
      <c r="C72" s="69" t="s">
        <v>304</v>
      </c>
      <c r="D72" s="92" t="s">
        <v>325</v>
      </c>
      <c r="E72" s="24">
        <v>8.33</v>
      </c>
      <c r="F72" s="43">
        <f>E72/F12</f>
        <v>1.8265200626673993E-2</v>
      </c>
      <c r="G72" s="25">
        <f t="shared" si="0"/>
        <v>564.44080000000008</v>
      </c>
      <c r="H72" s="25">
        <f t="shared" si="36"/>
        <v>1286.1186800000003</v>
      </c>
      <c r="I72" s="45">
        <v>1300</v>
      </c>
      <c r="J72" s="43">
        <f>I72/J12</f>
        <v>1.8924230293325569E-2</v>
      </c>
      <c r="K72" s="52">
        <f t="shared" si="29"/>
        <v>909.99999999999989</v>
      </c>
      <c r="L72" s="25">
        <f t="shared" si="30"/>
        <v>345.55919999999981</v>
      </c>
      <c r="M72" s="31">
        <f t="shared" si="31"/>
        <v>0.37973538461538447</v>
      </c>
      <c r="N72" s="25">
        <f t="shared" si="32"/>
        <v>735.55919999999992</v>
      </c>
      <c r="O72" s="31">
        <f t="shared" si="33"/>
        <v>0.56581476923076912</v>
      </c>
      <c r="P72" s="26">
        <f t="shared" si="34"/>
        <v>390.00000000000011</v>
      </c>
      <c r="Q72" s="31">
        <f t="shared" si="35"/>
        <v>0.3000000000000001</v>
      </c>
    </row>
    <row r="73" spans="1:17">
      <c r="A73" s="67" t="s">
        <v>317</v>
      </c>
      <c r="B73" s="72" t="s">
        <v>318</v>
      </c>
      <c r="C73" s="89" t="s">
        <v>319</v>
      </c>
      <c r="D73" s="69" t="s">
        <v>320</v>
      </c>
      <c r="E73" s="24">
        <v>8.92</v>
      </c>
      <c r="F73" s="43">
        <f>E73/F12</f>
        <v>1.9558894308515245E-2</v>
      </c>
      <c r="G73" s="25">
        <f t="shared" si="0"/>
        <v>604.41920000000005</v>
      </c>
      <c r="H73" s="25">
        <f t="shared" si="36"/>
        <v>1377.2123200000001</v>
      </c>
      <c r="I73" s="45">
        <v>1400</v>
      </c>
      <c r="J73" s="43">
        <f>I73/J12</f>
        <v>2.0379940315889074E-2</v>
      </c>
      <c r="K73" s="52">
        <f t="shared" si="29"/>
        <v>979.99999999999989</v>
      </c>
      <c r="L73" s="25">
        <f t="shared" si="30"/>
        <v>375.58079999999984</v>
      </c>
      <c r="M73" s="31">
        <f t="shared" si="31"/>
        <v>0.38324571428571419</v>
      </c>
      <c r="N73" s="25">
        <f t="shared" si="32"/>
        <v>795.58079999999995</v>
      </c>
      <c r="O73" s="31">
        <f t="shared" si="33"/>
        <v>0.568272</v>
      </c>
      <c r="P73" s="26">
        <f t="shared" si="34"/>
        <v>420.00000000000011</v>
      </c>
      <c r="Q73" s="31">
        <f t="shared" si="35"/>
        <v>0.3000000000000001</v>
      </c>
    </row>
    <row r="74" spans="1:17">
      <c r="A74" s="79" t="s">
        <v>338</v>
      </c>
      <c r="B74" s="71" t="s">
        <v>339</v>
      </c>
      <c r="C74" s="69" t="s">
        <v>340</v>
      </c>
      <c r="D74" s="92" t="s">
        <v>341</v>
      </c>
      <c r="E74" s="24">
        <v>9.5399999999999991</v>
      </c>
      <c r="F74" s="43">
        <f>E74/F12</f>
        <v>2.0918369025026393E-2</v>
      </c>
      <c r="G74" s="25">
        <f t="shared" si="0"/>
        <v>646.43039999999996</v>
      </c>
      <c r="H74" s="25">
        <f t="shared" si="36"/>
        <v>1472.9378400000001</v>
      </c>
      <c r="I74" s="45">
        <v>1500</v>
      </c>
      <c r="J74" s="43">
        <f>I74/J12</f>
        <v>2.183565033845258E-2</v>
      </c>
      <c r="K74" s="52">
        <f t="shared" si="29"/>
        <v>1050</v>
      </c>
      <c r="L74" s="25">
        <f t="shared" si="30"/>
        <v>403.56960000000004</v>
      </c>
      <c r="M74" s="31">
        <f t="shared" si="31"/>
        <v>0.38435200000000003</v>
      </c>
      <c r="N74" s="25">
        <f t="shared" si="32"/>
        <v>853.56960000000004</v>
      </c>
      <c r="O74" s="31">
        <f t="shared" si="33"/>
        <v>0.56904640000000006</v>
      </c>
      <c r="P74" s="26">
        <f t="shared" si="34"/>
        <v>450</v>
      </c>
      <c r="Q74" s="31">
        <f t="shared" si="35"/>
        <v>0.3</v>
      </c>
    </row>
    <row r="75" spans="1:17">
      <c r="A75" s="111" t="s">
        <v>334</v>
      </c>
      <c r="B75" s="114" t="s">
        <v>335</v>
      </c>
      <c r="C75" s="89" t="s">
        <v>336</v>
      </c>
      <c r="D75" s="69" t="s">
        <v>337</v>
      </c>
      <c r="E75" s="24">
        <v>9.66</v>
      </c>
      <c r="F75" s="43">
        <f>E75/F12</f>
        <v>2.1181493163705972E-2</v>
      </c>
      <c r="G75" s="25">
        <f t="shared" si="0"/>
        <v>654.56160000000011</v>
      </c>
      <c r="H75" s="25">
        <f t="shared" si="36"/>
        <v>1491.4653600000004</v>
      </c>
      <c r="I75" s="45">
        <v>1500</v>
      </c>
      <c r="J75" s="43">
        <f>I75/J12</f>
        <v>2.183565033845258E-2</v>
      </c>
      <c r="K75" s="52">
        <f t="shared" si="29"/>
        <v>1050</v>
      </c>
      <c r="L75" s="25">
        <f t="shared" si="30"/>
        <v>395.43839999999989</v>
      </c>
      <c r="M75" s="31">
        <f t="shared" si="31"/>
        <v>0.37660799999999989</v>
      </c>
      <c r="N75" s="25">
        <f t="shared" si="32"/>
        <v>845.43839999999989</v>
      </c>
      <c r="O75" s="31">
        <f t="shared" si="33"/>
        <v>0.56362559999999995</v>
      </c>
      <c r="P75" s="26">
        <f t="shared" si="34"/>
        <v>450</v>
      </c>
      <c r="Q75" s="31">
        <f t="shared" si="35"/>
        <v>0.3</v>
      </c>
    </row>
    <row r="76" spans="1:17">
      <c r="A76" s="70"/>
      <c r="B76" s="71" t="s">
        <v>321</v>
      </c>
      <c r="C76" s="69" t="s">
        <v>2</v>
      </c>
      <c r="D76" s="70" t="s">
        <v>322</v>
      </c>
      <c r="E76" s="24">
        <v>15.02</v>
      </c>
      <c r="F76" s="43">
        <f>E76/F12</f>
        <v>3.2934371358060426E-2</v>
      </c>
      <c r="G76" s="25">
        <f t="shared" si="0"/>
        <v>1017.7552000000003</v>
      </c>
      <c r="H76" s="25">
        <f>G76*1.485/0.7</f>
        <v>2159.0949600000008</v>
      </c>
      <c r="I76" s="45">
        <v>2160</v>
      </c>
      <c r="J76" s="43">
        <f>I76/J12</f>
        <v>3.1443336487371715E-2</v>
      </c>
      <c r="K76" s="52">
        <f t="shared" si="29"/>
        <v>1512</v>
      </c>
      <c r="L76" s="25">
        <f t="shared" si="30"/>
        <v>494.24479999999971</v>
      </c>
      <c r="M76" s="31">
        <f t="shared" si="31"/>
        <v>0.32688148148148127</v>
      </c>
      <c r="N76" s="25">
        <f t="shared" si="32"/>
        <v>1142.2447999999997</v>
      </c>
      <c r="O76" s="31">
        <f t="shared" si="33"/>
        <v>0.52881703703703686</v>
      </c>
      <c r="P76" s="26">
        <f t="shared" si="34"/>
        <v>648</v>
      </c>
      <c r="Q76" s="31">
        <f t="shared" si="35"/>
        <v>0.3</v>
      </c>
    </row>
    <row r="77" spans="1:17">
      <c r="A77" s="69" t="s">
        <v>294</v>
      </c>
      <c r="B77" s="114" t="s">
        <v>295</v>
      </c>
      <c r="C77" s="89" t="s">
        <v>296</v>
      </c>
      <c r="D77" s="69" t="s">
        <v>297</v>
      </c>
      <c r="E77" s="24">
        <v>19.64</v>
      </c>
      <c r="F77" s="43">
        <f>E77/F12</f>
        <v>4.3064650697224156E-2</v>
      </c>
      <c r="G77" s="25">
        <f t="shared" si="0"/>
        <v>1330.8064000000002</v>
      </c>
      <c r="H77" s="25">
        <f t="shared" ref="H77:H80" si="37">G77*1.485/0.7</f>
        <v>2823.2107200000009</v>
      </c>
      <c r="I77" s="45">
        <v>2825</v>
      </c>
      <c r="J77" s="43">
        <f>I77/J12</f>
        <v>4.1123808137419025E-2</v>
      </c>
      <c r="K77" s="52">
        <f t="shared" si="29"/>
        <v>1977.4999999999998</v>
      </c>
      <c r="L77" s="25">
        <f t="shared" si="30"/>
        <v>646.69359999999961</v>
      </c>
      <c r="M77" s="31">
        <f t="shared" si="31"/>
        <v>0.32702584070796442</v>
      </c>
      <c r="N77" s="25">
        <f t="shared" si="32"/>
        <v>1494.1935999999998</v>
      </c>
      <c r="O77" s="31">
        <f t="shared" si="33"/>
        <v>0.5289180884955752</v>
      </c>
      <c r="P77" s="26">
        <f t="shared" si="34"/>
        <v>847.50000000000023</v>
      </c>
      <c r="Q77" s="31">
        <f t="shared" si="35"/>
        <v>0.3000000000000001</v>
      </c>
    </row>
    <row r="78" spans="1:17">
      <c r="A78" s="69"/>
      <c r="B78" s="71" t="s">
        <v>326</v>
      </c>
      <c r="C78" s="69" t="s">
        <v>2</v>
      </c>
      <c r="D78" s="70" t="s">
        <v>327</v>
      </c>
      <c r="E78" s="24">
        <v>54.41</v>
      </c>
      <c r="F78" s="43">
        <f>E78/F12</f>
        <v>0.11930486987963167</v>
      </c>
      <c r="G78" s="25">
        <f t="shared" si="0"/>
        <v>3686.8216000000007</v>
      </c>
      <c r="H78" s="25">
        <f t="shared" si="37"/>
        <v>7821.3286800000024</v>
      </c>
      <c r="I78" s="45">
        <v>7800</v>
      </c>
      <c r="J78" s="43">
        <f>I78/J12</f>
        <v>0.11354538175995342</v>
      </c>
      <c r="K78" s="52">
        <f t="shared" si="29"/>
        <v>5460</v>
      </c>
      <c r="L78" s="25">
        <f t="shared" si="30"/>
        <v>1773.1783999999993</v>
      </c>
      <c r="M78" s="31">
        <f t="shared" si="31"/>
        <v>0.32475794871794861</v>
      </c>
      <c r="N78" s="25">
        <f t="shared" si="32"/>
        <v>4113.1783999999989</v>
      </c>
      <c r="O78" s="31">
        <f t="shared" si="33"/>
        <v>0.52733056410256396</v>
      </c>
      <c r="P78" s="26">
        <f t="shared" si="34"/>
        <v>2340</v>
      </c>
      <c r="Q78" s="31">
        <f t="shared" si="35"/>
        <v>0.3</v>
      </c>
    </row>
    <row r="79" spans="1:17">
      <c r="A79" s="87"/>
      <c r="B79" s="108" t="s">
        <v>315</v>
      </c>
      <c r="C79" s="69" t="s">
        <v>2</v>
      </c>
      <c r="D79" s="70" t="s">
        <v>316</v>
      </c>
      <c r="E79" s="24">
        <v>79.959999999999994</v>
      </c>
      <c r="F79" s="43">
        <f>E79/F12</f>
        <v>0.17532838440682499</v>
      </c>
      <c r="G79" s="25">
        <f t="shared" si="0"/>
        <v>5418.0896000000002</v>
      </c>
      <c r="H79" s="25">
        <f t="shared" si="37"/>
        <v>11494.090080000002</v>
      </c>
      <c r="I79" s="45">
        <v>11500</v>
      </c>
      <c r="J79" s="43">
        <f>I79/J12</f>
        <v>0.16740665259480311</v>
      </c>
      <c r="K79" s="52">
        <f t="shared" si="29"/>
        <v>8049.9999999999991</v>
      </c>
      <c r="L79" s="25">
        <f t="shared" si="30"/>
        <v>2631.9103999999988</v>
      </c>
      <c r="M79" s="31">
        <f t="shared" si="31"/>
        <v>0.32694539130434774</v>
      </c>
      <c r="N79" s="25">
        <f t="shared" si="32"/>
        <v>6081.9103999999998</v>
      </c>
      <c r="O79" s="31">
        <f t="shared" si="33"/>
        <v>0.52886177391304345</v>
      </c>
      <c r="P79" s="26">
        <f t="shared" si="34"/>
        <v>3450.0000000000009</v>
      </c>
      <c r="Q79" s="31">
        <f t="shared" si="35"/>
        <v>0.3000000000000001</v>
      </c>
    </row>
    <row r="80" spans="1:17">
      <c r="A80" s="70" t="s">
        <v>280</v>
      </c>
      <c r="B80" s="82" t="s">
        <v>281</v>
      </c>
      <c r="C80" s="73" t="s">
        <v>282</v>
      </c>
      <c r="D80" s="70" t="s">
        <v>283</v>
      </c>
      <c r="E80" s="24">
        <v>130.65</v>
      </c>
      <c r="F80" s="43">
        <f>E80/F12</f>
        <v>0.28647640598738983</v>
      </c>
      <c r="G80" s="25">
        <f t="shared" si="0"/>
        <v>8852.8440000000028</v>
      </c>
      <c r="H80" s="25">
        <f t="shared" si="37"/>
        <v>18780.676200000005</v>
      </c>
      <c r="I80" s="45">
        <v>18800</v>
      </c>
      <c r="J80" s="43">
        <f>I80/J12</f>
        <v>0.27367348424193899</v>
      </c>
      <c r="K80" s="52">
        <f t="shared" si="29"/>
        <v>13160</v>
      </c>
      <c r="L80" s="25">
        <f t="shared" si="30"/>
        <v>4307.1559999999972</v>
      </c>
      <c r="M80" s="31">
        <f t="shared" si="31"/>
        <v>0.32729148936170194</v>
      </c>
      <c r="N80" s="25">
        <f t="shared" si="32"/>
        <v>9947.1559999999972</v>
      </c>
      <c r="O80" s="31">
        <f t="shared" si="33"/>
        <v>0.52910404255319132</v>
      </c>
      <c r="P80" s="26">
        <f t="shared" si="34"/>
        <v>5640</v>
      </c>
      <c r="Q80" s="31">
        <f t="shared" si="35"/>
        <v>0.3</v>
      </c>
    </row>
    <row r="81" spans="1:17" ht="15.6">
      <c r="A81" s="83" t="s">
        <v>342</v>
      </c>
      <c r="B81" s="84"/>
      <c r="C81" s="57"/>
      <c r="D81" s="57"/>
      <c r="E81" s="24"/>
      <c r="F81" s="43"/>
      <c r="G81" s="25"/>
      <c r="H81" s="25"/>
      <c r="I81" s="45"/>
      <c r="J81" s="49"/>
      <c r="K81" s="52"/>
      <c r="L81" s="25"/>
      <c r="M81" s="31"/>
      <c r="N81" s="25"/>
      <c r="O81" s="31"/>
      <c r="P81" s="26"/>
      <c r="Q81" s="31"/>
    </row>
    <row r="82" spans="1:17">
      <c r="A82" s="80" t="s">
        <v>237</v>
      </c>
      <c r="B82" s="65" t="s">
        <v>343</v>
      </c>
      <c r="C82" s="64"/>
      <c r="D82" s="66"/>
      <c r="E82" s="24"/>
      <c r="F82" s="43"/>
      <c r="G82" s="25"/>
      <c r="H82" s="25"/>
      <c r="I82" s="45"/>
      <c r="J82" s="49"/>
      <c r="K82" s="52"/>
      <c r="L82" s="25"/>
      <c r="M82" s="31"/>
      <c r="N82" s="25"/>
      <c r="O82" s="31"/>
      <c r="P82" s="26"/>
      <c r="Q82" s="31"/>
    </row>
    <row r="83" spans="1:17">
      <c r="A83" s="67" t="s">
        <v>354</v>
      </c>
      <c r="B83" s="107" t="s">
        <v>355</v>
      </c>
      <c r="C83" s="69" t="s">
        <v>356</v>
      </c>
      <c r="D83" s="69" t="s">
        <v>357</v>
      </c>
      <c r="E83" s="24">
        <v>0.66</v>
      </c>
      <c r="F83" s="43">
        <f>E83/F13</f>
        <v>8.6608547082571419E-4</v>
      </c>
      <c r="G83" s="25">
        <f t="shared" si="0"/>
        <v>44.721600000000009</v>
      </c>
      <c r="H83" s="25">
        <f>G83*2.2/0.7</f>
        <v>140.55360000000005</v>
      </c>
      <c r="I83" s="45">
        <v>150</v>
      </c>
      <c r="J83" s="43">
        <f>I83/J13</f>
        <v>1.4138272303124558E-3</v>
      </c>
      <c r="K83" s="52">
        <f t="shared" si="29"/>
        <v>105</v>
      </c>
      <c r="L83" s="25">
        <f t="shared" si="30"/>
        <v>60.278399999999991</v>
      </c>
      <c r="M83" s="31">
        <f t="shared" si="31"/>
        <v>0.57407999999999992</v>
      </c>
      <c r="N83" s="25">
        <f t="shared" si="32"/>
        <v>105.27839999999999</v>
      </c>
      <c r="O83" s="31">
        <f t="shared" si="33"/>
        <v>0.70185599999999992</v>
      </c>
      <c r="P83" s="26">
        <f t="shared" si="34"/>
        <v>45</v>
      </c>
      <c r="Q83" s="31">
        <f t="shared" si="35"/>
        <v>0.3</v>
      </c>
    </row>
    <row r="84" spans="1:17">
      <c r="A84" s="79"/>
      <c r="B84" s="108" t="s">
        <v>358</v>
      </c>
      <c r="C84" s="69" t="s">
        <v>2</v>
      </c>
      <c r="D84" s="70" t="s">
        <v>359</v>
      </c>
      <c r="E84" s="24">
        <v>4.76</v>
      </c>
      <c r="F84" s="43">
        <f>E84/F13</f>
        <v>6.2463133956521194E-3</v>
      </c>
      <c r="G84" s="25">
        <f t="shared" ref="G84:G107" si="38">E84*1.1*1.12*55</f>
        <v>322.5376</v>
      </c>
      <c r="H84" s="25">
        <f t="shared" ref="H84:H86" si="39">G84*1.595/0.7</f>
        <v>734.92495999999994</v>
      </c>
      <c r="I84" s="45">
        <v>735</v>
      </c>
      <c r="J84" s="43">
        <f>I84/J13</f>
        <v>6.9277534285310336E-3</v>
      </c>
      <c r="K84" s="52">
        <f t="shared" si="29"/>
        <v>514.5</v>
      </c>
      <c r="L84" s="25">
        <f t="shared" si="30"/>
        <v>191.9624</v>
      </c>
      <c r="M84" s="31">
        <f t="shared" si="31"/>
        <v>0.37310476190476188</v>
      </c>
      <c r="N84" s="25">
        <f t="shared" si="32"/>
        <v>412.4624</v>
      </c>
      <c r="O84" s="31">
        <f t="shared" si="33"/>
        <v>0.5611733333333333</v>
      </c>
      <c r="P84" s="26">
        <f t="shared" si="34"/>
        <v>220.5</v>
      </c>
      <c r="Q84" s="31">
        <f t="shared" si="35"/>
        <v>0.3</v>
      </c>
    </row>
    <row r="85" spans="1:17">
      <c r="A85" s="79"/>
      <c r="B85" s="82" t="s">
        <v>251</v>
      </c>
      <c r="C85" s="69" t="s">
        <v>2</v>
      </c>
      <c r="D85" s="70" t="s">
        <v>345</v>
      </c>
      <c r="E85" s="24">
        <v>5.82</v>
      </c>
      <c r="F85" s="43">
        <f>E85/F13</f>
        <v>7.6372991518267519E-3</v>
      </c>
      <c r="G85" s="25">
        <f t="shared" si="38"/>
        <v>394.36320000000006</v>
      </c>
      <c r="H85" s="25">
        <f t="shared" si="39"/>
        <v>898.58472000000017</v>
      </c>
      <c r="I85" s="45">
        <v>900</v>
      </c>
      <c r="J85" s="43">
        <f>I85/J13</f>
        <v>8.4829633818747346E-3</v>
      </c>
      <c r="K85" s="52">
        <f t="shared" si="29"/>
        <v>630</v>
      </c>
      <c r="L85" s="25">
        <f t="shared" si="30"/>
        <v>235.63679999999994</v>
      </c>
      <c r="M85" s="31">
        <f t="shared" si="31"/>
        <v>0.37402666666666656</v>
      </c>
      <c r="N85" s="25">
        <f t="shared" si="32"/>
        <v>505.63679999999994</v>
      </c>
      <c r="O85" s="31">
        <f t="shared" si="33"/>
        <v>0.56181866666666658</v>
      </c>
      <c r="P85" s="26">
        <f t="shared" si="34"/>
        <v>270</v>
      </c>
      <c r="Q85" s="31">
        <f t="shared" si="35"/>
        <v>0.3</v>
      </c>
    </row>
    <row r="86" spans="1:17">
      <c r="A86" s="79"/>
      <c r="B86" s="71" t="s">
        <v>350</v>
      </c>
      <c r="C86" s="69" t="s">
        <v>2</v>
      </c>
      <c r="D86" s="70" t="s">
        <v>351</v>
      </c>
      <c r="E86" s="24">
        <v>8.0500000000000007</v>
      </c>
      <c r="F86" s="43">
        <f>E86/F13</f>
        <v>1.0563618242646969E-2</v>
      </c>
      <c r="G86" s="25">
        <f t="shared" si="38"/>
        <v>545.46800000000019</v>
      </c>
      <c r="H86" s="25">
        <f t="shared" si="39"/>
        <v>1242.8878000000004</v>
      </c>
      <c r="I86" s="45">
        <v>1250</v>
      </c>
      <c r="J86" s="43">
        <f>I86/J13</f>
        <v>1.1781893585937132E-2</v>
      </c>
      <c r="K86" s="52">
        <f t="shared" si="29"/>
        <v>875</v>
      </c>
      <c r="L86" s="25">
        <f t="shared" si="30"/>
        <v>329.53199999999981</v>
      </c>
      <c r="M86" s="31">
        <f t="shared" si="31"/>
        <v>0.37660799999999978</v>
      </c>
      <c r="N86" s="25">
        <f t="shared" si="32"/>
        <v>704.53199999999981</v>
      </c>
      <c r="O86" s="31">
        <f t="shared" si="33"/>
        <v>0.56362559999999984</v>
      </c>
      <c r="P86" s="26">
        <f t="shared" si="34"/>
        <v>375</v>
      </c>
      <c r="Q86" s="31">
        <f t="shared" si="35"/>
        <v>0.3</v>
      </c>
    </row>
    <row r="87" spans="1:17">
      <c r="A87" s="79"/>
      <c r="B87" s="71" t="s">
        <v>346</v>
      </c>
      <c r="C87" s="69" t="s">
        <v>2</v>
      </c>
      <c r="D87" s="70" t="s">
        <v>347</v>
      </c>
      <c r="E87" s="24">
        <v>15.23</v>
      </c>
      <c r="F87" s="43">
        <f>E87/F13</f>
        <v>1.9985578364660039E-2</v>
      </c>
      <c r="G87" s="25">
        <f t="shared" si="38"/>
        <v>1031.9848000000002</v>
      </c>
      <c r="H87" s="25">
        <f t="shared" ref="H87:H90" si="40">G87*1.485/0.7</f>
        <v>2189.2820400000005</v>
      </c>
      <c r="I87" s="45">
        <v>2200</v>
      </c>
      <c r="J87" s="43">
        <f>I87/J13</f>
        <v>2.0736132711249352E-2</v>
      </c>
      <c r="K87" s="52">
        <f t="shared" si="29"/>
        <v>1540</v>
      </c>
      <c r="L87" s="25">
        <f t="shared" si="30"/>
        <v>508.01519999999982</v>
      </c>
      <c r="M87" s="31">
        <f t="shared" si="31"/>
        <v>0.3298799999999999</v>
      </c>
      <c r="N87" s="25">
        <f t="shared" si="32"/>
        <v>1168.0151999999998</v>
      </c>
      <c r="O87" s="31">
        <f t="shared" si="33"/>
        <v>0.53091599999999994</v>
      </c>
      <c r="P87" s="26">
        <f t="shared" si="34"/>
        <v>660</v>
      </c>
      <c r="Q87" s="31">
        <f t="shared" si="35"/>
        <v>0.3</v>
      </c>
    </row>
    <row r="88" spans="1:17">
      <c r="A88" s="79"/>
      <c r="B88" s="71" t="s">
        <v>348</v>
      </c>
      <c r="C88" s="69" t="s">
        <v>2</v>
      </c>
      <c r="D88" s="70" t="s">
        <v>349</v>
      </c>
      <c r="E88" s="24">
        <v>54.41</v>
      </c>
      <c r="F88" s="43">
        <f>E88/F13</f>
        <v>7.1399561314586524E-2</v>
      </c>
      <c r="G88" s="25">
        <f t="shared" si="38"/>
        <v>3686.8216000000007</v>
      </c>
      <c r="H88" s="25">
        <f t="shared" si="40"/>
        <v>7821.3286800000024</v>
      </c>
      <c r="I88" s="45">
        <v>7825</v>
      </c>
      <c r="J88" s="43">
        <f>I88/J13</f>
        <v>7.375465384796645E-2</v>
      </c>
      <c r="K88" s="52">
        <f t="shared" si="29"/>
        <v>5477.5</v>
      </c>
      <c r="L88" s="25">
        <f t="shared" si="30"/>
        <v>1790.6783999999993</v>
      </c>
      <c r="M88" s="31">
        <f t="shared" si="31"/>
        <v>0.3269152715654951</v>
      </c>
      <c r="N88" s="25">
        <f t="shared" si="32"/>
        <v>4138.1783999999989</v>
      </c>
      <c r="O88" s="31">
        <f t="shared" si="33"/>
        <v>0.52884069009584656</v>
      </c>
      <c r="P88" s="26">
        <f t="shared" si="34"/>
        <v>2347.5</v>
      </c>
      <c r="Q88" s="31">
        <f t="shared" si="35"/>
        <v>0.3</v>
      </c>
    </row>
    <row r="89" spans="1:17">
      <c r="A89" s="79"/>
      <c r="B89" s="71" t="s">
        <v>352</v>
      </c>
      <c r="C89" s="69" t="s">
        <v>2</v>
      </c>
      <c r="D89" s="70" t="s">
        <v>353</v>
      </c>
      <c r="E89" s="24">
        <v>128.93</v>
      </c>
      <c r="F89" s="43">
        <f>E89/F13</f>
        <v>0.16918848447508988</v>
      </c>
      <c r="G89" s="25">
        <f t="shared" si="38"/>
        <v>8736.2968000000019</v>
      </c>
      <c r="H89" s="25">
        <f t="shared" si="40"/>
        <v>18533.429640000006</v>
      </c>
      <c r="I89" s="45">
        <v>18500</v>
      </c>
      <c r="J89" s="43">
        <f>I89/J13</f>
        <v>0.17437202507186955</v>
      </c>
      <c r="K89" s="52">
        <f t="shared" si="29"/>
        <v>12950</v>
      </c>
      <c r="L89" s="25">
        <f t="shared" si="30"/>
        <v>4213.7031999999981</v>
      </c>
      <c r="M89" s="31">
        <f t="shared" si="31"/>
        <v>0.32538248648648632</v>
      </c>
      <c r="N89" s="25">
        <f t="shared" si="32"/>
        <v>9763.7031999999981</v>
      </c>
      <c r="O89" s="31">
        <f t="shared" si="33"/>
        <v>0.52776774054054043</v>
      </c>
      <c r="P89" s="26">
        <f t="shared" si="34"/>
        <v>5550</v>
      </c>
      <c r="Q89" s="31">
        <f t="shared" si="35"/>
        <v>0.3</v>
      </c>
    </row>
    <row r="90" spans="1:17">
      <c r="A90" s="79"/>
      <c r="B90" s="82" t="s">
        <v>239</v>
      </c>
      <c r="C90" s="69" t="s">
        <v>2</v>
      </c>
      <c r="D90" s="70" t="s">
        <v>344</v>
      </c>
      <c r="E90" s="24">
        <v>174.59</v>
      </c>
      <c r="F90" s="43">
        <f>E90/F13</f>
        <v>0.22910585204766884</v>
      </c>
      <c r="G90" s="25">
        <f t="shared" si="38"/>
        <v>11830.218400000002</v>
      </c>
      <c r="H90" s="25">
        <f t="shared" si="40"/>
        <v>25096.963320000006</v>
      </c>
      <c r="I90" s="45">
        <v>25000</v>
      </c>
      <c r="J90" s="43">
        <f>I90/J13</f>
        <v>0.23563787171874265</v>
      </c>
      <c r="K90" s="52">
        <f t="shared" si="29"/>
        <v>17500</v>
      </c>
      <c r="L90" s="25">
        <f t="shared" si="30"/>
        <v>5669.7815999999984</v>
      </c>
      <c r="M90" s="31">
        <f t="shared" si="31"/>
        <v>0.32398751999999992</v>
      </c>
      <c r="N90" s="25">
        <f t="shared" si="32"/>
        <v>13169.781599999998</v>
      </c>
      <c r="O90" s="31">
        <f t="shared" si="33"/>
        <v>0.52679126399999998</v>
      </c>
      <c r="P90" s="26">
        <f t="shared" si="34"/>
        <v>7500</v>
      </c>
      <c r="Q90" s="31">
        <f t="shared" si="35"/>
        <v>0.3</v>
      </c>
    </row>
    <row r="91" spans="1:17" ht="15.6">
      <c r="A91" s="83" t="s">
        <v>360</v>
      </c>
      <c r="B91" s="84"/>
      <c r="C91" s="85"/>
      <c r="D91" s="85"/>
      <c r="E91" s="24"/>
      <c r="F91" s="43"/>
      <c r="G91" s="25"/>
      <c r="H91" s="25"/>
      <c r="I91" s="45"/>
      <c r="J91" s="49"/>
      <c r="K91" s="52"/>
      <c r="L91" s="25"/>
      <c r="M91" s="31"/>
      <c r="N91" s="25"/>
      <c r="O91" s="31"/>
      <c r="P91" s="26"/>
      <c r="Q91" s="31"/>
    </row>
    <row r="92" spans="1:17">
      <c r="A92" s="80" t="s">
        <v>237</v>
      </c>
      <c r="B92" s="65" t="s">
        <v>361</v>
      </c>
      <c r="C92" s="64"/>
      <c r="D92" s="66"/>
      <c r="E92" s="24"/>
      <c r="F92" s="43"/>
      <c r="G92" s="25"/>
      <c r="H92" s="25"/>
      <c r="I92" s="45"/>
      <c r="J92" s="49"/>
      <c r="K92" s="52"/>
      <c r="L92" s="25"/>
      <c r="M92" s="31"/>
      <c r="N92" s="25"/>
      <c r="O92" s="31"/>
      <c r="P92" s="26"/>
      <c r="Q92" s="31"/>
    </row>
    <row r="93" spans="1:17">
      <c r="A93" s="79"/>
      <c r="B93" s="108" t="s">
        <v>367</v>
      </c>
      <c r="C93" s="69" t="s">
        <v>2</v>
      </c>
      <c r="D93" s="70" t="s">
        <v>368</v>
      </c>
      <c r="E93" s="24">
        <v>0.4</v>
      </c>
      <c r="F93" s="43">
        <f>E93/F14</f>
        <v>4.0742574156577791E-4</v>
      </c>
      <c r="G93" s="25">
        <f t="shared" si="38"/>
        <v>27.104000000000006</v>
      </c>
      <c r="H93" s="25">
        <f>G93*2.2/0.7</f>
        <v>85.18400000000004</v>
      </c>
      <c r="I93" s="45">
        <v>100</v>
      </c>
      <c r="J93" s="43">
        <f>I93/J14</f>
        <v>7.1533316642226113E-4</v>
      </c>
      <c r="K93" s="52">
        <f t="shared" si="29"/>
        <v>70</v>
      </c>
      <c r="L93" s="25">
        <f t="shared" si="30"/>
        <v>42.895999999999994</v>
      </c>
      <c r="M93" s="31">
        <f t="shared" si="31"/>
        <v>0.6127999999999999</v>
      </c>
      <c r="N93" s="25">
        <f t="shared" si="32"/>
        <v>72.895999999999987</v>
      </c>
      <c r="O93" s="31">
        <f t="shared" si="33"/>
        <v>0.72895999999999983</v>
      </c>
      <c r="P93" s="26">
        <f t="shared" si="34"/>
        <v>30</v>
      </c>
      <c r="Q93" s="31">
        <f t="shared" si="35"/>
        <v>0.3</v>
      </c>
    </row>
    <row r="94" spans="1:17">
      <c r="A94" s="79"/>
      <c r="B94" s="108" t="s">
        <v>389</v>
      </c>
      <c r="C94" s="69" t="s">
        <v>2</v>
      </c>
      <c r="D94" s="70" t="s">
        <v>390</v>
      </c>
      <c r="E94" s="24">
        <v>1.8</v>
      </c>
      <c r="F94" s="43">
        <f>E94/F14</f>
        <v>1.8334158370460006E-3</v>
      </c>
      <c r="G94" s="25">
        <f t="shared" si="38"/>
        <v>121.96800000000003</v>
      </c>
      <c r="H94" s="25">
        <f t="shared" ref="H94:H98" si="41">G94*1.595/0.7</f>
        <v>277.91280000000012</v>
      </c>
      <c r="I94" s="45">
        <v>300</v>
      </c>
      <c r="J94" s="43">
        <f>I94/J14</f>
        <v>2.1459994992667833E-3</v>
      </c>
      <c r="K94" s="52">
        <f t="shared" si="29"/>
        <v>210</v>
      </c>
      <c r="L94" s="25">
        <f t="shared" si="30"/>
        <v>88.031999999999968</v>
      </c>
      <c r="M94" s="31">
        <f t="shared" si="31"/>
        <v>0.41919999999999985</v>
      </c>
      <c r="N94" s="25">
        <f t="shared" si="32"/>
        <v>178.03199999999998</v>
      </c>
      <c r="O94" s="31">
        <f t="shared" si="33"/>
        <v>0.59343999999999997</v>
      </c>
      <c r="P94" s="26">
        <f t="shared" si="34"/>
        <v>90</v>
      </c>
      <c r="Q94" s="31">
        <f t="shared" si="35"/>
        <v>0.3</v>
      </c>
    </row>
    <row r="95" spans="1:17">
      <c r="A95" s="79"/>
      <c r="B95" s="71" t="s">
        <v>244</v>
      </c>
      <c r="C95" s="69" t="s">
        <v>2</v>
      </c>
      <c r="D95" s="70" t="s">
        <v>395</v>
      </c>
      <c r="E95" s="24">
        <v>2.7</v>
      </c>
      <c r="F95" s="43">
        <f>E95/F14</f>
        <v>2.7501237555690012E-3</v>
      </c>
      <c r="G95" s="25">
        <f t="shared" si="38"/>
        <v>182.95200000000006</v>
      </c>
      <c r="H95" s="25">
        <f t="shared" si="41"/>
        <v>416.86920000000015</v>
      </c>
      <c r="I95" s="45">
        <v>500</v>
      </c>
      <c r="J95" s="43">
        <f>I95/J14</f>
        <v>3.5766658321113058E-3</v>
      </c>
      <c r="K95" s="52">
        <f t="shared" si="29"/>
        <v>350</v>
      </c>
      <c r="L95" s="25">
        <f t="shared" si="30"/>
        <v>167.04799999999994</v>
      </c>
      <c r="M95" s="31">
        <f t="shared" si="31"/>
        <v>0.47727999999999982</v>
      </c>
      <c r="N95" s="25">
        <f t="shared" si="32"/>
        <v>317.04799999999994</v>
      </c>
      <c r="O95" s="31">
        <f t="shared" si="33"/>
        <v>0.63409599999999988</v>
      </c>
      <c r="P95" s="26">
        <f t="shared" si="34"/>
        <v>150</v>
      </c>
      <c r="Q95" s="31">
        <f t="shared" si="35"/>
        <v>0.3</v>
      </c>
    </row>
    <row r="96" spans="1:17">
      <c r="A96" s="67" t="s">
        <v>391</v>
      </c>
      <c r="B96" s="72" t="s">
        <v>392</v>
      </c>
      <c r="C96" s="69" t="s">
        <v>382</v>
      </c>
      <c r="D96" s="69" t="s">
        <v>393</v>
      </c>
      <c r="E96" s="24">
        <v>2.81</v>
      </c>
      <c r="F96" s="43">
        <f>E96/F14</f>
        <v>2.8621658344995899E-3</v>
      </c>
      <c r="G96" s="25">
        <f t="shared" si="38"/>
        <v>190.40560000000002</v>
      </c>
      <c r="H96" s="25">
        <f t="shared" si="41"/>
        <v>433.85276000000005</v>
      </c>
      <c r="I96" s="45">
        <v>500</v>
      </c>
      <c r="J96" s="43">
        <f>I96/J14</f>
        <v>3.5766658321113058E-3</v>
      </c>
      <c r="K96" s="52">
        <f t="shared" si="29"/>
        <v>350</v>
      </c>
      <c r="L96" s="25">
        <f t="shared" si="30"/>
        <v>159.59439999999998</v>
      </c>
      <c r="M96" s="31">
        <f t="shared" si="31"/>
        <v>0.45598399999999994</v>
      </c>
      <c r="N96" s="25">
        <f t="shared" si="32"/>
        <v>309.59439999999995</v>
      </c>
      <c r="O96" s="31">
        <f t="shared" si="33"/>
        <v>0.61918879999999987</v>
      </c>
      <c r="P96" s="26">
        <f t="shared" si="34"/>
        <v>150</v>
      </c>
      <c r="Q96" s="31">
        <f t="shared" si="35"/>
        <v>0.3</v>
      </c>
    </row>
    <row r="97" spans="1:17">
      <c r="A97" s="79"/>
      <c r="B97" s="71" t="s">
        <v>251</v>
      </c>
      <c r="C97" s="69" t="s">
        <v>2</v>
      </c>
      <c r="D97" s="70" t="s">
        <v>371</v>
      </c>
      <c r="E97" s="24">
        <v>10.35</v>
      </c>
      <c r="F97" s="43">
        <f>E97/F14</f>
        <v>1.0542141063014503E-2</v>
      </c>
      <c r="G97" s="25">
        <f t="shared" si="38"/>
        <v>701.31600000000003</v>
      </c>
      <c r="H97" s="25">
        <f t="shared" si="41"/>
        <v>1597.9986000000004</v>
      </c>
      <c r="I97" s="45">
        <v>1600</v>
      </c>
      <c r="J97" s="43">
        <f>I97/J14</f>
        <v>1.1445330662756178E-2</v>
      </c>
      <c r="K97" s="52">
        <f t="shared" si="29"/>
        <v>1120</v>
      </c>
      <c r="L97" s="25">
        <f t="shared" si="30"/>
        <v>418.68399999999997</v>
      </c>
      <c r="M97" s="31">
        <f t="shared" si="31"/>
        <v>0.37382499999999996</v>
      </c>
      <c r="N97" s="25">
        <f t="shared" si="32"/>
        <v>898.68399999999997</v>
      </c>
      <c r="O97" s="31">
        <f t="shared" si="33"/>
        <v>0.56167749999999994</v>
      </c>
      <c r="P97" s="26">
        <f t="shared" si="34"/>
        <v>480</v>
      </c>
      <c r="Q97" s="31">
        <f t="shared" si="35"/>
        <v>0.3</v>
      </c>
    </row>
    <row r="98" spans="1:17">
      <c r="A98" s="79"/>
      <c r="B98" s="71" t="s">
        <v>350</v>
      </c>
      <c r="C98" s="69" t="s">
        <v>2</v>
      </c>
      <c r="D98" s="70" t="s">
        <v>394</v>
      </c>
      <c r="E98" s="24">
        <v>13.49</v>
      </c>
      <c r="F98" s="43">
        <f>E98/F14</f>
        <v>1.374043313430586E-2</v>
      </c>
      <c r="G98" s="25">
        <f t="shared" si="38"/>
        <v>914.08240000000012</v>
      </c>
      <c r="H98" s="25">
        <f t="shared" si="41"/>
        <v>2082.80204</v>
      </c>
      <c r="I98" s="45">
        <v>2100</v>
      </c>
      <c r="J98" s="43">
        <f>I98/J14</f>
        <v>1.5021996494867485E-2</v>
      </c>
      <c r="K98" s="52">
        <f t="shared" si="29"/>
        <v>1470</v>
      </c>
      <c r="L98" s="25">
        <f t="shared" si="30"/>
        <v>555.91759999999988</v>
      </c>
      <c r="M98" s="31">
        <f t="shared" si="31"/>
        <v>0.37817523809523801</v>
      </c>
      <c r="N98" s="25">
        <f t="shared" si="32"/>
        <v>1185.9175999999998</v>
      </c>
      <c r="O98" s="31">
        <f t="shared" si="33"/>
        <v>0.5647226666666666</v>
      </c>
      <c r="P98" s="26">
        <f t="shared" si="34"/>
        <v>630</v>
      </c>
      <c r="Q98" s="31">
        <f t="shared" si="35"/>
        <v>0.3</v>
      </c>
    </row>
    <row r="99" spans="1:17">
      <c r="A99" s="79"/>
      <c r="B99" s="71" t="s">
        <v>369</v>
      </c>
      <c r="C99" s="69" t="s">
        <v>363</v>
      </c>
      <c r="D99" s="70" t="s">
        <v>370</v>
      </c>
      <c r="E99" s="24">
        <v>15.8</v>
      </c>
      <c r="F99" s="43">
        <f>E99/F14</f>
        <v>1.6093316791848229E-2</v>
      </c>
      <c r="G99" s="25">
        <f t="shared" si="38"/>
        <v>1070.6080000000004</v>
      </c>
      <c r="H99" s="25">
        <f t="shared" ref="H99:H107" si="42">G99*1.485/0.7</f>
        <v>2271.2184000000011</v>
      </c>
      <c r="I99" s="45">
        <v>2300</v>
      </c>
      <c r="J99" s="43">
        <f>I99/J14</f>
        <v>1.6452662827712006E-2</v>
      </c>
      <c r="K99" s="52">
        <f t="shared" si="29"/>
        <v>1610</v>
      </c>
      <c r="L99" s="25">
        <f t="shared" si="30"/>
        <v>539.3919999999996</v>
      </c>
      <c r="M99" s="31">
        <f t="shared" si="31"/>
        <v>0.33502608695652147</v>
      </c>
      <c r="N99" s="25">
        <f t="shared" si="32"/>
        <v>1229.3919999999996</v>
      </c>
      <c r="O99" s="31">
        <f t="shared" si="33"/>
        <v>0.534518260869565</v>
      </c>
      <c r="P99" s="26">
        <f t="shared" si="34"/>
        <v>690</v>
      </c>
      <c r="Q99" s="31">
        <f t="shared" si="35"/>
        <v>0.3</v>
      </c>
    </row>
    <row r="100" spans="1:17">
      <c r="A100" s="79"/>
      <c r="B100" s="108" t="s">
        <v>387</v>
      </c>
      <c r="C100" s="69" t="s">
        <v>2</v>
      </c>
      <c r="D100" s="70" t="s">
        <v>388</v>
      </c>
      <c r="E100" s="24">
        <v>16.28</v>
      </c>
      <c r="F100" s="43">
        <f>E100/F14</f>
        <v>1.6582227681727162E-2</v>
      </c>
      <c r="G100" s="25">
        <f t="shared" si="38"/>
        <v>1103.1328000000003</v>
      </c>
      <c r="H100" s="25">
        <f t="shared" si="42"/>
        <v>2340.2174400000013</v>
      </c>
      <c r="I100" s="45">
        <v>2350</v>
      </c>
      <c r="J100" s="43">
        <f>I100/J14</f>
        <v>1.6810329410923138E-2</v>
      </c>
      <c r="K100" s="52">
        <f t="shared" si="29"/>
        <v>1645</v>
      </c>
      <c r="L100" s="25">
        <f t="shared" si="30"/>
        <v>541.86719999999968</v>
      </c>
      <c r="M100" s="31">
        <f t="shared" si="31"/>
        <v>0.32940255319148914</v>
      </c>
      <c r="N100" s="25">
        <f t="shared" si="32"/>
        <v>1246.8671999999997</v>
      </c>
      <c r="O100" s="31">
        <f t="shared" si="33"/>
        <v>0.53058178723404237</v>
      </c>
      <c r="P100" s="26">
        <f t="shared" si="34"/>
        <v>705</v>
      </c>
      <c r="Q100" s="31">
        <f t="shared" si="35"/>
        <v>0.3</v>
      </c>
    </row>
    <row r="101" spans="1:17">
      <c r="A101" s="79" t="s">
        <v>384</v>
      </c>
      <c r="B101" s="71" t="s">
        <v>385</v>
      </c>
      <c r="C101" s="69" t="s">
        <v>382</v>
      </c>
      <c r="D101" s="70" t="s">
        <v>386</v>
      </c>
      <c r="E101" s="24">
        <v>16.43</v>
      </c>
      <c r="F101" s="43">
        <f>E101/F14</f>
        <v>1.6735012334814326E-2</v>
      </c>
      <c r="G101" s="25">
        <f t="shared" si="38"/>
        <v>1113.2968000000001</v>
      </c>
      <c r="H101" s="25">
        <f t="shared" si="42"/>
        <v>2361.7796400000007</v>
      </c>
      <c r="I101" s="45">
        <v>2365</v>
      </c>
      <c r="J101" s="43">
        <f>I101/J14</f>
        <v>1.6917629385886476E-2</v>
      </c>
      <c r="K101" s="52">
        <f t="shared" si="29"/>
        <v>1655.5</v>
      </c>
      <c r="L101" s="25">
        <f t="shared" si="30"/>
        <v>542.20319999999992</v>
      </c>
      <c r="M101" s="31">
        <f t="shared" si="31"/>
        <v>0.32751627906976738</v>
      </c>
      <c r="N101" s="25">
        <f t="shared" si="32"/>
        <v>1251.7031999999999</v>
      </c>
      <c r="O101" s="31">
        <f t="shared" si="33"/>
        <v>0.5292613953488372</v>
      </c>
      <c r="P101" s="26">
        <f t="shared" si="34"/>
        <v>709.5</v>
      </c>
      <c r="Q101" s="31">
        <f t="shared" si="35"/>
        <v>0.3</v>
      </c>
    </row>
    <row r="102" spans="1:17">
      <c r="A102" s="69" t="s">
        <v>376</v>
      </c>
      <c r="B102" s="114" t="s">
        <v>377</v>
      </c>
      <c r="C102" s="94" t="s">
        <v>378</v>
      </c>
      <c r="D102" s="69" t="s">
        <v>379</v>
      </c>
      <c r="E102" s="24">
        <v>25.23</v>
      </c>
      <c r="F102" s="43">
        <f>E102/F14</f>
        <v>2.5698378649261444E-2</v>
      </c>
      <c r="G102" s="25">
        <f t="shared" si="38"/>
        <v>1709.5848000000003</v>
      </c>
      <c r="H102" s="25">
        <f t="shared" si="42"/>
        <v>3626.762040000001</v>
      </c>
      <c r="I102" s="45">
        <v>3630</v>
      </c>
      <c r="J102" s="43">
        <f>I102/J14</f>
        <v>2.5966593941128081E-2</v>
      </c>
      <c r="K102" s="52">
        <f t="shared" si="29"/>
        <v>2541</v>
      </c>
      <c r="L102" s="25">
        <f t="shared" si="30"/>
        <v>831.41519999999969</v>
      </c>
      <c r="M102" s="31">
        <f t="shared" si="31"/>
        <v>0.32719999999999988</v>
      </c>
      <c r="N102" s="25">
        <f t="shared" si="32"/>
        <v>1920.4151999999997</v>
      </c>
      <c r="O102" s="31">
        <f t="shared" si="33"/>
        <v>0.52903999999999995</v>
      </c>
      <c r="P102" s="26">
        <f t="shared" si="34"/>
        <v>1089</v>
      </c>
      <c r="Q102" s="31">
        <f t="shared" si="35"/>
        <v>0.3</v>
      </c>
    </row>
    <row r="103" spans="1:17">
      <c r="A103" s="79"/>
      <c r="B103" s="71" t="s">
        <v>372</v>
      </c>
      <c r="C103" s="69" t="s">
        <v>2</v>
      </c>
      <c r="D103" s="70" t="s">
        <v>373</v>
      </c>
      <c r="E103" s="24">
        <v>29.11</v>
      </c>
      <c r="F103" s="43">
        <f>E103/F14</f>
        <v>2.9650408342449489E-2</v>
      </c>
      <c r="G103" s="25">
        <f t="shared" si="38"/>
        <v>1972.4936</v>
      </c>
      <c r="H103" s="25">
        <f t="shared" si="42"/>
        <v>4184.504280000001</v>
      </c>
      <c r="I103" s="45">
        <v>4185</v>
      </c>
      <c r="J103" s="43">
        <f>I103/J14</f>
        <v>2.9936693014771629E-2</v>
      </c>
      <c r="K103" s="52">
        <f t="shared" si="29"/>
        <v>2929.5</v>
      </c>
      <c r="L103" s="25">
        <f t="shared" si="30"/>
        <v>957.00639999999999</v>
      </c>
      <c r="M103" s="31">
        <f t="shared" si="31"/>
        <v>0.32667909199522105</v>
      </c>
      <c r="N103" s="25">
        <f t="shared" si="32"/>
        <v>2212.5064000000002</v>
      </c>
      <c r="O103" s="31">
        <f t="shared" si="33"/>
        <v>0.52867536439665475</v>
      </c>
      <c r="P103" s="26">
        <f t="shared" si="34"/>
        <v>1255.5</v>
      </c>
      <c r="Q103" s="31">
        <f t="shared" si="35"/>
        <v>0.3</v>
      </c>
    </row>
    <row r="104" spans="1:17">
      <c r="A104" s="79"/>
      <c r="B104" s="82" t="s">
        <v>365</v>
      </c>
      <c r="C104" s="69" t="s">
        <v>363</v>
      </c>
      <c r="D104" s="70" t="s">
        <v>366</v>
      </c>
      <c r="E104" s="24">
        <v>99.22</v>
      </c>
      <c r="F104" s="43">
        <f>E104/F14</f>
        <v>0.10106195519539121</v>
      </c>
      <c r="G104" s="25">
        <f t="shared" si="38"/>
        <v>6723.1472000000012</v>
      </c>
      <c r="H104" s="25">
        <f t="shared" si="42"/>
        <v>14262.676560000004</v>
      </c>
      <c r="I104" s="45">
        <v>14300</v>
      </c>
      <c r="J104" s="43">
        <f>I104/J14</f>
        <v>0.10229264279838335</v>
      </c>
      <c r="K104" s="52">
        <f t="shared" si="29"/>
        <v>10010</v>
      </c>
      <c r="L104" s="25">
        <f t="shared" si="30"/>
        <v>3286.8527999999988</v>
      </c>
      <c r="M104" s="31">
        <f t="shared" si="31"/>
        <v>0.32835692307692294</v>
      </c>
      <c r="N104" s="25">
        <f t="shared" si="32"/>
        <v>7576.8527999999988</v>
      </c>
      <c r="O104" s="31">
        <f t="shared" si="33"/>
        <v>0.52984984615384612</v>
      </c>
      <c r="P104" s="26">
        <f t="shared" si="34"/>
        <v>4290</v>
      </c>
      <c r="Q104" s="31">
        <f t="shared" si="35"/>
        <v>0.3</v>
      </c>
    </row>
    <row r="105" spans="1:17">
      <c r="A105" s="79"/>
      <c r="B105" s="82" t="s">
        <v>362</v>
      </c>
      <c r="C105" s="69" t="s">
        <v>363</v>
      </c>
      <c r="D105" s="96" t="s">
        <v>364</v>
      </c>
      <c r="E105" s="24">
        <v>100.58</v>
      </c>
      <c r="F105" s="43">
        <f>E105/F14</f>
        <v>0.10244720271671486</v>
      </c>
      <c r="G105" s="25">
        <f t="shared" si="38"/>
        <v>6815.3008000000009</v>
      </c>
      <c r="H105" s="25">
        <f t="shared" si="42"/>
        <v>14458.173840000003</v>
      </c>
      <c r="I105" s="45">
        <v>14500</v>
      </c>
      <c r="J105" s="43">
        <f>I105/J14</f>
        <v>0.10372330913122788</v>
      </c>
      <c r="K105" s="52">
        <f t="shared" si="29"/>
        <v>10150</v>
      </c>
      <c r="L105" s="25">
        <f t="shared" si="30"/>
        <v>3334.6991999999991</v>
      </c>
      <c r="M105" s="31">
        <f t="shared" si="31"/>
        <v>0.32854179310344817</v>
      </c>
      <c r="N105" s="25">
        <f t="shared" si="32"/>
        <v>7684.6991999999991</v>
      </c>
      <c r="O105" s="31">
        <f t="shared" si="33"/>
        <v>0.52997925517241373</v>
      </c>
      <c r="P105" s="26">
        <f t="shared" si="34"/>
        <v>4350</v>
      </c>
      <c r="Q105" s="31">
        <f t="shared" si="35"/>
        <v>0.3</v>
      </c>
    </row>
    <row r="106" spans="1:17">
      <c r="A106" s="79"/>
      <c r="B106" s="71" t="s">
        <v>374</v>
      </c>
      <c r="C106" s="69" t="s">
        <v>2</v>
      </c>
      <c r="D106" s="96" t="s">
        <v>375</v>
      </c>
      <c r="E106" s="24">
        <v>117.02</v>
      </c>
      <c r="F106" s="43">
        <f>E106/F14</f>
        <v>0.11919240069506833</v>
      </c>
      <c r="G106" s="25">
        <f t="shared" si="38"/>
        <v>7929.275200000001</v>
      </c>
      <c r="H106" s="25">
        <f t="shared" si="42"/>
        <v>16821.390960000004</v>
      </c>
      <c r="I106" s="45">
        <v>16825</v>
      </c>
      <c r="J106" s="43">
        <f>I106/J14</f>
        <v>0.12035480525054544</v>
      </c>
      <c r="K106" s="52">
        <f t="shared" si="29"/>
        <v>11777.5</v>
      </c>
      <c r="L106" s="25">
        <f t="shared" si="30"/>
        <v>3848.224799999999</v>
      </c>
      <c r="M106" s="31">
        <f t="shared" si="31"/>
        <v>0.32674377414561656</v>
      </c>
      <c r="N106" s="25">
        <f t="shared" si="32"/>
        <v>8895.7248</v>
      </c>
      <c r="O106" s="31">
        <f t="shared" si="33"/>
        <v>0.52872064190193169</v>
      </c>
      <c r="P106" s="26">
        <f t="shared" si="34"/>
        <v>5047.5</v>
      </c>
      <c r="Q106" s="31">
        <f t="shared" si="35"/>
        <v>0.3</v>
      </c>
    </row>
    <row r="107" spans="1:17">
      <c r="A107" s="69" t="s">
        <v>380</v>
      </c>
      <c r="B107" s="72" t="s">
        <v>381</v>
      </c>
      <c r="C107" s="69" t="s">
        <v>382</v>
      </c>
      <c r="D107" s="90" t="s">
        <v>383</v>
      </c>
      <c r="E107" s="24">
        <v>163.19</v>
      </c>
      <c r="F107" s="43">
        <f>E107/F14</f>
        <v>0.16621951691529824</v>
      </c>
      <c r="G107" s="25">
        <f t="shared" si="38"/>
        <v>11057.754400000002</v>
      </c>
      <c r="H107" s="25">
        <f t="shared" si="42"/>
        <v>23458.236120000009</v>
      </c>
      <c r="I107" s="45">
        <v>23460</v>
      </c>
      <c r="J107" s="43">
        <f>I107/J14</f>
        <v>0.16781716084266246</v>
      </c>
      <c r="K107" s="52">
        <f t="shared" si="29"/>
        <v>16422</v>
      </c>
      <c r="L107" s="25">
        <f t="shared" si="30"/>
        <v>5364.2455999999984</v>
      </c>
      <c r="M107" s="31">
        <f t="shared" si="31"/>
        <v>0.32664995737425395</v>
      </c>
      <c r="N107" s="25">
        <f t="shared" si="32"/>
        <v>12402.245599999998</v>
      </c>
      <c r="O107" s="31">
        <f t="shared" si="33"/>
        <v>0.52865497016197771</v>
      </c>
      <c r="P107" s="26">
        <f t="shared" si="34"/>
        <v>7038</v>
      </c>
      <c r="Q107" s="31">
        <f t="shared" si="35"/>
        <v>0.3</v>
      </c>
    </row>
    <row r="108" spans="1:17">
      <c r="C108" s="34"/>
      <c r="F108" s="44"/>
    </row>
    <row r="109" spans="1:17">
      <c r="C109" s="34"/>
      <c r="F109" s="44"/>
    </row>
    <row r="110" spans="1:17">
      <c r="C110" s="34"/>
      <c r="F110" s="44"/>
    </row>
    <row r="111" spans="1:17">
      <c r="C111" s="34"/>
      <c r="F111" s="44"/>
    </row>
    <row r="112" spans="1:17">
      <c r="C112" s="34"/>
      <c r="F112" s="44"/>
    </row>
    <row r="113" spans="3:6">
      <c r="C113" s="34"/>
      <c r="F113" s="44"/>
    </row>
    <row r="114" spans="3:6">
      <c r="C114" s="34"/>
      <c r="F114" s="44"/>
    </row>
    <row r="115" spans="3:6">
      <c r="C115" s="34"/>
      <c r="F115" s="44"/>
    </row>
    <row r="116" spans="3:6">
      <c r="C116" s="34"/>
      <c r="F116" s="44"/>
    </row>
    <row r="117" spans="3:6">
      <c r="C117" s="34"/>
      <c r="F117" s="44"/>
    </row>
    <row r="118" spans="3:6">
      <c r="C118" s="34"/>
      <c r="F118" s="44"/>
    </row>
    <row r="119" spans="3:6">
      <c r="C119" s="34"/>
      <c r="F119" s="44"/>
    </row>
    <row r="120" spans="3:6">
      <c r="C120" s="34"/>
      <c r="F120" s="44"/>
    </row>
    <row r="121" spans="3:6">
      <c r="C121" s="34"/>
      <c r="F121" s="44"/>
    </row>
    <row r="122" spans="3:6">
      <c r="C122" s="34"/>
      <c r="F122" s="44"/>
    </row>
    <row r="123" spans="3:6">
      <c r="C123" s="34"/>
      <c r="F123" s="44"/>
    </row>
    <row r="124" spans="3:6">
      <c r="C124" s="34"/>
      <c r="F124" s="44"/>
    </row>
    <row r="125" spans="3:6">
      <c r="C125" s="34"/>
      <c r="F125" s="44"/>
    </row>
    <row r="126" spans="3:6">
      <c r="C126" s="34"/>
      <c r="F126" s="44"/>
    </row>
    <row r="127" spans="3:6">
      <c r="C127" s="34"/>
      <c r="F127" s="44"/>
    </row>
    <row r="128" spans="3:6">
      <c r="C128" s="34"/>
      <c r="F128" s="44"/>
    </row>
    <row r="129" spans="3:6">
      <c r="C129" s="34"/>
      <c r="F129" s="44"/>
    </row>
    <row r="130" spans="3:6">
      <c r="C130" s="34"/>
      <c r="F130" s="44"/>
    </row>
    <row r="131" spans="3:6">
      <c r="C131" s="34"/>
      <c r="F131" s="44"/>
    </row>
    <row r="132" spans="3:6">
      <c r="C132" s="34"/>
      <c r="F132" s="44"/>
    </row>
    <row r="133" spans="3:6">
      <c r="C133" s="34"/>
      <c r="F133" s="44"/>
    </row>
    <row r="134" spans="3:6">
      <c r="C134" s="34"/>
      <c r="F134" s="44"/>
    </row>
    <row r="135" spans="3:6">
      <c r="C135" s="34"/>
      <c r="F135" s="44"/>
    </row>
    <row r="136" spans="3:6">
      <c r="C136" s="34"/>
      <c r="F136" s="44"/>
    </row>
    <row r="137" spans="3:6">
      <c r="C137" s="34"/>
      <c r="F137" s="44"/>
    </row>
    <row r="138" spans="3:6">
      <c r="C138" s="34"/>
      <c r="F138" s="44"/>
    </row>
    <row r="139" spans="3:6">
      <c r="C139" s="34"/>
      <c r="F139" s="44"/>
    </row>
    <row r="140" spans="3:6">
      <c r="C140" s="34"/>
      <c r="F140" s="44"/>
    </row>
    <row r="141" spans="3:6">
      <c r="C141" s="34"/>
      <c r="F141" s="44"/>
    </row>
    <row r="142" spans="3:6">
      <c r="C142" s="34"/>
      <c r="F142" s="44"/>
    </row>
    <row r="143" spans="3:6">
      <c r="C143" s="34"/>
      <c r="F143" s="44"/>
    </row>
    <row r="144" spans="3:6">
      <c r="C144" s="34"/>
      <c r="F144" s="44"/>
    </row>
    <row r="145" spans="3:6">
      <c r="C145" s="34"/>
      <c r="F145" s="44"/>
    </row>
    <row r="146" spans="3:6">
      <c r="C146" s="34"/>
      <c r="F146" s="44"/>
    </row>
    <row r="147" spans="3:6">
      <c r="C147" s="34"/>
    </row>
    <row r="148" spans="3:6">
      <c r="C148" s="34"/>
    </row>
    <row r="149" spans="3:6">
      <c r="C149" s="34"/>
    </row>
    <row r="150" spans="3:6">
      <c r="C150" s="34"/>
    </row>
    <row r="151" spans="3:6">
      <c r="C151" s="34"/>
    </row>
    <row r="152" spans="3:6">
      <c r="C152" s="34"/>
    </row>
    <row r="153" spans="3:6">
      <c r="C153" s="34"/>
    </row>
    <row r="154" spans="3:6">
      <c r="C154" s="34"/>
    </row>
    <row r="155" spans="3:6">
      <c r="C155" s="34"/>
    </row>
    <row r="156" spans="3:6">
      <c r="C156" s="34"/>
    </row>
    <row r="157" spans="3:6">
      <c r="C157" s="34"/>
    </row>
    <row r="158" spans="3:6">
      <c r="C158" s="34"/>
    </row>
    <row r="159" spans="3:6">
      <c r="C159" s="34"/>
    </row>
    <row r="160" spans="3:6">
      <c r="C160" s="34"/>
    </row>
    <row r="161" spans="3:3">
      <c r="C161" s="34"/>
    </row>
    <row r="162" spans="3:3">
      <c r="C162" s="34"/>
    </row>
    <row r="163" spans="3:3">
      <c r="C163" s="34"/>
    </row>
    <row r="164" spans="3:3">
      <c r="C164" s="34"/>
    </row>
    <row r="165" spans="3:3">
      <c r="C165" s="34"/>
    </row>
    <row r="166" spans="3:3">
      <c r="C166" s="34"/>
    </row>
    <row r="167" spans="3:3">
      <c r="C167" s="34"/>
    </row>
    <row r="168" spans="3:3">
      <c r="C168" s="34"/>
    </row>
    <row r="169" spans="3:3">
      <c r="C169" s="34"/>
    </row>
    <row r="170" spans="3:3">
      <c r="C170" s="34"/>
    </row>
    <row r="171" spans="3:3">
      <c r="C171" s="34"/>
    </row>
    <row r="172" spans="3:3">
      <c r="C172" s="34"/>
    </row>
    <row r="173" spans="3:3">
      <c r="C173" s="34"/>
    </row>
    <row r="174" spans="3:3">
      <c r="C174" s="34"/>
    </row>
    <row r="175" spans="3:3">
      <c r="C175" s="34"/>
    </row>
    <row r="176" spans="3:3">
      <c r="C176" s="34"/>
    </row>
    <row r="177" spans="3:3">
      <c r="C177" s="34"/>
    </row>
    <row r="178" spans="3:3">
      <c r="C178" s="34"/>
    </row>
    <row r="179" spans="3:3">
      <c r="C179" s="34"/>
    </row>
    <row r="180" spans="3:3">
      <c r="C180" s="34"/>
    </row>
    <row r="181" spans="3:3">
      <c r="C181" s="34"/>
    </row>
    <row r="182" spans="3:3">
      <c r="C182" s="34"/>
    </row>
    <row r="183" spans="3:3">
      <c r="C183" s="34"/>
    </row>
    <row r="184" spans="3:3">
      <c r="C184" s="34"/>
    </row>
    <row r="185" spans="3:3">
      <c r="C185" s="34"/>
    </row>
    <row r="186" spans="3:3">
      <c r="C186" s="34"/>
    </row>
    <row r="187" spans="3:3">
      <c r="C187" s="34"/>
    </row>
    <row r="188" spans="3:3">
      <c r="C188" s="34"/>
    </row>
    <row r="189" spans="3:3">
      <c r="C189" s="34"/>
    </row>
    <row r="190" spans="3:3">
      <c r="C190" s="34"/>
    </row>
    <row r="191" spans="3:3">
      <c r="C191" s="34"/>
    </row>
    <row r="192" spans="3:3">
      <c r="C192" s="34"/>
    </row>
    <row r="193" spans="3:3">
      <c r="C193" s="34"/>
    </row>
    <row r="194" spans="3:3">
      <c r="C194" s="34"/>
    </row>
    <row r="195" spans="3:3">
      <c r="C195" s="34"/>
    </row>
    <row r="196" spans="3:3">
      <c r="C196" s="34"/>
    </row>
    <row r="197" spans="3:3">
      <c r="C197" s="34"/>
    </row>
    <row r="198" spans="3:3">
      <c r="C198" s="34"/>
    </row>
    <row r="199" spans="3:3">
      <c r="C199" s="34"/>
    </row>
    <row r="200" spans="3:3">
      <c r="C200" s="34"/>
    </row>
    <row r="201" spans="3:3">
      <c r="C201" s="34"/>
    </row>
    <row r="202" spans="3:3">
      <c r="C202" s="34"/>
    </row>
    <row r="203" spans="3:3">
      <c r="C203" s="34"/>
    </row>
    <row r="204" spans="3:3">
      <c r="C204" s="34"/>
    </row>
    <row r="205" spans="3:3">
      <c r="C205" s="34"/>
    </row>
    <row r="206" spans="3:3">
      <c r="C206" s="34"/>
    </row>
    <row r="207" spans="3:3">
      <c r="C207" s="34"/>
    </row>
    <row r="208" spans="3:3">
      <c r="C208" s="34"/>
    </row>
    <row r="209" spans="3:3">
      <c r="C209" s="34"/>
    </row>
    <row r="210" spans="3:3">
      <c r="C210" s="34"/>
    </row>
    <row r="211" spans="3:3">
      <c r="C211" s="34"/>
    </row>
    <row r="212" spans="3:3">
      <c r="C212" s="34"/>
    </row>
    <row r="213" spans="3:3">
      <c r="C213" s="34"/>
    </row>
    <row r="214" spans="3:3">
      <c r="C214" s="34"/>
    </row>
    <row r="215" spans="3:3">
      <c r="C215" s="34"/>
    </row>
    <row r="216" spans="3:3">
      <c r="C216" s="34"/>
    </row>
    <row r="217" spans="3:3">
      <c r="C217" s="34"/>
    </row>
    <row r="218" spans="3:3">
      <c r="C218" s="34"/>
    </row>
    <row r="219" spans="3:3">
      <c r="C219" s="34"/>
    </row>
    <row r="220" spans="3:3">
      <c r="C220" s="34"/>
    </row>
    <row r="221" spans="3:3">
      <c r="C221" s="34"/>
    </row>
    <row r="222" spans="3:3">
      <c r="C222" s="34"/>
    </row>
    <row r="223" spans="3:3">
      <c r="C223" s="34"/>
    </row>
    <row r="224" spans="3:3">
      <c r="C224" s="34"/>
    </row>
    <row r="225" spans="3:3">
      <c r="C225" s="34"/>
    </row>
    <row r="226" spans="3:3">
      <c r="C226" s="34"/>
    </row>
    <row r="227" spans="3:3">
      <c r="C227" s="34"/>
    </row>
    <row r="228" spans="3:3">
      <c r="C228" s="34"/>
    </row>
    <row r="229" spans="3:3">
      <c r="C229" s="34"/>
    </row>
    <row r="230" spans="3:3">
      <c r="C230" s="34"/>
    </row>
    <row r="231" spans="3:3">
      <c r="C231" s="34"/>
    </row>
    <row r="232" spans="3:3">
      <c r="C232" s="34"/>
    </row>
    <row r="233" spans="3:3">
      <c r="C233" s="34"/>
    </row>
    <row r="234" spans="3:3">
      <c r="C234" s="34"/>
    </row>
    <row r="235" spans="3:3">
      <c r="C235" s="34"/>
    </row>
    <row r="236" spans="3:3">
      <c r="C236" s="34"/>
    </row>
    <row r="237" spans="3:3">
      <c r="C237" s="34"/>
    </row>
    <row r="238" spans="3:3">
      <c r="C238" s="34"/>
    </row>
    <row r="239" spans="3:3">
      <c r="C239" s="34"/>
    </row>
    <row r="240" spans="3:3">
      <c r="C240" s="34"/>
    </row>
    <row r="241" spans="3:3">
      <c r="C241" s="34"/>
    </row>
    <row r="242" spans="3:3">
      <c r="C242" s="34"/>
    </row>
    <row r="243" spans="3:3">
      <c r="C243" s="34"/>
    </row>
    <row r="244" spans="3:3">
      <c r="C244" s="34"/>
    </row>
    <row r="245" spans="3:3">
      <c r="C245" s="34"/>
    </row>
    <row r="246" spans="3:3">
      <c r="C246" s="34"/>
    </row>
    <row r="247" spans="3:3">
      <c r="C247" s="34"/>
    </row>
    <row r="248" spans="3:3">
      <c r="C248" s="34"/>
    </row>
    <row r="249" spans="3:3">
      <c r="C249" s="34"/>
    </row>
    <row r="250" spans="3:3">
      <c r="C250" s="34"/>
    </row>
    <row r="251" spans="3:3">
      <c r="C251" s="34"/>
    </row>
    <row r="252" spans="3:3">
      <c r="C252" s="34"/>
    </row>
    <row r="253" spans="3:3">
      <c r="C253" s="34"/>
    </row>
    <row r="254" spans="3:3">
      <c r="C254" s="34"/>
    </row>
    <row r="255" spans="3:3">
      <c r="C255" s="34"/>
    </row>
    <row r="256" spans="3:3">
      <c r="C256" s="34"/>
    </row>
    <row r="257" spans="3:3">
      <c r="C257" s="34"/>
    </row>
    <row r="258" spans="3:3">
      <c r="C258" s="34"/>
    </row>
    <row r="259" spans="3:3">
      <c r="C259" s="34"/>
    </row>
    <row r="260" spans="3:3">
      <c r="C260" s="34"/>
    </row>
    <row r="261" spans="3:3">
      <c r="C261" s="34"/>
    </row>
    <row r="262" spans="3:3">
      <c r="C262" s="34"/>
    </row>
    <row r="263" spans="3:3">
      <c r="C263" s="34"/>
    </row>
    <row r="264" spans="3:3">
      <c r="C264" s="34"/>
    </row>
    <row r="265" spans="3:3">
      <c r="C265" s="34"/>
    </row>
    <row r="266" spans="3:3">
      <c r="C266" s="34"/>
    </row>
    <row r="267" spans="3:3">
      <c r="C267" s="34"/>
    </row>
    <row r="268" spans="3:3">
      <c r="C268" s="34"/>
    </row>
    <row r="269" spans="3:3">
      <c r="C269" s="34"/>
    </row>
    <row r="270" spans="3:3">
      <c r="C270" s="34"/>
    </row>
    <row r="271" spans="3:3">
      <c r="C271" s="34"/>
    </row>
    <row r="272" spans="3:3">
      <c r="C272" s="34"/>
    </row>
    <row r="273" spans="3:3">
      <c r="C273" s="34"/>
    </row>
    <row r="274" spans="3:3">
      <c r="C274" s="34"/>
    </row>
    <row r="275" spans="3:3">
      <c r="C275" s="34"/>
    </row>
    <row r="276" spans="3:3">
      <c r="C276" s="34"/>
    </row>
    <row r="277" spans="3:3">
      <c r="C277" s="34"/>
    </row>
    <row r="278" spans="3:3">
      <c r="C278" s="34"/>
    </row>
    <row r="279" spans="3:3">
      <c r="C279" s="34"/>
    </row>
    <row r="280" spans="3:3">
      <c r="C280" s="34"/>
    </row>
    <row r="281" spans="3:3">
      <c r="C281" s="34"/>
    </row>
    <row r="282" spans="3:3">
      <c r="C282" s="34"/>
    </row>
    <row r="283" spans="3:3">
      <c r="C283" s="34"/>
    </row>
    <row r="284" spans="3:3">
      <c r="C284" s="34"/>
    </row>
    <row r="285" spans="3:3">
      <c r="C285" s="34"/>
    </row>
    <row r="286" spans="3:3">
      <c r="C286" s="34"/>
    </row>
    <row r="287" spans="3:3">
      <c r="C287" s="34"/>
    </row>
    <row r="288" spans="3:3">
      <c r="C288" s="34"/>
    </row>
    <row r="289" spans="3:3">
      <c r="C289" s="34"/>
    </row>
    <row r="290" spans="3:3">
      <c r="C290" s="34"/>
    </row>
    <row r="291" spans="3:3">
      <c r="C291" s="34"/>
    </row>
    <row r="292" spans="3:3">
      <c r="C292" s="34"/>
    </row>
    <row r="293" spans="3:3">
      <c r="C293" s="34"/>
    </row>
    <row r="294" spans="3:3">
      <c r="C294" s="34"/>
    </row>
    <row r="295" spans="3:3">
      <c r="C295" s="34"/>
    </row>
    <row r="296" spans="3:3">
      <c r="C296" s="34"/>
    </row>
    <row r="297" spans="3:3">
      <c r="C297" s="34"/>
    </row>
    <row r="298" spans="3:3">
      <c r="C298" s="34"/>
    </row>
    <row r="299" spans="3:3">
      <c r="C299" s="34"/>
    </row>
    <row r="300" spans="3:3">
      <c r="C300" s="34"/>
    </row>
    <row r="301" spans="3:3">
      <c r="C301" s="34"/>
    </row>
    <row r="302" spans="3:3">
      <c r="C302" s="34"/>
    </row>
  </sheetData>
  <mergeCells count="11">
    <mergeCell ref="A16:A17"/>
    <mergeCell ref="B16:B17"/>
    <mergeCell ref="C16:C17"/>
    <mergeCell ref="D16:D17"/>
    <mergeCell ref="E16:E17"/>
    <mergeCell ref="I16:I17"/>
    <mergeCell ref="L16:M17"/>
    <mergeCell ref="N16:O17"/>
    <mergeCell ref="P16:Q17"/>
    <mergeCell ref="H16:H17"/>
    <mergeCell ref="K16:K17"/>
  </mergeCells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T302"/>
  <sheetViews>
    <sheetView topLeftCell="A13" workbookViewId="0">
      <selection activeCell="J21" sqref="J21"/>
    </sheetView>
  </sheetViews>
  <sheetFormatPr defaultRowHeight="14.4"/>
  <cols>
    <col min="1" max="1" width="17.5546875" customWidth="1"/>
    <col min="2" max="2" width="34.44140625" customWidth="1"/>
    <col min="3" max="3" width="23.77734375" customWidth="1"/>
    <col min="4" max="4" width="21" customWidth="1"/>
    <col min="5" max="5" width="8.88671875" style="23"/>
    <col min="6" max="6" width="9.109375" style="23" bestFit="1" customWidth="1"/>
    <col min="7" max="7" width="19" customWidth="1"/>
    <col min="8" max="8" width="10.77734375" style="14" customWidth="1"/>
    <col min="9" max="9" width="10.109375" style="14" customWidth="1"/>
    <col min="10" max="10" width="11.6640625" style="47" customWidth="1"/>
    <col min="11" max="11" width="10.6640625" customWidth="1"/>
    <col min="12" max="12" width="9.44140625" customWidth="1"/>
    <col min="13" max="13" width="9.88671875" customWidth="1"/>
    <col min="14" max="14" width="10" customWidth="1"/>
  </cols>
  <sheetData>
    <row r="1" spans="1:17">
      <c r="A1" s="12" t="s">
        <v>184</v>
      </c>
    </row>
    <row r="2" spans="1:17">
      <c r="A2" s="12" t="s">
        <v>167</v>
      </c>
    </row>
    <row r="3" spans="1:17">
      <c r="A3" s="12" t="s">
        <v>191</v>
      </c>
    </row>
    <row r="4" spans="1:17">
      <c r="A4" s="13" t="s">
        <v>168</v>
      </c>
    </row>
    <row r="5" spans="1:17">
      <c r="A5" s="13"/>
      <c r="F5" s="38" t="s">
        <v>181</v>
      </c>
      <c r="G5" s="36"/>
      <c r="H5" s="37"/>
      <c r="I5" s="37"/>
      <c r="J5" s="38" t="s">
        <v>181</v>
      </c>
      <c r="K5" s="36"/>
    </row>
    <row r="6" spans="1:17">
      <c r="A6" s="13"/>
      <c r="F6" s="38" t="s">
        <v>171</v>
      </c>
      <c r="G6" s="36"/>
      <c r="H6" s="37"/>
      <c r="I6" s="37"/>
      <c r="J6" s="39" t="s">
        <v>173</v>
      </c>
      <c r="K6" s="36"/>
    </row>
    <row r="7" spans="1:17">
      <c r="A7" s="13"/>
      <c r="D7" s="95" t="s">
        <v>396</v>
      </c>
      <c r="F7" s="40">
        <f>555.72*0.15</f>
        <v>83.358000000000004</v>
      </c>
      <c r="G7" s="36"/>
      <c r="H7" s="37"/>
      <c r="I7" s="37"/>
      <c r="J7" s="39">
        <v>11995</v>
      </c>
      <c r="K7" s="36"/>
    </row>
    <row r="8" spans="1:17">
      <c r="A8" s="13"/>
      <c r="D8" s="95" t="s">
        <v>196</v>
      </c>
      <c r="F8" s="40">
        <f>569.14*0.15</f>
        <v>85.370999999999995</v>
      </c>
      <c r="G8" s="36"/>
      <c r="H8" s="37"/>
      <c r="I8" s="37"/>
      <c r="J8" s="39">
        <v>13595</v>
      </c>
      <c r="K8" s="36"/>
    </row>
    <row r="9" spans="1:17">
      <c r="A9" s="13"/>
      <c r="D9" s="95" t="s">
        <v>397</v>
      </c>
      <c r="F9" s="40">
        <f>847.29*0.15</f>
        <v>127.09349999999999</v>
      </c>
      <c r="G9" s="36"/>
      <c r="H9" s="37"/>
      <c r="I9" s="37"/>
      <c r="J9" s="39">
        <v>16795</v>
      </c>
      <c r="K9" s="36"/>
    </row>
    <row r="10" spans="1:17">
      <c r="A10" s="13"/>
      <c r="D10" s="95" t="s">
        <v>218</v>
      </c>
      <c r="F10" s="40">
        <f>1006.47*0.15</f>
        <v>150.97049999999999</v>
      </c>
      <c r="G10" s="36"/>
      <c r="H10" s="37"/>
      <c r="I10" s="37"/>
      <c r="J10" s="39">
        <v>21995</v>
      </c>
      <c r="K10" s="36"/>
    </row>
    <row r="11" spans="1:17">
      <c r="A11" s="13"/>
      <c r="D11" s="95" t="s">
        <v>398</v>
      </c>
      <c r="F11" s="40">
        <f>2349.45*0.15</f>
        <v>352.41749999999996</v>
      </c>
      <c r="G11" s="36"/>
      <c r="H11" s="37"/>
      <c r="I11" s="37"/>
      <c r="J11" s="39">
        <v>54095</v>
      </c>
      <c r="K11" s="36"/>
    </row>
    <row r="12" spans="1:17">
      <c r="A12" s="13"/>
      <c r="D12" s="95" t="s">
        <v>399</v>
      </c>
      <c r="F12" s="40">
        <f>3040.39*0.15</f>
        <v>456.05849999999998</v>
      </c>
      <c r="G12" s="36"/>
      <c r="H12" s="37"/>
      <c r="I12" s="37"/>
      <c r="J12" s="39">
        <v>68695</v>
      </c>
      <c r="K12" s="36"/>
    </row>
    <row r="13" spans="1:17">
      <c r="A13" s="13"/>
      <c r="D13" s="95" t="s">
        <v>287</v>
      </c>
      <c r="F13" s="40">
        <f>5080.33*0.15</f>
        <v>762.04949999999997</v>
      </c>
      <c r="H13" s="37"/>
      <c r="I13" s="37"/>
      <c r="J13" s="42">
        <v>106095</v>
      </c>
      <c r="K13" s="41"/>
    </row>
    <row r="14" spans="1:17">
      <c r="A14" s="13"/>
      <c r="D14" s="95" t="s">
        <v>242</v>
      </c>
      <c r="F14" s="40">
        <f>6545.16*0.15</f>
        <v>981.77399999999989</v>
      </c>
      <c r="H14" s="37"/>
      <c r="I14" s="37"/>
      <c r="J14" s="39">
        <v>139795</v>
      </c>
      <c r="K14" s="41"/>
    </row>
    <row r="15" spans="1:17" ht="15.6">
      <c r="A15" s="55"/>
      <c r="B15" s="56"/>
      <c r="C15" s="57"/>
    </row>
    <row r="16" spans="1:17">
      <c r="A16" s="164" t="s">
        <v>185</v>
      </c>
      <c r="B16" s="164" t="s">
        <v>186</v>
      </c>
      <c r="C16" s="166" t="s">
        <v>187</v>
      </c>
      <c r="D16" s="164" t="s">
        <v>188</v>
      </c>
      <c r="E16" s="167" t="s">
        <v>169</v>
      </c>
      <c r="F16" s="21" t="s">
        <v>178</v>
      </c>
      <c r="G16" s="61" t="s">
        <v>170</v>
      </c>
      <c r="H16" s="162" t="s">
        <v>189</v>
      </c>
      <c r="I16" s="162" t="s">
        <v>177</v>
      </c>
      <c r="J16" s="21" t="s">
        <v>178</v>
      </c>
      <c r="K16" s="50" t="s">
        <v>172</v>
      </c>
      <c r="L16" s="164" t="s">
        <v>176</v>
      </c>
      <c r="M16" s="164"/>
      <c r="N16" s="165" t="s">
        <v>190</v>
      </c>
      <c r="O16" s="165"/>
      <c r="P16" s="165" t="s">
        <v>175</v>
      </c>
      <c r="Q16" s="165"/>
    </row>
    <row r="17" spans="1:17">
      <c r="A17" s="164"/>
      <c r="B17" s="164"/>
      <c r="C17" s="166"/>
      <c r="D17" s="164"/>
      <c r="E17" s="168"/>
      <c r="F17" s="28" t="s">
        <v>180</v>
      </c>
      <c r="G17" s="61" t="s">
        <v>174</v>
      </c>
      <c r="H17" s="163"/>
      <c r="I17" s="163"/>
      <c r="J17" s="35" t="s">
        <v>179</v>
      </c>
      <c r="K17" s="51" t="s">
        <v>400</v>
      </c>
      <c r="L17" s="164"/>
      <c r="M17" s="164"/>
      <c r="N17" s="165"/>
      <c r="O17" s="165"/>
      <c r="P17" s="165"/>
      <c r="Q17" s="165"/>
    </row>
    <row r="18" spans="1:17" ht="15.6">
      <c r="A18" s="55" t="s">
        <v>192</v>
      </c>
      <c r="B18" s="56"/>
      <c r="C18" s="57"/>
      <c r="D18" s="57"/>
      <c r="E18" s="63"/>
      <c r="F18" s="28"/>
      <c r="G18" s="61"/>
      <c r="H18" s="60"/>
      <c r="I18" s="60"/>
      <c r="J18" s="35"/>
      <c r="K18" s="51"/>
      <c r="L18" s="61"/>
      <c r="M18" s="61"/>
      <c r="N18" s="62"/>
      <c r="O18" s="62"/>
      <c r="P18" s="62"/>
      <c r="Q18" s="62"/>
    </row>
    <row r="19" spans="1:17">
      <c r="A19" s="64" t="s">
        <v>193</v>
      </c>
      <c r="B19" s="65" t="s">
        <v>194</v>
      </c>
      <c r="C19" s="64"/>
      <c r="D19" s="66"/>
      <c r="E19" s="24"/>
      <c r="F19" s="43"/>
      <c r="G19" s="25"/>
      <c r="H19" s="25"/>
      <c r="I19" s="45"/>
      <c r="J19" s="49"/>
      <c r="K19" s="52"/>
      <c r="L19" s="25"/>
      <c r="M19" s="31"/>
      <c r="N19" s="25"/>
      <c r="O19" s="31"/>
      <c r="P19" s="26"/>
      <c r="Q19" s="31"/>
    </row>
    <row r="20" spans="1:17">
      <c r="A20" s="67"/>
      <c r="B20" s="68" t="s">
        <v>195</v>
      </c>
      <c r="C20" s="69" t="s">
        <v>196</v>
      </c>
      <c r="D20" s="70" t="s">
        <v>197</v>
      </c>
      <c r="E20" s="24">
        <v>9.6999999999999993</v>
      </c>
      <c r="F20" s="43">
        <f>E20/F7</f>
        <v>0.11636555579548452</v>
      </c>
      <c r="G20" s="25">
        <f>E20*1.1*1.12*55</f>
        <v>657.27200000000016</v>
      </c>
      <c r="H20" s="25">
        <f>G20*1.595/0.8</f>
        <v>1310.4360500000003</v>
      </c>
      <c r="I20" s="45">
        <v>1350</v>
      </c>
      <c r="J20" s="43">
        <f>I20/J7</f>
        <v>0.11254689453939141</v>
      </c>
      <c r="K20" s="52">
        <f>I20*0.8</f>
        <v>1080</v>
      </c>
      <c r="L20" s="25">
        <f t="shared" ref="L20:L24" si="0">K20-G20</f>
        <v>422.72799999999984</v>
      </c>
      <c r="M20" s="31">
        <f t="shared" ref="M20:M24" si="1">L20/K20</f>
        <v>0.39141481481481466</v>
      </c>
      <c r="N20" s="25">
        <f t="shared" ref="N20:N24" si="2">I20-G20</f>
        <v>692.72799999999984</v>
      </c>
      <c r="O20" s="31">
        <f t="shared" ref="O20:O24" si="3">N20/I20</f>
        <v>0.51313185185185173</v>
      </c>
      <c r="P20" s="26">
        <f t="shared" ref="P20:P24" si="4">I20-K20</f>
        <v>270</v>
      </c>
      <c r="Q20" s="31">
        <f t="shared" ref="Q20:Q24" si="5">P20/I20</f>
        <v>0.2</v>
      </c>
    </row>
    <row r="21" spans="1:17">
      <c r="A21" s="67"/>
      <c r="B21" s="71" t="s">
        <v>198</v>
      </c>
      <c r="C21" s="69" t="s">
        <v>2</v>
      </c>
      <c r="D21" s="70" t="s">
        <v>199</v>
      </c>
      <c r="E21" s="24">
        <v>8.51</v>
      </c>
      <c r="F21" s="43">
        <f>E21/F7</f>
        <v>0.10208978142469828</v>
      </c>
      <c r="G21" s="25">
        <f>E21*1.1*1.12*55</f>
        <v>576.63760000000013</v>
      </c>
      <c r="H21" s="25">
        <f>G21*1.595/0.8</f>
        <v>1149.6712150000001</v>
      </c>
      <c r="I21" s="45">
        <v>1200</v>
      </c>
      <c r="J21" s="43">
        <f>I21/J7</f>
        <v>0.10004168403501459</v>
      </c>
      <c r="K21" s="52">
        <f t="shared" ref="K21:K24" si="6">I21*0.8</f>
        <v>960</v>
      </c>
      <c r="L21" s="25">
        <f t="shared" si="0"/>
        <v>383.36239999999987</v>
      </c>
      <c r="M21" s="31">
        <f t="shared" si="1"/>
        <v>0.39933583333333317</v>
      </c>
      <c r="N21" s="25">
        <f t="shared" si="2"/>
        <v>623.36239999999987</v>
      </c>
      <c r="O21" s="31">
        <f t="shared" si="3"/>
        <v>0.51946866666666658</v>
      </c>
      <c r="P21" s="26">
        <f t="shared" si="4"/>
        <v>240</v>
      </c>
      <c r="Q21" s="31">
        <f t="shared" si="5"/>
        <v>0.2</v>
      </c>
    </row>
    <row r="22" spans="1:17">
      <c r="A22" s="69"/>
      <c r="B22" s="71" t="s">
        <v>200</v>
      </c>
      <c r="C22" s="69" t="s">
        <v>196</v>
      </c>
      <c r="D22" s="70" t="s">
        <v>201</v>
      </c>
      <c r="E22" s="24">
        <v>2.76</v>
      </c>
      <c r="F22" s="43">
        <f>E22/F7</f>
        <v>3.3110199380983224E-2</v>
      </c>
      <c r="G22" s="25">
        <f>E22*1.1*1.12*55</f>
        <v>187.01760000000002</v>
      </c>
      <c r="H22" s="25">
        <f>G22*1.595/0.8</f>
        <v>372.86633999999998</v>
      </c>
      <c r="I22" s="45">
        <v>500</v>
      </c>
      <c r="J22" s="43">
        <f>I22/J7</f>
        <v>4.1684035014589414E-2</v>
      </c>
      <c r="K22" s="52">
        <f t="shared" si="6"/>
        <v>400</v>
      </c>
      <c r="L22" s="25">
        <f t="shared" si="0"/>
        <v>212.98239999999998</v>
      </c>
      <c r="M22" s="31">
        <f t="shared" si="1"/>
        <v>0.53245599999999993</v>
      </c>
      <c r="N22" s="25">
        <f t="shared" si="2"/>
        <v>312.98239999999998</v>
      </c>
      <c r="O22" s="31">
        <f t="shared" si="3"/>
        <v>0.62596479999999999</v>
      </c>
      <c r="P22" s="26">
        <f t="shared" si="4"/>
        <v>100</v>
      </c>
      <c r="Q22" s="31">
        <f t="shared" si="5"/>
        <v>0.2</v>
      </c>
    </row>
    <row r="23" spans="1:17">
      <c r="A23" s="67" t="s">
        <v>202</v>
      </c>
      <c r="B23" s="72" t="s">
        <v>203</v>
      </c>
      <c r="C23" s="73" t="s">
        <v>204</v>
      </c>
      <c r="D23" s="70" t="s">
        <v>205</v>
      </c>
      <c r="E23" s="24">
        <v>0.17</v>
      </c>
      <c r="F23" s="43">
        <f>E23/F7</f>
        <v>2.0393963386837496E-3</v>
      </c>
      <c r="G23" s="25">
        <f>E23*1.1*1.12*55</f>
        <v>11.519200000000003</v>
      </c>
      <c r="H23" s="25">
        <f>G23*2.2/0.8</f>
        <v>31.677800000000008</v>
      </c>
      <c r="I23" s="45">
        <v>100</v>
      </c>
      <c r="J23" s="43">
        <f>I23/J7</f>
        <v>8.3368070029178828E-3</v>
      </c>
      <c r="K23" s="52">
        <f t="shared" si="6"/>
        <v>80</v>
      </c>
      <c r="L23" s="25">
        <f t="shared" si="0"/>
        <v>68.480800000000002</v>
      </c>
      <c r="M23" s="31">
        <f t="shared" si="1"/>
        <v>0.85601000000000005</v>
      </c>
      <c r="N23" s="25">
        <f t="shared" si="2"/>
        <v>88.480800000000002</v>
      </c>
      <c r="O23" s="31">
        <f t="shared" si="3"/>
        <v>0.88480800000000004</v>
      </c>
      <c r="P23" s="26">
        <f t="shared" si="4"/>
        <v>20</v>
      </c>
      <c r="Q23" s="31">
        <f t="shared" si="5"/>
        <v>0.2</v>
      </c>
    </row>
    <row r="24" spans="1:17">
      <c r="A24" s="67"/>
      <c r="B24" s="71" t="s">
        <v>206</v>
      </c>
      <c r="C24" s="69" t="s">
        <v>196</v>
      </c>
      <c r="D24" s="70" t="s">
        <v>207</v>
      </c>
      <c r="E24" s="24">
        <v>10.97</v>
      </c>
      <c r="F24" s="43">
        <f>E24/F7</f>
        <v>0.13160104609035725</v>
      </c>
      <c r="G24" s="25">
        <f>E24*1.1*1.12*55</f>
        <v>743.32720000000018</v>
      </c>
      <c r="H24" s="25">
        <f>G24*1.595/0.8</f>
        <v>1482.0086050000002</v>
      </c>
      <c r="I24" s="45">
        <v>1500</v>
      </c>
      <c r="J24" s="43">
        <f>I24/J7</f>
        <v>0.12505210504376824</v>
      </c>
      <c r="K24" s="52">
        <f t="shared" si="6"/>
        <v>1200</v>
      </c>
      <c r="L24" s="25">
        <f t="shared" si="0"/>
        <v>456.67279999999982</v>
      </c>
      <c r="M24" s="31">
        <f t="shared" si="1"/>
        <v>0.38056066666666655</v>
      </c>
      <c r="N24" s="25">
        <f t="shared" si="2"/>
        <v>756.67279999999982</v>
      </c>
      <c r="O24" s="31">
        <f t="shared" si="3"/>
        <v>0.50444853333333317</v>
      </c>
      <c r="P24" s="26">
        <f t="shared" si="4"/>
        <v>300</v>
      </c>
      <c r="Q24" s="31">
        <f t="shared" si="5"/>
        <v>0.2</v>
      </c>
    </row>
    <row r="25" spans="1:17" ht="15.6">
      <c r="A25" s="55" t="s">
        <v>208</v>
      </c>
      <c r="B25" s="56"/>
      <c r="C25" s="57"/>
      <c r="D25" s="57"/>
      <c r="E25" s="24"/>
      <c r="F25" s="43"/>
      <c r="G25" s="25"/>
      <c r="H25" s="27"/>
      <c r="I25" s="46"/>
      <c r="J25" s="48"/>
      <c r="K25" s="53"/>
      <c r="L25" s="20"/>
      <c r="M25" s="20"/>
      <c r="N25" s="20"/>
      <c r="O25" s="20"/>
      <c r="P25" s="20"/>
      <c r="Q25" s="20"/>
    </row>
    <row r="26" spans="1:17">
      <c r="A26" s="64" t="s">
        <v>193</v>
      </c>
      <c r="B26" s="65" t="s">
        <v>209</v>
      </c>
      <c r="C26" s="64"/>
      <c r="D26" s="66"/>
      <c r="E26" s="24"/>
      <c r="F26" s="43"/>
      <c r="G26" s="25"/>
      <c r="H26" s="27"/>
      <c r="I26" s="46"/>
      <c r="J26" s="48"/>
      <c r="K26" s="53"/>
      <c r="L26" s="20"/>
      <c r="M26" s="20"/>
      <c r="N26" s="20"/>
      <c r="O26" s="20"/>
      <c r="P26" s="20"/>
      <c r="Q26" s="20"/>
    </row>
    <row r="27" spans="1:17">
      <c r="A27" s="33"/>
      <c r="B27" s="74" t="s">
        <v>210</v>
      </c>
      <c r="C27" s="75" t="s">
        <v>2</v>
      </c>
      <c r="D27" s="76" t="s">
        <v>211</v>
      </c>
      <c r="E27" s="24">
        <v>30.24</v>
      </c>
      <c r="F27" s="43">
        <f>E27/F8</f>
        <v>0.35421864567593209</v>
      </c>
      <c r="G27" s="25">
        <f t="shared" ref="G27:G83" si="7">E27*1.1*1.12*55</f>
        <v>2049.0624000000003</v>
      </c>
      <c r="H27" s="25">
        <f>G27*1.485/0.8</f>
        <v>3803.5720800000004</v>
      </c>
      <c r="I27" s="45">
        <v>3800</v>
      </c>
      <c r="J27" s="43">
        <f>I27/J8</f>
        <v>0.27951452739977933</v>
      </c>
      <c r="K27" s="52">
        <f t="shared" ref="K27:K28" si="8">I27*0.8</f>
        <v>3040</v>
      </c>
      <c r="L27" s="25">
        <f t="shared" ref="L27:L33" si="9">K27-G27</f>
        <v>990.93759999999975</v>
      </c>
      <c r="M27" s="31">
        <f t="shared" ref="M27:M33" si="10">L27/K27</f>
        <v>0.3259663157894736</v>
      </c>
      <c r="N27" s="25">
        <f t="shared" ref="N27:N33" si="11">I27-G27</f>
        <v>1750.9375999999997</v>
      </c>
      <c r="O27" s="31">
        <f t="shared" ref="O27:O33" si="12">N27/I27</f>
        <v>0.46077305263157886</v>
      </c>
      <c r="P27" s="26">
        <f t="shared" ref="P27:P33" si="13">I27-K27</f>
        <v>760</v>
      </c>
      <c r="Q27" s="31">
        <f t="shared" ref="Q27:Q33" si="14">P27/I27</f>
        <v>0.2</v>
      </c>
    </row>
    <row r="28" spans="1:17">
      <c r="A28" s="77" t="s">
        <v>212</v>
      </c>
      <c r="B28" s="78" t="s">
        <v>213</v>
      </c>
      <c r="C28" s="75" t="s">
        <v>2</v>
      </c>
      <c r="D28" s="70" t="s">
        <v>214</v>
      </c>
      <c r="E28" s="24">
        <v>8.5</v>
      </c>
      <c r="F28" s="43">
        <f>E28/F8</f>
        <v>9.956542619859203E-2</v>
      </c>
      <c r="G28" s="25">
        <f t="shared" si="7"/>
        <v>575.96000000000015</v>
      </c>
      <c r="H28" s="25">
        <f>G28*1.595/0.8</f>
        <v>1148.3202500000002</v>
      </c>
      <c r="I28" s="45">
        <v>1200</v>
      </c>
      <c r="J28" s="43">
        <f>I28/J8</f>
        <v>8.8267745494667163E-2</v>
      </c>
      <c r="K28" s="52">
        <f t="shared" si="8"/>
        <v>960</v>
      </c>
      <c r="L28" s="25">
        <f t="shared" si="9"/>
        <v>384.03999999999985</v>
      </c>
      <c r="M28" s="31">
        <f t="shared" si="10"/>
        <v>0.40004166666666652</v>
      </c>
      <c r="N28" s="25">
        <f t="shared" si="11"/>
        <v>624.03999999999985</v>
      </c>
      <c r="O28" s="31">
        <f t="shared" si="12"/>
        <v>0.52003333333333324</v>
      </c>
      <c r="P28" s="26">
        <f t="shared" si="13"/>
        <v>240</v>
      </c>
      <c r="Q28" s="31">
        <f t="shared" si="14"/>
        <v>0.2</v>
      </c>
    </row>
    <row r="29" spans="1:17" ht="15.6">
      <c r="A29" s="55" t="s">
        <v>215</v>
      </c>
      <c r="B29" s="56"/>
      <c r="C29" s="57"/>
      <c r="D29" s="57"/>
      <c r="E29" s="24"/>
      <c r="F29" s="43"/>
      <c r="G29" s="25"/>
      <c r="H29" s="25"/>
      <c r="I29" s="45"/>
      <c r="J29" s="49"/>
      <c r="K29" s="52"/>
      <c r="L29" s="25"/>
      <c r="M29" s="31"/>
      <c r="N29" s="25"/>
      <c r="O29" s="31"/>
      <c r="P29" s="26"/>
      <c r="Q29" s="31"/>
    </row>
    <row r="30" spans="1:17">
      <c r="A30" s="64" t="s">
        <v>193</v>
      </c>
      <c r="B30" s="65" t="s">
        <v>216</v>
      </c>
      <c r="C30" s="64"/>
      <c r="D30" s="66"/>
      <c r="E30" s="24"/>
      <c r="F30" s="43"/>
      <c r="G30" s="25"/>
      <c r="H30" s="25"/>
      <c r="I30" s="45"/>
      <c r="J30" s="49"/>
      <c r="K30" s="52"/>
      <c r="L30" s="25"/>
      <c r="M30" s="31"/>
      <c r="N30" s="25"/>
      <c r="O30" s="31"/>
      <c r="P30" s="26"/>
      <c r="Q30" s="31"/>
    </row>
    <row r="31" spans="1:17">
      <c r="A31" s="67"/>
      <c r="B31" s="71" t="s">
        <v>217</v>
      </c>
      <c r="C31" s="69" t="s">
        <v>218</v>
      </c>
      <c r="D31" s="70" t="s">
        <v>219</v>
      </c>
      <c r="E31" s="24">
        <v>2.78</v>
      </c>
      <c r="F31" s="43">
        <f>E31/F9</f>
        <v>2.1873659943270111E-2</v>
      </c>
      <c r="G31" s="25">
        <f t="shared" si="7"/>
        <v>188.37280000000001</v>
      </c>
      <c r="H31" s="25">
        <f>G31*1.595/0.8</f>
        <v>375.56826999999998</v>
      </c>
      <c r="I31" s="45">
        <v>500</v>
      </c>
      <c r="J31" s="43">
        <f>I31/J9</f>
        <v>2.9770765108663291E-2</v>
      </c>
      <c r="K31" s="52">
        <f t="shared" ref="K31:K33" si="15">I31*0.8</f>
        <v>400</v>
      </c>
      <c r="L31" s="25">
        <f t="shared" si="9"/>
        <v>211.62719999999999</v>
      </c>
      <c r="M31" s="31">
        <f t="shared" si="10"/>
        <v>0.52906799999999998</v>
      </c>
      <c r="N31" s="25">
        <f t="shared" si="11"/>
        <v>311.62720000000002</v>
      </c>
      <c r="O31" s="31">
        <f t="shared" si="12"/>
        <v>0.62325439999999999</v>
      </c>
      <c r="P31" s="26">
        <f t="shared" si="13"/>
        <v>100</v>
      </c>
      <c r="Q31" s="31">
        <f t="shared" si="14"/>
        <v>0.2</v>
      </c>
    </row>
    <row r="32" spans="1:17">
      <c r="A32" s="67"/>
      <c r="B32" s="71" t="s">
        <v>195</v>
      </c>
      <c r="C32" s="69" t="s">
        <v>218</v>
      </c>
      <c r="D32" s="70" t="s">
        <v>220</v>
      </c>
      <c r="E32" s="24">
        <v>14.66</v>
      </c>
      <c r="F32" s="43">
        <f>E32/F9</f>
        <v>0.11534814919724455</v>
      </c>
      <c r="G32" s="25">
        <f t="shared" si="7"/>
        <v>993.36160000000018</v>
      </c>
      <c r="H32" s="25">
        <f>G32*1.595/0.8</f>
        <v>1980.5146900000002</v>
      </c>
      <c r="I32" s="45">
        <v>2000</v>
      </c>
      <c r="J32" s="43">
        <f>I32/J9</f>
        <v>0.11908306043465317</v>
      </c>
      <c r="K32" s="52">
        <f t="shared" si="15"/>
        <v>1600</v>
      </c>
      <c r="L32" s="25">
        <f t="shared" si="9"/>
        <v>606.63839999999982</v>
      </c>
      <c r="M32" s="31">
        <f t="shared" si="10"/>
        <v>0.3791489999999999</v>
      </c>
      <c r="N32" s="25">
        <f t="shared" si="11"/>
        <v>1006.6383999999998</v>
      </c>
      <c r="O32" s="31">
        <f t="shared" si="12"/>
        <v>0.50331919999999986</v>
      </c>
      <c r="P32" s="26">
        <f t="shared" si="13"/>
        <v>400</v>
      </c>
      <c r="Q32" s="31">
        <f t="shared" si="14"/>
        <v>0.2</v>
      </c>
    </row>
    <row r="33" spans="1:17">
      <c r="A33" s="67"/>
      <c r="B33" s="71" t="s">
        <v>221</v>
      </c>
      <c r="C33" s="69" t="s">
        <v>2</v>
      </c>
      <c r="D33" s="70" t="s">
        <v>222</v>
      </c>
      <c r="E33" s="24">
        <v>9.8000000000000007</v>
      </c>
      <c r="F33" s="43">
        <f>E33/F9</f>
        <v>7.710858541152775E-2</v>
      </c>
      <c r="G33" s="25">
        <f t="shared" si="7"/>
        <v>664.04800000000012</v>
      </c>
      <c r="H33" s="25">
        <f>G33*1.595/0.8</f>
        <v>1323.9457</v>
      </c>
      <c r="I33" s="45">
        <v>1500</v>
      </c>
      <c r="J33" s="43">
        <f>I33/J9</f>
        <v>8.9312295325989874E-2</v>
      </c>
      <c r="K33" s="52">
        <f t="shared" si="15"/>
        <v>1200</v>
      </c>
      <c r="L33" s="25">
        <f t="shared" si="9"/>
        <v>535.95199999999988</v>
      </c>
      <c r="M33" s="31">
        <f t="shared" si="10"/>
        <v>0.44662666666666656</v>
      </c>
      <c r="N33" s="25">
        <f t="shared" si="11"/>
        <v>835.95199999999988</v>
      </c>
      <c r="O33" s="31">
        <f t="shared" si="12"/>
        <v>0.5573013333333332</v>
      </c>
      <c r="P33" s="26">
        <f t="shared" si="13"/>
        <v>300</v>
      </c>
      <c r="Q33" s="31">
        <f t="shared" si="14"/>
        <v>0.2</v>
      </c>
    </row>
    <row r="34" spans="1:17" ht="15.6">
      <c r="A34" s="55" t="s">
        <v>223</v>
      </c>
      <c r="B34" s="56"/>
      <c r="C34" s="57"/>
      <c r="D34" s="57"/>
      <c r="E34" s="24"/>
      <c r="F34" s="43"/>
      <c r="G34" s="25"/>
      <c r="H34" s="25"/>
      <c r="I34" s="45"/>
      <c r="J34" s="49"/>
      <c r="K34" s="52"/>
      <c r="L34" s="25"/>
      <c r="M34" s="31"/>
      <c r="N34" s="25"/>
      <c r="O34" s="31"/>
      <c r="P34" s="26"/>
      <c r="Q34" s="31"/>
    </row>
    <row r="35" spans="1:17">
      <c r="A35" s="64" t="s">
        <v>193</v>
      </c>
      <c r="B35" s="65" t="s">
        <v>224</v>
      </c>
      <c r="C35" s="64"/>
      <c r="D35" s="66"/>
      <c r="E35" s="24"/>
      <c r="F35" s="43"/>
      <c r="G35" s="25"/>
      <c r="H35" s="27"/>
      <c r="I35" s="46"/>
      <c r="J35" s="49"/>
      <c r="K35" s="53"/>
      <c r="L35" s="20"/>
      <c r="M35" s="20"/>
      <c r="N35" s="20"/>
      <c r="O35" s="20"/>
      <c r="P35" s="20"/>
      <c r="Q35" s="20"/>
    </row>
    <row r="36" spans="1:17">
      <c r="A36" s="67"/>
      <c r="B36" s="71" t="s">
        <v>225</v>
      </c>
      <c r="C36" s="69" t="s">
        <v>2</v>
      </c>
      <c r="D36" s="70" t="s">
        <v>226</v>
      </c>
      <c r="E36" s="24">
        <v>9.8000000000000007</v>
      </c>
      <c r="F36" s="43">
        <f>E36/F10</f>
        <v>6.4913343997668432E-2</v>
      </c>
      <c r="G36" s="25">
        <f t="shared" si="7"/>
        <v>664.04800000000012</v>
      </c>
      <c r="H36" s="25">
        <f>G36*1.595/0.8</f>
        <v>1323.9457</v>
      </c>
      <c r="I36" s="45">
        <v>1500</v>
      </c>
      <c r="J36" s="43">
        <f>I36/J10</f>
        <v>6.8197317572175495E-2</v>
      </c>
      <c r="K36" s="52">
        <f t="shared" ref="K36:K39" si="16">I36*0.8</f>
        <v>1200</v>
      </c>
      <c r="L36" s="25">
        <f t="shared" ref="L36:L57" si="17">K36-G36</f>
        <v>535.95199999999988</v>
      </c>
      <c r="M36" s="31">
        <f t="shared" ref="M36:M57" si="18">L36/K36</f>
        <v>0.44662666666666656</v>
      </c>
      <c r="N36" s="25">
        <f t="shared" ref="N36:N57" si="19">I36-G36</f>
        <v>835.95199999999988</v>
      </c>
      <c r="O36" s="31">
        <f t="shared" ref="O36:O57" si="20">N36/I36</f>
        <v>0.5573013333333332</v>
      </c>
      <c r="P36" s="26">
        <f t="shared" ref="P36:P57" si="21">I36-K36</f>
        <v>300</v>
      </c>
      <c r="Q36" s="31">
        <f t="shared" ref="Q36:Q57" si="22">P36/I36</f>
        <v>0.2</v>
      </c>
    </row>
    <row r="37" spans="1:17">
      <c r="A37" s="67"/>
      <c r="B37" s="68" t="s">
        <v>210</v>
      </c>
      <c r="C37" s="69" t="s">
        <v>2</v>
      </c>
      <c r="D37" s="70" t="s">
        <v>227</v>
      </c>
      <c r="E37" s="24">
        <v>42.84</v>
      </c>
      <c r="F37" s="43">
        <f>E37/F10</f>
        <v>0.28376404661837912</v>
      </c>
      <c r="G37" s="25">
        <f t="shared" si="7"/>
        <v>2902.838400000001</v>
      </c>
      <c r="H37" s="25">
        <f>G37*1.485/0.8</f>
        <v>5388.3937800000022</v>
      </c>
      <c r="I37" s="45">
        <v>5500</v>
      </c>
      <c r="J37" s="43">
        <f>I37/J10</f>
        <v>0.25005683109797683</v>
      </c>
      <c r="K37" s="52">
        <f t="shared" si="16"/>
        <v>4400</v>
      </c>
      <c r="L37" s="25">
        <f t="shared" si="17"/>
        <v>1497.161599999999</v>
      </c>
      <c r="M37" s="31">
        <f t="shared" si="18"/>
        <v>0.34026399999999979</v>
      </c>
      <c r="N37" s="25">
        <f t="shared" si="19"/>
        <v>2597.161599999999</v>
      </c>
      <c r="O37" s="31">
        <f t="shared" si="20"/>
        <v>0.47221119999999983</v>
      </c>
      <c r="P37" s="26">
        <f t="shared" si="21"/>
        <v>1100</v>
      </c>
      <c r="Q37" s="31">
        <f t="shared" si="22"/>
        <v>0.2</v>
      </c>
    </row>
    <row r="38" spans="1:17">
      <c r="A38" s="79" t="s">
        <v>228</v>
      </c>
      <c r="B38" s="68" t="s">
        <v>229</v>
      </c>
      <c r="C38" s="73" t="s">
        <v>230</v>
      </c>
      <c r="D38" s="70" t="s">
        <v>231</v>
      </c>
      <c r="E38" s="24">
        <v>20</v>
      </c>
      <c r="F38" s="43">
        <f>E38/F10</f>
        <v>0.13247621224013964</v>
      </c>
      <c r="G38" s="25">
        <f t="shared" si="7"/>
        <v>1355.2</v>
      </c>
      <c r="H38" s="25">
        <f>G38*1.485/0.8</f>
        <v>2515.59</v>
      </c>
      <c r="I38" s="45">
        <v>2600</v>
      </c>
      <c r="J38" s="43">
        <f>I38/J10</f>
        <v>0.11820868379177085</v>
      </c>
      <c r="K38" s="52">
        <f t="shared" si="16"/>
        <v>2080</v>
      </c>
      <c r="L38" s="25">
        <f t="shared" si="17"/>
        <v>724.8</v>
      </c>
      <c r="M38" s="31">
        <f t="shared" si="18"/>
        <v>0.34846153846153843</v>
      </c>
      <c r="N38" s="25">
        <f t="shared" si="19"/>
        <v>1244.8</v>
      </c>
      <c r="O38" s="31">
        <f t="shared" si="20"/>
        <v>0.47876923076923072</v>
      </c>
      <c r="P38" s="26">
        <f t="shared" si="21"/>
        <v>520</v>
      </c>
      <c r="Q38" s="31">
        <f t="shared" si="22"/>
        <v>0.2</v>
      </c>
    </row>
    <row r="39" spans="1:17">
      <c r="A39" s="67" t="s">
        <v>232</v>
      </c>
      <c r="B39" s="72" t="s">
        <v>233</v>
      </c>
      <c r="C39" s="69" t="s">
        <v>234</v>
      </c>
      <c r="D39" s="69" t="s">
        <v>235</v>
      </c>
      <c r="E39" s="24">
        <v>0.2</v>
      </c>
      <c r="F39" s="43">
        <f>E39/F10</f>
        <v>1.3247621224013965E-3</v>
      </c>
      <c r="G39" s="25">
        <f t="shared" si="7"/>
        <v>13.552000000000003</v>
      </c>
      <c r="H39" s="25">
        <f>G39*2.2/0.8</f>
        <v>37.268000000000008</v>
      </c>
      <c r="I39" s="45">
        <v>100</v>
      </c>
      <c r="J39" s="43">
        <f>I39/J10</f>
        <v>4.5464878381450326E-3</v>
      </c>
      <c r="K39" s="52">
        <f t="shared" si="16"/>
        <v>80</v>
      </c>
      <c r="L39" s="25">
        <f t="shared" si="17"/>
        <v>66.447999999999993</v>
      </c>
      <c r="M39" s="31">
        <f t="shared" si="18"/>
        <v>0.83059999999999989</v>
      </c>
      <c r="N39" s="25">
        <f t="shared" si="19"/>
        <v>86.447999999999993</v>
      </c>
      <c r="O39" s="31">
        <f t="shared" si="20"/>
        <v>0.86447999999999992</v>
      </c>
      <c r="P39" s="26">
        <f t="shared" si="21"/>
        <v>20</v>
      </c>
      <c r="Q39" s="31">
        <f t="shared" si="22"/>
        <v>0.2</v>
      </c>
    </row>
    <row r="40" spans="1:17" ht="15.6">
      <c r="A40" s="55" t="s">
        <v>236</v>
      </c>
      <c r="B40" s="56"/>
      <c r="C40" s="57"/>
      <c r="D40" s="57"/>
      <c r="E40" s="24"/>
      <c r="F40" s="43"/>
      <c r="G40" s="25"/>
      <c r="H40" s="25"/>
      <c r="I40" s="45"/>
      <c r="J40" s="49"/>
      <c r="K40" s="52"/>
      <c r="L40" s="25"/>
      <c r="M40" s="31"/>
      <c r="N40" s="25"/>
      <c r="O40" s="31"/>
      <c r="P40" s="26"/>
      <c r="Q40" s="31"/>
    </row>
    <row r="41" spans="1:17">
      <c r="A41" s="80" t="s">
        <v>237</v>
      </c>
      <c r="B41" s="65" t="s">
        <v>238</v>
      </c>
      <c r="C41" s="64"/>
      <c r="D41" s="66"/>
      <c r="E41" s="24"/>
      <c r="F41" s="43"/>
      <c r="G41" s="25"/>
      <c r="H41" s="25"/>
      <c r="I41" s="45"/>
      <c r="J41" s="49"/>
      <c r="K41" s="52"/>
      <c r="L41" s="25"/>
      <c r="M41" s="31"/>
      <c r="N41" s="25"/>
      <c r="O41" s="31"/>
      <c r="P41" s="26"/>
      <c r="Q41" s="31"/>
    </row>
    <row r="42" spans="1:17">
      <c r="A42" s="67"/>
      <c r="B42" s="68" t="s">
        <v>239</v>
      </c>
      <c r="C42" s="69" t="s">
        <v>2</v>
      </c>
      <c r="D42" s="70" t="s">
        <v>240</v>
      </c>
      <c r="E42" s="24">
        <v>103.4</v>
      </c>
      <c r="F42" s="43">
        <f>E42/F11</f>
        <v>0.29340200188696652</v>
      </c>
      <c r="G42" s="25">
        <f t="shared" si="7"/>
        <v>7006.3840000000009</v>
      </c>
      <c r="H42" s="25">
        <f>G42*1.485/0.8</f>
        <v>13005.600300000002</v>
      </c>
      <c r="I42" s="45">
        <v>13000</v>
      </c>
      <c r="J42" s="43">
        <f>I42/J11</f>
        <v>0.24031795914594695</v>
      </c>
      <c r="K42" s="52">
        <f t="shared" ref="K42:K57" si="23">I42*0.8</f>
        <v>10400</v>
      </c>
      <c r="L42" s="25">
        <f t="shared" si="17"/>
        <v>3393.6159999999991</v>
      </c>
      <c r="M42" s="31">
        <f t="shared" si="18"/>
        <v>0.32630923076923068</v>
      </c>
      <c r="N42" s="25">
        <f t="shared" si="19"/>
        <v>5993.6159999999991</v>
      </c>
      <c r="O42" s="31">
        <f t="shared" si="20"/>
        <v>0.46104738461538453</v>
      </c>
      <c r="P42" s="26">
        <f t="shared" si="21"/>
        <v>2600</v>
      </c>
      <c r="Q42" s="31">
        <f t="shared" si="22"/>
        <v>0.2</v>
      </c>
    </row>
    <row r="43" spans="1:17">
      <c r="A43" s="67"/>
      <c r="B43" s="71" t="s">
        <v>241</v>
      </c>
      <c r="C43" s="69" t="s">
        <v>242</v>
      </c>
      <c r="D43" s="81" t="s">
        <v>243</v>
      </c>
      <c r="E43" s="24">
        <v>1.1100000000000001</v>
      </c>
      <c r="F43" s="43">
        <f>E43/F11</f>
        <v>3.1496733278001243E-3</v>
      </c>
      <c r="G43" s="25">
        <f t="shared" si="7"/>
        <v>75.213600000000028</v>
      </c>
      <c r="H43" s="25">
        <f>G43*1.98/0.8</f>
        <v>186.15366000000003</v>
      </c>
      <c r="I43" s="45">
        <v>200</v>
      </c>
      <c r="J43" s="43">
        <f>I43/J11</f>
        <v>3.6971993714761068E-3</v>
      </c>
      <c r="K43" s="52">
        <f t="shared" si="23"/>
        <v>160</v>
      </c>
      <c r="L43" s="25">
        <f t="shared" si="17"/>
        <v>84.786399999999972</v>
      </c>
      <c r="M43" s="31">
        <f t="shared" si="18"/>
        <v>0.5299149999999998</v>
      </c>
      <c r="N43" s="25">
        <f t="shared" si="19"/>
        <v>124.78639999999997</v>
      </c>
      <c r="O43" s="31">
        <f t="shared" si="20"/>
        <v>0.62393199999999982</v>
      </c>
      <c r="P43" s="26">
        <f t="shared" si="21"/>
        <v>40</v>
      </c>
      <c r="Q43" s="31">
        <f t="shared" si="22"/>
        <v>0.2</v>
      </c>
    </row>
    <row r="44" spans="1:17">
      <c r="A44" s="67"/>
      <c r="B44" s="71" t="s">
        <v>244</v>
      </c>
      <c r="C44" s="69" t="s">
        <v>2</v>
      </c>
      <c r="D44" s="70" t="s">
        <v>245</v>
      </c>
      <c r="E44" s="24">
        <v>1.66</v>
      </c>
      <c r="F44" s="43">
        <f>E44/F11</f>
        <v>4.7103222740073917E-3</v>
      </c>
      <c r="G44" s="25">
        <f t="shared" si="7"/>
        <v>112.48160000000001</v>
      </c>
      <c r="H44" s="25">
        <f>G44*1.595/0.8</f>
        <v>224.26019000000002</v>
      </c>
      <c r="I44" s="45">
        <v>300</v>
      </c>
      <c r="J44" s="43">
        <f>I44/J11</f>
        <v>5.5457990572141602E-3</v>
      </c>
      <c r="K44" s="52">
        <f t="shared" si="23"/>
        <v>240</v>
      </c>
      <c r="L44" s="25">
        <f t="shared" si="17"/>
        <v>127.51839999999999</v>
      </c>
      <c r="M44" s="31">
        <f t="shared" si="18"/>
        <v>0.53132666666666661</v>
      </c>
      <c r="N44" s="25">
        <f t="shared" si="19"/>
        <v>187.51839999999999</v>
      </c>
      <c r="O44" s="31">
        <f t="shared" si="20"/>
        <v>0.62506133333333325</v>
      </c>
      <c r="P44" s="26">
        <f t="shared" si="21"/>
        <v>60</v>
      </c>
      <c r="Q44" s="31">
        <f t="shared" si="22"/>
        <v>0.2</v>
      </c>
    </row>
    <row r="45" spans="1:17">
      <c r="A45" s="67"/>
      <c r="B45" s="71" t="s">
        <v>246</v>
      </c>
      <c r="C45" s="69" t="s">
        <v>247</v>
      </c>
      <c r="D45" s="70" t="s">
        <v>248</v>
      </c>
      <c r="E45" s="24">
        <v>3.35</v>
      </c>
      <c r="F45" s="43">
        <f>E45/F11</f>
        <v>9.5057708541715445E-3</v>
      </c>
      <c r="G45" s="25">
        <f t="shared" si="7"/>
        <v>226.99600000000007</v>
      </c>
      <c r="H45" s="25">
        <f>G45*1.595/0.8</f>
        <v>452.57327500000008</v>
      </c>
      <c r="I45" s="45">
        <v>500</v>
      </c>
      <c r="J45" s="43">
        <f>I45/J11</f>
        <v>9.2429984286902678E-3</v>
      </c>
      <c r="K45" s="52">
        <f t="shared" si="23"/>
        <v>400</v>
      </c>
      <c r="L45" s="25">
        <f t="shared" si="17"/>
        <v>173.00399999999993</v>
      </c>
      <c r="M45" s="31">
        <f t="shared" si="18"/>
        <v>0.43250999999999984</v>
      </c>
      <c r="N45" s="25">
        <f t="shared" si="19"/>
        <v>273.00399999999991</v>
      </c>
      <c r="O45" s="31">
        <f t="shared" si="20"/>
        <v>0.54600799999999983</v>
      </c>
      <c r="P45" s="26">
        <f t="shared" si="21"/>
        <v>100</v>
      </c>
      <c r="Q45" s="31">
        <f t="shared" si="22"/>
        <v>0.2</v>
      </c>
    </row>
    <row r="46" spans="1:17">
      <c r="A46" s="67"/>
      <c r="B46" s="71" t="s">
        <v>249</v>
      </c>
      <c r="C46" s="69" t="s">
        <v>2</v>
      </c>
      <c r="D46" s="70" t="s">
        <v>250</v>
      </c>
      <c r="E46" s="24">
        <v>15.15</v>
      </c>
      <c r="F46" s="43">
        <f>E46/F11</f>
        <v>4.2988784609163853E-2</v>
      </c>
      <c r="G46" s="25">
        <f t="shared" si="7"/>
        <v>1026.5640000000001</v>
      </c>
      <c r="H46" s="25">
        <f>G46*1.485/0.8</f>
        <v>1905.5594250000001</v>
      </c>
      <c r="I46" s="45">
        <v>2000</v>
      </c>
      <c r="J46" s="43">
        <f>I46/J11</f>
        <v>3.6971993714761071E-2</v>
      </c>
      <c r="K46" s="52">
        <f t="shared" si="23"/>
        <v>1600</v>
      </c>
      <c r="L46" s="25">
        <f t="shared" si="17"/>
        <v>573.43599999999992</v>
      </c>
      <c r="M46" s="31">
        <f t="shared" si="18"/>
        <v>0.35839749999999992</v>
      </c>
      <c r="N46" s="25">
        <f t="shared" si="19"/>
        <v>973.43599999999992</v>
      </c>
      <c r="O46" s="31">
        <f t="shared" si="20"/>
        <v>0.48671799999999998</v>
      </c>
      <c r="P46" s="26">
        <f t="shared" si="21"/>
        <v>400</v>
      </c>
      <c r="Q46" s="31">
        <f t="shared" si="22"/>
        <v>0.2</v>
      </c>
    </row>
    <row r="47" spans="1:17">
      <c r="A47" s="67"/>
      <c r="B47" s="71" t="s">
        <v>251</v>
      </c>
      <c r="C47" s="69" t="s">
        <v>2</v>
      </c>
      <c r="D47" s="70" t="s">
        <v>252</v>
      </c>
      <c r="E47" s="24">
        <v>3.56</v>
      </c>
      <c r="F47" s="43">
        <f>E47/F11</f>
        <v>1.0101654997268866E-2</v>
      </c>
      <c r="G47" s="25">
        <f t="shared" si="7"/>
        <v>241.22560000000001</v>
      </c>
      <c r="H47" s="25">
        <f>G47*1.595/0.8</f>
        <v>480.94353999999998</v>
      </c>
      <c r="I47" s="45">
        <v>500</v>
      </c>
      <c r="J47" s="43">
        <f>I47/J11</f>
        <v>9.2429984286902678E-3</v>
      </c>
      <c r="K47" s="52">
        <f t="shared" si="23"/>
        <v>400</v>
      </c>
      <c r="L47" s="25">
        <f t="shared" si="17"/>
        <v>158.77439999999999</v>
      </c>
      <c r="M47" s="31">
        <f t="shared" si="18"/>
        <v>0.39693599999999996</v>
      </c>
      <c r="N47" s="25">
        <f t="shared" si="19"/>
        <v>258.77440000000001</v>
      </c>
      <c r="O47" s="31">
        <f t="shared" si="20"/>
        <v>0.51754880000000003</v>
      </c>
      <c r="P47" s="26">
        <f t="shared" si="21"/>
        <v>100</v>
      </c>
      <c r="Q47" s="31">
        <f t="shared" si="22"/>
        <v>0.2</v>
      </c>
    </row>
    <row r="48" spans="1:17">
      <c r="A48" s="67"/>
      <c r="B48" s="71" t="s">
        <v>253</v>
      </c>
      <c r="C48" s="69" t="s">
        <v>2</v>
      </c>
      <c r="D48" s="70" t="s">
        <v>254</v>
      </c>
      <c r="E48" s="24">
        <v>5.0599999999999996</v>
      </c>
      <c r="F48" s="43">
        <f>E48/F11</f>
        <v>1.435797030510687E-2</v>
      </c>
      <c r="G48" s="25">
        <f t="shared" si="7"/>
        <v>342.86560000000003</v>
      </c>
      <c r="H48" s="25">
        <f>G48*1.595/0.8</f>
        <v>683.58828999999992</v>
      </c>
      <c r="I48" s="45">
        <v>700</v>
      </c>
      <c r="J48" s="43">
        <f>I48/J11</f>
        <v>1.2940197800166375E-2</v>
      </c>
      <c r="K48" s="52">
        <f t="shared" si="23"/>
        <v>560</v>
      </c>
      <c r="L48" s="25">
        <f t="shared" si="17"/>
        <v>217.13439999999997</v>
      </c>
      <c r="M48" s="31">
        <f t="shared" si="18"/>
        <v>0.38773999999999997</v>
      </c>
      <c r="N48" s="25">
        <f t="shared" si="19"/>
        <v>357.13439999999997</v>
      </c>
      <c r="O48" s="31">
        <f t="shared" si="20"/>
        <v>0.51019199999999998</v>
      </c>
      <c r="P48" s="26">
        <f t="shared" si="21"/>
        <v>140</v>
      </c>
      <c r="Q48" s="31">
        <f t="shared" si="22"/>
        <v>0.2</v>
      </c>
    </row>
    <row r="49" spans="1:20">
      <c r="A49" s="67"/>
      <c r="B49" s="71" t="s">
        <v>255</v>
      </c>
      <c r="C49" s="69" t="s">
        <v>2</v>
      </c>
      <c r="D49" s="70" t="s">
        <v>256</v>
      </c>
      <c r="E49" s="24">
        <v>75.819999999999993</v>
      </c>
      <c r="F49" s="43">
        <f>E49/F11</f>
        <v>0.21514255109351835</v>
      </c>
      <c r="G49" s="25">
        <f t="shared" si="7"/>
        <v>5137.5632000000005</v>
      </c>
      <c r="H49" s="25">
        <f>G49*1.485/0.8</f>
        <v>9536.6016900000013</v>
      </c>
      <c r="I49" s="45">
        <v>9550</v>
      </c>
      <c r="J49" s="43">
        <f>I49/J11</f>
        <v>0.17654126998798411</v>
      </c>
      <c r="K49" s="52">
        <f t="shared" si="23"/>
        <v>7640</v>
      </c>
      <c r="L49" s="25">
        <f t="shared" si="17"/>
        <v>2502.4367999999995</v>
      </c>
      <c r="M49" s="31">
        <f t="shared" si="18"/>
        <v>0.32754408376963345</v>
      </c>
      <c r="N49" s="25">
        <f t="shared" si="19"/>
        <v>4412.4367999999995</v>
      </c>
      <c r="O49" s="31">
        <f t="shared" si="20"/>
        <v>0.46203526701570674</v>
      </c>
      <c r="P49" s="26">
        <f t="shared" si="21"/>
        <v>1910</v>
      </c>
      <c r="Q49" s="31">
        <f t="shared" si="22"/>
        <v>0.2</v>
      </c>
    </row>
    <row r="50" spans="1:20">
      <c r="A50" s="67"/>
      <c r="B50" s="71" t="s">
        <v>257</v>
      </c>
      <c r="C50" s="69" t="s">
        <v>2</v>
      </c>
      <c r="D50" s="70" t="s">
        <v>258</v>
      </c>
      <c r="E50" s="24">
        <v>0.83</v>
      </c>
      <c r="F50" s="43">
        <f>E50/F11</f>
        <v>2.3551611370036959E-3</v>
      </c>
      <c r="G50" s="25">
        <f t="shared" si="7"/>
        <v>56.240800000000007</v>
      </c>
      <c r="H50" s="25">
        <f>G50*1.98/0.8</f>
        <v>139.19598000000002</v>
      </c>
      <c r="I50" s="45">
        <v>150</v>
      </c>
      <c r="J50" s="43">
        <f>I50/J11</f>
        <v>2.7728995286070801E-3</v>
      </c>
      <c r="K50" s="52">
        <f t="shared" si="23"/>
        <v>120</v>
      </c>
      <c r="L50" s="25">
        <f t="shared" si="17"/>
        <v>63.759199999999993</v>
      </c>
      <c r="M50" s="31">
        <f t="shared" si="18"/>
        <v>0.53132666666666661</v>
      </c>
      <c r="N50" s="25">
        <f t="shared" si="19"/>
        <v>93.759199999999993</v>
      </c>
      <c r="O50" s="31">
        <f t="shared" si="20"/>
        <v>0.62506133333333325</v>
      </c>
      <c r="P50" s="26">
        <f t="shared" si="21"/>
        <v>30</v>
      </c>
      <c r="Q50" s="31">
        <f t="shared" si="22"/>
        <v>0.2</v>
      </c>
    </row>
    <row r="51" spans="1:20">
      <c r="A51" s="67"/>
      <c r="B51" s="71" t="s">
        <v>259</v>
      </c>
      <c r="C51" s="69" t="s">
        <v>2</v>
      </c>
      <c r="D51" s="70" t="s">
        <v>260</v>
      </c>
      <c r="E51" s="24">
        <v>7.39</v>
      </c>
      <c r="F51" s="43">
        <f>E51/F11</f>
        <v>2.0969446749948571E-2</v>
      </c>
      <c r="G51" s="25">
        <f t="shared" si="7"/>
        <v>500.74640000000005</v>
      </c>
      <c r="H51" s="25">
        <f>G51*1.595/0.8</f>
        <v>998.36313499999994</v>
      </c>
      <c r="I51" s="45">
        <v>1000</v>
      </c>
      <c r="J51" s="43">
        <f>I51/J11</f>
        <v>1.8485996857380536E-2</v>
      </c>
      <c r="K51" s="52">
        <f t="shared" si="23"/>
        <v>800</v>
      </c>
      <c r="L51" s="25">
        <f t="shared" si="17"/>
        <v>299.25359999999995</v>
      </c>
      <c r="M51" s="31">
        <f t="shared" si="18"/>
        <v>0.37406699999999993</v>
      </c>
      <c r="N51" s="25">
        <f t="shared" si="19"/>
        <v>499.25359999999995</v>
      </c>
      <c r="O51" s="31">
        <f t="shared" si="20"/>
        <v>0.49925359999999996</v>
      </c>
      <c r="P51" s="26">
        <f t="shared" si="21"/>
        <v>200</v>
      </c>
      <c r="Q51" s="31">
        <f t="shared" si="22"/>
        <v>0.2</v>
      </c>
    </row>
    <row r="52" spans="1:20">
      <c r="A52" s="67"/>
      <c r="B52" s="71" t="s">
        <v>261</v>
      </c>
      <c r="C52" s="69" t="s">
        <v>262</v>
      </c>
      <c r="D52" s="70" t="s">
        <v>263</v>
      </c>
      <c r="E52" s="24">
        <v>2.29</v>
      </c>
      <c r="F52" s="43">
        <f>E52/F11</f>
        <v>6.4979747032993546E-3</v>
      </c>
      <c r="G52" s="25">
        <f t="shared" si="7"/>
        <v>155.1704</v>
      </c>
      <c r="H52" s="25">
        <f>G52*1.595/0.8</f>
        <v>309.37098500000002</v>
      </c>
      <c r="I52" s="45">
        <v>400</v>
      </c>
      <c r="J52" s="43">
        <f>I52/J11</f>
        <v>7.3943987429522136E-3</v>
      </c>
      <c r="K52" s="52">
        <f t="shared" si="23"/>
        <v>320</v>
      </c>
      <c r="L52" s="25">
        <f t="shared" si="17"/>
        <v>164.8296</v>
      </c>
      <c r="M52" s="31">
        <f t="shared" si="18"/>
        <v>0.51509249999999995</v>
      </c>
      <c r="N52" s="25">
        <f t="shared" si="19"/>
        <v>244.8296</v>
      </c>
      <c r="O52" s="31">
        <f t="shared" si="20"/>
        <v>0.61207400000000001</v>
      </c>
      <c r="P52" s="26">
        <f t="shared" si="21"/>
        <v>80</v>
      </c>
      <c r="Q52" s="31">
        <f t="shared" si="22"/>
        <v>0.2</v>
      </c>
    </row>
    <row r="53" spans="1:20" ht="13.8" customHeight="1">
      <c r="A53" s="67"/>
      <c r="B53" s="71" t="s">
        <v>264</v>
      </c>
      <c r="C53" s="73" t="s">
        <v>265</v>
      </c>
      <c r="D53" s="70" t="s">
        <v>266</v>
      </c>
      <c r="E53" s="24">
        <v>2.5299999999999998</v>
      </c>
      <c r="F53" s="43">
        <f>E53/F11</f>
        <v>7.1789851525534349E-3</v>
      </c>
      <c r="G53" s="25">
        <f t="shared" si="7"/>
        <v>171.43280000000001</v>
      </c>
      <c r="H53" s="25">
        <f>G53*1.595/0.8</f>
        <v>341.79414499999996</v>
      </c>
      <c r="I53" s="45">
        <v>400</v>
      </c>
      <c r="J53" s="43">
        <f>I53/J11</f>
        <v>7.3943987429522136E-3</v>
      </c>
      <c r="K53" s="52">
        <f t="shared" si="23"/>
        <v>320</v>
      </c>
      <c r="L53" s="25">
        <f t="shared" si="17"/>
        <v>148.56719999999999</v>
      </c>
      <c r="M53" s="31">
        <f t="shared" si="18"/>
        <v>0.46427249999999998</v>
      </c>
      <c r="N53" s="25">
        <f t="shared" si="19"/>
        <v>228.56719999999999</v>
      </c>
      <c r="O53" s="31">
        <f t="shared" si="20"/>
        <v>0.57141799999999998</v>
      </c>
      <c r="P53" s="26">
        <f t="shared" si="21"/>
        <v>80</v>
      </c>
      <c r="Q53" s="31">
        <f t="shared" si="22"/>
        <v>0.2</v>
      </c>
    </row>
    <row r="54" spans="1:20">
      <c r="A54" s="79" t="s">
        <v>267</v>
      </c>
      <c r="B54" s="71" t="s">
        <v>268</v>
      </c>
      <c r="C54" s="69" t="s">
        <v>269</v>
      </c>
      <c r="D54" s="70" t="s">
        <v>270</v>
      </c>
      <c r="E54" s="24">
        <v>0.57999999999999996</v>
      </c>
      <c r="F54" s="43">
        <f>E54/F11</f>
        <v>1.6457752523640285E-3</v>
      </c>
      <c r="G54" s="25">
        <f t="shared" si="7"/>
        <v>39.300800000000002</v>
      </c>
      <c r="H54" s="25">
        <f>G54*3.3/0.8</f>
        <v>162.11580000000001</v>
      </c>
      <c r="I54" s="45">
        <v>200</v>
      </c>
      <c r="J54" s="43">
        <f>I54/J11</f>
        <v>3.6971993714761068E-3</v>
      </c>
      <c r="K54" s="52">
        <f t="shared" si="23"/>
        <v>160</v>
      </c>
      <c r="L54" s="25">
        <f t="shared" si="17"/>
        <v>120.69919999999999</v>
      </c>
      <c r="M54" s="31">
        <f t="shared" si="18"/>
        <v>0.75436999999999999</v>
      </c>
      <c r="N54" s="25">
        <f t="shared" si="19"/>
        <v>160.69919999999999</v>
      </c>
      <c r="O54" s="31">
        <f t="shared" si="20"/>
        <v>0.80349599999999999</v>
      </c>
      <c r="P54" s="26">
        <f t="shared" si="21"/>
        <v>40</v>
      </c>
      <c r="Q54" s="31">
        <f t="shared" si="22"/>
        <v>0.2</v>
      </c>
    </row>
    <row r="55" spans="1:20">
      <c r="A55" s="79"/>
      <c r="B55" s="71" t="s">
        <v>271</v>
      </c>
      <c r="C55" s="69" t="s">
        <v>2</v>
      </c>
      <c r="D55" s="70" t="s">
        <v>272</v>
      </c>
      <c r="E55" s="24">
        <v>1.5</v>
      </c>
      <c r="F55" s="43">
        <f>E55/F11</f>
        <v>4.2563153078380052E-3</v>
      </c>
      <c r="G55" s="25">
        <f t="shared" si="7"/>
        <v>101.64000000000001</v>
      </c>
      <c r="H55" s="25">
        <f>G55*1.595/0.8</f>
        <v>202.64474999999999</v>
      </c>
      <c r="I55" s="45">
        <v>200</v>
      </c>
      <c r="J55" s="43">
        <f>I55/J11</f>
        <v>3.6971993714761068E-3</v>
      </c>
      <c r="K55" s="52">
        <f t="shared" si="23"/>
        <v>160</v>
      </c>
      <c r="L55" s="25">
        <f t="shared" si="17"/>
        <v>58.359999999999985</v>
      </c>
      <c r="M55" s="31">
        <f t="shared" si="18"/>
        <v>0.36474999999999991</v>
      </c>
      <c r="N55" s="25">
        <f t="shared" si="19"/>
        <v>98.359999999999985</v>
      </c>
      <c r="O55" s="31">
        <f t="shared" si="20"/>
        <v>0.4917999999999999</v>
      </c>
      <c r="P55" s="26">
        <f t="shared" si="21"/>
        <v>40</v>
      </c>
      <c r="Q55" s="31">
        <f t="shared" si="22"/>
        <v>0.2</v>
      </c>
    </row>
    <row r="56" spans="1:20">
      <c r="A56" s="79"/>
      <c r="B56" s="71" t="s">
        <v>273</v>
      </c>
      <c r="C56" s="69" t="s">
        <v>2</v>
      </c>
      <c r="D56" s="70" t="s">
        <v>274</v>
      </c>
      <c r="E56" s="24">
        <v>6.42</v>
      </c>
      <c r="F56" s="43">
        <f>E56/F11</f>
        <v>1.8217029517546661E-2</v>
      </c>
      <c r="G56" s="25">
        <f t="shared" si="7"/>
        <v>435.01920000000007</v>
      </c>
      <c r="H56" s="25">
        <f>G56*1.595/0.8</f>
        <v>867.3195300000001</v>
      </c>
      <c r="I56" s="45">
        <v>900</v>
      </c>
      <c r="J56" s="43">
        <f>I56/J11</f>
        <v>1.663739717164248E-2</v>
      </c>
      <c r="K56" s="52">
        <f t="shared" si="23"/>
        <v>720</v>
      </c>
      <c r="L56" s="25">
        <f t="shared" si="17"/>
        <v>284.98079999999993</v>
      </c>
      <c r="M56" s="31">
        <f t="shared" si="18"/>
        <v>0.39580666666666658</v>
      </c>
      <c r="N56" s="25">
        <f t="shared" si="19"/>
        <v>464.98079999999993</v>
      </c>
      <c r="O56" s="31">
        <f t="shared" si="20"/>
        <v>0.51664533333333329</v>
      </c>
      <c r="P56" s="26">
        <f t="shared" si="21"/>
        <v>180</v>
      </c>
      <c r="Q56" s="31">
        <f t="shared" si="22"/>
        <v>0.2</v>
      </c>
    </row>
    <row r="57" spans="1:20">
      <c r="A57" s="67"/>
      <c r="B57" s="82" t="s">
        <v>275</v>
      </c>
      <c r="C57" s="73" t="s">
        <v>276</v>
      </c>
      <c r="D57" s="70" t="s">
        <v>277</v>
      </c>
      <c r="E57" s="24">
        <v>1.3</v>
      </c>
      <c r="F57" s="43">
        <f>E57/F11</f>
        <v>3.6888066001262714E-3</v>
      </c>
      <c r="G57" s="25">
        <f t="shared" si="7"/>
        <v>88.088000000000022</v>
      </c>
      <c r="H57" s="25">
        <f>G57*1.98/0.8</f>
        <v>218.01780000000002</v>
      </c>
      <c r="I57" s="45">
        <v>220</v>
      </c>
      <c r="J57" s="43">
        <f>I57/J11</f>
        <v>4.0669193086237173E-3</v>
      </c>
      <c r="K57" s="52">
        <f t="shared" si="23"/>
        <v>176</v>
      </c>
      <c r="L57" s="25">
        <f t="shared" si="17"/>
        <v>87.911999999999978</v>
      </c>
      <c r="M57" s="31">
        <f t="shared" si="18"/>
        <v>0.49949999999999989</v>
      </c>
      <c r="N57" s="25">
        <f t="shared" si="19"/>
        <v>131.91199999999998</v>
      </c>
      <c r="O57" s="31">
        <f t="shared" si="20"/>
        <v>0.59959999999999991</v>
      </c>
      <c r="P57" s="26">
        <f t="shared" si="21"/>
        <v>44</v>
      </c>
      <c r="Q57" s="31">
        <f t="shared" si="22"/>
        <v>0.2</v>
      </c>
      <c r="S57" s="58"/>
      <c r="T57" s="59"/>
    </row>
    <row r="58" spans="1:20" ht="15.6">
      <c r="A58" s="83" t="s">
        <v>278</v>
      </c>
      <c r="B58" s="84"/>
      <c r="C58" s="85"/>
      <c r="D58" s="85"/>
      <c r="E58" s="24"/>
      <c r="F58" s="43"/>
      <c r="G58" s="25"/>
      <c r="H58" s="27"/>
      <c r="I58" s="46"/>
      <c r="J58" s="49"/>
      <c r="K58" s="53"/>
      <c r="L58" s="20"/>
      <c r="M58" s="20"/>
      <c r="N58" s="20"/>
      <c r="O58" s="20"/>
      <c r="P58" s="20"/>
      <c r="Q58" s="20"/>
      <c r="S58" s="58"/>
      <c r="T58" s="59"/>
    </row>
    <row r="59" spans="1:20">
      <c r="A59" s="80" t="s">
        <v>237</v>
      </c>
      <c r="B59" s="65" t="s">
        <v>279</v>
      </c>
      <c r="C59" s="64"/>
      <c r="D59" s="66"/>
      <c r="E59" s="24"/>
      <c r="F59" s="43"/>
      <c r="G59" s="25"/>
      <c r="H59" s="25"/>
      <c r="I59" s="45"/>
      <c r="J59" s="49"/>
      <c r="K59" s="52"/>
      <c r="L59" s="25"/>
      <c r="M59" s="31"/>
      <c r="N59" s="25"/>
      <c r="O59" s="31"/>
      <c r="P59" s="26"/>
      <c r="Q59" s="31"/>
    </row>
    <row r="60" spans="1:20">
      <c r="A60" s="86" t="s">
        <v>280</v>
      </c>
      <c r="B60" s="68" t="s">
        <v>281</v>
      </c>
      <c r="C60" s="73" t="s">
        <v>282</v>
      </c>
      <c r="D60" s="86" t="s">
        <v>283</v>
      </c>
      <c r="E60" s="24">
        <v>130.65</v>
      </c>
      <c r="F60" s="43">
        <f>E60/F12</f>
        <v>0.28647640598738983</v>
      </c>
      <c r="G60" s="25">
        <f t="shared" si="7"/>
        <v>8852.8440000000028</v>
      </c>
      <c r="H60" s="25">
        <f>G60*1.485/0.8</f>
        <v>16433.091675000003</v>
      </c>
      <c r="I60" s="45">
        <v>16500</v>
      </c>
      <c r="J60" s="43">
        <f>I60/J12</f>
        <v>0.24019215372297839</v>
      </c>
      <c r="K60" s="52">
        <f t="shared" ref="K60:K80" si="24">I60*0.8</f>
        <v>13200</v>
      </c>
      <c r="L60" s="25">
        <f t="shared" ref="L60:L107" si="25">K60-G60</f>
        <v>4347.1559999999972</v>
      </c>
      <c r="M60" s="31">
        <f t="shared" ref="M60:M107" si="26">L60/K60</f>
        <v>0.32932999999999979</v>
      </c>
      <c r="N60" s="25">
        <f t="shared" ref="N60:N107" si="27">I60-G60</f>
        <v>7647.1559999999972</v>
      </c>
      <c r="O60" s="31">
        <f t="shared" ref="O60:O107" si="28">N60/I60</f>
        <v>0.46346399999999982</v>
      </c>
      <c r="P60" s="26">
        <f t="shared" ref="P60:P107" si="29">I60-K60</f>
        <v>3300</v>
      </c>
      <c r="Q60" s="31">
        <f t="shared" ref="Q60:Q107" si="30">P60/I60</f>
        <v>0.2</v>
      </c>
    </row>
    <row r="61" spans="1:20">
      <c r="A61" s="67"/>
      <c r="B61" s="71" t="s">
        <v>284</v>
      </c>
      <c r="C61" s="69" t="s">
        <v>285</v>
      </c>
      <c r="D61" s="70" t="s">
        <v>286</v>
      </c>
      <c r="E61" s="24">
        <v>0.34</v>
      </c>
      <c r="F61" s="43">
        <f>E61/F12</f>
        <v>7.455183929254691E-4</v>
      </c>
      <c r="G61" s="25">
        <f t="shared" si="7"/>
        <v>23.038400000000006</v>
      </c>
      <c r="H61" s="25">
        <f>G61*2.2/0.8</f>
        <v>63.355600000000017</v>
      </c>
      <c r="I61" s="45">
        <v>100</v>
      </c>
      <c r="J61" s="43">
        <f>I61/J12</f>
        <v>1.4557100225635054E-3</v>
      </c>
      <c r="K61" s="52">
        <f t="shared" si="24"/>
        <v>80</v>
      </c>
      <c r="L61" s="25">
        <f t="shared" si="25"/>
        <v>56.96159999999999</v>
      </c>
      <c r="M61" s="31">
        <f t="shared" si="26"/>
        <v>0.71201999999999988</v>
      </c>
      <c r="N61" s="25">
        <f t="shared" si="27"/>
        <v>76.96159999999999</v>
      </c>
      <c r="O61" s="31">
        <f t="shared" si="28"/>
        <v>0.76961599999999986</v>
      </c>
      <c r="P61" s="26">
        <f t="shared" si="29"/>
        <v>20</v>
      </c>
      <c r="Q61" s="31">
        <f t="shared" si="30"/>
        <v>0.2</v>
      </c>
    </row>
    <row r="62" spans="1:20">
      <c r="A62" s="67"/>
      <c r="B62" s="71" t="s">
        <v>241</v>
      </c>
      <c r="C62" s="69" t="s">
        <v>287</v>
      </c>
      <c r="D62" s="70" t="s">
        <v>288</v>
      </c>
      <c r="E62" s="24">
        <v>1.53</v>
      </c>
      <c r="F62" s="43">
        <f>E62/F12</f>
        <v>3.3548327681646108E-3</v>
      </c>
      <c r="G62" s="25">
        <f t="shared" si="7"/>
        <v>103.67280000000002</v>
      </c>
      <c r="H62" s="25">
        <f>G62*1.595/0.8</f>
        <v>206.69764500000002</v>
      </c>
      <c r="I62" s="45">
        <v>200</v>
      </c>
      <c r="J62" s="43">
        <f>I62/J12</f>
        <v>2.9114200451270107E-3</v>
      </c>
      <c r="K62" s="52">
        <f t="shared" si="24"/>
        <v>160</v>
      </c>
      <c r="L62" s="25">
        <f t="shared" si="25"/>
        <v>56.327199999999976</v>
      </c>
      <c r="M62" s="31">
        <f t="shared" si="26"/>
        <v>0.35204499999999983</v>
      </c>
      <c r="N62" s="25">
        <f t="shared" si="27"/>
        <v>96.327199999999976</v>
      </c>
      <c r="O62" s="31">
        <f t="shared" si="28"/>
        <v>0.4816359999999999</v>
      </c>
      <c r="P62" s="26">
        <f t="shared" si="29"/>
        <v>40</v>
      </c>
      <c r="Q62" s="31">
        <f t="shared" si="30"/>
        <v>0.2</v>
      </c>
    </row>
    <row r="63" spans="1:20">
      <c r="A63" s="67"/>
      <c r="B63" s="71" t="s">
        <v>244</v>
      </c>
      <c r="C63" s="69" t="s">
        <v>287</v>
      </c>
      <c r="D63" s="70" t="s">
        <v>289</v>
      </c>
      <c r="E63" s="24">
        <v>1.94</v>
      </c>
      <c r="F63" s="43">
        <f>E63/F12</f>
        <v>4.2538402419864995E-3</v>
      </c>
      <c r="G63" s="25">
        <f t="shared" si="7"/>
        <v>131.45440000000002</v>
      </c>
      <c r="H63" s="25">
        <f>G63*1.595/0.8</f>
        <v>262.08721000000003</v>
      </c>
      <c r="I63" s="97">
        <v>300</v>
      </c>
      <c r="J63" s="43">
        <f>I63/J12</f>
        <v>4.3671300676905158E-3</v>
      </c>
      <c r="K63" s="52">
        <f t="shared" si="24"/>
        <v>240</v>
      </c>
      <c r="L63" s="25">
        <f t="shared" si="25"/>
        <v>108.54559999999998</v>
      </c>
      <c r="M63" s="31">
        <f t="shared" si="26"/>
        <v>0.45227333333333325</v>
      </c>
      <c r="N63" s="25">
        <f t="shared" si="27"/>
        <v>168.54559999999998</v>
      </c>
      <c r="O63" s="31">
        <f t="shared" si="28"/>
        <v>0.56181866666666658</v>
      </c>
      <c r="P63" s="26">
        <f t="shared" si="29"/>
        <v>60</v>
      </c>
      <c r="Q63" s="31">
        <f t="shared" si="30"/>
        <v>0.2</v>
      </c>
    </row>
    <row r="64" spans="1:20">
      <c r="A64" s="87" t="s">
        <v>290</v>
      </c>
      <c r="B64" s="88" t="s">
        <v>291</v>
      </c>
      <c r="C64" s="89" t="s">
        <v>292</v>
      </c>
      <c r="D64" s="69" t="s">
        <v>293</v>
      </c>
      <c r="E64" s="24">
        <v>4.57</v>
      </c>
      <c r="F64" s="43">
        <f>E64/F12</f>
        <v>1.002064428138057E-2</v>
      </c>
      <c r="G64" s="25">
        <f t="shared" si="7"/>
        <v>309.66320000000007</v>
      </c>
      <c r="H64" s="25">
        <f>G64*1.595/0.8</f>
        <v>617.39100500000006</v>
      </c>
      <c r="I64" s="97">
        <v>650</v>
      </c>
      <c r="J64" s="43">
        <f>I64/J12</f>
        <v>9.4621151466627845E-3</v>
      </c>
      <c r="K64" s="52">
        <f t="shared" si="24"/>
        <v>520</v>
      </c>
      <c r="L64" s="25">
        <f t="shared" si="25"/>
        <v>210.33679999999993</v>
      </c>
      <c r="M64" s="31">
        <f t="shared" si="26"/>
        <v>0.40449384615384604</v>
      </c>
      <c r="N64" s="25">
        <f t="shared" si="27"/>
        <v>340.33679999999993</v>
      </c>
      <c r="O64" s="31">
        <f t="shared" si="28"/>
        <v>0.52359507692307683</v>
      </c>
      <c r="P64" s="26">
        <f t="shared" si="29"/>
        <v>130</v>
      </c>
      <c r="Q64" s="31">
        <f t="shared" si="30"/>
        <v>0.2</v>
      </c>
    </row>
    <row r="65" spans="1:17">
      <c r="A65" s="90" t="s">
        <v>294</v>
      </c>
      <c r="B65" s="88" t="s">
        <v>295</v>
      </c>
      <c r="C65" s="89" t="s">
        <v>296</v>
      </c>
      <c r="D65" s="69" t="s">
        <v>297</v>
      </c>
      <c r="E65" s="24">
        <v>19.64</v>
      </c>
      <c r="F65" s="43">
        <f>E65/F12</f>
        <v>4.3064650697224156E-2</v>
      </c>
      <c r="G65" s="25">
        <f t="shared" si="7"/>
        <v>1330.8064000000002</v>
      </c>
      <c r="H65" s="25">
        <f>G65*1.485/0.8</f>
        <v>2470.3093800000001</v>
      </c>
      <c r="I65" s="45">
        <v>2500</v>
      </c>
      <c r="J65" s="43">
        <f>I65/J12</f>
        <v>3.6392750564087632E-2</v>
      </c>
      <c r="K65" s="52">
        <f t="shared" si="24"/>
        <v>2000</v>
      </c>
      <c r="L65" s="25">
        <f t="shared" si="25"/>
        <v>669.19359999999983</v>
      </c>
      <c r="M65" s="31">
        <f t="shared" si="26"/>
        <v>0.33459679999999992</v>
      </c>
      <c r="N65" s="25">
        <f t="shared" si="27"/>
        <v>1169.1935999999998</v>
      </c>
      <c r="O65" s="31">
        <f t="shared" si="28"/>
        <v>0.46767743999999994</v>
      </c>
      <c r="P65" s="26">
        <f t="shared" si="29"/>
        <v>500</v>
      </c>
      <c r="Q65" s="31">
        <f t="shared" si="30"/>
        <v>0.2</v>
      </c>
    </row>
    <row r="66" spans="1:17">
      <c r="A66" s="79" t="s">
        <v>298</v>
      </c>
      <c r="B66" s="71" t="s">
        <v>299</v>
      </c>
      <c r="C66" s="69" t="s">
        <v>300</v>
      </c>
      <c r="D66" s="70" t="s">
        <v>301</v>
      </c>
      <c r="E66" s="24">
        <v>0.45</v>
      </c>
      <c r="F66" s="43">
        <f>E66/F12</f>
        <v>9.8671552004841491E-4</v>
      </c>
      <c r="G66" s="25">
        <f t="shared" si="7"/>
        <v>30.492000000000008</v>
      </c>
      <c r="H66" s="25">
        <f>G66*2.2/0.8</f>
        <v>83.853000000000023</v>
      </c>
      <c r="I66" s="45">
        <v>100</v>
      </c>
      <c r="J66" s="43">
        <f>I66/J12</f>
        <v>1.4557100225635054E-3</v>
      </c>
      <c r="K66" s="52">
        <f t="shared" si="24"/>
        <v>80</v>
      </c>
      <c r="L66" s="25">
        <f t="shared" si="25"/>
        <v>49.507999999999996</v>
      </c>
      <c r="M66" s="31">
        <f t="shared" si="26"/>
        <v>0.6188499999999999</v>
      </c>
      <c r="N66" s="25">
        <f t="shared" si="27"/>
        <v>69.507999999999996</v>
      </c>
      <c r="O66" s="31">
        <f t="shared" si="28"/>
        <v>0.69507999999999992</v>
      </c>
      <c r="P66" s="26">
        <f t="shared" si="29"/>
        <v>20</v>
      </c>
      <c r="Q66" s="31">
        <f t="shared" si="30"/>
        <v>0.2</v>
      </c>
    </row>
    <row r="67" spans="1:17">
      <c r="A67" s="79" t="s">
        <v>302</v>
      </c>
      <c r="B67" s="71" t="s">
        <v>303</v>
      </c>
      <c r="C67" s="69" t="s">
        <v>304</v>
      </c>
      <c r="D67" s="70" t="s">
        <v>305</v>
      </c>
      <c r="E67" s="24">
        <v>0.46</v>
      </c>
      <c r="F67" s="43">
        <f>E67/F12</f>
        <v>1.0086425316050464E-3</v>
      </c>
      <c r="G67" s="25">
        <f t="shared" si="7"/>
        <v>31.169600000000013</v>
      </c>
      <c r="H67" s="25">
        <f>G67*2.2/0.8</f>
        <v>85.716400000000036</v>
      </c>
      <c r="I67" s="45">
        <v>100</v>
      </c>
      <c r="J67" s="43">
        <f>I67/J12</f>
        <v>1.4557100225635054E-3</v>
      </c>
      <c r="K67" s="52">
        <f t="shared" si="24"/>
        <v>80</v>
      </c>
      <c r="L67" s="25">
        <f t="shared" si="25"/>
        <v>48.830399999999983</v>
      </c>
      <c r="M67" s="31">
        <f t="shared" si="26"/>
        <v>0.61037999999999981</v>
      </c>
      <c r="N67" s="25">
        <f t="shared" si="27"/>
        <v>68.830399999999983</v>
      </c>
      <c r="O67" s="31">
        <f t="shared" si="28"/>
        <v>0.6883039999999998</v>
      </c>
      <c r="P67" s="26">
        <f t="shared" si="29"/>
        <v>20</v>
      </c>
      <c r="Q67" s="31">
        <f t="shared" si="30"/>
        <v>0.2</v>
      </c>
    </row>
    <row r="68" spans="1:17">
      <c r="A68" s="67"/>
      <c r="B68" s="71" t="s">
        <v>306</v>
      </c>
      <c r="C68" s="69" t="s">
        <v>307</v>
      </c>
      <c r="D68" s="70" t="s">
        <v>308</v>
      </c>
      <c r="E68" s="24">
        <v>2.42</v>
      </c>
      <c r="F68" s="43">
        <f>E68/F12</f>
        <v>5.3063367967048089E-3</v>
      </c>
      <c r="G68" s="25">
        <f t="shared" si="7"/>
        <v>163.97919999999999</v>
      </c>
      <c r="H68" s="25">
        <f>G68*1.595/0.8</f>
        <v>326.93352999999991</v>
      </c>
      <c r="I68" s="45">
        <v>400</v>
      </c>
      <c r="J68" s="43">
        <f>I68/J12</f>
        <v>5.8228400902540214E-3</v>
      </c>
      <c r="K68" s="52">
        <f t="shared" si="24"/>
        <v>320</v>
      </c>
      <c r="L68" s="98">
        <f t="shared" si="25"/>
        <v>156.02080000000001</v>
      </c>
      <c r="M68" s="99">
        <f t="shared" si="26"/>
        <v>0.48756500000000003</v>
      </c>
      <c r="N68" s="98">
        <f t="shared" si="27"/>
        <v>236.02080000000001</v>
      </c>
      <c r="O68" s="99">
        <f t="shared" si="28"/>
        <v>0.59005200000000002</v>
      </c>
      <c r="P68" s="100">
        <f t="shared" si="29"/>
        <v>80</v>
      </c>
      <c r="Q68" s="99">
        <f t="shared" si="30"/>
        <v>0.2</v>
      </c>
    </row>
    <row r="69" spans="1:17">
      <c r="A69" s="67"/>
      <c r="B69" s="72" t="s">
        <v>251</v>
      </c>
      <c r="C69" s="69" t="s">
        <v>309</v>
      </c>
      <c r="D69" s="70" t="s">
        <v>310</v>
      </c>
      <c r="E69" s="24">
        <v>5.84</v>
      </c>
      <c r="F69" s="43">
        <f>E69/F12</f>
        <v>1.2805374749072762E-2</v>
      </c>
      <c r="G69" s="25">
        <f t="shared" si="7"/>
        <v>395.71840000000009</v>
      </c>
      <c r="H69" s="25">
        <f>G69*1.595/0.8</f>
        <v>788.96356000000003</v>
      </c>
      <c r="I69" s="45">
        <v>800</v>
      </c>
      <c r="J69" s="43">
        <f>I69/J12</f>
        <v>1.1645680180508043E-2</v>
      </c>
      <c r="K69" s="52">
        <f t="shared" si="24"/>
        <v>640</v>
      </c>
      <c r="L69" s="25">
        <f t="shared" si="25"/>
        <v>244.28159999999991</v>
      </c>
      <c r="M69" s="31">
        <f t="shared" si="26"/>
        <v>0.38168999999999986</v>
      </c>
      <c r="N69" s="25">
        <f t="shared" si="27"/>
        <v>404.28159999999991</v>
      </c>
      <c r="O69" s="31">
        <f t="shared" si="28"/>
        <v>0.50535199999999991</v>
      </c>
      <c r="P69" s="26">
        <f t="shared" si="29"/>
        <v>160</v>
      </c>
      <c r="Q69" s="31">
        <f t="shared" si="30"/>
        <v>0.2</v>
      </c>
    </row>
    <row r="70" spans="1:17">
      <c r="A70" s="90" t="s">
        <v>311</v>
      </c>
      <c r="B70" s="68" t="s">
        <v>312</v>
      </c>
      <c r="C70" s="73" t="s">
        <v>313</v>
      </c>
      <c r="D70" s="91" t="s">
        <v>314</v>
      </c>
      <c r="E70" s="24">
        <v>7.46</v>
      </c>
      <c r="F70" s="43">
        <f>E70/F12</f>
        <v>1.6357550621247056E-2</v>
      </c>
      <c r="G70" s="25">
        <f t="shared" si="7"/>
        <v>505.48960000000011</v>
      </c>
      <c r="H70" s="25">
        <f>G70*1.595/0.8</f>
        <v>1007.8198900000002</v>
      </c>
      <c r="I70" s="45">
        <v>1050</v>
      </c>
      <c r="J70" s="43">
        <f>I70/J12</f>
        <v>1.5284955236916807E-2</v>
      </c>
      <c r="K70" s="52">
        <f t="shared" si="24"/>
        <v>840</v>
      </c>
      <c r="L70" s="25">
        <f t="shared" si="25"/>
        <v>334.51039999999989</v>
      </c>
      <c r="M70" s="31">
        <f t="shared" si="26"/>
        <v>0.39822666666666656</v>
      </c>
      <c r="N70" s="25">
        <f t="shared" si="27"/>
        <v>544.51039999999989</v>
      </c>
      <c r="O70" s="31">
        <f t="shared" si="28"/>
        <v>0.51858133333333323</v>
      </c>
      <c r="P70" s="26">
        <f t="shared" si="29"/>
        <v>210</v>
      </c>
      <c r="Q70" s="31">
        <f t="shared" si="30"/>
        <v>0.2</v>
      </c>
    </row>
    <row r="71" spans="1:17">
      <c r="A71" s="69"/>
      <c r="B71" s="71" t="s">
        <v>315</v>
      </c>
      <c r="C71" s="69" t="s">
        <v>2</v>
      </c>
      <c r="D71" s="70" t="s">
        <v>316</v>
      </c>
      <c r="E71" s="24">
        <v>79.959999999999994</v>
      </c>
      <c r="F71" s="43">
        <f>E71/F12</f>
        <v>0.17532838440682499</v>
      </c>
      <c r="G71" s="25">
        <f t="shared" si="7"/>
        <v>5418.0896000000002</v>
      </c>
      <c r="H71" s="25">
        <f>G71*1.485/0.8</f>
        <v>10057.328820000001</v>
      </c>
      <c r="I71" s="45">
        <v>10100</v>
      </c>
      <c r="J71" s="43">
        <f>I71/J12</f>
        <v>0.14702671227891403</v>
      </c>
      <c r="K71" s="52">
        <f t="shared" si="24"/>
        <v>8080</v>
      </c>
      <c r="L71" s="25">
        <f t="shared" si="25"/>
        <v>2661.9103999999998</v>
      </c>
      <c r="M71" s="31">
        <f t="shared" si="26"/>
        <v>0.32944435643564352</v>
      </c>
      <c r="N71" s="25">
        <f t="shared" si="27"/>
        <v>4681.9103999999998</v>
      </c>
      <c r="O71" s="31">
        <f t="shared" si="28"/>
        <v>0.4635554851485148</v>
      </c>
      <c r="P71" s="26">
        <f t="shared" si="29"/>
        <v>2020</v>
      </c>
      <c r="Q71" s="31">
        <f t="shared" si="30"/>
        <v>0.2</v>
      </c>
    </row>
    <row r="72" spans="1:17">
      <c r="A72" s="67" t="s">
        <v>317</v>
      </c>
      <c r="B72" s="72" t="s">
        <v>318</v>
      </c>
      <c r="C72" s="89" t="s">
        <v>319</v>
      </c>
      <c r="D72" s="69" t="s">
        <v>320</v>
      </c>
      <c r="E72" s="24">
        <v>8.92</v>
      </c>
      <c r="F72" s="43">
        <f>E72/F12</f>
        <v>1.9558894308515245E-2</v>
      </c>
      <c r="G72" s="25">
        <f t="shared" si="7"/>
        <v>604.41920000000005</v>
      </c>
      <c r="H72" s="25">
        <f>G72*1.595/0.8</f>
        <v>1205.06078</v>
      </c>
      <c r="I72" s="45">
        <v>1200</v>
      </c>
      <c r="J72" s="43">
        <f>I72/J12</f>
        <v>1.7468520270762063E-2</v>
      </c>
      <c r="K72" s="52">
        <f t="shared" si="24"/>
        <v>960</v>
      </c>
      <c r="L72" s="25">
        <f t="shared" si="25"/>
        <v>355.58079999999995</v>
      </c>
      <c r="M72" s="31">
        <f t="shared" si="26"/>
        <v>0.3703966666666666</v>
      </c>
      <c r="N72" s="25">
        <f t="shared" si="27"/>
        <v>595.58079999999995</v>
      </c>
      <c r="O72" s="31">
        <f t="shared" si="28"/>
        <v>0.49631733333333328</v>
      </c>
      <c r="P72" s="26">
        <f t="shared" si="29"/>
        <v>240</v>
      </c>
      <c r="Q72" s="31">
        <f t="shared" si="30"/>
        <v>0.2</v>
      </c>
    </row>
    <row r="73" spans="1:17">
      <c r="A73" s="70"/>
      <c r="B73" s="71" t="s">
        <v>321</v>
      </c>
      <c r="C73" s="69" t="s">
        <v>2</v>
      </c>
      <c r="D73" s="70" t="s">
        <v>322</v>
      </c>
      <c r="E73" s="24">
        <v>15.02</v>
      </c>
      <c r="F73" s="43">
        <f>E73/F12</f>
        <v>3.2934371358060426E-2</v>
      </c>
      <c r="G73" s="25">
        <f t="shared" si="7"/>
        <v>1017.7552000000003</v>
      </c>
      <c r="H73" s="25">
        <f>G73*1.485/0.8</f>
        <v>1889.2080900000008</v>
      </c>
      <c r="I73" s="45">
        <v>2000</v>
      </c>
      <c r="J73" s="43">
        <f>I73/J12</f>
        <v>2.9114200451270108E-2</v>
      </c>
      <c r="K73" s="52">
        <f t="shared" si="24"/>
        <v>1600</v>
      </c>
      <c r="L73" s="25">
        <f t="shared" si="25"/>
        <v>582.24479999999971</v>
      </c>
      <c r="M73" s="31">
        <f t="shared" si="26"/>
        <v>0.36390299999999981</v>
      </c>
      <c r="N73" s="25">
        <f t="shared" si="27"/>
        <v>982.24479999999971</v>
      </c>
      <c r="O73" s="31">
        <f t="shared" si="28"/>
        <v>0.49112239999999985</v>
      </c>
      <c r="P73" s="26">
        <f t="shared" si="29"/>
        <v>400</v>
      </c>
      <c r="Q73" s="31">
        <f t="shared" si="30"/>
        <v>0.2</v>
      </c>
    </row>
    <row r="74" spans="1:17">
      <c r="A74" s="79" t="s">
        <v>323</v>
      </c>
      <c r="B74" s="71" t="s">
        <v>324</v>
      </c>
      <c r="C74" s="69" t="s">
        <v>304</v>
      </c>
      <c r="D74" s="92" t="s">
        <v>325</v>
      </c>
      <c r="E74" s="24">
        <v>8.33</v>
      </c>
      <c r="F74" s="43">
        <f>E74/F12</f>
        <v>1.8265200626673993E-2</v>
      </c>
      <c r="G74" s="25">
        <f t="shared" si="7"/>
        <v>564.44080000000008</v>
      </c>
      <c r="H74" s="25">
        <f>G74*1.595/0.8</f>
        <v>1125.3538450000001</v>
      </c>
      <c r="I74" s="45">
        <v>1130</v>
      </c>
      <c r="J74" s="43">
        <f>I74/J12</f>
        <v>1.644952325496761E-2</v>
      </c>
      <c r="K74" s="52">
        <f t="shared" si="24"/>
        <v>904</v>
      </c>
      <c r="L74" s="25">
        <f t="shared" si="25"/>
        <v>339.55919999999992</v>
      </c>
      <c r="M74" s="31">
        <f t="shared" si="26"/>
        <v>0.37561858407079635</v>
      </c>
      <c r="N74" s="25">
        <f t="shared" si="27"/>
        <v>565.55919999999992</v>
      </c>
      <c r="O74" s="31">
        <f t="shared" si="28"/>
        <v>0.50049486725663705</v>
      </c>
      <c r="P74" s="26">
        <f t="shared" si="29"/>
        <v>226</v>
      </c>
      <c r="Q74" s="31">
        <f t="shared" si="30"/>
        <v>0.2</v>
      </c>
    </row>
    <row r="75" spans="1:17">
      <c r="A75" s="69"/>
      <c r="B75" s="71" t="s">
        <v>326</v>
      </c>
      <c r="C75" s="69" t="s">
        <v>2</v>
      </c>
      <c r="D75" s="70" t="s">
        <v>327</v>
      </c>
      <c r="E75" s="24">
        <v>54.41</v>
      </c>
      <c r="F75" s="43">
        <f>E75/F12</f>
        <v>0.11930486987963167</v>
      </c>
      <c r="G75" s="25">
        <f t="shared" si="7"/>
        <v>3686.8216000000007</v>
      </c>
      <c r="H75" s="25">
        <f>G75*1.485/0.8</f>
        <v>6843.6625950000016</v>
      </c>
      <c r="I75" s="45">
        <v>6850</v>
      </c>
      <c r="J75" s="43">
        <f>I75/J12</f>
        <v>9.9716136545600118E-2</v>
      </c>
      <c r="K75" s="52">
        <f t="shared" si="24"/>
        <v>5480</v>
      </c>
      <c r="L75" s="25">
        <f t="shared" si="25"/>
        <v>1793.1783999999993</v>
      </c>
      <c r="M75" s="31">
        <f t="shared" si="26"/>
        <v>0.32722233576642323</v>
      </c>
      <c r="N75" s="25">
        <f t="shared" si="27"/>
        <v>3163.1783999999993</v>
      </c>
      <c r="O75" s="31">
        <f t="shared" si="28"/>
        <v>0.46177786861313858</v>
      </c>
      <c r="P75" s="26">
        <f t="shared" si="29"/>
        <v>1370</v>
      </c>
      <c r="Q75" s="31">
        <f t="shared" si="30"/>
        <v>0.2</v>
      </c>
    </row>
    <row r="76" spans="1:17">
      <c r="A76" s="79"/>
      <c r="B76" s="71" t="s">
        <v>328</v>
      </c>
      <c r="C76" s="69" t="s">
        <v>2</v>
      </c>
      <c r="D76" s="70" t="s">
        <v>329</v>
      </c>
      <c r="E76" s="24">
        <v>7.38</v>
      </c>
      <c r="F76" s="43">
        <f>E76/F12</f>
        <v>1.6182134528794002E-2</v>
      </c>
      <c r="G76" s="25">
        <f t="shared" si="7"/>
        <v>500.06880000000007</v>
      </c>
      <c r="H76" s="25">
        <f>G76*1.595/0.8</f>
        <v>997.01217000000008</v>
      </c>
      <c r="I76" s="45">
        <v>1000</v>
      </c>
      <c r="J76" s="43">
        <f>I76/J12</f>
        <v>1.4557100225635054E-2</v>
      </c>
      <c r="K76" s="52">
        <f t="shared" si="24"/>
        <v>800</v>
      </c>
      <c r="L76" s="25">
        <f t="shared" si="25"/>
        <v>299.93119999999993</v>
      </c>
      <c r="M76" s="31">
        <f t="shared" si="26"/>
        <v>0.37491399999999991</v>
      </c>
      <c r="N76" s="25">
        <f t="shared" si="27"/>
        <v>499.93119999999993</v>
      </c>
      <c r="O76" s="31">
        <f t="shared" si="28"/>
        <v>0.49993119999999991</v>
      </c>
      <c r="P76" s="26">
        <f t="shared" si="29"/>
        <v>200</v>
      </c>
      <c r="Q76" s="31">
        <f t="shared" si="30"/>
        <v>0.2</v>
      </c>
    </row>
    <row r="77" spans="1:17">
      <c r="A77" s="67"/>
      <c r="B77" s="71" t="s">
        <v>330</v>
      </c>
      <c r="C77" s="69" t="s">
        <v>307</v>
      </c>
      <c r="D77" s="70" t="s">
        <v>331</v>
      </c>
      <c r="E77" s="24">
        <v>6.51</v>
      </c>
      <c r="F77" s="43">
        <f>E77/F12</f>
        <v>1.4274484523367069E-2</v>
      </c>
      <c r="G77" s="25">
        <f t="shared" si="7"/>
        <v>441.1176000000001</v>
      </c>
      <c r="H77" s="25">
        <f>G77*1.595/0.8</f>
        <v>879.47821500000009</v>
      </c>
      <c r="I77" s="45">
        <v>1000</v>
      </c>
      <c r="J77" s="43">
        <f>I77/J12</f>
        <v>1.4557100225635054E-2</v>
      </c>
      <c r="K77" s="52">
        <f t="shared" si="24"/>
        <v>800</v>
      </c>
      <c r="L77" s="25">
        <f t="shared" si="25"/>
        <v>358.8823999999999</v>
      </c>
      <c r="M77" s="31">
        <f t="shared" si="26"/>
        <v>0.44860299999999986</v>
      </c>
      <c r="N77" s="25">
        <f t="shared" si="27"/>
        <v>558.88239999999996</v>
      </c>
      <c r="O77" s="31">
        <f t="shared" si="28"/>
        <v>0.5588824</v>
      </c>
      <c r="P77" s="26">
        <f t="shared" si="29"/>
        <v>200</v>
      </c>
      <c r="Q77" s="31">
        <f t="shared" si="30"/>
        <v>0.2</v>
      </c>
    </row>
    <row r="78" spans="1:17">
      <c r="A78" s="67"/>
      <c r="B78" s="71" t="s">
        <v>332</v>
      </c>
      <c r="C78" s="69" t="s">
        <v>287</v>
      </c>
      <c r="D78" s="70" t="s">
        <v>333</v>
      </c>
      <c r="E78" s="24">
        <v>1.73</v>
      </c>
      <c r="F78" s="43">
        <f>E78/F12</f>
        <v>3.7933729992972393E-3</v>
      </c>
      <c r="G78" s="25">
        <f t="shared" si="7"/>
        <v>117.22480000000002</v>
      </c>
      <c r="H78" s="25">
        <f>G78*1.595/0.8</f>
        <v>233.71694500000004</v>
      </c>
      <c r="I78" s="45">
        <v>300</v>
      </c>
      <c r="J78" s="43">
        <f>I78/J12</f>
        <v>4.3671300676905158E-3</v>
      </c>
      <c r="K78" s="52">
        <f t="shared" si="24"/>
        <v>240</v>
      </c>
      <c r="L78" s="25">
        <f t="shared" si="25"/>
        <v>122.77519999999998</v>
      </c>
      <c r="M78" s="31">
        <f t="shared" si="26"/>
        <v>0.51156333333333326</v>
      </c>
      <c r="N78" s="25">
        <f t="shared" si="27"/>
        <v>182.77519999999998</v>
      </c>
      <c r="O78" s="31">
        <f t="shared" si="28"/>
        <v>0.60925066666666661</v>
      </c>
      <c r="P78" s="26">
        <f t="shared" si="29"/>
        <v>60</v>
      </c>
      <c r="Q78" s="31">
        <f t="shared" si="30"/>
        <v>0.2</v>
      </c>
    </row>
    <row r="79" spans="1:17">
      <c r="A79" s="93" t="s">
        <v>334</v>
      </c>
      <c r="B79" s="88" t="s">
        <v>335</v>
      </c>
      <c r="C79" s="89" t="s">
        <v>336</v>
      </c>
      <c r="D79" s="69" t="s">
        <v>337</v>
      </c>
      <c r="E79" s="24">
        <v>9.66</v>
      </c>
      <c r="F79" s="43">
        <f>E79/F12</f>
        <v>2.1181493163705972E-2</v>
      </c>
      <c r="G79" s="25">
        <f t="shared" si="7"/>
        <v>654.56160000000011</v>
      </c>
      <c r="H79" s="25">
        <f>G79*1.595/0.8</f>
        <v>1305.0321900000001</v>
      </c>
      <c r="I79" s="45">
        <v>1300</v>
      </c>
      <c r="J79" s="43">
        <f>I79/J12</f>
        <v>1.8924230293325569E-2</v>
      </c>
      <c r="K79" s="52">
        <f t="shared" si="24"/>
        <v>1040</v>
      </c>
      <c r="L79" s="25">
        <f t="shared" si="25"/>
        <v>385.43839999999989</v>
      </c>
      <c r="M79" s="31">
        <f t="shared" si="26"/>
        <v>0.37061384615384607</v>
      </c>
      <c r="N79" s="25">
        <f t="shared" si="27"/>
        <v>645.43839999999989</v>
      </c>
      <c r="O79" s="31">
        <f t="shared" si="28"/>
        <v>0.49649107692307681</v>
      </c>
      <c r="P79" s="26">
        <f t="shared" si="29"/>
        <v>260</v>
      </c>
      <c r="Q79" s="31">
        <f t="shared" si="30"/>
        <v>0.2</v>
      </c>
    </row>
    <row r="80" spans="1:17">
      <c r="A80" s="79" t="s">
        <v>338</v>
      </c>
      <c r="B80" s="71" t="s">
        <v>339</v>
      </c>
      <c r="C80" s="69" t="s">
        <v>340</v>
      </c>
      <c r="D80" s="92" t="s">
        <v>341</v>
      </c>
      <c r="E80" s="24">
        <v>9.5399999999999991</v>
      </c>
      <c r="F80" s="43">
        <f>E80/F12</f>
        <v>2.0918369025026393E-2</v>
      </c>
      <c r="G80" s="25">
        <f t="shared" si="7"/>
        <v>646.43039999999996</v>
      </c>
      <c r="H80" s="25">
        <f>G80*1.595/0.8</f>
        <v>1288.8206099999998</v>
      </c>
      <c r="I80" s="45">
        <v>1300</v>
      </c>
      <c r="J80" s="43">
        <f>I80/J12</f>
        <v>1.8924230293325569E-2</v>
      </c>
      <c r="K80" s="52">
        <f t="shared" si="24"/>
        <v>1040</v>
      </c>
      <c r="L80" s="25">
        <f t="shared" si="25"/>
        <v>393.56960000000004</v>
      </c>
      <c r="M80" s="31">
        <f t="shared" si="26"/>
        <v>0.37843230769230773</v>
      </c>
      <c r="N80" s="25">
        <f t="shared" si="27"/>
        <v>653.56960000000004</v>
      </c>
      <c r="O80" s="31">
        <f t="shared" si="28"/>
        <v>0.50274584615384621</v>
      </c>
      <c r="P80" s="26">
        <f t="shared" si="29"/>
        <v>260</v>
      </c>
      <c r="Q80" s="31">
        <f t="shared" si="30"/>
        <v>0.2</v>
      </c>
    </row>
    <row r="81" spans="1:17" ht="15.6">
      <c r="A81" s="83" t="s">
        <v>342</v>
      </c>
      <c r="B81" s="84"/>
      <c r="C81" s="57"/>
      <c r="D81" s="57"/>
      <c r="E81" s="24"/>
      <c r="F81" s="43"/>
      <c r="G81" s="25"/>
      <c r="H81" s="25"/>
      <c r="I81" s="45"/>
      <c r="J81" s="49"/>
      <c r="K81" s="52"/>
      <c r="L81" s="25"/>
      <c r="M81" s="31"/>
      <c r="N81" s="25"/>
      <c r="O81" s="31"/>
      <c r="P81" s="26"/>
      <c r="Q81" s="31"/>
    </row>
    <row r="82" spans="1:17">
      <c r="A82" s="80" t="s">
        <v>237</v>
      </c>
      <c r="B82" s="65" t="s">
        <v>343</v>
      </c>
      <c r="C82" s="64"/>
      <c r="D82" s="66"/>
      <c r="E82" s="24"/>
      <c r="F82" s="43"/>
      <c r="G82" s="25"/>
      <c r="H82" s="25"/>
      <c r="I82" s="45"/>
      <c r="J82" s="49"/>
      <c r="K82" s="52"/>
      <c r="L82" s="25"/>
      <c r="M82" s="31"/>
      <c r="N82" s="25"/>
      <c r="O82" s="31"/>
      <c r="P82" s="26"/>
      <c r="Q82" s="31"/>
    </row>
    <row r="83" spans="1:17">
      <c r="A83" s="79"/>
      <c r="B83" s="68" t="s">
        <v>239</v>
      </c>
      <c r="C83" s="69" t="s">
        <v>2</v>
      </c>
      <c r="D83" s="70" t="s">
        <v>344</v>
      </c>
      <c r="E83" s="24">
        <v>174.59</v>
      </c>
      <c r="F83" s="43">
        <f>E83/F13</f>
        <v>0.22910585204766884</v>
      </c>
      <c r="G83" s="25">
        <f t="shared" si="7"/>
        <v>11830.218400000002</v>
      </c>
      <c r="H83" s="25">
        <f>G83*1.485/0.8</f>
        <v>21959.842905000005</v>
      </c>
      <c r="I83" s="45">
        <v>22000</v>
      </c>
      <c r="J83" s="43">
        <f>I83/J13</f>
        <v>0.20736132711249353</v>
      </c>
      <c r="K83" s="52">
        <f t="shared" ref="K83:K90" si="31">I83*0.8</f>
        <v>17600</v>
      </c>
      <c r="L83" s="25">
        <f t="shared" si="25"/>
        <v>5769.7815999999984</v>
      </c>
      <c r="M83" s="31">
        <f t="shared" si="26"/>
        <v>0.32782849999999991</v>
      </c>
      <c r="N83" s="25">
        <f t="shared" si="27"/>
        <v>10169.781599999998</v>
      </c>
      <c r="O83" s="31">
        <f t="shared" si="28"/>
        <v>0.46226279999999992</v>
      </c>
      <c r="P83" s="26">
        <f t="shared" si="29"/>
        <v>4400</v>
      </c>
      <c r="Q83" s="31">
        <f t="shared" si="30"/>
        <v>0.2</v>
      </c>
    </row>
    <row r="84" spans="1:17">
      <c r="A84" s="79"/>
      <c r="B84" s="68" t="s">
        <v>251</v>
      </c>
      <c r="C84" s="69" t="s">
        <v>2</v>
      </c>
      <c r="D84" s="70" t="s">
        <v>345</v>
      </c>
      <c r="E84" s="24">
        <v>5.82</v>
      </c>
      <c r="F84" s="43">
        <f>E84/F13</f>
        <v>7.6372991518267519E-3</v>
      </c>
      <c r="G84" s="25">
        <f t="shared" ref="G84:G107" si="32">E84*1.1*1.12*55</f>
        <v>394.36320000000006</v>
      </c>
      <c r="H84" s="25">
        <f>G84*1.595/0.8</f>
        <v>786.26162999999997</v>
      </c>
      <c r="I84" s="45">
        <v>800</v>
      </c>
      <c r="J84" s="43">
        <f>I84/J13</f>
        <v>7.5404118949997647E-3</v>
      </c>
      <c r="K84" s="52">
        <f t="shared" si="31"/>
        <v>640</v>
      </c>
      <c r="L84" s="25">
        <f t="shared" si="25"/>
        <v>245.63679999999994</v>
      </c>
      <c r="M84" s="31">
        <f t="shared" si="26"/>
        <v>0.38380749999999991</v>
      </c>
      <c r="N84" s="25">
        <f t="shared" si="27"/>
        <v>405.63679999999994</v>
      </c>
      <c r="O84" s="31">
        <f t="shared" si="28"/>
        <v>0.50704599999999989</v>
      </c>
      <c r="P84" s="26">
        <f t="shared" si="29"/>
        <v>160</v>
      </c>
      <c r="Q84" s="31">
        <f t="shared" si="30"/>
        <v>0.2</v>
      </c>
    </row>
    <row r="85" spans="1:17">
      <c r="A85" s="79"/>
      <c r="B85" s="71" t="s">
        <v>346</v>
      </c>
      <c r="C85" s="69" t="s">
        <v>2</v>
      </c>
      <c r="D85" s="70" t="s">
        <v>347</v>
      </c>
      <c r="E85" s="24">
        <v>15.23</v>
      </c>
      <c r="F85" s="43">
        <f>E85/F13</f>
        <v>1.9985578364660039E-2</v>
      </c>
      <c r="G85" s="25">
        <f t="shared" si="32"/>
        <v>1031.9848000000002</v>
      </c>
      <c r="H85" s="25">
        <f>G85*1.485/0.8</f>
        <v>1915.6217850000003</v>
      </c>
      <c r="I85" s="45">
        <v>1950</v>
      </c>
      <c r="J85" s="43">
        <f>I85/J13</f>
        <v>1.8379753994061925E-2</v>
      </c>
      <c r="K85" s="52">
        <f t="shared" si="31"/>
        <v>1560</v>
      </c>
      <c r="L85" s="25">
        <f t="shared" si="25"/>
        <v>528.01519999999982</v>
      </c>
      <c r="M85" s="31">
        <f t="shared" si="26"/>
        <v>0.33847128205128196</v>
      </c>
      <c r="N85" s="25">
        <f t="shared" si="27"/>
        <v>918.01519999999982</v>
      </c>
      <c r="O85" s="31">
        <f t="shared" si="28"/>
        <v>0.47077702564102553</v>
      </c>
      <c r="P85" s="26">
        <f t="shared" si="29"/>
        <v>390</v>
      </c>
      <c r="Q85" s="31">
        <f t="shared" si="30"/>
        <v>0.2</v>
      </c>
    </row>
    <row r="86" spans="1:17">
      <c r="A86" s="79"/>
      <c r="B86" s="71" t="s">
        <v>348</v>
      </c>
      <c r="C86" s="69" t="s">
        <v>2</v>
      </c>
      <c r="D86" s="70" t="s">
        <v>349</v>
      </c>
      <c r="E86" s="24">
        <v>54.41</v>
      </c>
      <c r="F86" s="43">
        <f>E86/F13</f>
        <v>7.1399561314586524E-2</v>
      </c>
      <c r="G86" s="25">
        <f t="shared" si="32"/>
        <v>3686.8216000000007</v>
      </c>
      <c r="H86" s="25">
        <f>G86*1.485/0.8</f>
        <v>6843.6625950000016</v>
      </c>
      <c r="I86" s="45">
        <v>6850</v>
      </c>
      <c r="J86" s="43">
        <f>I86/J13</f>
        <v>6.4564776850935479E-2</v>
      </c>
      <c r="K86" s="52">
        <f t="shared" si="31"/>
        <v>5480</v>
      </c>
      <c r="L86" s="25">
        <f t="shared" si="25"/>
        <v>1793.1783999999993</v>
      </c>
      <c r="M86" s="31">
        <f t="shared" si="26"/>
        <v>0.32722233576642323</v>
      </c>
      <c r="N86" s="25">
        <f t="shared" si="27"/>
        <v>3163.1783999999993</v>
      </c>
      <c r="O86" s="31">
        <f t="shared" si="28"/>
        <v>0.46177786861313858</v>
      </c>
      <c r="P86" s="26">
        <f t="shared" si="29"/>
        <v>1370</v>
      </c>
      <c r="Q86" s="31">
        <f t="shared" si="30"/>
        <v>0.2</v>
      </c>
    </row>
    <row r="87" spans="1:17">
      <c r="A87" s="79"/>
      <c r="B87" s="71" t="s">
        <v>350</v>
      </c>
      <c r="C87" s="69" t="s">
        <v>2</v>
      </c>
      <c r="D87" s="70" t="s">
        <v>351</v>
      </c>
      <c r="E87" s="24">
        <v>8.0500000000000007</v>
      </c>
      <c r="F87" s="43">
        <f>E87/F13</f>
        <v>1.0563618242646969E-2</v>
      </c>
      <c r="G87" s="25">
        <f t="shared" si="32"/>
        <v>545.46800000000019</v>
      </c>
      <c r="H87" s="25">
        <f>G87*1.595/0.8</f>
        <v>1087.5268250000004</v>
      </c>
      <c r="I87" s="45">
        <v>1100</v>
      </c>
      <c r="J87" s="43">
        <f>I87/J13</f>
        <v>1.0368066355624676E-2</v>
      </c>
      <c r="K87" s="52">
        <f t="shared" si="31"/>
        <v>880</v>
      </c>
      <c r="L87" s="25">
        <f t="shared" si="25"/>
        <v>334.53199999999981</v>
      </c>
      <c r="M87" s="31">
        <f t="shared" si="26"/>
        <v>0.38014999999999977</v>
      </c>
      <c r="N87" s="25">
        <f t="shared" si="27"/>
        <v>554.53199999999981</v>
      </c>
      <c r="O87" s="31">
        <f t="shared" si="28"/>
        <v>0.50411999999999979</v>
      </c>
      <c r="P87" s="26">
        <f t="shared" si="29"/>
        <v>220</v>
      </c>
      <c r="Q87" s="31">
        <f t="shared" si="30"/>
        <v>0.2</v>
      </c>
    </row>
    <row r="88" spans="1:17">
      <c r="A88" s="79"/>
      <c r="B88" s="71" t="s">
        <v>352</v>
      </c>
      <c r="C88" s="69" t="s">
        <v>2</v>
      </c>
      <c r="D88" s="70" t="s">
        <v>353</v>
      </c>
      <c r="E88" s="24">
        <v>128.93</v>
      </c>
      <c r="F88" s="43">
        <f>E88/F13</f>
        <v>0.16918848447508988</v>
      </c>
      <c r="G88" s="25">
        <f t="shared" si="32"/>
        <v>8736.2968000000019</v>
      </c>
      <c r="H88" s="25">
        <f>G88*1.485/0.8</f>
        <v>16216.750935000004</v>
      </c>
      <c r="I88" s="45">
        <v>16250</v>
      </c>
      <c r="J88" s="43">
        <f>I88/J13</f>
        <v>0.15316461661718273</v>
      </c>
      <c r="K88" s="52">
        <f t="shared" si="31"/>
        <v>13000</v>
      </c>
      <c r="L88" s="25">
        <f t="shared" si="25"/>
        <v>4263.7031999999981</v>
      </c>
      <c r="M88" s="31">
        <f t="shared" si="26"/>
        <v>0.32797716923076908</v>
      </c>
      <c r="N88" s="25">
        <f t="shared" si="27"/>
        <v>7513.7031999999981</v>
      </c>
      <c r="O88" s="31">
        <f t="shared" si="28"/>
        <v>0.46238173538461524</v>
      </c>
      <c r="P88" s="26">
        <f t="shared" si="29"/>
        <v>3250</v>
      </c>
      <c r="Q88" s="31">
        <f t="shared" si="30"/>
        <v>0.2</v>
      </c>
    </row>
    <row r="89" spans="1:17">
      <c r="A89" s="67" t="s">
        <v>354</v>
      </c>
      <c r="B89" s="72" t="s">
        <v>355</v>
      </c>
      <c r="C89" s="69" t="s">
        <v>356</v>
      </c>
      <c r="D89" s="69" t="s">
        <v>357</v>
      </c>
      <c r="E89" s="24">
        <v>0.66</v>
      </c>
      <c r="F89" s="43">
        <f>E89/F13</f>
        <v>8.6608547082571419E-4</v>
      </c>
      <c r="G89" s="25">
        <f t="shared" si="32"/>
        <v>44.721600000000009</v>
      </c>
      <c r="H89" s="25">
        <f>G89*2.2/0.8</f>
        <v>122.98440000000002</v>
      </c>
      <c r="I89" s="45">
        <v>150</v>
      </c>
      <c r="J89" s="43">
        <f>I89/J13</f>
        <v>1.4138272303124558E-3</v>
      </c>
      <c r="K89" s="52">
        <f t="shared" si="31"/>
        <v>120</v>
      </c>
      <c r="L89" s="25">
        <f t="shared" si="25"/>
        <v>75.278399999999991</v>
      </c>
      <c r="M89" s="31">
        <f t="shared" si="26"/>
        <v>0.62731999999999988</v>
      </c>
      <c r="N89" s="25">
        <f t="shared" si="27"/>
        <v>105.27839999999999</v>
      </c>
      <c r="O89" s="31">
        <f t="shared" si="28"/>
        <v>0.70185599999999992</v>
      </c>
      <c r="P89" s="26">
        <f t="shared" si="29"/>
        <v>30</v>
      </c>
      <c r="Q89" s="31">
        <f t="shared" si="30"/>
        <v>0.2</v>
      </c>
    </row>
    <row r="90" spans="1:17">
      <c r="A90" s="79"/>
      <c r="B90" s="71" t="s">
        <v>358</v>
      </c>
      <c r="C90" s="69" t="s">
        <v>2</v>
      </c>
      <c r="D90" s="70" t="s">
        <v>359</v>
      </c>
      <c r="E90" s="24">
        <v>4.76</v>
      </c>
      <c r="F90" s="43">
        <f>E90/F13</f>
        <v>6.2463133956521194E-3</v>
      </c>
      <c r="G90" s="25">
        <f t="shared" si="32"/>
        <v>322.5376</v>
      </c>
      <c r="H90" s="25">
        <f>G90*1.595/0.8</f>
        <v>643.05933999999991</v>
      </c>
      <c r="I90" s="45">
        <v>650</v>
      </c>
      <c r="J90" s="43">
        <f>I90/J13</f>
        <v>6.1265846646873087E-3</v>
      </c>
      <c r="K90" s="52">
        <f t="shared" si="31"/>
        <v>520</v>
      </c>
      <c r="L90" s="25">
        <f t="shared" si="25"/>
        <v>197.4624</v>
      </c>
      <c r="M90" s="31">
        <f t="shared" si="26"/>
        <v>0.37973538461538464</v>
      </c>
      <c r="N90" s="25">
        <f t="shared" si="27"/>
        <v>327.4624</v>
      </c>
      <c r="O90" s="31">
        <f t="shared" si="28"/>
        <v>0.50378830769230765</v>
      </c>
      <c r="P90" s="26">
        <f t="shared" si="29"/>
        <v>130</v>
      </c>
      <c r="Q90" s="31">
        <f t="shared" si="30"/>
        <v>0.2</v>
      </c>
    </row>
    <row r="91" spans="1:17" ht="15.6">
      <c r="A91" s="83" t="s">
        <v>360</v>
      </c>
      <c r="B91" s="84"/>
      <c r="C91" s="85"/>
      <c r="D91" s="85"/>
      <c r="E91" s="24"/>
      <c r="F91" s="43"/>
      <c r="G91" s="25"/>
      <c r="H91" s="25"/>
      <c r="I91" s="45"/>
      <c r="J91" s="49"/>
      <c r="K91" s="52"/>
      <c r="L91" s="25"/>
      <c r="M91" s="31"/>
      <c r="N91" s="25"/>
      <c r="O91" s="31"/>
      <c r="P91" s="26"/>
      <c r="Q91" s="31"/>
    </row>
    <row r="92" spans="1:17">
      <c r="A92" s="80" t="s">
        <v>237</v>
      </c>
      <c r="B92" s="65" t="s">
        <v>361</v>
      </c>
      <c r="C92" s="64"/>
      <c r="D92" s="66"/>
      <c r="E92" s="24"/>
      <c r="F92" s="43"/>
      <c r="G92" s="25"/>
      <c r="H92" s="25"/>
      <c r="I92" s="45"/>
      <c r="J92" s="49"/>
      <c r="K92" s="52"/>
      <c r="L92" s="25"/>
      <c r="M92" s="31"/>
      <c r="N92" s="25"/>
      <c r="O92" s="31"/>
      <c r="P92" s="26"/>
      <c r="Q92" s="31"/>
    </row>
    <row r="93" spans="1:17">
      <c r="A93" s="79"/>
      <c r="B93" s="68" t="s">
        <v>362</v>
      </c>
      <c r="C93" s="69" t="s">
        <v>363</v>
      </c>
      <c r="D93" s="70" t="s">
        <v>364</v>
      </c>
      <c r="E93" s="24">
        <v>100.58</v>
      </c>
      <c r="F93" s="43">
        <f>E93/F14</f>
        <v>0.10244720271671486</v>
      </c>
      <c r="G93" s="25">
        <f t="shared" si="32"/>
        <v>6815.3008000000009</v>
      </c>
      <c r="H93" s="25">
        <f>G93*1.485/0.8</f>
        <v>12650.902110000001</v>
      </c>
      <c r="I93" s="45">
        <v>12650</v>
      </c>
      <c r="J93" s="43">
        <f>I93/J14</f>
        <v>9.0489645552416037E-2</v>
      </c>
      <c r="K93" s="52">
        <f t="shared" ref="K93:K107" si="33">I93*0.8</f>
        <v>10120</v>
      </c>
      <c r="L93" s="25">
        <f t="shared" si="25"/>
        <v>3304.6991999999991</v>
      </c>
      <c r="M93" s="31">
        <f t="shared" si="26"/>
        <v>0.32655130434782598</v>
      </c>
      <c r="N93" s="25">
        <f t="shared" si="27"/>
        <v>5834.6991999999991</v>
      </c>
      <c r="O93" s="31">
        <f t="shared" si="28"/>
        <v>0.46124104347826078</v>
      </c>
      <c r="P93" s="26">
        <f t="shared" si="29"/>
        <v>2530</v>
      </c>
      <c r="Q93" s="31">
        <f t="shared" si="30"/>
        <v>0.2</v>
      </c>
    </row>
    <row r="94" spans="1:17">
      <c r="A94" s="79"/>
      <c r="B94" s="68" t="s">
        <v>365</v>
      </c>
      <c r="C94" s="69" t="s">
        <v>363</v>
      </c>
      <c r="D94" s="70" t="s">
        <v>366</v>
      </c>
      <c r="E94" s="24">
        <v>99.22</v>
      </c>
      <c r="F94" s="43">
        <f>E94/F14</f>
        <v>0.10106195519539121</v>
      </c>
      <c r="G94" s="25">
        <f t="shared" si="32"/>
        <v>6723.1472000000012</v>
      </c>
      <c r="H94" s="25">
        <f>G94*1.485/0.8</f>
        <v>12479.841990000001</v>
      </c>
      <c r="I94" s="45">
        <v>12500</v>
      </c>
      <c r="J94" s="43">
        <f>I94/J14</f>
        <v>8.9416645802782649E-2</v>
      </c>
      <c r="K94" s="52">
        <f t="shared" si="33"/>
        <v>10000</v>
      </c>
      <c r="L94" s="25">
        <f t="shared" si="25"/>
        <v>3276.8527999999988</v>
      </c>
      <c r="M94" s="31">
        <f t="shared" si="26"/>
        <v>0.32768527999999986</v>
      </c>
      <c r="N94" s="25">
        <f t="shared" si="27"/>
        <v>5776.8527999999988</v>
      </c>
      <c r="O94" s="31">
        <f t="shared" si="28"/>
        <v>0.46214822399999989</v>
      </c>
      <c r="P94" s="26">
        <f t="shared" si="29"/>
        <v>2500</v>
      </c>
      <c r="Q94" s="31">
        <f t="shared" si="30"/>
        <v>0.2</v>
      </c>
    </row>
    <row r="95" spans="1:17">
      <c r="A95" s="79"/>
      <c r="B95" s="71" t="s">
        <v>367</v>
      </c>
      <c r="C95" s="69" t="s">
        <v>2</v>
      </c>
      <c r="D95" s="70" t="s">
        <v>368</v>
      </c>
      <c r="E95" s="24">
        <v>0.4</v>
      </c>
      <c r="F95" s="43">
        <f>E95/F14</f>
        <v>4.0742574156577791E-4</v>
      </c>
      <c r="G95" s="25">
        <f t="shared" si="32"/>
        <v>27.104000000000006</v>
      </c>
      <c r="H95" s="25">
        <f>G95*2.2/0.8</f>
        <v>74.536000000000016</v>
      </c>
      <c r="I95" s="45">
        <v>100</v>
      </c>
      <c r="J95" s="43">
        <f>I95/J14</f>
        <v>7.1533316642226113E-4</v>
      </c>
      <c r="K95" s="52">
        <f t="shared" si="33"/>
        <v>80</v>
      </c>
      <c r="L95" s="25">
        <f t="shared" si="25"/>
        <v>52.895999999999994</v>
      </c>
      <c r="M95" s="31">
        <f t="shared" si="26"/>
        <v>0.6611999999999999</v>
      </c>
      <c r="N95" s="25">
        <f t="shared" si="27"/>
        <v>72.895999999999987</v>
      </c>
      <c r="O95" s="31">
        <f t="shared" si="28"/>
        <v>0.72895999999999983</v>
      </c>
      <c r="P95" s="26">
        <f t="shared" si="29"/>
        <v>20</v>
      </c>
      <c r="Q95" s="31">
        <f t="shared" si="30"/>
        <v>0.2</v>
      </c>
    </row>
    <row r="96" spans="1:17">
      <c r="A96" s="79"/>
      <c r="B96" s="71" t="s">
        <v>369</v>
      </c>
      <c r="C96" s="69" t="s">
        <v>363</v>
      </c>
      <c r="D96" s="70" t="s">
        <v>370</v>
      </c>
      <c r="E96" s="24">
        <v>15.8</v>
      </c>
      <c r="F96" s="43">
        <f>E96/F14</f>
        <v>1.6093316791848229E-2</v>
      </c>
      <c r="G96" s="25">
        <f t="shared" si="32"/>
        <v>1070.6080000000004</v>
      </c>
      <c r="H96" s="25">
        <f>G96*1.485/0.8</f>
        <v>1987.3161000000007</v>
      </c>
      <c r="I96" s="45">
        <v>2000</v>
      </c>
      <c r="J96" s="43">
        <f>I96/J14</f>
        <v>1.4306663328445223E-2</v>
      </c>
      <c r="K96" s="52">
        <f t="shared" si="33"/>
        <v>1600</v>
      </c>
      <c r="L96" s="25">
        <f t="shared" si="25"/>
        <v>529.3919999999996</v>
      </c>
      <c r="M96" s="31">
        <f t="shared" si="26"/>
        <v>0.33086999999999978</v>
      </c>
      <c r="N96" s="25">
        <f t="shared" si="27"/>
        <v>929.3919999999996</v>
      </c>
      <c r="O96" s="31">
        <f t="shared" si="28"/>
        <v>0.46469599999999978</v>
      </c>
      <c r="P96" s="26">
        <f t="shared" si="29"/>
        <v>400</v>
      </c>
      <c r="Q96" s="31">
        <f t="shared" si="30"/>
        <v>0.2</v>
      </c>
    </row>
    <row r="97" spans="1:17">
      <c r="A97" s="79"/>
      <c r="B97" s="71" t="s">
        <v>251</v>
      </c>
      <c r="C97" s="69" t="s">
        <v>2</v>
      </c>
      <c r="D97" s="70" t="s">
        <v>371</v>
      </c>
      <c r="E97" s="24">
        <v>10.35</v>
      </c>
      <c r="F97" s="43">
        <f>E97/F14</f>
        <v>1.0542141063014503E-2</v>
      </c>
      <c r="G97" s="25">
        <f t="shared" si="32"/>
        <v>701.31600000000003</v>
      </c>
      <c r="H97" s="25">
        <f>G97*1.595/0.8</f>
        <v>1398.248775</v>
      </c>
      <c r="I97" s="45">
        <v>1500</v>
      </c>
      <c r="J97" s="43">
        <f>I97/J14</f>
        <v>1.0729997496333918E-2</v>
      </c>
      <c r="K97" s="52">
        <f t="shared" si="33"/>
        <v>1200</v>
      </c>
      <c r="L97" s="25">
        <f t="shared" si="25"/>
        <v>498.68399999999997</v>
      </c>
      <c r="M97" s="31">
        <f t="shared" si="26"/>
        <v>0.41556999999999999</v>
      </c>
      <c r="N97" s="25">
        <f t="shared" si="27"/>
        <v>798.68399999999997</v>
      </c>
      <c r="O97" s="31">
        <f t="shared" si="28"/>
        <v>0.53245599999999993</v>
      </c>
      <c r="P97" s="26">
        <f t="shared" si="29"/>
        <v>300</v>
      </c>
      <c r="Q97" s="31">
        <f t="shared" si="30"/>
        <v>0.2</v>
      </c>
    </row>
    <row r="98" spans="1:17">
      <c r="A98" s="79"/>
      <c r="B98" s="71" t="s">
        <v>372</v>
      </c>
      <c r="C98" s="69" t="s">
        <v>2</v>
      </c>
      <c r="D98" s="70" t="s">
        <v>373</v>
      </c>
      <c r="E98" s="24">
        <v>29.11</v>
      </c>
      <c r="F98" s="43">
        <f>E98/F14</f>
        <v>2.9650408342449489E-2</v>
      </c>
      <c r="G98" s="25">
        <f t="shared" si="32"/>
        <v>1972.4936</v>
      </c>
      <c r="H98" s="25">
        <f t="shared" ref="H98:H103" si="34">G98*1.485/0.8</f>
        <v>3661.441245</v>
      </c>
      <c r="I98" s="45">
        <v>3700</v>
      </c>
      <c r="J98" s="43">
        <f>I98/J14</f>
        <v>2.6467327157623663E-2</v>
      </c>
      <c r="K98" s="52">
        <f t="shared" si="33"/>
        <v>2960</v>
      </c>
      <c r="L98" s="25">
        <f t="shared" si="25"/>
        <v>987.50639999999999</v>
      </c>
      <c r="M98" s="31">
        <f t="shared" si="26"/>
        <v>0.333617027027027</v>
      </c>
      <c r="N98" s="25">
        <f t="shared" si="27"/>
        <v>1727.5064</v>
      </c>
      <c r="O98" s="31">
        <f t="shared" si="28"/>
        <v>0.46689362162162162</v>
      </c>
      <c r="P98" s="26">
        <f t="shared" si="29"/>
        <v>740</v>
      </c>
      <c r="Q98" s="31">
        <f t="shared" si="30"/>
        <v>0.2</v>
      </c>
    </row>
    <row r="99" spans="1:17">
      <c r="A99" s="79"/>
      <c r="B99" s="71" t="s">
        <v>374</v>
      </c>
      <c r="C99" s="69" t="s">
        <v>2</v>
      </c>
      <c r="D99" s="70" t="s">
        <v>375</v>
      </c>
      <c r="E99" s="24">
        <v>117.02</v>
      </c>
      <c r="F99" s="43">
        <f>E99/F14</f>
        <v>0.11919240069506833</v>
      </c>
      <c r="G99" s="25">
        <f t="shared" si="32"/>
        <v>7929.275200000001</v>
      </c>
      <c r="H99" s="25">
        <f t="shared" si="34"/>
        <v>14718.717090000002</v>
      </c>
      <c r="I99" s="45">
        <v>14800</v>
      </c>
      <c r="J99" s="43">
        <f>I99/J14</f>
        <v>0.10586930863049465</v>
      </c>
      <c r="K99" s="52">
        <f t="shared" si="33"/>
        <v>11840</v>
      </c>
      <c r="L99" s="25">
        <f t="shared" si="25"/>
        <v>3910.724799999999</v>
      </c>
      <c r="M99" s="31">
        <f t="shared" si="26"/>
        <v>0.33029770270270264</v>
      </c>
      <c r="N99" s="25">
        <f t="shared" si="27"/>
        <v>6870.724799999999</v>
      </c>
      <c r="O99" s="31">
        <f t="shared" si="28"/>
        <v>0.46423816216216207</v>
      </c>
      <c r="P99" s="26">
        <f t="shared" si="29"/>
        <v>2960</v>
      </c>
      <c r="Q99" s="31">
        <f t="shared" si="30"/>
        <v>0.2</v>
      </c>
    </row>
    <row r="100" spans="1:17">
      <c r="A100" s="69" t="s">
        <v>376</v>
      </c>
      <c r="B100" s="88" t="s">
        <v>377</v>
      </c>
      <c r="C100" s="94" t="s">
        <v>378</v>
      </c>
      <c r="D100" s="69" t="s">
        <v>379</v>
      </c>
      <c r="E100" s="24">
        <v>25.23</v>
      </c>
      <c r="F100" s="43">
        <f>E100/F14</f>
        <v>2.5698378649261444E-2</v>
      </c>
      <c r="G100" s="25">
        <f t="shared" si="32"/>
        <v>1709.5848000000003</v>
      </c>
      <c r="H100" s="25">
        <f t="shared" si="34"/>
        <v>3173.4167850000003</v>
      </c>
      <c r="I100" s="45">
        <v>3200</v>
      </c>
      <c r="J100" s="43">
        <f>I100/J14</f>
        <v>2.2890661325512356E-2</v>
      </c>
      <c r="K100" s="52">
        <f t="shared" si="33"/>
        <v>2560</v>
      </c>
      <c r="L100" s="25">
        <f t="shared" si="25"/>
        <v>850.41519999999969</v>
      </c>
      <c r="M100" s="31">
        <f t="shared" si="26"/>
        <v>0.33219343749999986</v>
      </c>
      <c r="N100" s="25">
        <f t="shared" si="27"/>
        <v>1490.4151999999997</v>
      </c>
      <c r="O100" s="31">
        <f t="shared" si="28"/>
        <v>0.46575474999999988</v>
      </c>
      <c r="P100" s="26">
        <f t="shared" si="29"/>
        <v>640</v>
      </c>
      <c r="Q100" s="31">
        <f t="shared" si="30"/>
        <v>0.2</v>
      </c>
    </row>
    <row r="101" spans="1:17">
      <c r="A101" s="69" t="s">
        <v>380</v>
      </c>
      <c r="B101" s="72" t="s">
        <v>381</v>
      </c>
      <c r="C101" s="69" t="s">
        <v>382</v>
      </c>
      <c r="D101" s="69" t="s">
        <v>383</v>
      </c>
      <c r="E101" s="24">
        <v>163.19</v>
      </c>
      <c r="F101" s="43">
        <f>E101/F14</f>
        <v>0.16621951691529824</v>
      </c>
      <c r="G101" s="25">
        <f t="shared" si="32"/>
        <v>11057.754400000002</v>
      </c>
      <c r="H101" s="25">
        <f t="shared" si="34"/>
        <v>20525.956605000003</v>
      </c>
      <c r="I101" s="45">
        <v>20600</v>
      </c>
      <c r="J101" s="43">
        <f>I101/J14</f>
        <v>0.14735863228298579</v>
      </c>
      <c r="K101" s="52">
        <f t="shared" si="33"/>
        <v>16480</v>
      </c>
      <c r="L101" s="25">
        <f t="shared" si="25"/>
        <v>5422.2455999999984</v>
      </c>
      <c r="M101" s="31">
        <f t="shared" si="26"/>
        <v>0.3290197572815533</v>
      </c>
      <c r="N101" s="25">
        <f t="shared" si="27"/>
        <v>9542.2455999999984</v>
      </c>
      <c r="O101" s="31">
        <f t="shared" si="28"/>
        <v>0.46321580582524263</v>
      </c>
      <c r="P101" s="26">
        <f t="shared" si="29"/>
        <v>4120</v>
      </c>
      <c r="Q101" s="31">
        <f t="shared" si="30"/>
        <v>0.2</v>
      </c>
    </row>
    <row r="102" spans="1:17">
      <c r="A102" s="79" t="s">
        <v>384</v>
      </c>
      <c r="B102" s="71" t="s">
        <v>385</v>
      </c>
      <c r="C102" s="69" t="s">
        <v>382</v>
      </c>
      <c r="D102" s="70" t="s">
        <v>386</v>
      </c>
      <c r="E102" s="24">
        <v>16.43</v>
      </c>
      <c r="F102" s="43">
        <f>E102/F14</f>
        <v>1.6735012334814326E-2</v>
      </c>
      <c r="G102" s="25">
        <f t="shared" si="32"/>
        <v>1113.2968000000001</v>
      </c>
      <c r="H102" s="25">
        <f t="shared" si="34"/>
        <v>2066.5571850000001</v>
      </c>
      <c r="I102" s="45">
        <v>2100</v>
      </c>
      <c r="J102" s="43">
        <f>I102/J14</f>
        <v>1.5021996494867485E-2</v>
      </c>
      <c r="K102" s="52">
        <f t="shared" si="33"/>
        <v>1680</v>
      </c>
      <c r="L102" s="25">
        <f t="shared" si="25"/>
        <v>566.70319999999992</v>
      </c>
      <c r="M102" s="31">
        <f t="shared" si="26"/>
        <v>0.33732333333333331</v>
      </c>
      <c r="N102" s="25">
        <f t="shared" si="27"/>
        <v>986.70319999999992</v>
      </c>
      <c r="O102" s="31">
        <f t="shared" si="28"/>
        <v>0.46985866666666665</v>
      </c>
      <c r="P102" s="26">
        <f t="shared" si="29"/>
        <v>420</v>
      </c>
      <c r="Q102" s="31">
        <f t="shared" si="30"/>
        <v>0.2</v>
      </c>
    </row>
    <row r="103" spans="1:17">
      <c r="A103" s="79"/>
      <c r="B103" s="71" t="s">
        <v>387</v>
      </c>
      <c r="C103" s="69" t="s">
        <v>2</v>
      </c>
      <c r="D103" s="70" t="s">
        <v>388</v>
      </c>
      <c r="E103" s="24">
        <v>16.28</v>
      </c>
      <c r="F103" s="43">
        <f>E103/F14</f>
        <v>1.6582227681727162E-2</v>
      </c>
      <c r="G103" s="25">
        <f t="shared" si="32"/>
        <v>1103.1328000000003</v>
      </c>
      <c r="H103" s="25">
        <f t="shared" si="34"/>
        <v>2047.6902600000008</v>
      </c>
      <c r="I103" s="45">
        <v>2100</v>
      </c>
      <c r="J103" s="43">
        <f>I103/J14</f>
        <v>1.5021996494867485E-2</v>
      </c>
      <c r="K103" s="52">
        <f t="shared" si="33"/>
        <v>1680</v>
      </c>
      <c r="L103" s="25">
        <f t="shared" si="25"/>
        <v>576.86719999999968</v>
      </c>
      <c r="M103" s="31">
        <f t="shared" si="26"/>
        <v>0.34337333333333314</v>
      </c>
      <c r="N103" s="25">
        <f t="shared" si="27"/>
        <v>996.86719999999968</v>
      </c>
      <c r="O103" s="31">
        <f t="shared" si="28"/>
        <v>0.47469866666666649</v>
      </c>
      <c r="P103" s="26">
        <f t="shared" si="29"/>
        <v>420</v>
      </c>
      <c r="Q103" s="31">
        <f t="shared" si="30"/>
        <v>0.2</v>
      </c>
    </row>
    <row r="104" spans="1:17">
      <c r="A104" s="79"/>
      <c r="B104" s="71" t="s">
        <v>389</v>
      </c>
      <c r="C104" s="69" t="s">
        <v>2</v>
      </c>
      <c r="D104" s="70" t="s">
        <v>390</v>
      </c>
      <c r="E104" s="24">
        <v>1.8</v>
      </c>
      <c r="F104" s="43">
        <f>E104/F14</f>
        <v>1.8334158370460006E-3</v>
      </c>
      <c r="G104" s="25">
        <f t="shared" si="32"/>
        <v>121.96800000000003</v>
      </c>
      <c r="H104" s="25">
        <f>G104*1.595/0.8</f>
        <v>243.17370000000005</v>
      </c>
      <c r="I104" s="45">
        <v>250</v>
      </c>
      <c r="J104" s="43">
        <f>I104/J14</f>
        <v>1.7883329160556529E-3</v>
      </c>
      <c r="K104" s="52">
        <f t="shared" si="33"/>
        <v>200</v>
      </c>
      <c r="L104" s="25">
        <f t="shared" si="25"/>
        <v>78.031999999999968</v>
      </c>
      <c r="M104" s="31">
        <f t="shared" si="26"/>
        <v>0.39015999999999984</v>
      </c>
      <c r="N104" s="25">
        <f t="shared" si="27"/>
        <v>128.03199999999998</v>
      </c>
      <c r="O104" s="31">
        <f t="shared" si="28"/>
        <v>0.51212799999999992</v>
      </c>
      <c r="P104" s="26">
        <f t="shared" si="29"/>
        <v>50</v>
      </c>
      <c r="Q104" s="31">
        <f t="shared" si="30"/>
        <v>0.2</v>
      </c>
    </row>
    <row r="105" spans="1:17">
      <c r="A105" s="67" t="s">
        <v>391</v>
      </c>
      <c r="B105" s="72" t="s">
        <v>392</v>
      </c>
      <c r="C105" s="69" t="s">
        <v>382</v>
      </c>
      <c r="D105" s="90" t="s">
        <v>393</v>
      </c>
      <c r="E105" s="24">
        <v>2.81</v>
      </c>
      <c r="F105" s="43">
        <f>E105/F14</f>
        <v>2.8621658344995899E-3</v>
      </c>
      <c r="G105" s="25">
        <f t="shared" si="32"/>
        <v>190.40560000000002</v>
      </c>
      <c r="H105" s="25">
        <f>G105*1.595/0.8</f>
        <v>379.62116499999996</v>
      </c>
      <c r="I105" s="45">
        <v>400</v>
      </c>
      <c r="J105" s="43">
        <f>I105/J14</f>
        <v>2.8613326656890445E-3</v>
      </c>
      <c r="K105" s="52">
        <f t="shared" si="33"/>
        <v>320</v>
      </c>
      <c r="L105" s="25">
        <f t="shared" si="25"/>
        <v>129.59439999999998</v>
      </c>
      <c r="M105" s="31">
        <f t="shared" si="26"/>
        <v>0.40498249999999991</v>
      </c>
      <c r="N105" s="25">
        <f t="shared" si="27"/>
        <v>209.59439999999998</v>
      </c>
      <c r="O105" s="31">
        <f t="shared" si="28"/>
        <v>0.52398599999999995</v>
      </c>
      <c r="P105" s="26">
        <f t="shared" si="29"/>
        <v>80</v>
      </c>
      <c r="Q105" s="31">
        <f t="shared" si="30"/>
        <v>0.2</v>
      </c>
    </row>
    <row r="106" spans="1:17">
      <c r="A106" s="79"/>
      <c r="B106" s="71" t="s">
        <v>350</v>
      </c>
      <c r="C106" s="69" t="s">
        <v>2</v>
      </c>
      <c r="D106" s="96" t="s">
        <v>394</v>
      </c>
      <c r="E106" s="24">
        <v>13.49</v>
      </c>
      <c r="F106" s="43">
        <f>E106/F14</f>
        <v>1.374043313430586E-2</v>
      </c>
      <c r="G106" s="25">
        <f t="shared" si="32"/>
        <v>914.08240000000012</v>
      </c>
      <c r="H106" s="25">
        <f>G106*1.595/0.8</f>
        <v>1822.451785</v>
      </c>
      <c r="I106" s="45">
        <v>1850</v>
      </c>
      <c r="J106" s="43">
        <f>I106/J14</f>
        <v>1.3233663578811831E-2</v>
      </c>
      <c r="K106" s="52">
        <f t="shared" si="33"/>
        <v>1480</v>
      </c>
      <c r="L106" s="25">
        <f t="shared" si="25"/>
        <v>565.91759999999988</v>
      </c>
      <c r="M106" s="31">
        <f t="shared" si="26"/>
        <v>0.3823767567567567</v>
      </c>
      <c r="N106" s="25">
        <f t="shared" si="27"/>
        <v>935.91759999999988</v>
      </c>
      <c r="O106" s="31">
        <f t="shared" si="28"/>
        <v>0.50590140540540529</v>
      </c>
      <c r="P106" s="26">
        <f t="shared" si="29"/>
        <v>370</v>
      </c>
      <c r="Q106" s="31">
        <f t="shared" si="30"/>
        <v>0.2</v>
      </c>
    </row>
    <row r="107" spans="1:17">
      <c r="A107" s="79"/>
      <c r="B107" s="71" t="s">
        <v>244</v>
      </c>
      <c r="C107" s="69" t="s">
        <v>2</v>
      </c>
      <c r="D107" s="96" t="s">
        <v>395</v>
      </c>
      <c r="E107" s="24">
        <v>2.7</v>
      </c>
      <c r="F107" s="43">
        <f>E107/F14</f>
        <v>2.7501237555690012E-3</v>
      </c>
      <c r="G107" s="25">
        <f t="shared" si="32"/>
        <v>182.95200000000006</v>
      </c>
      <c r="H107" s="25">
        <f>G107*1.595/0.8</f>
        <v>364.76055000000008</v>
      </c>
      <c r="I107" s="45">
        <v>500</v>
      </c>
      <c r="J107" s="43">
        <f>I107/J14</f>
        <v>3.5766658321113058E-3</v>
      </c>
      <c r="K107" s="52">
        <f t="shared" si="33"/>
        <v>400</v>
      </c>
      <c r="L107" s="25">
        <f t="shared" si="25"/>
        <v>217.04799999999994</v>
      </c>
      <c r="M107" s="31">
        <f t="shared" si="26"/>
        <v>0.54261999999999988</v>
      </c>
      <c r="N107" s="25">
        <f t="shared" si="27"/>
        <v>317.04799999999994</v>
      </c>
      <c r="O107" s="31">
        <f t="shared" si="28"/>
        <v>0.63409599999999988</v>
      </c>
      <c r="P107" s="26">
        <f t="shared" si="29"/>
        <v>100</v>
      </c>
      <c r="Q107" s="31">
        <f t="shared" si="30"/>
        <v>0.2</v>
      </c>
    </row>
    <row r="108" spans="1:17">
      <c r="C108" s="34"/>
      <c r="F108" s="44"/>
    </row>
    <row r="109" spans="1:17">
      <c r="C109" s="34"/>
      <c r="F109" s="44"/>
    </row>
    <row r="110" spans="1:17">
      <c r="C110" s="34"/>
      <c r="F110" s="44"/>
    </row>
    <row r="111" spans="1:17">
      <c r="C111" s="34"/>
      <c r="F111" s="44"/>
    </row>
    <row r="112" spans="1:17">
      <c r="C112" s="34"/>
      <c r="F112" s="44"/>
    </row>
    <row r="113" spans="3:6">
      <c r="C113" s="34"/>
      <c r="F113" s="44"/>
    </row>
    <row r="114" spans="3:6">
      <c r="C114" s="34"/>
      <c r="F114" s="44"/>
    </row>
    <row r="115" spans="3:6">
      <c r="C115" s="34"/>
      <c r="F115" s="44"/>
    </row>
    <row r="116" spans="3:6">
      <c r="C116" s="34"/>
      <c r="F116" s="44"/>
    </row>
    <row r="117" spans="3:6">
      <c r="C117" s="34"/>
      <c r="F117" s="44"/>
    </row>
    <row r="118" spans="3:6">
      <c r="C118" s="34"/>
      <c r="F118" s="44"/>
    </row>
    <row r="119" spans="3:6">
      <c r="C119" s="34"/>
      <c r="F119" s="44"/>
    </row>
    <row r="120" spans="3:6">
      <c r="C120" s="34"/>
      <c r="F120" s="44"/>
    </row>
    <row r="121" spans="3:6">
      <c r="C121" s="34"/>
      <c r="F121" s="44"/>
    </row>
    <row r="122" spans="3:6">
      <c r="C122" s="34"/>
      <c r="F122" s="44"/>
    </row>
    <row r="123" spans="3:6">
      <c r="C123" s="34"/>
      <c r="F123" s="44"/>
    </row>
    <row r="124" spans="3:6">
      <c r="C124" s="34"/>
      <c r="F124" s="44"/>
    </row>
    <row r="125" spans="3:6">
      <c r="C125" s="34"/>
      <c r="F125" s="44"/>
    </row>
    <row r="126" spans="3:6">
      <c r="C126" s="34"/>
      <c r="F126" s="44"/>
    </row>
    <row r="127" spans="3:6">
      <c r="C127" s="34"/>
      <c r="F127" s="44"/>
    </row>
    <row r="128" spans="3:6">
      <c r="C128" s="34"/>
      <c r="F128" s="44"/>
    </row>
    <row r="129" spans="3:6">
      <c r="C129" s="34"/>
      <c r="F129" s="44"/>
    </row>
    <row r="130" spans="3:6">
      <c r="C130" s="34"/>
      <c r="F130" s="44"/>
    </row>
    <row r="131" spans="3:6">
      <c r="C131" s="34"/>
      <c r="F131" s="44"/>
    </row>
    <row r="132" spans="3:6">
      <c r="C132" s="34"/>
      <c r="F132" s="44"/>
    </row>
    <row r="133" spans="3:6">
      <c r="C133" s="34"/>
      <c r="F133" s="44"/>
    </row>
    <row r="134" spans="3:6">
      <c r="C134" s="34"/>
      <c r="F134" s="44"/>
    </row>
    <row r="135" spans="3:6">
      <c r="C135" s="34"/>
      <c r="F135" s="44"/>
    </row>
    <row r="136" spans="3:6">
      <c r="C136" s="34"/>
      <c r="F136" s="44"/>
    </row>
    <row r="137" spans="3:6">
      <c r="C137" s="34"/>
      <c r="F137" s="44"/>
    </row>
    <row r="138" spans="3:6">
      <c r="C138" s="34"/>
      <c r="F138" s="44"/>
    </row>
    <row r="139" spans="3:6">
      <c r="C139" s="34"/>
      <c r="F139" s="44"/>
    </row>
    <row r="140" spans="3:6">
      <c r="C140" s="34"/>
      <c r="F140" s="44"/>
    </row>
    <row r="141" spans="3:6">
      <c r="C141" s="34"/>
      <c r="F141" s="44"/>
    </row>
    <row r="142" spans="3:6">
      <c r="C142" s="34"/>
      <c r="F142" s="44"/>
    </row>
    <row r="143" spans="3:6">
      <c r="C143" s="34"/>
      <c r="F143" s="44"/>
    </row>
    <row r="144" spans="3:6">
      <c r="C144" s="34"/>
      <c r="F144" s="44"/>
    </row>
    <row r="145" spans="3:6">
      <c r="C145" s="34"/>
      <c r="F145" s="44"/>
    </row>
    <row r="146" spans="3:6">
      <c r="C146" s="34"/>
      <c r="F146" s="44"/>
    </row>
    <row r="147" spans="3:6">
      <c r="C147" s="34"/>
    </row>
    <row r="148" spans="3:6">
      <c r="C148" s="34"/>
    </row>
    <row r="149" spans="3:6">
      <c r="C149" s="34"/>
    </row>
    <row r="150" spans="3:6">
      <c r="C150" s="34"/>
    </row>
    <row r="151" spans="3:6">
      <c r="C151" s="34"/>
    </row>
    <row r="152" spans="3:6">
      <c r="C152" s="34"/>
    </row>
    <row r="153" spans="3:6">
      <c r="C153" s="34"/>
    </row>
    <row r="154" spans="3:6">
      <c r="C154" s="34"/>
    </row>
    <row r="155" spans="3:6">
      <c r="C155" s="34"/>
    </row>
    <row r="156" spans="3:6">
      <c r="C156" s="34"/>
    </row>
    <row r="157" spans="3:6">
      <c r="C157" s="34"/>
    </row>
    <row r="158" spans="3:6">
      <c r="C158" s="34"/>
    </row>
    <row r="159" spans="3:6">
      <c r="C159" s="34"/>
    </row>
    <row r="160" spans="3:6">
      <c r="C160" s="34"/>
    </row>
    <row r="161" spans="3:3">
      <c r="C161" s="34"/>
    </row>
    <row r="162" spans="3:3">
      <c r="C162" s="34"/>
    </row>
    <row r="163" spans="3:3">
      <c r="C163" s="34"/>
    </row>
    <row r="164" spans="3:3">
      <c r="C164" s="34"/>
    </row>
    <row r="165" spans="3:3">
      <c r="C165" s="34"/>
    </row>
    <row r="166" spans="3:3">
      <c r="C166" s="34"/>
    </row>
    <row r="167" spans="3:3">
      <c r="C167" s="34"/>
    </row>
    <row r="168" spans="3:3">
      <c r="C168" s="34"/>
    </row>
    <row r="169" spans="3:3">
      <c r="C169" s="34"/>
    </row>
    <row r="170" spans="3:3">
      <c r="C170" s="34"/>
    </row>
    <row r="171" spans="3:3">
      <c r="C171" s="34"/>
    </row>
    <row r="172" spans="3:3">
      <c r="C172" s="34"/>
    </row>
    <row r="173" spans="3:3">
      <c r="C173" s="34"/>
    </row>
    <row r="174" spans="3:3">
      <c r="C174" s="34"/>
    </row>
    <row r="175" spans="3:3">
      <c r="C175" s="34"/>
    </row>
    <row r="176" spans="3:3">
      <c r="C176" s="34"/>
    </row>
    <row r="177" spans="3:3">
      <c r="C177" s="34"/>
    </row>
    <row r="178" spans="3:3">
      <c r="C178" s="34"/>
    </row>
    <row r="179" spans="3:3">
      <c r="C179" s="34"/>
    </row>
    <row r="180" spans="3:3">
      <c r="C180" s="34"/>
    </row>
    <row r="181" spans="3:3">
      <c r="C181" s="34"/>
    </row>
    <row r="182" spans="3:3">
      <c r="C182" s="34"/>
    </row>
    <row r="183" spans="3:3">
      <c r="C183" s="34"/>
    </row>
    <row r="184" spans="3:3">
      <c r="C184" s="34"/>
    </row>
    <row r="185" spans="3:3">
      <c r="C185" s="34"/>
    </row>
    <row r="186" spans="3:3">
      <c r="C186" s="34"/>
    </row>
    <row r="187" spans="3:3">
      <c r="C187" s="34"/>
    </row>
    <row r="188" spans="3:3">
      <c r="C188" s="34"/>
    </row>
    <row r="189" spans="3:3">
      <c r="C189" s="34"/>
    </row>
    <row r="190" spans="3:3">
      <c r="C190" s="34"/>
    </row>
    <row r="191" spans="3:3">
      <c r="C191" s="34"/>
    </row>
    <row r="192" spans="3:3">
      <c r="C192" s="34"/>
    </row>
    <row r="193" spans="3:3">
      <c r="C193" s="34"/>
    </row>
    <row r="194" spans="3:3">
      <c r="C194" s="34"/>
    </row>
    <row r="195" spans="3:3">
      <c r="C195" s="34"/>
    </row>
    <row r="196" spans="3:3">
      <c r="C196" s="34"/>
    </row>
    <row r="197" spans="3:3">
      <c r="C197" s="34"/>
    </row>
    <row r="198" spans="3:3">
      <c r="C198" s="34"/>
    </row>
    <row r="199" spans="3:3">
      <c r="C199" s="34"/>
    </row>
    <row r="200" spans="3:3">
      <c r="C200" s="34"/>
    </row>
    <row r="201" spans="3:3">
      <c r="C201" s="34"/>
    </row>
    <row r="202" spans="3:3">
      <c r="C202" s="34"/>
    </row>
    <row r="203" spans="3:3">
      <c r="C203" s="34"/>
    </row>
    <row r="204" spans="3:3">
      <c r="C204" s="34"/>
    </row>
    <row r="205" spans="3:3">
      <c r="C205" s="34"/>
    </row>
    <row r="206" spans="3:3">
      <c r="C206" s="34"/>
    </row>
    <row r="207" spans="3:3">
      <c r="C207" s="34"/>
    </row>
    <row r="208" spans="3:3">
      <c r="C208" s="34"/>
    </row>
    <row r="209" spans="3:3">
      <c r="C209" s="34"/>
    </row>
    <row r="210" spans="3:3">
      <c r="C210" s="34"/>
    </row>
    <row r="211" spans="3:3">
      <c r="C211" s="34"/>
    </row>
    <row r="212" spans="3:3">
      <c r="C212" s="34"/>
    </row>
    <row r="213" spans="3:3">
      <c r="C213" s="34"/>
    </row>
    <row r="214" spans="3:3">
      <c r="C214" s="34"/>
    </row>
    <row r="215" spans="3:3">
      <c r="C215" s="34"/>
    </row>
    <row r="216" spans="3:3">
      <c r="C216" s="34"/>
    </row>
    <row r="217" spans="3:3">
      <c r="C217" s="34"/>
    </row>
    <row r="218" spans="3:3">
      <c r="C218" s="34"/>
    </row>
    <row r="219" spans="3:3">
      <c r="C219" s="34"/>
    </row>
    <row r="220" spans="3:3">
      <c r="C220" s="34"/>
    </row>
    <row r="221" spans="3:3">
      <c r="C221" s="34"/>
    </row>
    <row r="222" spans="3:3">
      <c r="C222" s="34"/>
    </row>
    <row r="223" spans="3:3">
      <c r="C223" s="34"/>
    </row>
    <row r="224" spans="3:3">
      <c r="C224" s="34"/>
    </row>
    <row r="225" spans="3:3">
      <c r="C225" s="34"/>
    </row>
    <row r="226" spans="3:3">
      <c r="C226" s="34"/>
    </row>
    <row r="227" spans="3:3">
      <c r="C227" s="34"/>
    </row>
    <row r="228" spans="3:3">
      <c r="C228" s="34"/>
    </row>
    <row r="229" spans="3:3">
      <c r="C229" s="34"/>
    </row>
    <row r="230" spans="3:3">
      <c r="C230" s="34"/>
    </row>
    <row r="231" spans="3:3">
      <c r="C231" s="34"/>
    </row>
    <row r="232" spans="3:3">
      <c r="C232" s="34"/>
    </row>
    <row r="233" spans="3:3">
      <c r="C233" s="34"/>
    </row>
    <row r="234" spans="3:3">
      <c r="C234" s="34"/>
    </row>
    <row r="235" spans="3:3">
      <c r="C235" s="34"/>
    </row>
    <row r="236" spans="3:3">
      <c r="C236" s="34"/>
    </row>
    <row r="237" spans="3:3">
      <c r="C237" s="34"/>
    </row>
    <row r="238" spans="3:3">
      <c r="C238" s="34"/>
    </row>
    <row r="239" spans="3:3">
      <c r="C239" s="34"/>
    </row>
    <row r="240" spans="3:3">
      <c r="C240" s="34"/>
    </row>
    <row r="241" spans="3:3">
      <c r="C241" s="34"/>
    </row>
    <row r="242" spans="3:3">
      <c r="C242" s="34"/>
    </row>
    <row r="243" spans="3:3">
      <c r="C243" s="34"/>
    </row>
    <row r="244" spans="3:3">
      <c r="C244" s="34"/>
    </row>
    <row r="245" spans="3:3">
      <c r="C245" s="34"/>
    </row>
    <row r="246" spans="3:3">
      <c r="C246" s="34"/>
    </row>
    <row r="247" spans="3:3">
      <c r="C247" s="34"/>
    </row>
    <row r="248" spans="3:3">
      <c r="C248" s="34"/>
    </row>
    <row r="249" spans="3:3">
      <c r="C249" s="34"/>
    </row>
    <row r="250" spans="3:3">
      <c r="C250" s="34"/>
    </row>
    <row r="251" spans="3:3">
      <c r="C251" s="34"/>
    </row>
    <row r="252" spans="3:3">
      <c r="C252" s="34"/>
    </row>
    <row r="253" spans="3:3">
      <c r="C253" s="34"/>
    </row>
    <row r="254" spans="3:3">
      <c r="C254" s="34"/>
    </row>
    <row r="255" spans="3:3">
      <c r="C255" s="34"/>
    </row>
    <row r="256" spans="3:3">
      <c r="C256" s="34"/>
    </row>
    <row r="257" spans="3:3">
      <c r="C257" s="34"/>
    </row>
    <row r="258" spans="3:3">
      <c r="C258" s="34"/>
    </row>
    <row r="259" spans="3:3">
      <c r="C259" s="34"/>
    </row>
    <row r="260" spans="3:3">
      <c r="C260" s="34"/>
    </row>
    <row r="261" spans="3:3">
      <c r="C261" s="34"/>
    </row>
    <row r="262" spans="3:3">
      <c r="C262" s="34"/>
    </row>
    <row r="263" spans="3:3">
      <c r="C263" s="34"/>
    </row>
    <row r="264" spans="3:3">
      <c r="C264" s="34"/>
    </row>
    <row r="265" spans="3:3">
      <c r="C265" s="34"/>
    </row>
    <row r="266" spans="3:3">
      <c r="C266" s="34"/>
    </row>
    <row r="267" spans="3:3">
      <c r="C267" s="34"/>
    </row>
    <row r="268" spans="3:3">
      <c r="C268" s="34"/>
    </row>
    <row r="269" spans="3:3">
      <c r="C269" s="34"/>
    </row>
    <row r="270" spans="3:3">
      <c r="C270" s="34"/>
    </row>
    <row r="271" spans="3:3">
      <c r="C271" s="34"/>
    </row>
    <row r="272" spans="3:3">
      <c r="C272" s="34"/>
    </row>
    <row r="273" spans="3:3">
      <c r="C273" s="34"/>
    </row>
    <row r="274" spans="3:3">
      <c r="C274" s="34"/>
    </row>
    <row r="275" spans="3:3">
      <c r="C275" s="34"/>
    </row>
    <row r="276" spans="3:3">
      <c r="C276" s="34"/>
    </row>
    <row r="277" spans="3:3">
      <c r="C277" s="34"/>
    </row>
    <row r="278" spans="3:3">
      <c r="C278" s="34"/>
    </row>
    <row r="279" spans="3:3">
      <c r="C279" s="34"/>
    </row>
    <row r="280" spans="3:3">
      <c r="C280" s="34"/>
    </row>
    <row r="281" spans="3:3">
      <c r="C281" s="34"/>
    </row>
    <row r="282" spans="3:3">
      <c r="C282" s="34"/>
    </row>
    <row r="283" spans="3:3">
      <c r="C283" s="34"/>
    </row>
    <row r="284" spans="3:3">
      <c r="C284" s="34"/>
    </row>
    <row r="285" spans="3:3">
      <c r="C285" s="34"/>
    </row>
    <row r="286" spans="3:3">
      <c r="C286" s="34"/>
    </row>
    <row r="287" spans="3:3">
      <c r="C287" s="34"/>
    </row>
    <row r="288" spans="3:3">
      <c r="C288" s="34"/>
    </row>
    <row r="289" spans="3:3">
      <c r="C289" s="34"/>
    </row>
    <row r="290" spans="3:3">
      <c r="C290" s="34"/>
    </row>
    <row r="291" spans="3:3">
      <c r="C291" s="34"/>
    </row>
    <row r="292" spans="3:3">
      <c r="C292" s="34"/>
    </row>
    <row r="293" spans="3:3">
      <c r="C293" s="34"/>
    </row>
    <row r="294" spans="3:3">
      <c r="C294" s="34"/>
    </row>
    <row r="295" spans="3:3">
      <c r="C295" s="34"/>
    </row>
    <row r="296" spans="3:3">
      <c r="C296" s="34"/>
    </row>
    <row r="297" spans="3:3">
      <c r="C297" s="34"/>
    </row>
    <row r="298" spans="3:3">
      <c r="C298" s="34"/>
    </row>
    <row r="299" spans="3:3">
      <c r="C299" s="34"/>
    </row>
    <row r="300" spans="3:3">
      <c r="C300" s="34"/>
    </row>
    <row r="301" spans="3:3">
      <c r="C301" s="34"/>
    </row>
    <row r="302" spans="3:3">
      <c r="C302" s="34"/>
    </row>
  </sheetData>
  <mergeCells count="10">
    <mergeCell ref="I16:I17"/>
    <mergeCell ref="L16:M17"/>
    <mergeCell ref="N16:O17"/>
    <mergeCell ref="P16:Q17"/>
    <mergeCell ref="A16:A17"/>
    <mergeCell ref="B16:B17"/>
    <mergeCell ref="C16:C17"/>
    <mergeCell ref="D16:D17"/>
    <mergeCell ref="E16:E17"/>
    <mergeCell ref="H16:H17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296"/>
  <sheetViews>
    <sheetView topLeftCell="C1" workbookViewId="0">
      <selection activeCell="H17" sqref="H17"/>
    </sheetView>
  </sheetViews>
  <sheetFormatPr defaultRowHeight="14.4"/>
  <cols>
    <col min="1" max="1" width="11.6640625" customWidth="1"/>
    <col min="2" max="2" width="55.5546875" bestFit="1" customWidth="1"/>
    <col min="3" max="3" width="12.5546875" bestFit="1" customWidth="1"/>
    <col min="4" max="4" width="37.88671875" bestFit="1" customWidth="1"/>
    <col min="5" max="6" width="8.88671875" style="23"/>
    <col min="7" max="7" width="19.21875" customWidth="1"/>
    <col min="8" max="9" width="9.109375" style="14" customWidth="1"/>
    <col min="10" max="10" width="9.109375" style="47" customWidth="1"/>
    <col min="11" max="11" width="9.33203125" customWidth="1"/>
    <col min="12" max="12" width="9.44140625" customWidth="1"/>
    <col min="13" max="13" width="9.88671875" customWidth="1"/>
    <col min="14" max="14" width="9.109375" customWidth="1"/>
  </cols>
  <sheetData>
    <row r="1" spans="1:17">
      <c r="A1" s="12" t="s">
        <v>184</v>
      </c>
    </row>
    <row r="2" spans="1:17">
      <c r="A2" s="12" t="s">
        <v>167</v>
      </c>
    </row>
    <row r="3" spans="1:17">
      <c r="A3" s="12" t="s">
        <v>183</v>
      </c>
    </row>
    <row r="4" spans="1:17">
      <c r="A4" s="13" t="s">
        <v>168</v>
      </c>
    </row>
    <row r="5" spans="1:17">
      <c r="A5" s="13"/>
      <c r="F5" s="38" t="s">
        <v>181</v>
      </c>
      <c r="G5" s="36"/>
      <c r="H5" s="37"/>
      <c r="I5" s="37"/>
      <c r="J5" s="38" t="s">
        <v>181</v>
      </c>
      <c r="K5" s="36"/>
    </row>
    <row r="6" spans="1:17">
      <c r="A6" s="13"/>
      <c r="F6" s="38" t="s">
        <v>171</v>
      </c>
      <c r="G6" s="36"/>
      <c r="H6" s="37"/>
      <c r="I6" s="37"/>
      <c r="J6" s="39" t="s">
        <v>173</v>
      </c>
      <c r="K6" s="36"/>
    </row>
    <row r="7" spans="1:17">
      <c r="A7" s="13"/>
      <c r="D7" s="38" t="s">
        <v>182</v>
      </c>
      <c r="F7" s="40">
        <v>73.5</v>
      </c>
      <c r="H7" s="37"/>
      <c r="I7" s="37"/>
      <c r="J7" s="42">
        <v>11995</v>
      </c>
      <c r="K7" s="41"/>
    </row>
    <row r="8" spans="1:17">
      <c r="A8" s="13"/>
      <c r="D8" s="38" t="s">
        <v>5</v>
      </c>
      <c r="F8" s="40">
        <v>51.87</v>
      </c>
      <c r="H8" s="37"/>
      <c r="I8" s="37"/>
      <c r="J8" s="39">
        <v>7995</v>
      </c>
      <c r="K8" s="41"/>
    </row>
    <row r="9" spans="1:17" ht="15.6">
      <c r="A9" s="55"/>
      <c r="B9" s="56"/>
      <c r="C9" s="57"/>
    </row>
    <row r="10" spans="1:17">
      <c r="A10" s="164" t="s">
        <v>185</v>
      </c>
      <c r="B10" s="164" t="s">
        <v>186</v>
      </c>
      <c r="C10" s="166" t="s">
        <v>187</v>
      </c>
      <c r="D10" s="164" t="s">
        <v>188</v>
      </c>
      <c r="E10" s="167" t="s">
        <v>169</v>
      </c>
      <c r="F10" s="21" t="s">
        <v>178</v>
      </c>
      <c r="G10" s="29" t="s">
        <v>170</v>
      </c>
      <c r="H10" s="162" t="s">
        <v>189</v>
      </c>
      <c r="I10" s="162" t="s">
        <v>177</v>
      </c>
      <c r="J10" s="21" t="s">
        <v>178</v>
      </c>
      <c r="K10" s="50" t="s">
        <v>172</v>
      </c>
      <c r="L10" s="164" t="s">
        <v>176</v>
      </c>
      <c r="M10" s="164"/>
      <c r="N10" s="165" t="s">
        <v>190</v>
      </c>
      <c r="O10" s="165"/>
      <c r="P10" s="165" t="s">
        <v>175</v>
      </c>
      <c r="Q10" s="165"/>
    </row>
    <row r="11" spans="1:17">
      <c r="A11" s="164"/>
      <c r="B11" s="164"/>
      <c r="C11" s="166"/>
      <c r="D11" s="164"/>
      <c r="E11" s="168"/>
      <c r="F11" s="28" t="s">
        <v>180</v>
      </c>
      <c r="G11" s="29" t="s">
        <v>174</v>
      </c>
      <c r="H11" s="163"/>
      <c r="I11" s="163"/>
      <c r="J11" s="35" t="s">
        <v>179</v>
      </c>
      <c r="K11" s="51">
        <v>0.3</v>
      </c>
      <c r="L11" s="164"/>
      <c r="M11" s="164"/>
      <c r="N11" s="165"/>
      <c r="O11" s="165"/>
      <c r="P11" s="165"/>
      <c r="Q11" s="165"/>
    </row>
    <row r="12" spans="1:17" ht="15.6">
      <c r="A12" s="1" t="s">
        <v>165</v>
      </c>
      <c r="B12" s="2"/>
      <c r="C12" s="3"/>
      <c r="D12" s="54"/>
      <c r="E12" s="22"/>
      <c r="F12" s="28"/>
      <c r="G12" s="29"/>
      <c r="H12" s="32"/>
      <c r="I12" s="32"/>
      <c r="J12" s="35"/>
      <c r="K12" s="51"/>
      <c r="L12" s="29"/>
      <c r="M12" s="29"/>
      <c r="N12" s="30"/>
      <c r="O12" s="30"/>
      <c r="P12" s="30"/>
      <c r="Q12" s="30"/>
    </row>
    <row r="13" spans="1:17">
      <c r="A13" s="7" t="s">
        <v>0</v>
      </c>
      <c r="B13" s="4" t="s">
        <v>1</v>
      </c>
      <c r="C13" s="7" t="s">
        <v>2</v>
      </c>
      <c r="D13" s="15" t="s">
        <v>1</v>
      </c>
      <c r="E13" s="24">
        <v>2.1</v>
      </c>
      <c r="F13" s="43">
        <f>E13/F7</f>
        <v>2.8571428571428574E-2</v>
      </c>
      <c r="G13" s="25">
        <f>E13*1.1*1.12*55</f>
        <v>142.29600000000002</v>
      </c>
      <c r="H13" s="25">
        <f>G13*1.595</f>
        <v>226.96212000000003</v>
      </c>
      <c r="I13" s="45">
        <v>250</v>
      </c>
      <c r="J13" s="49">
        <f>I13/J7</f>
        <v>2.0842017507294707E-2</v>
      </c>
      <c r="K13" s="52">
        <f>I13*0.7</f>
        <v>175</v>
      </c>
      <c r="L13" s="25">
        <f>K13-G13</f>
        <v>32.703999999999979</v>
      </c>
      <c r="M13" s="31">
        <f>L13/K13</f>
        <v>0.18687999999999988</v>
      </c>
      <c r="N13" s="25">
        <f>I13-G13</f>
        <v>107.70399999999998</v>
      </c>
      <c r="O13" s="31">
        <f>N13/I13</f>
        <v>0.43081599999999992</v>
      </c>
      <c r="P13" s="26">
        <f>I13-K13</f>
        <v>75</v>
      </c>
      <c r="Q13" s="31">
        <f>P13/I13</f>
        <v>0.3</v>
      </c>
    </row>
    <row r="14" spans="1:17">
      <c r="A14" s="7" t="s">
        <v>3</v>
      </c>
      <c r="B14" s="6" t="s">
        <v>4</v>
      </c>
      <c r="C14" s="7" t="s">
        <v>5</v>
      </c>
      <c r="D14" s="15" t="s">
        <v>133</v>
      </c>
      <c r="E14" s="24">
        <v>0.21</v>
      </c>
      <c r="F14" s="43">
        <f>E14/F7</f>
        <v>2.8571428571428571E-3</v>
      </c>
      <c r="G14" s="25">
        <f t="shared" ref="G14:G61" si="0">E14*1.1*1.12*55</f>
        <v>14.229600000000003</v>
      </c>
      <c r="H14" s="25">
        <f>G14*2.2</f>
        <v>31.305120000000009</v>
      </c>
      <c r="I14" s="45">
        <v>100</v>
      </c>
      <c r="J14" s="49">
        <f>I14/J7</f>
        <v>8.3368070029178828E-3</v>
      </c>
      <c r="K14" s="52">
        <f t="shared" ref="K14:K18" si="1">I14*0.7</f>
        <v>70</v>
      </c>
      <c r="L14" s="25">
        <f t="shared" ref="L14:L18" si="2">K14-G14</f>
        <v>55.770399999999995</v>
      </c>
      <c r="M14" s="31">
        <f t="shared" ref="M14:M18" si="3">L14/K14</f>
        <v>0.79671999999999998</v>
      </c>
      <c r="N14" s="25">
        <f t="shared" ref="N14:N18" si="4">I14-G14</f>
        <v>85.770399999999995</v>
      </c>
      <c r="O14" s="31">
        <f t="shared" ref="O14:O18" si="5">N14/I14</f>
        <v>0.85770399999999991</v>
      </c>
      <c r="P14" s="26">
        <f t="shared" ref="P14:P18" si="6">I14-K14</f>
        <v>30</v>
      </c>
      <c r="Q14" s="31">
        <f t="shared" ref="Q14:Q18" si="7">P14/I14</f>
        <v>0.3</v>
      </c>
    </row>
    <row r="15" spans="1:17">
      <c r="A15" s="7" t="s">
        <v>6</v>
      </c>
      <c r="B15" s="6" t="s">
        <v>7</v>
      </c>
      <c r="C15" s="7" t="s">
        <v>5</v>
      </c>
      <c r="D15" s="15" t="s">
        <v>134</v>
      </c>
      <c r="E15" s="24">
        <v>0.21</v>
      </c>
      <c r="F15" s="43">
        <f>E15/F7</f>
        <v>2.8571428571428571E-3</v>
      </c>
      <c r="G15" s="25">
        <f t="shared" si="0"/>
        <v>14.229600000000003</v>
      </c>
      <c r="H15" s="25">
        <f>G15*2.2</f>
        <v>31.305120000000009</v>
      </c>
      <c r="I15" s="45">
        <v>100</v>
      </c>
      <c r="J15" s="49">
        <f>I15/J7</f>
        <v>8.3368070029178828E-3</v>
      </c>
      <c r="K15" s="52">
        <f t="shared" si="1"/>
        <v>70</v>
      </c>
      <c r="L15" s="25">
        <f t="shared" si="2"/>
        <v>55.770399999999995</v>
      </c>
      <c r="M15" s="31">
        <f t="shared" si="3"/>
        <v>0.79671999999999998</v>
      </c>
      <c r="N15" s="25">
        <f t="shared" si="4"/>
        <v>85.770399999999995</v>
      </c>
      <c r="O15" s="31">
        <f t="shared" si="5"/>
        <v>0.85770399999999991</v>
      </c>
      <c r="P15" s="26">
        <f t="shared" si="6"/>
        <v>30</v>
      </c>
      <c r="Q15" s="31">
        <f t="shared" si="7"/>
        <v>0.3</v>
      </c>
    </row>
    <row r="16" spans="1:17">
      <c r="A16" s="7" t="s">
        <v>8</v>
      </c>
      <c r="B16" s="4" t="s">
        <v>9</v>
      </c>
      <c r="C16" s="7" t="s">
        <v>2</v>
      </c>
      <c r="D16" s="15" t="s">
        <v>9</v>
      </c>
      <c r="E16" s="24">
        <v>3.68</v>
      </c>
      <c r="F16" s="43">
        <f>E16/F7</f>
        <v>5.0068027210884353E-2</v>
      </c>
      <c r="G16" s="25">
        <f t="shared" si="0"/>
        <v>249.35680000000011</v>
      </c>
      <c r="H16" s="25">
        <f>G16*1.595</f>
        <v>397.72409600000015</v>
      </c>
      <c r="I16" s="45">
        <v>500</v>
      </c>
      <c r="J16" s="49">
        <f>I16/J7</f>
        <v>4.1684035014589414E-2</v>
      </c>
      <c r="K16" s="52">
        <f t="shared" si="1"/>
        <v>350</v>
      </c>
      <c r="L16" s="25">
        <f t="shared" si="2"/>
        <v>100.64319999999989</v>
      </c>
      <c r="M16" s="31">
        <f t="shared" si="3"/>
        <v>0.2875519999999997</v>
      </c>
      <c r="N16" s="25">
        <f t="shared" si="4"/>
        <v>250.64319999999989</v>
      </c>
      <c r="O16" s="31">
        <f t="shared" si="5"/>
        <v>0.5012863999999998</v>
      </c>
      <c r="P16" s="26">
        <f t="shared" si="6"/>
        <v>150</v>
      </c>
      <c r="Q16" s="31">
        <f t="shared" si="7"/>
        <v>0.3</v>
      </c>
    </row>
    <row r="17" spans="1:17">
      <c r="A17" s="7" t="s">
        <v>10</v>
      </c>
      <c r="B17" s="4" t="s">
        <v>11</v>
      </c>
      <c r="C17" s="7" t="s">
        <v>5</v>
      </c>
      <c r="D17" s="15" t="s">
        <v>11</v>
      </c>
      <c r="E17" s="24">
        <v>0.16</v>
      </c>
      <c r="F17" s="43">
        <f>E17/F7</f>
        <v>2.1768707482993197E-3</v>
      </c>
      <c r="G17" s="25">
        <f t="shared" si="0"/>
        <v>10.841600000000003</v>
      </c>
      <c r="H17" s="25">
        <f>G17*3.3</f>
        <v>35.777280000000012</v>
      </c>
      <c r="I17" s="45">
        <v>100</v>
      </c>
      <c r="J17" s="49">
        <f>I17/J7</f>
        <v>8.3368070029178828E-3</v>
      </c>
      <c r="K17" s="52">
        <f t="shared" si="1"/>
        <v>70</v>
      </c>
      <c r="L17" s="25">
        <f t="shared" si="2"/>
        <v>59.1584</v>
      </c>
      <c r="M17" s="31">
        <f t="shared" si="3"/>
        <v>0.84511999999999998</v>
      </c>
      <c r="N17" s="25">
        <f t="shared" si="4"/>
        <v>89.1584</v>
      </c>
      <c r="O17" s="31">
        <f t="shared" si="5"/>
        <v>0.89158400000000004</v>
      </c>
      <c r="P17" s="26">
        <f t="shared" si="6"/>
        <v>30</v>
      </c>
      <c r="Q17" s="31">
        <f t="shared" si="7"/>
        <v>0.3</v>
      </c>
    </row>
    <row r="18" spans="1:17">
      <c r="A18" s="7"/>
      <c r="B18" s="4" t="s">
        <v>12</v>
      </c>
      <c r="C18" s="7" t="s">
        <v>5</v>
      </c>
      <c r="D18" s="15" t="s">
        <v>12</v>
      </c>
      <c r="E18" s="24">
        <v>0.11</v>
      </c>
      <c r="F18" s="43">
        <f>E18/F7</f>
        <v>1.4965986394557824E-3</v>
      </c>
      <c r="G18" s="25">
        <f t="shared" si="0"/>
        <v>7.4536000000000016</v>
      </c>
      <c r="H18" s="25">
        <f>G18*3.3</f>
        <v>24.596880000000002</v>
      </c>
      <c r="I18" s="45">
        <v>100</v>
      </c>
      <c r="J18" s="49">
        <f>I18/J7</f>
        <v>8.3368070029178828E-3</v>
      </c>
      <c r="K18" s="52">
        <f t="shared" si="1"/>
        <v>70</v>
      </c>
      <c r="L18" s="25">
        <f t="shared" si="2"/>
        <v>62.546399999999998</v>
      </c>
      <c r="M18" s="31">
        <f t="shared" si="3"/>
        <v>0.89351999999999998</v>
      </c>
      <c r="N18" s="25">
        <f t="shared" si="4"/>
        <v>92.546400000000006</v>
      </c>
      <c r="O18" s="31">
        <f t="shared" si="5"/>
        <v>0.92546400000000006</v>
      </c>
      <c r="P18" s="26">
        <f t="shared" si="6"/>
        <v>30</v>
      </c>
      <c r="Q18" s="31">
        <f t="shared" si="7"/>
        <v>0.3</v>
      </c>
    </row>
    <row r="19" spans="1:17">
      <c r="A19" s="7"/>
      <c r="B19" s="4" t="s">
        <v>13</v>
      </c>
      <c r="C19" s="7" t="s">
        <v>5</v>
      </c>
      <c r="D19" s="15" t="s">
        <v>13</v>
      </c>
      <c r="E19" s="24"/>
      <c r="F19" s="43"/>
      <c r="G19" s="25">
        <f t="shared" si="0"/>
        <v>0</v>
      </c>
      <c r="H19" s="27"/>
      <c r="I19" s="46"/>
      <c r="J19" s="48"/>
      <c r="K19" s="53"/>
      <c r="L19" s="20"/>
      <c r="M19" s="20"/>
      <c r="N19" s="20"/>
      <c r="O19" s="20"/>
      <c r="P19" s="20"/>
      <c r="Q19" s="20"/>
    </row>
    <row r="20" spans="1:17">
      <c r="A20" s="7"/>
      <c r="B20" s="4" t="s">
        <v>14</v>
      </c>
      <c r="C20" s="7" t="s">
        <v>5</v>
      </c>
      <c r="D20" s="15" t="s">
        <v>14</v>
      </c>
      <c r="E20" s="24"/>
      <c r="F20" s="43"/>
      <c r="G20" s="25">
        <f t="shared" si="0"/>
        <v>0</v>
      </c>
      <c r="H20" s="27"/>
      <c r="I20" s="46"/>
      <c r="J20" s="48"/>
      <c r="K20" s="53"/>
      <c r="L20" s="20"/>
      <c r="M20" s="20"/>
      <c r="N20" s="20"/>
      <c r="O20" s="20"/>
      <c r="P20" s="20"/>
      <c r="Q20" s="20"/>
    </row>
    <row r="21" spans="1:17">
      <c r="A21" s="7" t="s">
        <v>15</v>
      </c>
      <c r="B21" s="4" t="s">
        <v>16</v>
      </c>
      <c r="C21" s="7" t="s">
        <v>5</v>
      </c>
      <c r="D21" s="15" t="s">
        <v>16</v>
      </c>
      <c r="E21" s="24">
        <v>0.16</v>
      </c>
      <c r="F21" s="43">
        <f>E21/F7</f>
        <v>2.1768707482993197E-3</v>
      </c>
      <c r="G21" s="25">
        <f t="shared" si="0"/>
        <v>10.841600000000003</v>
      </c>
      <c r="H21" s="25">
        <f>G21*3.3</f>
        <v>35.777280000000012</v>
      </c>
      <c r="I21" s="45">
        <v>100</v>
      </c>
      <c r="J21" s="49">
        <f>I21/J7</f>
        <v>8.3368070029178828E-3</v>
      </c>
      <c r="K21" s="52">
        <f t="shared" ref="K21:K26" si="8">I21*0.7</f>
        <v>70</v>
      </c>
      <c r="L21" s="25">
        <f t="shared" ref="L21:L26" si="9">K21-G21</f>
        <v>59.1584</v>
      </c>
      <c r="M21" s="31">
        <f t="shared" ref="M21:M26" si="10">L21/K21</f>
        <v>0.84511999999999998</v>
      </c>
      <c r="N21" s="25">
        <f t="shared" ref="N21:N26" si="11">I21-G21</f>
        <v>89.1584</v>
      </c>
      <c r="O21" s="31">
        <f t="shared" ref="O21:O26" si="12">N21/I21</f>
        <v>0.89158400000000004</v>
      </c>
      <c r="P21" s="26">
        <f t="shared" ref="P21:P26" si="13">I21-K21</f>
        <v>30</v>
      </c>
      <c r="Q21" s="31">
        <f t="shared" ref="Q21:Q26" si="14">P21/I21</f>
        <v>0.3</v>
      </c>
    </row>
    <row r="22" spans="1:17">
      <c r="A22" s="7" t="s">
        <v>17</v>
      </c>
      <c r="B22" s="4" t="s">
        <v>18</v>
      </c>
      <c r="C22" s="7" t="s">
        <v>5</v>
      </c>
      <c r="D22" s="15" t="s">
        <v>18</v>
      </c>
      <c r="E22" s="24">
        <v>0.16</v>
      </c>
      <c r="F22" s="43">
        <f>E22/F7</f>
        <v>2.1768707482993197E-3</v>
      </c>
      <c r="G22" s="25">
        <f t="shared" si="0"/>
        <v>10.841600000000003</v>
      </c>
      <c r="H22" s="25">
        <f>G22*3.3</f>
        <v>35.777280000000012</v>
      </c>
      <c r="I22" s="45">
        <v>100</v>
      </c>
      <c r="J22" s="49">
        <f>I22/J7</f>
        <v>8.3368070029178828E-3</v>
      </c>
      <c r="K22" s="52">
        <f t="shared" si="8"/>
        <v>70</v>
      </c>
      <c r="L22" s="25">
        <f t="shared" si="9"/>
        <v>59.1584</v>
      </c>
      <c r="M22" s="31">
        <f t="shared" si="10"/>
        <v>0.84511999999999998</v>
      </c>
      <c r="N22" s="25">
        <f t="shared" si="11"/>
        <v>89.1584</v>
      </c>
      <c r="O22" s="31">
        <f t="shared" si="12"/>
        <v>0.89158400000000004</v>
      </c>
      <c r="P22" s="26">
        <f t="shared" si="13"/>
        <v>30</v>
      </c>
      <c r="Q22" s="31">
        <f t="shared" si="14"/>
        <v>0.3</v>
      </c>
    </row>
    <row r="23" spans="1:17">
      <c r="A23" s="7" t="s">
        <v>19</v>
      </c>
      <c r="B23" s="4" t="s">
        <v>20</v>
      </c>
      <c r="C23" s="7" t="s">
        <v>5</v>
      </c>
      <c r="D23" s="15" t="s">
        <v>20</v>
      </c>
      <c r="E23" s="24">
        <v>0.16</v>
      </c>
      <c r="F23" s="43">
        <f>E23/F7</f>
        <v>2.1768707482993197E-3</v>
      </c>
      <c r="G23" s="25">
        <f t="shared" si="0"/>
        <v>10.841600000000003</v>
      </c>
      <c r="H23" s="25">
        <f>G23*3.3</f>
        <v>35.777280000000012</v>
      </c>
      <c r="I23" s="45">
        <v>100</v>
      </c>
      <c r="J23" s="49">
        <f>I23/J7</f>
        <v>8.3368070029178828E-3</v>
      </c>
      <c r="K23" s="52">
        <f t="shared" si="8"/>
        <v>70</v>
      </c>
      <c r="L23" s="25">
        <f t="shared" si="9"/>
        <v>59.1584</v>
      </c>
      <c r="M23" s="31">
        <f t="shared" si="10"/>
        <v>0.84511999999999998</v>
      </c>
      <c r="N23" s="25">
        <f t="shared" si="11"/>
        <v>89.1584</v>
      </c>
      <c r="O23" s="31">
        <f t="shared" si="12"/>
        <v>0.89158400000000004</v>
      </c>
      <c r="P23" s="26">
        <f t="shared" si="13"/>
        <v>30</v>
      </c>
      <c r="Q23" s="31">
        <f t="shared" si="14"/>
        <v>0.3</v>
      </c>
    </row>
    <row r="24" spans="1:17">
      <c r="A24" s="7" t="s">
        <v>21</v>
      </c>
      <c r="B24" s="7" t="s">
        <v>22</v>
      </c>
      <c r="C24" s="7" t="s">
        <v>5</v>
      </c>
      <c r="D24" s="15" t="s">
        <v>135</v>
      </c>
      <c r="E24" s="24">
        <v>0.16</v>
      </c>
      <c r="F24" s="43">
        <f>E24/F7</f>
        <v>2.1768707482993197E-3</v>
      </c>
      <c r="G24" s="25">
        <f t="shared" si="0"/>
        <v>10.841600000000003</v>
      </c>
      <c r="H24" s="25">
        <f>G24*3.3</f>
        <v>35.777280000000012</v>
      </c>
      <c r="I24" s="45">
        <v>100</v>
      </c>
      <c r="J24" s="49">
        <f>I24/J7</f>
        <v>8.3368070029178828E-3</v>
      </c>
      <c r="K24" s="52">
        <f t="shared" si="8"/>
        <v>70</v>
      </c>
      <c r="L24" s="25">
        <f t="shared" si="9"/>
        <v>59.1584</v>
      </c>
      <c r="M24" s="31">
        <f t="shared" si="10"/>
        <v>0.84511999999999998</v>
      </c>
      <c r="N24" s="25">
        <f t="shared" si="11"/>
        <v>89.1584</v>
      </c>
      <c r="O24" s="31">
        <f t="shared" si="12"/>
        <v>0.89158400000000004</v>
      </c>
      <c r="P24" s="26">
        <f t="shared" si="13"/>
        <v>30</v>
      </c>
      <c r="Q24" s="31">
        <f t="shared" si="14"/>
        <v>0.3</v>
      </c>
    </row>
    <row r="25" spans="1:17">
      <c r="A25" s="7"/>
      <c r="B25" s="4" t="s">
        <v>23</v>
      </c>
      <c r="C25" s="7"/>
      <c r="D25" s="15" t="s">
        <v>23</v>
      </c>
      <c r="E25" s="24">
        <v>0.21</v>
      </c>
      <c r="F25" s="43">
        <f>E25/F7</f>
        <v>2.8571428571428571E-3</v>
      </c>
      <c r="G25" s="25">
        <f t="shared" si="0"/>
        <v>14.229600000000003</v>
      </c>
      <c r="H25" s="25">
        <f>G25*2.2</f>
        <v>31.305120000000009</v>
      </c>
      <c r="I25" s="45">
        <v>100</v>
      </c>
      <c r="J25" s="49">
        <f>I25/J7</f>
        <v>8.3368070029178828E-3</v>
      </c>
      <c r="K25" s="52">
        <f t="shared" si="8"/>
        <v>70</v>
      </c>
      <c r="L25" s="25">
        <f t="shared" si="9"/>
        <v>55.770399999999995</v>
      </c>
      <c r="M25" s="31">
        <f t="shared" si="10"/>
        <v>0.79671999999999998</v>
      </c>
      <c r="N25" s="25">
        <f t="shared" si="11"/>
        <v>85.770399999999995</v>
      </c>
      <c r="O25" s="31">
        <f t="shared" si="12"/>
        <v>0.85770399999999991</v>
      </c>
      <c r="P25" s="26">
        <f t="shared" si="13"/>
        <v>30</v>
      </c>
      <c r="Q25" s="31">
        <f t="shared" si="14"/>
        <v>0.3</v>
      </c>
    </row>
    <row r="26" spans="1:17">
      <c r="A26" s="7"/>
      <c r="B26" s="4" t="s">
        <v>24</v>
      </c>
      <c r="C26" s="7"/>
      <c r="D26" s="15" t="s">
        <v>24</v>
      </c>
      <c r="E26" s="24">
        <v>0.21</v>
      </c>
      <c r="F26" s="43">
        <f>E26/F7</f>
        <v>2.8571428571428571E-3</v>
      </c>
      <c r="G26" s="25">
        <f t="shared" si="0"/>
        <v>14.229600000000003</v>
      </c>
      <c r="H26" s="25">
        <f>G26*2.2</f>
        <v>31.305120000000009</v>
      </c>
      <c r="I26" s="45">
        <v>100</v>
      </c>
      <c r="J26" s="49">
        <f>I26/J7</f>
        <v>8.3368070029178828E-3</v>
      </c>
      <c r="K26" s="52">
        <f t="shared" si="8"/>
        <v>70</v>
      </c>
      <c r="L26" s="25">
        <f t="shared" si="9"/>
        <v>55.770399999999995</v>
      </c>
      <c r="M26" s="31">
        <f t="shared" si="10"/>
        <v>0.79671999999999998</v>
      </c>
      <c r="N26" s="25">
        <f t="shared" si="11"/>
        <v>85.770399999999995</v>
      </c>
      <c r="O26" s="31">
        <f t="shared" si="12"/>
        <v>0.85770399999999991</v>
      </c>
      <c r="P26" s="26">
        <f t="shared" si="13"/>
        <v>30</v>
      </c>
      <c r="Q26" s="31">
        <f t="shared" si="14"/>
        <v>0.3</v>
      </c>
    </row>
    <row r="27" spans="1:17">
      <c r="A27" s="7"/>
      <c r="B27" s="5" t="s">
        <v>25</v>
      </c>
      <c r="C27" s="7"/>
      <c r="D27" s="16" t="s">
        <v>25</v>
      </c>
      <c r="E27" s="24"/>
      <c r="F27" s="43"/>
      <c r="G27" s="25">
        <f t="shared" si="0"/>
        <v>0</v>
      </c>
      <c r="H27" s="27"/>
      <c r="I27" s="46"/>
      <c r="J27" s="49"/>
      <c r="K27" s="53"/>
      <c r="L27" s="20"/>
      <c r="M27" s="20"/>
      <c r="N27" s="20"/>
      <c r="O27" s="20"/>
      <c r="P27" s="20"/>
      <c r="Q27" s="20"/>
    </row>
    <row r="28" spans="1:17">
      <c r="A28" s="7"/>
      <c r="B28" s="5" t="s">
        <v>26</v>
      </c>
      <c r="C28" s="7"/>
      <c r="D28" s="16" t="s">
        <v>26</v>
      </c>
      <c r="E28" s="24">
        <v>0.21</v>
      </c>
      <c r="F28" s="43">
        <f>E28/F7</f>
        <v>2.8571428571428571E-3</v>
      </c>
      <c r="G28" s="25">
        <f t="shared" si="0"/>
        <v>14.229600000000003</v>
      </c>
      <c r="H28" s="25">
        <f>G28*2.2</f>
        <v>31.305120000000009</v>
      </c>
      <c r="I28" s="45">
        <v>100</v>
      </c>
      <c r="J28" s="49">
        <f>I28/J7</f>
        <v>8.3368070029178828E-3</v>
      </c>
      <c r="K28" s="52">
        <f>I28*0.7</f>
        <v>70</v>
      </c>
      <c r="L28" s="25">
        <f t="shared" ref="L28" si="15">K28-G28</f>
        <v>55.770399999999995</v>
      </c>
      <c r="M28" s="31">
        <f t="shared" ref="M28" si="16">L28/K28</f>
        <v>0.79671999999999998</v>
      </c>
      <c r="N28" s="25">
        <f>I28-G28</f>
        <v>85.770399999999995</v>
      </c>
      <c r="O28" s="31">
        <f>N28/I28</f>
        <v>0.85770399999999991</v>
      </c>
      <c r="P28" s="26">
        <f>I28-K28</f>
        <v>30</v>
      </c>
      <c r="Q28" s="31">
        <f>P28/I28</f>
        <v>0.3</v>
      </c>
    </row>
    <row r="29" spans="1:17">
      <c r="A29" s="7"/>
      <c r="B29" s="5" t="s">
        <v>27</v>
      </c>
      <c r="C29" s="7"/>
      <c r="D29" s="16" t="s">
        <v>27</v>
      </c>
      <c r="E29" s="24"/>
      <c r="F29" s="43"/>
      <c r="G29" s="25">
        <f t="shared" si="0"/>
        <v>0</v>
      </c>
      <c r="H29" s="27"/>
      <c r="I29" s="46"/>
      <c r="J29" s="49"/>
      <c r="K29" s="53"/>
      <c r="L29" s="20"/>
      <c r="M29" s="20"/>
      <c r="N29" s="20"/>
      <c r="O29" s="20"/>
      <c r="P29" s="20"/>
      <c r="Q29" s="20"/>
    </row>
    <row r="30" spans="1:17">
      <c r="A30" s="7"/>
      <c r="B30" s="4" t="s">
        <v>28</v>
      </c>
      <c r="C30" s="7"/>
      <c r="D30" s="15" t="s">
        <v>28</v>
      </c>
      <c r="E30" s="24">
        <v>0.21</v>
      </c>
      <c r="F30" s="43">
        <f>E30/F7</f>
        <v>2.8571428571428571E-3</v>
      </c>
      <c r="G30" s="25">
        <f t="shared" si="0"/>
        <v>14.229600000000003</v>
      </c>
      <c r="H30" s="25">
        <f>G30*2.2</f>
        <v>31.305120000000009</v>
      </c>
      <c r="I30" s="45">
        <v>100</v>
      </c>
      <c r="J30" s="49">
        <f>I30/J7</f>
        <v>8.3368070029178828E-3</v>
      </c>
      <c r="K30" s="52">
        <f t="shared" ref="K30:K51" si="17">I30*0.7</f>
        <v>70</v>
      </c>
      <c r="L30" s="25">
        <f t="shared" ref="L30:L51" si="18">K30-G30</f>
        <v>55.770399999999995</v>
      </c>
      <c r="M30" s="31">
        <f t="shared" ref="M30:M51" si="19">L30/K30</f>
        <v>0.79671999999999998</v>
      </c>
      <c r="N30" s="25">
        <f t="shared" ref="N30:N51" si="20">I30-G30</f>
        <v>85.770399999999995</v>
      </c>
      <c r="O30" s="31">
        <f t="shared" ref="O30:O51" si="21">N30/I30</f>
        <v>0.85770399999999991</v>
      </c>
      <c r="P30" s="26">
        <f t="shared" ref="P30:P51" si="22">I30-K30</f>
        <v>30</v>
      </c>
      <c r="Q30" s="31">
        <f t="shared" ref="Q30:Q51" si="23">P30/I30</f>
        <v>0.3</v>
      </c>
    </row>
    <row r="31" spans="1:17">
      <c r="A31" s="7"/>
      <c r="B31" s="4" t="s">
        <v>29</v>
      </c>
      <c r="C31" s="7"/>
      <c r="D31" s="15" t="s">
        <v>29</v>
      </c>
      <c r="E31" s="24">
        <v>2.63</v>
      </c>
      <c r="F31" s="43">
        <f>E31/F7</f>
        <v>3.5782312925170069E-2</v>
      </c>
      <c r="G31" s="25">
        <f t="shared" si="0"/>
        <v>178.20880000000002</v>
      </c>
      <c r="H31" s="25">
        <f>G31*1.595</f>
        <v>284.24303600000002</v>
      </c>
      <c r="I31" s="45">
        <v>300</v>
      </c>
      <c r="J31" s="49">
        <f>I31/J7</f>
        <v>2.5010421008753649E-2</v>
      </c>
      <c r="K31" s="52">
        <f t="shared" si="17"/>
        <v>210</v>
      </c>
      <c r="L31" s="25">
        <f t="shared" si="18"/>
        <v>31.791199999999975</v>
      </c>
      <c r="M31" s="31">
        <f t="shared" si="19"/>
        <v>0.15138666666666656</v>
      </c>
      <c r="N31" s="25">
        <f t="shared" si="20"/>
        <v>121.79119999999998</v>
      </c>
      <c r="O31" s="31">
        <f t="shared" si="21"/>
        <v>0.40597066666666659</v>
      </c>
      <c r="P31" s="26">
        <f t="shared" si="22"/>
        <v>90</v>
      </c>
      <c r="Q31" s="31">
        <f t="shared" si="23"/>
        <v>0.3</v>
      </c>
    </row>
    <row r="32" spans="1:17">
      <c r="A32" s="7" t="s">
        <v>30</v>
      </c>
      <c r="B32" s="4" t="s">
        <v>31</v>
      </c>
      <c r="C32" s="7" t="s">
        <v>2</v>
      </c>
      <c r="D32" s="15" t="s">
        <v>136</v>
      </c>
      <c r="E32" s="24">
        <v>1.05</v>
      </c>
      <c r="F32" s="43">
        <f>E32/F7</f>
        <v>1.4285714285714287E-2</v>
      </c>
      <c r="G32" s="25">
        <f t="shared" si="0"/>
        <v>71.14800000000001</v>
      </c>
      <c r="H32" s="25">
        <f>G32*1.98</f>
        <v>140.87304000000003</v>
      </c>
      <c r="I32" s="45">
        <v>200</v>
      </c>
      <c r="J32" s="49">
        <f>I32/J7</f>
        <v>1.6673614005835766E-2</v>
      </c>
      <c r="K32" s="52">
        <f t="shared" si="17"/>
        <v>140</v>
      </c>
      <c r="L32" s="25">
        <f t="shared" si="18"/>
        <v>68.85199999999999</v>
      </c>
      <c r="M32" s="31">
        <f t="shared" si="19"/>
        <v>0.4917999999999999</v>
      </c>
      <c r="N32" s="25">
        <f t="shared" si="20"/>
        <v>128.85199999999998</v>
      </c>
      <c r="O32" s="31">
        <f t="shared" si="21"/>
        <v>0.64425999999999983</v>
      </c>
      <c r="P32" s="26">
        <f t="shared" si="22"/>
        <v>60</v>
      </c>
      <c r="Q32" s="31">
        <f t="shared" si="23"/>
        <v>0.3</v>
      </c>
    </row>
    <row r="33" spans="1:17">
      <c r="A33" s="7" t="s">
        <v>32</v>
      </c>
      <c r="B33" s="4" t="s">
        <v>33</v>
      </c>
      <c r="C33" s="7" t="s">
        <v>2</v>
      </c>
      <c r="D33" s="15" t="s">
        <v>33</v>
      </c>
      <c r="E33" s="24">
        <v>0.32</v>
      </c>
      <c r="F33" s="43">
        <f>E33/F7</f>
        <v>4.3537414965986393E-3</v>
      </c>
      <c r="G33" s="25">
        <f t="shared" si="0"/>
        <v>21.683200000000006</v>
      </c>
      <c r="H33" s="25">
        <f>G33*2.2</f>
        <v>47.703040000000016</v>
      </c>
      <c r="I33" s="45">
        <v>100</v>
      </c>
      <c r="J33" s="49">
        <f>I33/J7</f>
        <v>8.3368070029178828E-3</v>
      </c>
      <c r="K33" s="52">
        <f t="shared" si="17"/>
        <v>70</v>
      </c>
      <c r="L33" s="25">
        <f t="shared" si="18"/>
        <v>48.316799999999994</v>
      </c>
      <c r="M33" s="31">
        <f t="shared" si="19"/>
        <v>0.69023999999999985</v>
      </c>
      <c r="N33" s="25">
        <f t="shared" si="20"/>
        <v>78.316800000000001</v>
      </c>
      <c r="O33" s="31">
        <f t="shared" si="21"/>
        <v>0.78316799999999998</v>
      </c>
      <c r="P33" s="26">
        <f t="shared" si="22"/>
        <v>30</v>
      </c>
      <c r="Q33" s="31">
        <f t="shared" si="23"/>
        <v>0.3</v>
      </c>
    </row>
    <row r="34" spans="1:17">
      <c r="A34" s="7" t="s">
        <v>34</v>
      </c>
      <c r="B34" s="4" t="s">
        <v>35</v>
      </c>
      <c r="C34" s="7" t="s">
        <v>2</v>
      </c>
      <c r="D34" s="15" t="s">
        <v>35</v>
      </c>
      <c r="E34" s="24">
        <v>0.16</v>
      </c>
      <c r="F34" s="43">
        <f>E34/F7</f>
        <v>2.1768707482993197E-3</v>
      </c>
      <c r="G34" s="25">
        <f t="shared" si="0"/>
        <v>10.841600000000003</v>
      </c>
      <c r="H34" s="25">
        <f>G34*3.3</f>
        <v>35.777280000000012</v>
      </c>
      <c r="I34" s="45">
        <v>100</v>
      </c>
      <c r="J34" s="49">
        <f>I34/J7</f>
        <v>8.3368070029178828E-3</v>
      </c>
      <c r="K34" s="52">
        <f t="shared" si="17"/>
        <v>70</v>
      </c>
      <c r="L34" s="25">
        <f t="shared" si="18"/>
        <v>59.1584</v>
      </c>
      <c r="M34" s="31">
        <f t="shared" si="19"/>
        <v>0.84511999999999998</v>
      </c>
      <c r="N34" s="25">
        <f t="shared" si="20"/>
        <v>89.1584</v>
      </c>
      <c r="O34" s="31">
        <f t="shared" si="21"/>
        <v>0.89158400000000004</v>
      </c>
      <c r="P34" s="26">
        <f t="shared" si="22"/>
        <v>30</v>
      </c>
      <c r="Q34" s="31">
        <f t="shared" si="23"/>
        <v>0.3</v>
      </c>
    </row>
    <row r="35" spans="1:17">
      <c r="A35" s="7" t="s">
        <v>36</v>
      </c>
      <c r="B35" s="4" t="s">
        <v>37</v>
      </c>
      <c r="C35" s="7" t="s">
        <v>2</v>
      </c>
      <c r="D35" s="15" t="s">
        <v>37</v>
      </c>
      <c r="E35" s="24">
        <v>0.32</v>
      </c>
      <c r="F35" s="43">
        <f>E35/F7</f>
        <v>4.3537414965986393E-3</v>
      </c>
      <c r="G35" s="25">
        <f t="shared" si="0"/>
        <v>21.683200000000006</v>
      </c>
      <c r="H35" s="25">
        <f>G35*2.2</f>
        <v>47.703040000000016</v>
      </c>
      <c r="I35" s="45">
        <v>100</v>
      </c>
      <c r="J35" s="49">
        <f>I35/J7</f>
        <v>8.3368070029178828E-3</v>
      </c>
      <c r="K35" s="52">
        <f t="shared" si="17"/>
        <v>70</v>
      </c>
      <c r="L35" s="25">
        <f t="shared" si="18"/>
        <v>48.316799999999994</v>
      </c>
      <c r="M35" s="31">
        <f t="shared" si="19"/>
        <v>0.69023999999999985</v>
      </c>
      <c r="N35" s="25">
        <f t="shared" si="20"/>
        <v>78.316800000000001</v>
      </c>
      <c r="O35" s="31">
        <f t="shared" si="21"/>
        <v>0.78316799999999998</v>
      </c>
      <c r="P35" s="26">
        <f t="shared" si="22"/>
        <v>30</v>
      </c>
      <c r="Q35" s="31">
        <f t="shared" si="23"/>
        <v>0.3</v>
      </c>
    </row>
    <row r="36" spans="1:17">
      <c r="A36" s="7" t="s">
        <v>38</v>
      </c>
      <c r="B36" s="4" t="s">
        <v>39</v>
      </c>
      <c r="C36" s="7" t="s">
        <v>2</v>
      </c>
      <c r="D36" s="15" t="s">
        <v>39</v>
      </c>
      <c r="E36" s="24">
        <v>3.15</v>
      </c>
      <c r="F36" s="43">
        <f>E36/F7</f>
        <v>4.2857142857142858E-2</v>
      </c>
      <c r="G36" s="25">
        <f t="shared" si="0"/>
        <v>213.44400000000005</v>
      </c>
      <c r="H36" s="25">
        <f>G36*1.595</f>
        <v>340.44318000000004</v>
      </c>
      <c r="I36" s="45">
        <v>350</v>
      </c>
      <c r="J36" s="49">
        <f>I36/J7</f>
        <v>2.917882451021259E-2</v>
      </c>
      <c r="K36" s="52">
        <f t="shared" si="17"/>
        <v>244.99999999999997</v>
      </c>
      <c r="L36" s="25">
        <f t="shared" si="18"/>
        <v>31.555999999999926</v>
      </c>
      <c r="M36" s="31">
        <f t="shared" si="19"/>
        <v>0.12879999999999972</v>
      </c>
      <c r="N36" s="25">
        <f t="shared" si="20"/>
        <v>136.55599999999995</v>
      </c>
      <c r="O36" s="31">
        <f t="shared" si="21"/>
        <v>0.3901599999999999</v>
      </c>
      <c r="P36" s="26">
        <f t="shared" si="22"/>
        <v>105.00000000000003</v>
      </c>
      <c r="Q36" s="31">
        <f t="shared" si="23"/>
        <v>0.3000000000000001</v>
      </c>
    </row>
    <row r="37" spans="1:17">
      <c r="A37" s="7" t="s">
        <v>40</v>
      </c>
      <c r="B37" s="4" t="s">
        <v>29</v>
      </c>
      <c r="C37" s="7" t="s">
        <v>2</v>
      </c>
      <c r="D37" s="15" t="s">
        <v>137</v>
      </c>
      <c r="E37" s="24">
        <v>3.15</v>
      </c>
      <c r="F37" s="43">
        <f>E37/F7</f>
        <v>4.2857142857142858E-2</v>
      </c>
      <c r="G37" s="25">
        <f t="shared" si="0"/>
        <v>213.44400000000005</v>
      </c>
      <c r="H37" s="25">
        <f>G37*1.595</f>
        <v>340.44318000000004</v>
      </c>
      <c r="I37" s="45">
        <v>350</v>
      </c>
      <c r="J37" s="49">
        <f>I37/J7</f>
        <v>2.917882451021259E-2</v>
      </c>
      <c r="K37" s="52">
        <f t="shared" si="17"/>
        <v>244.99999999999997</v>
      </c>
      <c r="L37" s="25">
        <f t="shared" si="18"/>
        <v>31.555999999999926</v>
      </c>
      <c r="M37" s="31">
        <f t="shared" si="19"/>
        <v>0.12879999999999972</v>
      </c>
      <c r="N37" s="25">
        <f t="shared" si="20"/>
        <v>136.55599999999995</v>
      </c>
      <c r="O37" s="31">
        <f t="shared" si="21"/>
        <v>0.3901599999999999</v>
      </c>
      <c r="P37" s="26">
        <f t="shared" si="22"/>
        <v>105.00000000000003</v>
      </c>
      <c r="Q37" s="31">
        <f t="shared" si="23"/>
        <v>0.3000000000000001</v>
      </c>
    </row>
    <row r="38" spans="1:17">
      <c r="A38" s="7" t="s">
        <v>41</v>
      </c>
      <c r="B38" s="4" t="s">
        <v>42</v>
      </c>
      <c r="C38" s="7" t="s">
        <v>2</v>
      </c>
      <c r="D38" s="15" t="s">
        <v>42</v>
      </c>
      <c r="E38" s="24">
        <v>1.58</v>
      </c>
      <c r="F38" s="43">
        <f>E38/F7</f>
        <v>2.1496598639455782E-2</v>
      </c>
      <c r="G38" s="25">
        <f t="shared" si="0"/>
        <v>107.06080000000003</v>
      </c>
      <c r="H38" s="25">
        <f>G38*1.595</f>
        <v>170.76197600000003</v>
      </c>
      <c r="I38" s="45">
        <v>200</v>
      </c>
      <c r="J38" s="49">
        <f>I38/J7</f>
        <v>1.6673614005835766E-2</v>
      </c>
      <c r="K38" s="52">
        <f t="shared" si="17"/>
        <v>140</v>
      </c>
      <c r="L38" s="25">
        <f t="shared" si="18"/>
        <v>32.939199999999971</v>
      </c>
      <c r="M38" s="31">
        <f t="shared" si="19"/>
        <v>0.23527999999999979</v>
      </c>
      <c r="N38" s="25">
        <f t="shared" si="20"/>
        <v>92.939199999999971</v>
      </c>
      <c r="O38" s="31">
        <f t="shared" si="21"/>
        <v>0.46469599999999983</v>
      </c>
      <c r="P38" s="26">
        <f t="shared" si="22"/>
        <v>60</v>
      </c>
      <c r="Q38" s="31">
        <f t="shared" si="23"/>
        <v>0.3</v>
      </c>
    </row>
    <row r="39" spans="1:17">
      <c r="A39" s="7"/>
      <c r="B39" s="4" t="s">
        <v>43</v>
      </c>
      <c r="C39" s="7" t="s">
        <v>2</v>
      </c>
      <c r="D39" s="15" t="s">
        <v>43</v>
      </c>
      <c r="E39" s="24">
        <v>0.84</v>
      </c>
      <c r="F39" s="43">
        <f>E39/F7</f>
        <v>1.1428571428571429E-2</v>
      </c>
      <c r="G39" s="25">
        <f t="shared" si="0"/>
        <v>56.918400000000013</v>
      </c>
      <c r="H39" s="25">
        <f>G39*1.98</f>
        <v>112.69843200000003</v>
      </c>
      <c r="I39" s="45">
        <v>200</v>
      </c>
      <c r="J39" s="49">
        <f>I39/J7</f>
        <v>1.6673614005835766E-2</v>
      </c>
      <c r="K39" s="52">
        <f t="shared" si="17"/>
        <v>140</v>
      </c>
      <c r="L39" s="25">
        <f t="shared" si="18"/>
        <v>83.08159999999998</v>
      </c>
      <c r="M39" s="31">
        <f t="shared" si="19"/>
        <v>0.59343999999999986</v>
      </c>
      <c r="N39" s="25">
        <f t="shared" si="20"/>
        <v>143.08159999999998</v>
      </c>
      <c r="O39" s="31">
        <f t="shared" si="21"/>
        <v>0.71540799999999993</v>
      </c>
      <c r="P39" s="26">
        <f t="shared" si="22"/>
        <v>60</v>
      </c>
      <c r="Q39" s="31">
        <f t="shared" si="23"/>
        <v>0.3</v>
      </c>
    </row>
    <row r="40" spans="1:17">
      <c r="A40" s="7" t="s">
        <v>44</v>
      </c>
      <c r="B40" s="4" t="s">
        <v>45</v>
      </c>
      <c r="C40" s="7" t="s">
        <v>2</v>
      </c>
      <c r="D40" s="15" t="s">
        <v>138</v>
      </c>
      <c r="E40" s="24">
        <v>2.1</v>
      </c>
      <c r="F40" s="43">
        <f>E40/F7</f>
        <v>2.8571428571428574E-2</v>
      </c>
      <c r="G40" s="25">
        <f t="shared" si="0"/>
        <v>142.29600000000002</v>
      </c>
      <c r="H40" s="25">
        <f>G40*1.595</f>
        <v>226.96212000000003</v>
      </c>
      <c r="I40" s="45">
        <v>250</v>
      </c>
      <c r="J40" s="49">
        <f>I40/J7</f>
        <v>2.0842017507294707E-2</v>
      </c>
      <c r="K40" s="52">
        <f t="shared" si="17"/>
        <v>175</v>
      </c>
      <c r="L40" s="25">
        <f t="shared" si="18"/>
        <v>32.703999999999979</v>
      </c>
      <c r="M40" s="31">
        <f t="shared" si="19"/>
        <v>0.18687999999999988</v>
      </c>
      <c r="N40" s="25">
        <f t="shared" si="20"/>
        <v>107.70399999999998</v>
      </c>
      <c r="O40" s="31">
        <f t="shared" si="21"/>
        <v>0.43081599999999992</v>
      </c>
      <c r="P40" s="26">
        <f t="shared" si="22"/>
        <v>75</v>
      </c>
      <c r="Q40" s="31">
        <f t="shared" si="23"/>
        <v>0.3</v>
      </c>
    </row>
    <row r="41" spans="1:17">
      <c r="A41" s="7" t="s">
        <v>46</v>
      </c>
      <c r="B41" s="4" t="s">
        <v>47</v>
      </c>
      <c r="C41" s="7" t="s">
        <v>2</v>
      </c>
      <c r="D41" s="15" t="s">
        <v>47</v>
      </c>
      <c r="E41" s="24">
        <v>0.84</v>
      </c>
      <c r="F41" s="43">
        <f>E41/F7</f>
        <v>1.1428571428571429E-2</v>
      </c>
      <c r="G41" s="25">
        <f t="shared" si="0"/>
        <v>56.918400000000013</v>
      </c>
      <c r="H41" s="25">
        <f>G41*1.98</f>
        <v>112.69843200000003</v>
      </c>
      <c r="I41" s="45">
        <v>150</v>
      </c>
      <c r="J41" s="49">
        <f>I41/J7</f>
        <v>1.2505210504376824E-2</v>
      </c>
      <c r="K41" s="52">
        <f t="shared" si="17"/>
        <v>105</v>
      </c>
      <c r="L41" s="25">
        <f t="shared" si="18"/>
        <v>48.081599999999987</v>
      </c>
      <c r="M41" s="31">
        <f t="shared" si="19"/>
        <v>0.45791999999999988</v>
      </c>
      <c r="N41" s="25">
        <f t="shared" si="20"/>
        <v>93.08159999999998</v>
      </c>
      <c r="O41" s="31">
        <f t="shared" si="21"/>
        <v>0.62054399999999987</v>
      </c>
      <c r="P41" s="26">
        <f t="shared" si="22"/>
        <v>45</v>
      </c>
      <c r="Q41" s="31">
        <f t="shared" si="23"/>
        <v>0.3</v>
      </c>
    </row>
    <row r="42" spans="1:17">
      <c r="A42" s="7"/>
      <c r="B42" s="4" t="s">
        <v>48</v>
      </c>
      <c r="C42" s="7" t="s">
        <v>2</v>
      </c>
      <c r="D42" s="15" t="s">
        <v>48</v>
      </c>
      <c r="E42" s="24">
        <v>2.1</v>
      </c>
      <c r="F42" s="43">
        <f>E42/F7</f>
        <v>2.8571428571428574E-2</v>
      </c>
      <c r="G42" s="25">
        <f t="shared" si="0"/>
        <v>142.29600000000002</v>
      </c>
      <c r="H42" s="25">
        <f>G42*1.595</f>
        <v>226.96212000000003</v>
      </c>
      <c r="I42" s="45">
        <v>250</v>
      </c>
      <c r="J42" s="49">
        <f>I42/J7</f>
        <v>2.0842017507294707E-2</v>
      </c>
      <c r="K42" s="52">
        <f t="shared" si="17"/>
        <v>175</v>
      </c>
      <c r="L42" s="25">
        <f t="shared" si="18"/>
        <v>32.703999999999979</v>
      </c>
      <c r="M42" s="31">
        <f t="shared" si="19"/>
        <v>0.18687999999999988</v>
      </c>
      <c r="N42" s="25">
        <f t="shared" si="20"/>
        <v>107.70399999999998</v>
      </c>
      <c r="O42" s="31">
        <f t="shared" si="21"/>
        <v>0.43081599999999992</v>
      </c>
      <c r="P42" s="26">
        <f t="shared" si="22"/>
        <v>75</v>
      </c>
      <c r="Q42" s="31">
        <f t="shared" si="23"/>
        <v>0.3</v>
      </c>
    </row>
    <row r="43" spans="1:17">
      <c r="A43" s="7" t="s">
        <v>49</v>
      </c>
      <c r="B43" s="4" t="s">
        <v>50</v>
      </c>
      <c r="C43" s="7" t="s">
        <v>2</v>
      </c>
      <c r="D43" s="15" t="s">
        <v>139</v>
      </c>
      <c r="E43" s="24">
        <v>0.11</v>
      </c>
      <c r="F43" s="43">
        <f>E43/F7</f>
        <v>1.4965986394557824E-3</v>
      </c>
      <c r="G43" s="25">
        <f t="shared" si="0"/>
        <v>7.4536000000000016</v>
      </c>
      <c r="H43" s="25">
        <f>G43*3.3</f>
        <v>24.596880000000002</v>
      </c>
      <c r="I43" s="45">
        <v>100</v>
      </c>
      <c r="J43" s="49">
        <f>I43/J7</f>
        <v>8.3368070029178828E-3</v>
      </c>
      <c r="K43" s="52">
        <f t="shared" si="17"/>
        <v>70</v>
      </c>
      <c r="L43" s="25">
        <f t="shared" si="18"/>
        <v>62.546399999999998</v>
      </c>
      <c r="M43" s="31">
        <f t="shared" si="19"/>
        <v>0.89351999999999998</v>
      </c>
      <c r="N43" s="25">
        <f t="shared" si="20"/>
        <v>92.546400000000006</v>
      </c>
      <c r="O43" s="31">
        <f t="shared" si="21"/>
        <v>0.92546400000000006</v>
      </c>
      <c r="P43" s="26">
        <f t="shared" si="22"/>
        <v>30</v>
      </c>
      <c r="Q43" s="31">
        <f t="shared" si="23"/>
        <v>0.3</v>
      </c>
    </row>
    <row r="44" spans="1:17">
      <c r="A44" s="7" t="s">
        <v>51</v>
      </c>
      <c r="B44" s="7" t="s">
        <v>52</v>
      </c>
      <c r="C44" s="7" t="s">
        <v>2</v>
      </c>
      <c r="D44" s="15" t="s">
        <v>140</v>
      </c>
      <c r="E44" s="24">
        <v>5.25</v>
      </c>
      <c r="F44" s="43">
        <f>E44/F7</f>
        <v>7.1428571428571425E-2</v>
      </c>
      <c r="G44" s="25">
        <f t="shared" si="0"/>
        <v>355.74000000000007</v>
      </c>
      <c r="H44" s="25">
        <f>G44*1.595</f>
        <v>567.40530000000012</v>
      </c>
      <c r="I44" s="45">
        <v>600</v>
      </c>
      <c r="J44" s="49">
        <f>I44/J7</f>
        <v>5.0020842017507297E-2</v>
      </c>
      <c r="K44" s="52">
        <f t="shared" si="17"/>
        <v>420</v>
      </c>
      <c r="L44" s="25">
        <f t="shared" si="18"/>
        <v>64.259999999999934</v>
      </c>
      <c r="M44" s="31">
        <f t="shared" si="19"/>
        <v>0.15299999999999983</v>
      </c>
      <c r="N44" s="25">
        <f t="shared" si="20"/>
        <v>244.25999999999993</v>
      </c>
      <c r="O44" s="31">
        <f t="shared" si="21"/>
        <v>0.40709999999999991</v>
      </c>
      <c r="P44" s="26">
        <f t="shared" si="22"/>
        <v>180</v>
      </c>
      <c r="Q44" s="31">
        <f t="shared" si="23"/>
        <v>0.3</v>
      </c>
    </row>
    <row r="45" spans="1:17">
      <c r="A45" s="7" t="s">
        <v>53</v>
      </c>
      <c r="B45" s="4" t="s">
        <v>54</v>
      </c>
      <c r="C45" s="7" t="s">
        <v>2</v>
      </c>
      <c r="D45" s="15" t="s">
        <v>141</v>
      </c>
      <c r="E45" s="24">
        <v>2.63</v>
      </c>
      <c r="F45" s="43">
        <f>E45/F7</f>
        <v>3.5782312925170069E-2</v>
      </c>
      <c r="G45" s="25">
        <f t="shared" si="0"/>
        <v>178.20880000000002</v>
      </c>
      <c r="H45" s="25">
        <f>G45*1.595</f>
        <v>284.24303600000002</v>
      </c>
      <c r="I45" s="45">
        <v>300</v>
      </c>
      <c r="J45" s="49">
        <f>I45/J7</f>
        <v>2.5010421008753649E-2</v>
      </c>
      <c r="K45" s="52">
        <f t="shared" si="17"/>
        <v>210</v>
      </c>
      <c r="L45" s="25">
        <f t="shared" si="18"/>
        <v>31.791199999999975</v>
      </c>
      <c r="M45" s="31">
        <f t="shared" si="19"/>
        <v>0.15138666666666656</v>
      </c>
      <c r="N45" s="25">
        <f t="shared" si="20"/>
        <v>121.79119999999998</v>
      </c>
      <c r="O45" s="31">
        <f t="shared" si="21"/>
        <v>0.40597066666666659</v>
      </c>
      <c r="P45" s="26">
        <f t="shared" si="22"/>
        <v>90</v>
      </c>
      <c r="Q45" s="31">
        <f t="shared" si="23"/>
        <v>0.3</v>
      </c>
    </row>
    <row r="46" spans="1:17">
      <c r="A46" s="7" t="s">
        <v>55</v>
      </c>
      <c r="B46" s="7" t="s">
        <v>56</v>
      </c>
      <c r="C46" s="7" t="s">
        <v>5</v>
      </c>
      <c r="D46" s="15" t="s">
        <v>142</v>
      </c>
      <c r="E46" s="24">
        <v>1.79</v>
      </c>
      <c r="F46" s="43">
        <f>E46/F7</f>
        <v>2.4353741496598639E-2</v>
      </c>
      <c r="G46" s="25">
        <f t="shared" si="0"/>
        <v>121.29040000000003</v>
      </c>
      <c r="H46" s="25">
        <f>G46*1.595</f>
        <v>193.45818800000006</v>
      </c>
      <c r="I46" s="45">
        <v>200</v>
      </c>
      <c r="J46" s="49">
        <f>I46/J7</f>
        <v>1.6673614005835766E-2</v>
      </c>
      <c r="K46" s="52">
        <f t="shared" si="17"/>
        <v>140</v>
      </c>
      <c r="L46" s="25">
        <f t="shared" si="18"/>
        <v>18.709599999999966</v>
      </c>
      <c r="M46" s="31">
        <f t="shared" si="19"/>
        <v>0.13363999999999976</v>
      </c>
      <c r="N46" s="25">
        <f t="shared" si="20"/>
        <v>78.709599999999966</v>
      </c>
      <c r="O46" s="31">
        <f t="shared" si="21"/>
        <v>0.39354799999999984</v>
      </c>
      <c r="P46" s="26">
        <f t="shared" si="22"/>
        <v>60</v>
      </c>
      <c r="Q46" s="31">
        <f t="shared" si="23"/>
        <v>0.3</v>
      </c>
    </row>
    <row r="47" spans="1:17">
      <c r="A47" s="7" t="s">
        <v>57</v>
      </c>
      <c r="B47" s="4" t="s">
        <v>58</v>
      </c>
      <c r="C47" s="7" t="s">
        <v>2</v>
      </c>
      <c r="D47" s="15" t="s">
        <v>58</v>
      </c>
      <c r="E47" s="24">
        <v>0.11</v>
      </c>
      <c r="F47" s="43">
        <f>E47/F7</f>
        <v>1.4965986394557824E-3</v>
      </c>
      <c r="G47" s="25">
        <f t="shared" si="0"/>
        <v>7.4536000000000016</v>
      </c>
      <c r="H47" s="25">
        <f>G47*3.3</f>
        <v>24.596880000000002</v>
      </c>
      <c r="I47" s="45">
        <v>100</v>
      </c>
      <c r="J47" s="49">
        <f>I47/J7</f>
        <v>8.3368070029178828E-3</v>
      </c>
      <c r="K47" s="52">
        <f t="shared" si="17"/>
        <v>70</v>
      </c>
      <c r="L47" s="25">
        <f t="shared" si="18"/>
        <v>62.546399999999998</v>
      </c>
      <c r="M47" s="31">
        <f t="shared" si="19"/>
        <v>0.89351999999999998</v>
      </c>
      <c r="N47" s="25">
        <f t="shared" si="20"/>
        <v>92.546400000000006</v>
      </c>
      <c r="O47" s="31">
        <f t="shared" si="21"/>
        <v>0.92546400000000006</v>
      </c>
      <c r="P47" s="26">
        <f t="shared" si="22"/>
        <v>30</v>
      </c>
      <c r="Q47" s="31">
        <f t="shared" si="23"/>
        <v>0.3</v>
      </c>
    </row>
    <row r="48" spans="1:17">
      <c r="A48" s="7" t="s">
        <v>59</v>
      </c>
      <c r="B48" s="7" t="s">
        <v>60</v>
      </c>
      <c r="C48" s="7" t="s">
        <v>2</v>
      </c>
      <c r="D48" s="15" t="s">
        <v>60</v>
      </c>
      <c r="E48" s="24">
        <v>0.21</v>
      </c>
      <c r="F48" s="43">
        <f>E48/F7</f>
        <v>2.8571428571428571E-3</v>
      </c>
      <c r="G48" s="25">
        <f t="shared" si="0"/>
        <v>14.229600000000003</v>
      </c>
      <c r="H48" s="25">
        <f>G48*2.2</f>
        <v>31.305120000000009</v>
      </c>
      <c r="I48" s="45">
        <v>100</v>
      </c>
      <c r="J48" s="49">
        <f>I48/J7</f>
        <v>8.3368070029178828E-3</v>
      </c>
      <c r="K48" s="52">
        <f t="shared" si="17"/>
        <v>70</v>
      </c>
      <c r="L48" s="25">
        <f t="shared" si="18"/>
        <v>55.770399999999995</v>
      </c>
      <c r="M48" s="31">
        <f t="shared" si="19"/>
        <v>0.79671999999999998</v>
      </c>
      <c r="N48" s="25">
        <f t="shared" si="20"/>
        <v>85.770399999999995</v>
      </c>
      <c r="O48" s="31">
        <f t="shared" si="21"/>
        <v>0.85770399999999991</v>
      </c>
      <c r="P48" s="26">
        <f t="shared" si="22"/>
        <v>30</v>
      </c>
      <c r="Q48" s="31">
        <f t="shared" si="23"/>
        <v>0.3</v>
      </c>
    </row>
    <row r="49" spans="1:20">
      <c r="A49" s="7" t="s">
        <v>61</v>
      </c>
      <c r="B49" s="4" t="s">
        <v>62</v>
      </c>
      <c r="C49" s="7" t="s">
        <v>2</v>
      </c>
      <c r="D49" s="15" t="s">
        <v>62</v>
      </c>
      <c r="E49" s="24">
        <v>0.21</v>
      </c>
      <c r="F49" s="43">
        <f>E49/F7</f>
        <v>2.8571428571428571E-3</v>
      </c>
      <c r="G49" s="25">
        <f t="shared" si="0"/>
        <v>14.229600000000003</v>
      </c>
      <c r="H49" s="25">
        <f>G49*2.2</f>
        <v>31.305120000000009</v>
      </c>
      <c r="I49" s="45">
        <v>100</v>
      </c>
      <c r="J49" s="49">
        <f>I49/J7</f>
        <v>8.3368070029178828E-3</v>
      </c>
      <c r="K49" s="52">
        <f t="shared" si="17"/>
        <v>70</v>
      </c>
      <c r="L49" s="25">
        <f t="shared" si="18"/>
        <v>55.770399999999995</v>
      </c>
      <c r="M49" s="31">
        <f t="shared" si="19"/>
        <v>0.79671999999999998</v>
      </c>
      <c r="N49" s="25">
        <f t="shared" si="20"/>
        <v>85.770399999999995</v>
      </c>
      <c r="O49" s="31">
        <f t="shared" si="21"/>
        <v>0.85770399999999991</v>
      </c>
      <c r="P49" s="26">
        <f t="shared" si="22"/>
        <v>30</v>
      </c>
      <c r="Q49" s="31">
        <f t="shared" si="23"/>
        <v>0.3</v>
      </c>
    </row>
    <row r="50" spans="1:20">
      <c r="A50" s="7" t="s">
        <v>63</v>
      </c>
      <c r="B50" s="4" t="s">
        <v>64</v>
      </c>
      <c r="C50" s="7" t="s">
        <v>5</v>
      </c>
      <c r="D50" s="15" t="s">
        <v>143</v>
      </c>
      <c r="E50" s="24">
        <v>0.53</v>
      </c>
      <c r="F50" s="43">
        <f>E50/F7</f>
        <v>7.2108843537414969E-3</v>
      </c>
      <c r="G50" s="25">
        <f t="shared" si="0"/>
        <v>35.912800000000004</v>
      </c>
      <c r="H50" s="25">
        <f>G50*2.2</f>
        <v>79.008160000000018</v>
      </c>
      <c r="I50" s="45">
        <v>100</v>
      </c>
      <c r="J50" s="49">
        <f>I50/J7</f>
        <v>8.3368070029178828E-3</v>
      </c>
      <c r="K50" s="52">
        <f t="shared" si="17"/>
        <v>70</v>
      </c>
      <c r="L50" s="25">
        <f t="shared" si="18"/>
        <v>34.087199999999996</v>
      </c>
      <c r="M50" s="31">
        <f t="shared" si="19"/>
        <v>0.48695999999999995</v>
      </c>
      <c r="N50" s="25">
        <f t="shared" si="20"/>
        <v>64.087199999999996</v>
      </c>
      <c r="O50" s="31">
        <f t="shared" si="21"/>
        <v>0.640872</v>
      </c>
      <c r="P50" s="26">
        <f t="shared" si="22"/>
        <v>30</v>
      </c>
      <c r="Q50" s="31">
        <f t="shared" si="23"/>
        <v>0.3</v>
      </c>
    </row>
    <row r="51" spans="1:20">
      <c r="A51" s="7" t="s">
        <v>65</v>
      </c>
      <c r="B51" s="7" t="s">
        <v>66</v>
      </c>
      <c r="C51" s="7" t="s">
        <v>5</v>
      </c>
      <c r="D51" s="15" t="s">
        <v>144</v>
      </c>
      <c r="E51" s="24">
        <v>16.8</v>
      </c>
      <c r="F51" s="43">
        <f>E51/F7</f>
        <v>0.22857142857142859</v>
      </c>
      <c r="G51" s="25">
        <f t="shared" si="0"/>
        <v>1138.3680000000002</v>
      </c>
      <c r="H51" s="25">
        <f>G51*1.485</f>
        <v>1690.4764800000003</v>
      </c>
      <c r="I51" s="45">
        <v>2000</v>
      </c>
      <c r="J51" s="49">
        <f>I51/J7</f>
        <v>0.16673614005835766</v>
      </c>
      <c r="K51" s="52">
        <f t="shared" si="17"/>
        <v>1400</v>
      </c>
      <c r="L51" s="25">
        <f t="shared" si="18"/>
        <v>261.63199999999983</v>
      </c>
      <c r="M51" s="31">
        <f t="shared" si="19"/>
        <v>0.18687999999999988</v>
      </c>
      <c r="N51" s="25">
        <f t="shared" si="20"/>
        <v>861.63199999999983</v>
      </c>
      <c r="O51" s="31">
        <f t="shared" si="21"/>
        <v>0.43081599999999992</v>
      </c>
      <c r="P51" s="26">
        <f t="shared" si="22"/>
        <v>600</v>
      </c>
      <c r="Q51" s="31">
        <f t="shared" si="23"/>
        <v>0.3</v>
      </c>
      <c r="S51" s="58"/>
      <c r="T51" s="59" t="e">
        <f>S51/R51</f>
        <v>#DIV/0!</v>
      </c>
    </row>
    <row r="52" spans="1:20">
      <c r="A52" s="7" t="s">
        <v>67</v>
      </c>
      <c r="B52" s="4" t="s">
        <v>68</v>
      </c>
      <c r="C52" s="7" t="s">
        <v>5</v>
      </c>
      <c r="D52" s="15"/>
      <c r="E52" s="24"/>
      <c r="F52" s="43"/>
      <c r="G52" s="25">
        <f t="shared" si="0"/>
        <v>0</v>
      </c>
      <c r="H52" s="27"/>
      <c r="I52" s="46"/>
      <c r="J52" s="49"/>
      <c r="K52" s="53"/>
      <c r="L52" s="20"/>
      <c r="M52" s="20"/>
      <c r="N52" s="20"/>
      <c r="O52" s="20"/>
      <c r="P52" s="20"/>
      <c r="Q52" s="20"/>
      <c r="S52" s="58"/>
      <c r="T52" s="59" t="e">
        <f>S52/R52</f>
        <v>#DIV/0!</v>
      </c>
    </row>
    <row r="53" spans="1:20">
      <c r="A53" s="7" t="s">
        <v>69</v>
      </c>
      <c r="B53" s="4" t="s">
        <v>70</v>
      </c>
      <c r="C53" s="7" t="s">
        <v>5</v>
      </c>
      <c r="D53" s="15" t="s">
        <v>145</v>
      </c>
      <c r="E53" s="24">
        <v>0.32</v>
      </c>
      <c r="F53" s="43">
        <f>E53/F7</f>
        <v>4.3537414965986393E-3</v>
      </c>
      <c r="G53" s="25">
        <f t="shared" si="0"/>
        <v>21.683200000000006</v>
      </c>
      <c r="H53" s="25">
        <f>G53*2.2</f>
        <v>47.703040000000016</v>
      </c>
      <c r="I53" s="45">
        <v>100</v>
      </c>
      <c r="J53" s="49">
        <f>I53/J7</f>
        <v>8.3368070029178828E-3</v>
      </c>
      <c r="K53" s="52">
        <f t="shared" ref="K53:K56" si="24">I53*0.7</f>
        <v>70</v>
      </c>
      <c r="L53" s="25">
        <f t="shared" ref="L53:L56" si="25">K53-G53</f>
        <v>48.316799999999994</v>
      </c>
      <c r="M53" s="31">
        <f t="shared" ref="M53:M56" si="26">L53/K53</f>
        <v>0.69023999999999985</v>
      </c>
      <c r="N53" s="25">
        <f t="shared" ref="N53:N56" si="27">I53-G53</f>
        <v>78.316800000000001</v>
      </c>
      <c r="O53" s="31">
        <f t="shared" ref="O53:O56" si="28">N53/I53</f>
        <v>0.78316799999999998</v>
      </c>
      <c r="P53" s="26">
        <f t="shared" ref="P53:P56" si="29">I53-K53</f>
        <v>30</v>
      </c>
      <c r="Q53" s="31">
        <f t="shared" ref="Q53:Q56" si="30">P53/I53</f>
        <v>0.3</v>
      </c>
    </row>
    <row r="54" spans="1:20">
      <c r="A54" s="7"/>
      <c r="B54" s="4" t="s">
        <v>71</v>
      </c>
      <c r="C54" s="7"/>
      <c r="D54" s="15" t="s">
        <v>146</v>
      </c>
      <c r="E54" s="24">
        <v>0.21</v>
      </c>
      <c r="F54" s="43">
        <f>E54/F7</f>
        <v>2.8571428571428571E-3</v>
      </c>
      <c r="G54" s="25">
        <f t="shared" si="0"/>
        <v>14.229600000000003</v>
      </c>
      <c r="H54" s="25">
        <f>G54*2.2</f>
        <v>31.305120000000009</v>
      </c>
      <c r="I54" s="45">
        <v>100</v>
      </c>
      <c r="J54" s="49">
        <f>I54/J7</f>
        <v>8.3368070029178828E-3</v>
      </c>
      <c r="K54" s="52">
        <f t="shared" si="24"/>
        <v>70</v>
      </c>
      <c r="L54" s="25">
        <f t="shared" si="25"/>
        <v>55.770399999999995</v>
      </c>
      <c r="M54" s="31">
        <f t="shared" si="26"/>
        <v>0.79671999999999998</v>
      </c>
      <c r="N54" s="25">
        <f t="shared" si="27"/>
        <v>85.770399999999995</v>
      </c>
      <c r="O54" s="31">
        <f t="shared" si="28"/>
        <v>0.85770399999999991</v>
      </c>
      <c r="P54" s="26">
        <f t="shared" si="29"/>
        <v>30</v>
      </c>
      <c r="Q54" s="31">
        <f t="shared" si="30"/>
        <v>0.3</v>
      </c>
    </row>
    <row r="55" spans="1:20">
      <c r="A55" s="7"/>
      <c r="B55" s="4" t="s">
        <v>72</v>
      </c>
      <c r="C55" s="7"/>
      <c r="D55" s="15" t="s">
        <v>72</v>
      </c>
      <c r="E55" s="24">
        <v>0.21</v>
      </c>
      <c r="F55" s="43">
        <f>E55/F7</f>
        <v>2.8571428571428571E-3</v>
      </c>
      <c r="G55" s="25">
        <f t="shared" si="0"/>
        <v>14.229600000000003</v>
      </c>
      <c r="H55" s="25">
        <f>G55*2.2</f>
        <v>31.305120000000009</v>
      </c>
      <c r="I55" s="45">
        <v>100</v>
      </c>
      <c r="J55" s="49">
        <f>I55/J7</f>
        <v>8.3368070029178828E-3</v>
      </c>
      <c r="K55" s="52">
        <f t="shared" si="24"/>
        <v>70</v>
      </c>
      <c r="L55" s="25">
        <f t="shared" si="25"/>
        <v>55.770399999999995</v>
      </c>
      <c r="M55" s="31">
        <f t="shared" si="26"/>
        <v>0.79671999999999998</v>
      </c>
      <c r="N55" s="25">
        <f t="shared" si="27"/>
        <v>85.770399999999995</v>
      </c>
      <c r="O55" s="31">
        <f t="shared" si="28"/>
        <v>0.85770399999999991</v>
      </c>
      <c r="P55" s="26">
        <f t="shared" si="29"/>
        <v>30</v>
      </c>
      <c r="Q55" s="31">
        <f t="shared" si="30"/>
        <v>0.3</v>
      </c>
    </row>
    <row r="56" spans="1:20">
      <c r="A56" s="7" t="s">
        <v>73</v>
      </c>
      <c r="B56" s="4" t="s">
        <v>74</v>
      </c>
      <c r="C56" s="7" t="s">
        <v>2</v>
      </c>
      <c r="D56" s="15" t="s">
        <v>147</v>
      </c>
      <c r="E56" s="24">
        <v>5.78</v>
      </c>
      <c r="F56" s="43">
        <f>E56/F7</f>
        <v>7.8639455782312934E-2</v>
      </c>
      <c r="G56" s="25">
        <f t="shared" si="0"/>
        <v>391.65280000000007</v>
      </c>
      <c r="H56" s="25">
        <f>G56*1.595</f>
        <v>624.68621600000006</v>
      </c>
      <c r="I56" s="45">
        <v>650</v>
      </c>
      <c r="J56" s="49">
        <f>I56/J7</f>
        <v>5.4189245518966235E-2</v>
      </c>
      <c r="K56" s="52">
        <f t="shared" si="24"/>
        <v>454.99999999999994</v>
      </c>
      <c r="L56" s="25">
        <f t="shared" si="25"/>
        <v>63.347199999999873</v>
      </c>
      <c r="M56" s="31">
        <f t="shared" si="26"/>
        <v>0.13922461538461511</v>
      </c>
      <c r="N56" s="25">
        <f t="shared" si="27"/>
        <v>258.34719999999993</v>
      </c>
      <c r="O56" s="31">
        <f t="shared" si="28"/>
        <v>0.39745723076923067</v>
      </c>
      <c r="P56" s="26">
        <f t="shared" si="29"/>
        <v>195.00000000000006</v>
      </c>
      <c r="Q56" s="31">
        <f t="shared" si="30"/>
        <v>0.3000000000000001</v>
      </c>
    </row>
    <row r="57" spans="1:20">
      <c r="A57" s="7"/>
      <c r="B57" s="4" t="s">
        <v>75</v>
      </c>
      <c r="C57" s="7"/>
      <c r="D57" s="15" t="s">
        <v>75</v>
      </c>
      <c r="E57" s="24"/>
      <c r="F57" s="43"/>
      <c r="G57" s="25">
        <f t="shared" si="0"/>
        <v>0</v>
      </c>
      <c r="H57" s="27"/>
      <c r="I57" s="46"/>
      <c r="J57" s="49"/>
      <c r="K57" s="53"/>
      <c r="L57" s="20"/>
      <c r="M57" s="20"/>
      <c r="N57" s="20"/>
      <c r="O57" s="20"/>
      <c r="P57" s="20"/>
      <c r="Q57" s="20"/>
    </row>
    <row r="58" spans="1:20">
      <c r="A58" s="7"/>
      <c r="B58" s="4" t="s">
        <v>76</v>
      </c>
      <c r="C58" s="7"/>
      <c r="D58" s="15" t="s">
        <v>76</v>
      </c>
      <c r="E58" s="24"/>
      <c r="F58" s="43"/>
      <c r="G58" s="25">
        <f t="shared" si="0"/>
        <v>0</v>
      </c>
      <c r="H58" s="27"/>
      <c r="I58" s="46"/>
      <c r="J58" s="49"/>
      <c r="K58" s="53"/>
      <c r="L58" s="20"/>
      <c r="M58" s="20"/>
      <c r="N58" s="20"/>
      <c r="O58" s="20"/>
      <c r="P58" s="20"/>
      <c r="Q58" s="20"/>
    </row>
    <row r="59" spans="1:20" ht="13.8" customHeight="1">
      <c r="A59" s="7" t="s">
        <v>77</v>
      </c>
      <c r="B59" s="4" t="s">
        <v>78</v>
      </c>
      <c r="C59" s="7" t="s">
        <v>2</v>
      </c>
      <c r="D59" s="15" t="s">
        <v>148</v>
      </c>
      <c r="E59" s="24">
        <v>1.89</v>
      </c>
      <c r="F59" s="43">
        <f>E59/F7</f>
        <v>2.5714285714285714E-2</v>
      </c>
      <c r="G59" s="25">
        <f t="shared" si="0"/>
        <v>128.06640000000002</v>
      </c>
      <c r="H59" s="25">
        <f>G59*1.595</f>
        <v>204.26590800000002</v>
      </c>
      <c r="I59" s="45">
        <v>250</v>
      </c>
      <c r="J59" s="49">
        <f>I59/J7</f>
        <v>2.0842017507294707E-2</v>
      </c>
      <c r="K59" s="52">
        <f t="shared" ref="K59:K61" si="31">I59*0.7</f>
        <v>175</v>
      </c>
      <c r="L59" s="25">
        <f t="shared" ref="L59:L61" si="32">K59-G59</f>
        <v>46.933599999999984</v>
      </c>
      <c r="M59" s="31">
        <f t="shared" ref="M59:M61" si="33">L59/K59</f>
        <v>0.26819199999999993</v>
      </c>
      <c r="N59" s="25">
        <f t="shared" ref="N59:N61" si="34">I59-G59</f>
        <v>121.93359999999998</v>
      </c>
      <c r="O59" s="31">
        <f t="shared" ref="O59:O61" si="35">N59/I59</f>
        <v>0.48773439999999996</v>
      </c>
      <c r="P59" s="26">
        <f t="shared" ref="P59:P61" si="36">I59-K59</f>
        <v>75</v>
      </c>
      <c r="Q59" s="31">
        <f t="shared" ref="Q59:Q61" si="37">P59/I59</f>
        <v>0.3</v>
      </c>
    </row>
    <row r="60" spans="1:20" ht="16.2" customHeight="1">
      <c r="A60" s="7" t="s">
        <v>79</v>
      </c>
      <c r="B60" s="7" t="s">
        <v>80</v>
      </c>
      <c r="C60" s="7" t="s">
        <v>2</v>
      </c>
      <c r="D60" s="15" t="s">
        <v>149</v>
      </c>
      <c r="E60" s="24">
        <v>6.3</v>
      </c>
      <c r="F60" s="43">
        <f>E60/F7</f>
        <v>8.5714285714285715E-2</v>
      </c>
      <c r="G60" s="25">
        <f t="shared" si="0"/>
        <v>426.88800000000009</v>
      </c>
      <c r="H60" s="25">
        <f>G60*1.595</f>
        <v>680.88636000000008</v>
      </c>
      <c r="I60" s="45">
        <v>700</v>
      </c>
      <c r="J60" s="49">
        <f>I60/J7</f>
        <v>5.835764902042518E-2</v>
      </c>
      <c r="K60" s="52">
        <f t="shared" si="31"/>
        <v>489.99999999999994</v>
      </c>
      <c r="L60" s="25">
        <f t="shared" si="32"/>
        <v>63.111999999999853</v>
      </c>
      <c r="M60" s="31">
        <f t="shared" si="33"/>
        <v>0.12879999999999972</v>
      </c>
      <c r="N60" s="25">
        <f t="shared" si="34"/>
        <v>273.11199999999991</v>
      </c>
      <c r="O60" s="31">
        <f t="shared" si="35"/>
        <v>0.3901599999999999</v>
      </c>
      <c r="P60" s="26">
        <f t="shared" si="36"/>
        <v>210.00000000000006</v>
      </c>
      <c r="Q60" s="31">
        <f t="shared" si="37"/>
        <v>0.3000000000000001</v>
      </c>
    </row>
    <row r="61" spans="1:20" ht="14.4" customHeight="1">
      <c r="A61" s="7" t="s">
        <v>81</v>
      </c>
      <c r="B61" s="4" t="s">
        <v>82</v>
      </c>
      <c r="C61" s="7" t="s">
        <v>2</v>
      </c>
      <c r="D61" s="15" t="s">
        <v>150</v>
      </c>
      <c r="E61" s="24">
        <v>1.05</v>
      </c>
      <c r="F61" s="43">
        <f>E61/F7</f>
        <v>1.4285714285714287E-2</v>
      </c>
      <c r="G61" s="25">
        <f t="shared" si="0"/>
        <v>71.14800000000001</v>
      </c>
      <c r="H61" s="25">
        <f>G61*1.98</f>
        <v>140.87304000000003</v>
      </c>
      <c r="I61" s="45">
        <v>150</v>
      </c>
      <c r="J61" s="49">
        <f>I61/J7</f>
        <v>1.2505210504376824E-2</v>
      </c>
      <c r="K61" s="52">
        <f t="shared" si="31"/>
        <v>105</v>
      </c>
      <c r="L61" s="25">
        <f t="shared" si="32"/>
        <v>33.85199999999999</v>
      </c>
      <c r="M61" s="31">
        <f t="shared" si="33"/>
        <v>0.32239999999999991</v>
      </c>
      <c r="N61" s="25">
        <f t="shared" si="34"/>
        <v>78.85199999999999</v>
      </c>
      <c r="O61" s="31">
        <f t="shared" si="35"/>
        <v>0.52567999999999993</v>
      </c>
      <c r="P61" s="26">
        <f t="shared" si="36"/>
        <v>45</v>
      </c>
      <c r="Q61" s="31">
        <f t="shared" si="37"/>
        <v>0.3</v>
      </c>
    </row>
    <row r="62" spans="1:20" ht="15.6">
      <c r="A62" s="10" t="s">
        <v>166</v>
      </c>
      <c r="B62" s="11"/>
      <c r="C62" s="33"/>
      <c r="D62" s="17"/>
      <c r="E62" s="24"/>
      <c r="F62" s="43"/>
      <c r="G62" s="20"/>
      <c r="H62" s="27"/>
      <c r="I62" s="46"/>
      <c r="J62" s="48"/>
      <c r="K62" s="53"/>
    </row>
    <row r="63" spans="1:20" ht="13.2" customHeight="1">
      <c r="A63" s="7" t="s">
        <v>83</v>
      </c>
      <c r="B63" s="4" t="s">
        <v>1</v>
      </c>
      <c r="C63" s="7" t="s">
        <v>2</v>
      </c>
      <c r="D63" s="15" t="s">
        <v>1</v>
      </c>
      <c r="E63" s="24">
        <v>1.89</v>
      </c>
      <c r="F63" s="43">
        <f>E63/F8</f>
        <v>3.643724696356275E-2</v>
      </c>
      <c r="G63" s="25">
        <f t="shared" ref="G63:G98" si="38">E63*1.1*1.12*55</f>
        <v>128.06640000000002</v>
      </c>
      <c r="H63" s="25">
        <f>G63*1.595/0.7</f>
        <v>291.80844000000008</v>
      </c>
      <c r="I63" s="45">
        <v>300</v>
      </c>
      <c r="J63" s="49">
        <f>I63/J8</f>
        <v>3.7523452157598502E-2</v>
      </c>
      <c r="K63" s="52">
        <f t="shared" ref="K63:K98" si="39">I63*0.7</f>
        <v>210</v>
      </c>
      <c r="L63" s="25">
        <f t="shared" ref="L63:L98" si="40">K63-G63</f>
        <v>81.933599999999984</v>
      </c>
      <c r="M63" s="31">
        <f t="shared" ref="M63:M98" si="41">L63/K63</f>
        <v>0.39015999999999995</v>
      </c>
      <c r="N63" s="25">
        <f t="shared" ref="N63:N98" si="42">I63-G63</f>
        <v>171.93359999999998</v>
      </c>
      <c r="O63" s="31">
        <f t="shared" ref="O63:O98" si="43">N63/I63</f>
        <v>0.57311199999999995</v>
      </c>
      <c r="P63" s="26">
        <f t="shared" ref="P63:P98" si="44">I63-K63</f>
        <v>90</v>
      </c>
      <c r="Q63" s="31">
        <f t="shared" ref="Q63:Q98" si="45">P63/I63</f>
        <v>0.3</v>
      </c>
    </row>
    <row r="64" spans="1:20">
      <c r="A64" s="7" t="s">
        <v>84</v>
      </c>
      <c r="B64" s="4" t="s">
        <v>85</v>
      </c>
      <c r="C64" s="7" t="s">
        <v>2</v>
      </c>
      <c r="D64" s="15" t="s">
        <v>85</v>
      </c>
      <c r="E64" s="24">
        <v>0.21</v>
      </c>
      <c r="F64" s="43">
        <f>E64/F8</f>
        <v>4.048582995951417E-3</v>
      </c>
      <c r="G64" s="25">
        <f t="shared" si="38"/>
        <v>14.229600000000003</v>
      </c>
      <c r="H64" s="25">
        <f>G64*2.2/0.7</f>
        <v>44.721600000000016</v>
      </c>
      <c r="I64" s="45">
        <v>100</v>
      </c>
      <c r="J64" s="49">
        <f>I64/J8</f>
        <v>1.2507817385866166E-2</v>
      </c>
      <c r="K64" s="52">
        <f t="shared" si="39"/>
        <v>70</v>
      </c>
      <c r="L64" s="25">
        <f t="shared" si="40"/>
        <v>55.770399999999995</v>
      </c>
      <c r="M64" s="31">
        <f t="shared" si="41"/>
        <v>0.79671999999999998</v>
      </c>
      <c r="N64" s="25">
        <f t="shared" si="42"/>
        <v>85.770399999999995</v>
      </c>
      <c r="O64" s="31">
        <f t="shared" si="43"/>
        <v>0.85770399999999991</v>
      </c>
      <c r="P64" s="26">
        <f t="shared" si="44"/>
        <v>30</v>
      </c>
      <c r="Q64" s="31">
        <f t="shared" si="45"/>
        <v>0.3</v>
      </c>
    </row>
    <row r="65" spans="1:17">
      <c r="A65" s="7"/>
      <c r="B65" s="4" t="s">
        <v>86</v>
      </c>
      <c r="C65" s="7"/>
      <c r="D65" s="15" t="s">
        <v>86</v>
      </c>
      <c r="E65" s="24">
        <v>0.31</v>
      </c>
      <c r="F65" s="43">
        <f>E65/F8</f>
        <v>5.9764796606901873E-3</v>
      </c>
      <c r="G65" s="25">
        <f t="shared" si="38"/>
        <v>21.005600000000001</v>
      </c>
      <c r="H65" s="25">
        <f>G65*2.2/0.7</f>
        <v>66.017600000000016</v>
      </c>
      <c r="I65" s="45">
        <v>100</v>
      </c>
      <c r="J65" s="49">
        <f>I65/J8</f>
        <v>1.2507817385866166E-2</v>
      </c>
      <c r="K65" s="52">
        <f t="shared" si="39"/>
        <v>70</v>
      </c>
      <c r="L65" s="25">
        <f t="shared" si="40"/>
        <v>48.994399999999999</v>
      </c>
      <c r="M65" s="31">
        <f t="shared" si="41"/>
        <v>0.69991999999999999</v>
      </c>
      <c r="N65" s="25">
        <f t="shared" si="42"/>
        <v>78.994399999999999</v>
      </c>
      <c r="O65" s="31">
        <f t="shared" si="43"/>
        <v>0.78994399999999998</v>
      </c>
      <c r="P65" s="26">
        <f t="shared" si="44"/>
        <v>30</v>
      </c>
      <c r="Q65" s="31">
        <f t="shared" si="45"/>
        <v>0.3</v>
      </c>
    </row>
    <row r="66" spans="1:17">
      <c r="A66" s="7" t="s">
        <v>87</v>
      </c>
      <c r="B66" s="4" t="s">
        <v>88</v>
      </c>
      <c r="C66" s="7" t="s">
        <v>2</v>
      </c>
      <c r="D66" s="15" t="s">
        <v>151</v>
      </c>
      <c r="E66" s="24">
        <v>1.84</v>
      </c>
      <c r="F66" s="43">
        <f>E66/F8</f>
        <v>3.5473298631193369E-2</v>
      </c>
      <c r="G66" s="25">
        <f t="shared" si="38"/>
        <v>124.67840000000005</v>
      </c>
      <c r="H66" s="25">
        <f>G66*1.595/0.7</f>
        <v>284.08864000000011</v>
      </c>
      <c r="I66" s="45">
        <v>300</v>
      </c>
      <c r="J66" s="49">
        <f>I66/J8</f>
        <v>3.7523452157598502E-2</v>
      </c>
      <c r="K66" s="52">
        <f t="shared" si="39"/>
        <v>210</v>
      </c>
      <c r="L66" s="25">
        <f t="shared" si="40"/>
        <v>85.321599999999947</v>
      </c>
      <c r="M66" s="31">
        <f t="shared" si="41"/>
        <v>0.40629333333333306</v>
      </c>
      <c r="N66" s="25">
        <f t="shared" si="42"/>
        <v>175.32159999999993</v>
      </c>
      <c r="O66" s="31">
        <f t="shared" si="43"/>
        <v>0.58440533333333311</v>
      </c>
      <c r="P66" s="26">
        <f t="shared" si="44"/>
        <v>90</v>
      </c>
      <c r="Q66" s="31">
        <f t="shared" si="45"/>
        <v>0.3</v>
      </c>
    </row>
    <row r="67" spans="1:17">
      <c r="A67" s="7"/>
      <c r="B67" s="4" t="s">
        <v>71</v>
      </c>
      <c r="C67" s="7"/>
      <c r="D67" s="15" t="s">
        <v>71</v>
      </c>
      <c r="E67" s="24">
        <v>0.21</v>
      </c>
      <c r="F67" s="43">
        <f>E67/F8</f>
        <v>4.048582995951417E-3</v>
      </c>
      <c r="G67" s="25">
        <f t="shared" si="38"/>
        <v>14.229600000000003</v>
      </c>
      <c r="H67" s="25">
        <f>G67*2.2/0.7</f>
        <v>44.721600000000016</v>
      </c>
      <c r="I67" s="45">
        <v>100</v>
      </c>
      <c r="J67" s="49">
        <f>I67/J8</f>
        <v>1.2507817385866166E-2</v>
      </c>
      <c r="K67" s="52">
        <f t="shared" si="39"/>
        <v>70</v>
      </c>
      <c r="L67" s="25">
        <f t="shared" si="40"/>
        <v>55.770399999999995</v>
      </c>
      <c r="M67" s="31">
        <f t="shared" si="41"/>
        <v>0.79671999999999998</v>
      </c>
      <c r="N67" s="25">
        <f t="shared" si="42"/>
        <v>85.770399999999995</v>
      </c>
      <c r="O67" s="31">
        <f t="shared" si="43"/>
        <v>0.85770399999999991</v>
      </c>
      <c r="P67" s="26">
        <f t="shared" si="44"/>
        <v>30</v>
      </c>
      <c r="Q67" s="31">
        <f t="shared" si="45"/>
        <v>0.3</v>
      </c>
    </row>
    <row r="68" spans="1:17">
      <c r="A68" s="7" t="s">
        <v>89</v>
      </c>
      <c r="B68" s="4" t="s">
        <v>90</v>
      </c>
      <c r="C68" s="7" t="s">
        <v>2</v>
      </c>
      <c r="D68" s="177" t="s">
        <v>152</v>
      </c>
      <c r="E68" s="24">
        <v>0.32</v>
      </c>
      <c r="F68" s="43">
        <f>E68/F8</f>
        <v>6.1692693271640647E-3</v>
      </c>
      <c r="G68" s="25">
        <f t="shared" si="38"/>
        <v>21.683200000000006</v>
      </c>
      <c r="H68" s="25">
        <f>G68*2.2/0.7</f>
        <v>68.147200000000026</v>
      </c>
      <c r="I68" s="45">
        <v>100</v>
      </c>
      <c r="J68" s="49">
        <f>I68/J8</f>
        <v>1.2507817385866166E-2</v>
      </c>
      <c r="K68" s="52">
        <f t="shared" si="39"/>
        <v>70</v>
      </c>
      <c r="L68" s="25">
        <f t="shared" si="40"/>
        <v>48.316799999999994</v>
      </c>
      <c r="M68" s="31">
        <f t="shared" si="41"/>
        <v>0.69023999999999985</v>
      </c>
      <c r="N68" s="25">
        <f t="shared" si="42"/>
        <v>78.316800000000001</v>
      </c>
      <c r="O68" s="31">
        <f t="shared" si="43"/>
        <v>0.78316799999999998</v>
      </c>
      <c r="P68" s="26">
        <f t="shared" si="44"/>
        <v>30</v>
      </c>
      <c r="Q68" s="31">
        <f t="shared" si="45"/>
        <v>0.3</v>
      </c>
    </row>
    <row r="69" spans="1:17">
      <c r="A69" s="7" t="s">
        <v>91</v>
      </c>
      <c r="B69" s="4" t="s">
        <v>92</v>
      </c>
      <c r="C69" s="7" t="s">
        <v>2</v>
      </c>
      <c r="D69" s="177"/>
      <c r="E69" s="24">
        <v>0.32</v>
      </c>
      <c r="F69" s="43">
        <f>E69/F8</f>
        <v>6.1692693271640647E-3</v>
      </c>
      <c r="G69" s="25">
        <f t="shared" si="38"/>
        <v>21.683200000000006</v>
      </c>
      <c r="H69" s="25">
        <f>G69*2.2/0.7</f>
        <v>68.147200000000026</v>
      </c>
      <c r="I69" s="45">
        <v>100</v>
      </c>
      <c r="J69" s="49">
        <f>I69/J8</f>
        <v>1.2507817385866166E-2</v>
      </c>
      <c r="K69" s="52">
        <f t="shared" si="39"/>
        <v>70</v>
      </c>
      <c r="L69" s="25">
        <f t="shared" si="40"/>
        <v>48.316799999999994</v>
      </c>
      <c r="M69" s="31">
        <f t="shared" si="41"/>
        <v>0.69023999999999985</v>
      </c>
      <c r="N69" s="25">
        <f t="shared" si="42"/>
        <v>78.316800000000001</v>
      </c>
      <c r="O69" s="31">
        <f t="shared" si="43"/>
        <v>0.78316799999999998</v>
      </c>
      <c r="P69" s="26">
        <f t="shared" si="44"/>
        <v>30</v>
      </c>
      <c r="Q69" s="31">
        <f t="shared" si="45"/>
        <v>0.3</v>
      </c>
    </row>
    <row r="70" spans="1:17">
      <c r="A70" s="7" t="s">
        <v>93</v>
      </c>
      <c r="B70" s="4" t="s">
        <v>94</v>
      </c>
      <c r="C70" s="7" t="s">
        <v>2</v>
      </c>
      <c r="D70" s="177"/>
      <c r="E70" s="24">
        <v>0.32</v>
      </c>
      <c r="F70" s="43">
        <f>E70/F8</f>
        <v>6.1692693271640647E-3</v>
      </c>
      <c r="G70" s="25">
        <f t="shared" si="38"/>
        <v>21.683200000000006</v>
      </c>
      <c r="H70" s="25">
        <f>G70*2.2/0.7</f>
        <v>68.147200000000026</v>
      </c>
      <c r="I70" s="45">
        <v>100</v>
      </c>
      <c r="J70" s="49">
        <f>I70/J8</f>
        <v>1.2507817385866166E-2</v>
      </c>
      <c r="K70" s="52">
        <f t="shared" si="39"/>
        <v>70</v>
      </c>
      <c r="L70" s="25">
        <f t="shared" si="40"/>
        <v>48.316799999999994</v>
      </c>
      <c r="M70" s="31">
        <f t="shared" si="41"/>
        <v>0.69023999999999985</v>
      </c>
      <c r="N70" s="25">
        <f t="shared" si="42"/>
        <v>78.316800000000001</v>
      </c>
      <c r="O70" s="31">
        <f t="shared" si="43"/>
        <v>0.78316799999999998</v>
      </c>
      <c r="P70" s="26">
        <f t="shared" si="44"/>
        <v>30</v>
      </c>
      <c r="Q70" s="31">
        <f t="shared" si="45"/>
        <v>0.3</v>
      </c>
    </row>
    <row r="71" spans="1:17">
      <c r="A71" s="7" t="s">
        <v>95</v>
      </c>
      <c r="B71" s="4" t="s">
        <v>96</v>
      </c>
      <c r="C71" s="7" t="s">
        <v>2</v>
      </c>
      <c r="D71" s="15" t="s">
        <v>96</v>
      </c>
      <c r="E71" s="24">
        <v>0.16</v>
      </c>
      <c r="F71" s="43">
        <f>E71/F8</f>
        <v>3.0846346635820324E-3</v>
      </c>
      <c r="G71" s="25">
        <f t="shared" si="38"/>
        <v>10.841600000000003</v>
      </c>
      <c r="H71" s="25">
        <f>G71*3.3/0.7</f>
        <v>51.11040000000002</v>
      </c>
      <c r="I71" s="45">
        <v>100</v>
      </c>
      <c r="J71" s="49">
        <f>I71/J8</f>
        <v>1.2507817385866166E-2</v>
      </c>
      <c r="K71" s="52">
        <f t="shared" si="39"/>
        <v>70</v>
      </c>
      <c r="L71" s="25">
        <f t="shared" si="40"/>
        <v>59.1584</v>
      </c>
      <c r="M71" s="31">
        <f t="shared" si="41"/>
        <v>0.84511999999999998</v>
      </c>
      <c r="N71" s="25">
        <f t="shared" si="42"/>
        <v>89.1584</v>
      </c>
      <c r="O71" s="31">
        <f t="shared" si="43"/>
        <v>0.89158400000000004</v>
      </c>
      <c r="P71" s="26">
        <f t="shared" si="44"/>
        <v>30</v>
      </c>
      <c r="Q71" s="31">
        <f t="shared" si="45"/>
        <v>0.3</v>
      </c>
    </row>
    <row r="72" spans="1:17">
      <c r="A72" s="7" t="s">
        <v>97</v>
      </c>
      <c r="B72" s="4" t="s">
        <v>98</v>
      </c>
      <c r="C72" s="7" t="s">
        <v>2</v>
      </c>
      <c r="D72" s="15" t="s">
        <v>98</v>
      </c>
      <c r="E72" s="24">
        <v>0.16</v>
      </c>
      <c r="F72" s="43">
        <f>E72/F8</f>
        <v>3.0846346635820324E-3</v>
      </c>
      <c r="G72" s="25">
        <f t="shared" si="38"/>
        <v>10.841600000000003</v>
      </c>
      <c r="H72" s="25">
        <f>G72*3.3/0.7</f>
        <v>51.11040000000002</v>
      </c>
      <c r="I72" s="45">
        <v>100</v>
      </c>
      <c r="J72" s="49">
        <f>I72/J8</f>
        <v>1.2507817385866166E-2</v>
      </c>
      <c r="K72" s="52">
        <f t="shared" si="39"/>
        <v>70</v>
      </c>
      <c r="L72" s="25">
        <f t="shared" si="40"/>
        <v>59.1584</v>
      </c>
      <c r="M72" s="31">
        <f t="shared" si="41"/>
        <v>0.84511999999999998</v>
      </c>
      <c r="N72" s="25">
        <f t="shared" si="42"/>
        <v>89.1584</v>
      </c>
      <c r="O72" s="31">
        <f t="shared" si="43"/>
        <v>0.89158400000000004</v>
      </c>
      <c r="P72" s="26">
        <f t="shared" si="44"/>
        <v>30</v>
      </c>
      <c r="Q72" s="31">
        <f t="shared" si="45"/>
        <v>0.3</v>
      </c>
    </row>
    <row r="73" spans="1:17">
      <c r="A73" s="7"/>
      <c r="B73" s="4" t="s">
        <v>24</v>
      </c>
      <c r="C73" s="7"/>
      <c r="D73" s="15" t="s">
        <v>24</v>
      </c>
      <c r="E73" s="24">
        <v>0.21</v>
      </c>
      <c r="F73" s="43">
        <f>E73/F8</f>
        <v>4.048582995951417E-3</v>
      </c>
      <c r="G73" s="25">
        <f t="shared" si="38"/>
        <v>14.229600000000003</v>
      </c>
      <c r="H73" s="25">
        <f>G73*2.2/0.7</f>
        <v>44.721600000000016</v>
      </c>
      <c r="I73" s="45">
        <v>100</v>
      </c>
      <c r="J73" s="49">
        <f>I73/J8</f>
        <v>1.2507817385866166E-2</v>
      </c>
      <c r="K73" s="52">
        <f t="shared" si="39"/>
        <v>70</v>
      </c>
      <c r="L73" s="25">
        <f t="shared" si="40"/>
        <v>55.770399999999995</v>
      </c>
      <c r="M73" s="31">
        <f t="shared" si="41"/>
        <v>0.79671999999999998</v>
      </c>
      <c r="N73" s="25">
        <f t="shared" si="42"/>
        <v>85.770399999999995</v>
      </c>
      <c r="O73" s="31">
        <f t="shared" si="43"/>
        <v>0.85770399999999991</v>
      </c>
      <c r="P73" s="26">
        <f t="shared" si="44"/>
        <v>30</v>
      </c>
      <c r="Q73" s="31">
        <f t="shared" si="45"/>
        <v>0.3</v>
      </c>
    </row>
    <row r="74" spans="1:17">
      <c r="A74" s="7"/>
      <c r="B74" s="4" t="s">
        <v>23</v>
      </c>
      <c r="C74" s="7"/>
      <c r="D74" s="15" t="s">
        <v>23</v>
      </c>
      <c r="E74" s="24">
        <v>0.21</v>
      </c>
      <c r="F74" s="43">
        <f>E74/F8</f>
        <v>4.048582995951417E-3</v>
      </c>
      <c r="G74" s="25">
        <f t="shared" si="38"/>
        <v>14.229600000000003</v>
      </c>
      <c r="H74" s="25">
        <f>G74*2.2/0.7</f>
        <v>44.721600000000016</v>
      </c>
      <c r="I74" s="45">
        <v>100</v>
      </c>
      <c r="J74" s="49">
        <f>I74/J8</f>
        <v>1.2507817385866166E-2</v>
      </c>
      <c r="K74" s="52">
        <f t="shared" si="39"/>
        <v>70</v>
      </c>
      <c r="L74" s="25">
        <f t="shared" si="40"/>
        <v>55.770399999999995</v>
      </c>
      <c r="M74" s="31">
        <f t="shared" si="41"/>
        <v>0.79671999999999998</v>
      </c>
      <c r="N74" s="25">
        <f t="shared" si="42"/>
        <v>85.770399999999995</v>
      </c>
      <c r="O74" s="31">
        <f t="shared" si="43"/>
        <v>0.85770399999999991</v>
      </c>
      <c r="P74" s="26">
        <f t="shared" si="44"/>
        <v>30</v>
      </c>
      <c r="Q74" s="31">
        <f t="shared" si="45"/>
        <v>0.3</v>
      </c>
    </row>
    <row r="75" spans="1:17">
      <c r="A75" s="7" t="s">
        <v>99</v>
      </c>
      <c r="B75" s="4" t="s">
        <v>35</v>
      </c>
      <c r="C75" s="7" t="s">
        <v>2</v>
      </c>
      <c r="D75" s="15" t="s">
        <v>153</v>
      </c>
      <c r="E75" s="24">
        <v>0.16</v>
      </c>
      <c r="F75" s="43">
        <f>E75/F8</f>
        <v>3.0846346635820324E-3</v>
      </c>
      <c r="G75" s="25">
        <f t="shared" si="38"/>
        <v>10.841600000000003</v>
      </c>
      <c r="H75" s="25">
        <f>G75*3.3/0.7</f>
        <v>51.11040000000002</v>
      </c>
      <c r="I75" s="45">
        <v>100</v>
      </c>
      <c r="J75" s="49">
        <f>I75/J8</f>
        <v>1.2507817385866166E-2</v>
      </c>
      <c r="K75" s="52">
        <f t="shared" si="39"/>
        <v>70</v>
      </c>
      <c r="L75" s="25">
        <f t="shared" si="40"/>
        <v>59.1584</v>
      </c>
      <c r="M75" s="31">
        <f t="shared" si="41"/>
        <v>0.84511999999999998</v>
      </c>
      <c r="N75" s="25">
        <f t="shared" si="42"/>
        <v>89.1584</v>
      </c>
      <c r="O75" s="31">
        <f t="shared" si="43"/>
        <v>0.89158400000000004</v>
      </c>
      <c r="P75" s="26">
        <f t="shared" si="44"/>
        <v>30</v>
      </c>
      <c r="Q75" s="31">
        <f t="shared" si="45"/>
        <v>0.3</v>
      </c>
    </row>
    <row r="76" spans="1:17">
      <c r="A76" s="7" t="s">
        <v>100</v>
      </c>
      <c r="B76" s="4" t="s">
        <v>37</v>
      </c>
      <c r="C76" s="7" t="s">
        <v>2</v>
      </c>
      <c r="D76" s="15" t="s">
        <v>154</v>
      </c>
      <c r="E76" s="24">
        <v>0.32</v>
      </c>
      <c r="F76" s="43">
        <f>E76/F8</f>
        <v>6.1692693271640647E-3</v>
      </c>
      <c r="G76" s="25">
        <f t="shared" si="38"/>
        <v>21.683200000000006</v>
      </c>
      <c r="H76" s="25">
        <f>G76*2.2/0.7</f>
        <v>68.147200000000026</v>
      </c>
      <c r="I76" s="45">
        <v>100</v>
      </c>
      <c r="J76" s="49">
        <f>I76/J8</f>
        <v>1.2507817385866166E-2</v>
      </c>
      <c r="K76" s="52">
        <f t="shared" si="39"/>
        <v>70</v>
      </c>
      <c r="L76" s="25">
        <f t="shared" si="40"/>
        <v>48.316799999999994</v>
      </c>
      <c r="M76" s="31">
        <f t="shared" si="41"/>
        <v>0.69023999999999985</v>
      </c>
      <c r="N76" s="25">
        <f t="shared" si="42"/>
        <v>78.316800000000001</v>
      </c>
      <c r="O76" s="31">
        <f t="shared" si="43"/>
        <v>0.78316799999999998</v>
      </c>
      <c r="P76" s="26">
        <f t="shared" si="44"/>
        <v>30</v>
      </c>
      <c r="Q76" s="31">
        <f t="shared" si="45"/>
        <v>0.3</v>
      </c>
    </row>
    <row r="77" spans="1:17">
      <c r="A77" s="7"/>
      <c r="B77" s="4" t="s">
        <v>29</v>
      </c>
      <c r="C77" s="7" t="s">
        <v>2</v>
      </c>
      <c r="D77" s="15" t="s">
        <v>29</v>
      </c>
      <c r="E77" s="24">
        <v>2.1</v>
      </c>
      <c r="F77" s="43">
        <f>E77/F8</f>
        <v>4.048582995951417E-2</v>
      </c>
      <c r="G77" s="25">
        <f t="shared" si="38"/>
        <v>142.29600000000002</v>
      </c>
      <c r="H77" s="25">
        <f>G77*1.595/0.7</f>
        <v>324.23160000000007</v>
      </c>
      <c r="I77" s="45">
        <v>350</v>
      </c>
      <c r="J77" s="49">
        <f>I77/J8</f>
        <v>4.3777360850531584E-2</v>
      </c>
      <c r="K77" s="52">
        <f t="shared" si="39"/>
        <v>244.99999999999997</v>
      </c>
      <c r="L77" s="25">
        <f t="shared" si="40"/>
        <v>102.70399999999995</v>
      </c>
      <c r="M77" s="31">
        <f t="shared" si="41"/>
        <v>0.41919999999999985</v>
      </c>
      <c r="N77" s="25">
        <f t="shared" si="42"/>
        <v>207.70399999999998</v>
      </c>
      <c r="O77" s="31">
        <f t="shared" si="43"/>
        <v>0.59343999999999997</v>
      </c>
      <c r="P77" s="26">
        <f t="shared" si="44"/>
        <v>105.00000000000003</v>
      </c>
      <c r="Q77" s="31">
        <f t="shared" si="45"/>
        <v>0.3000000000000001</v>
      </c>
    </row>
    <row r="78" spans="1:17">
      <c r="A78" s="7" t="s">
        <v>101</v>
      </c>
      <c r="B78" s="4" t="s">
        <v>39</v>
      </c>
      <c r="C78" s="7" t="s">
        <v>2</v>
      </c>
      <c r="D78" s="15" t="s">
        <v>155</v>
      </c>
      <c r="E78" s="24">
        <v>2.42</v>
      </c>
      <c r="F78" s="43">
        <f>E78/F8</f>
        <v>4.6655099286678235E-2</v>
      </c>
      <c r="G78" s="25">
        <f t="shared" si="38"/>
        <v>163.97919999999999</v>
      </c>
      <c r="H78" s="25">
        <f>G78*1.595/0.7</f>
        <v>373.63831999999996</v>
      </c>
      <c r="I78" s="45">
        <v>500</v>
      </c>
      <c r="J78" s="49">
        <f>I78/J8</f>
        <v>6.2539086929330828E-2</v>
      </c>
      <c r="K78" s="52">
        <f t="shared" si="39"/>
        <v>350</v>
      </c>
      <c r="L78" s="25">
        <f t="shared" si="40"/>
        <v>186.02080000000001</v>
      </c>
      <c r="M78" s="31">
        <f t="shared" si="41"/>
        <v>0.53148800000000007</v>
      </c>
      <c r="N78" s="25">
        <f t="shared" si="42"/>
        <v>336.02080000000001</v>
      </c>
      <c r="O78" s="31">
        <f t="shared" si="43"/>
        <v>0.67204160000000002</v>
      </c>
      <c r="P78" s="26">
        <f t="shared" si="44"/>
        <v>150</v>
      </c>
      <c r="Q78" s="31">
        <f t="shared" si="45"/>
        <v>0.3</v>
      </c>
    </row>
    <row r="79" spans="1:17">
      <c r="A79" s="7" t="s">
        <v>102</v>
      </c>
      <c r="B79" s="4" t="s">
        <v>103</v>
      </c>
      <c r="C79" s="7" t="s">
        <v>2</v>
      </c>
      <c r="D79" s="15" t="s">
        <v>103</v>
      </c>
      <c r="E79" s="24">
        <v>0.42</v>
      </c>
      <c r="F79" s="43">
        <f>E79/F8</f>
        <v>8.0971659919028341E-3</v>
      </c>
      <c r="G79" s="25">
        <f t="shared" si="38"/>
        <v>28.459200000000006</v>
      </c>
      <c r="H79" s="25">
        <f>G79*2.2/0.7</f>
        <v>89.443200000000033</v>
      </c>
      <c r="I79" s="45">
        <v>100</v>
      </c>
      <c r="J79" s="49">
        <f>I79/J8</f>
        <v>1.2507817385866166E-2</v>
      </c>
      <c r="K79" s="52">
        <f t="shared" si="39"/>
        <v>70</v>
      </c>
      <c r="L79" s="25">
        <f t="shared" si="40"/>
        <v>41.54079999999999</v>
      </c>
      <c r="M79" s="31">
        <f t="shared" si="41"/>
        <v>0.59343999999999986</v>
      </c>
      <c r="N79" s="25">
        <f t="shared" si="42"/>
        <v>71.54079999999999</v>
      </c>
      <c r="O79" s="31">
        <f t="shared" si="43"/>
        <v>0.71540799999999993</v>
      </c>
      <c r="P79" s="26">
        <f t="shared" si="44"/>
        <v>30</v>
      </c>
      <c r="Q79" s="31">
        <f t="shared" si="45"/>
        <v>0.3</v>
      </c>
    </row>
    <row r="80" spans="1:17">
      <c r="A80" s="7" t="s">
        <v>104</v>
      </c>
      <c r="B80" s="4" t="s">
        <v>105</v>
      </c>
      <c r="C80" s="7" t="s">
        <v>2</v>
      </c>
      <c r="D80" s="15" t="s">
        <v>105</v>
      </c>
      <c r="E80" s="24">
        <v>0.37</v>
      </c>
      <c r="F80" s="43">
        <f>E80/F8</f>
        <v>7.1332176595334494E-3</v>
      </c>
      <c r="G80" s="25">
        <f t="shared" si="38"/>
        <v>25.071200000000005</v>
      </c>
      <c r="H80" s="25">
        <f>G80*2.2/0.7</f>
        <v>78.795200000000023</v>
      </c>
      <c r="I80" s="45">
        <v>100</v>
      </c>
      <c r="J80" s="49">
        <f>I80/J8</f>
        <v>1.2507817385866166E-2</v>
      </c>
      <c r="K80" s="52">
        <f t="shared" si="39"/>
        <v>70</v>
      </c>
      <c r="L80" s="25">
        <f t="shared" si="40"/>
        <v>44.928799999999995</v>
      </c>
      <c r="M80" s="31">
        <f t="shared" si="41"/>
        <v>0.64183999999999997</v>
      </c>
      <c r="N80" s="25">
        <f t="shared" si="42"/>
        <v>74.928799999999995</v>
      </c>
      <c r="O80" s="31">
        <f t="shared" si="43"/>
        <v>0.74928799999999995</v>
      </c>
      <c r="P80" s="26">
        <f t="shared" si="44"/>
        <v>30</v>
      </c>
      <c r="Q80" s="31">
        <f t="shared" si="45"/>
        <v>0.3</v>
      </c>
    </row>
    <row r="81" spans="1:17">
      <c r="A81" s="7" t="s">
        <v>106</v>
      </c>
      <c r="B81" s="4" t="s">
        <v>107</v>
      </c>
      <c r="C81" s="7" t="s">
        <v>2</v>
      </c>
      <c r="D81" s="15" t="s">
        <v>156</v>
      </c>
      <c r="E81" s="24">
        <v>0.32</v>
      </c>
      <c r="F81" s="43">
        <f>E81/F8</f>
        <v>6.1692693271640647E-3</v>
      </c>
      <c r="G81" s="25">
        <f t="shared" si="38"/>
        <v>21.683200000000006</v>
      </c>
      <c r="H81" s="25">
        <f>G81*2.2/0.7</f>
        <v>68.147200000000026</v>
      </c>
      <c r="I81" s="45">
        <v>100</v>
      </c>
      <c r="J81" s="49">
        <f>I81/J8</f>
        <v>1.2507817385866166E-2</v>
      </c>
      <c r="K81" s="52">
        <f t="shared" si="39"/>
        <v>70</v>
      </c>
      <c r="L81" s="25">
        <f t="shared" si="40"/>
        <v>48.316799999999994</v>
      </c>
      <c r="M81" s="31">
        <f t="shared" si="41"/>
        <v>0.69023999999999985</v>
      </c>
      <c r="N81" s="25">
        <f t="shared" si="42"/>
        <v>78.316800000000001</v>
      </c>
      <c r="O81" s="31">
        <f t="shared" si="43"/>
        <v>0.78316799999999998</v>
      </c>
      <c r="P81" s="26">
        <f t="shared" si="44"/>
        <v>30</v>
      </c>
      <c r="Q81" s="31">
        <f t="shared" si="45"/>
        <v>0.3</v>
      </c>
    </row>
    <row r="82" spans="1:17">
      <c r="A82" s="7" t="s">
        <v>108</v>
      </c>
      <c r="B82" s="4" t="s">
        <v>109</v>
      </c>
      <c r="C82" s="7" t="s">
        <v>2</v>
      </c>
      <c r="D82" s="15" t="s">
        <v>157</v>
      </c>
      <c r="E82" s="24">
        <v>0.26</v>
      </c>
      <c r="F82" s="43">
        <f>E82/F8</f>
        <v>5.0125313283208026E-3</v>
      </c>
      <c r="G82" s="25">
        <f t="shared" si="38"/>
        <v>17.617600000000003</v>
      </c>
      <c r="H82" s="25">
        <f>G82*2.2/0.7</f>
        <v>55.36960000000002</v>
      </c>
      <c r="I82" s="45">
        <v>100</v>
      </c>
      <c r="J82" s="49">
        <f>I82/J8</f>
        <v>1.2507817385866166E-2</v>
      </c>
      <c r="K82" s="52">
        <f t="shared" si="39"/>
        <v>70</v>
      </c>
      <c r="L82" s="25">
        <f t="shared" si="40"/>
        <v>52.382399999999997</v>
      </c>
      <c r="M82" s="31">
        <f t="shared" si="41"/>
        <v>0.74831999999999999</v>
      </c>
      <c r="N82" s="25">
        <f t="shared" si="42"/>
        <v>82.38239999999999</v>
      </c>
      <c r="O82" s="31">
        <f t="shared" si="43"/>
        <v>0.82382399999999989</v>
      </c>
      <c r="P82" s="26">
        <f t="shared" si="44"/>
        <v>30</v>
      </c>
      <c r="Q82" s="31">
        <f t="shared" si="45"/>
        <v>0.3</v>
      </c>
    </row>
    <row r="83" spans="1:17">
      <c r="A83" s="7"/>
      <c r="B83" s="4" t="s">
        <v>110</v>
      </c>
      <c r="C83" s="7"/>
      <c r="D83" s="15" t="s">
        <v>110</v>
      </c>
      <c r="E83" s="24">
        <v>1.68</v>
      </c>
      <c r="F83" s="43">
        <f>E83/F8</f>
        <v>3.2388663967611336E-2</v>
      </c>
      <c r="G83" s="25">
        <f t="shared" si="38"/>
        <v>113.83680000000003</v>
      </c>
      <c r="H83" s="25">
        <f>G83*1.595/0.7</f>
        <v>259.38528000000008</v>
      </c>
      <c r="I83" s="45">
        <v>300</v>
      </c>
      <c r="J83" s="49">
        <f>I83/J8</f>
        <v>3.7523452157598502E-2</v>
      </c>
      <c r="K83" s="52">
        <f t="shared" si="39"/>
        <v>210</v>
      </c>
      <c r="L83" s="25">
        <f t="shared" si="40"/>
        <v>96.163199999999975</v>
      </c>
      <c r="M83" s="31">
        <f t="shared" si="41"/>
        <v>0.45791999999999988</v>
      </c>
      <c r="N83" s="25">
        <f t="shared" si="42"/>
        <v>186.16319999999996</v>
      </c>
      <c r="O83" s="31">
        <f t="shared" si="43"/>
        <v>0.62054399999999987</v>
      </c>
      <c r="P83" s="26">
        <f t="shared" si="44"/>
        <v>90</v>
      </c>
      <c r="Q83" s="31">
        <f t="shared" si="45"/>
        <v>0.3</v>
      </c>
    </row>
    <row r="84" spans="1:17">
      <c r="A84" s="7" t="s">
        <v>111</v>
      </c>
      <c r="B84" s="7" t="s">
        <v>112</v>
      </c>
      <c r="C84" s="7" t="s">
        <v>2</v>
      </c>
      <c r="D84" s="15" t="s">
        <v>158</v>
      </c>
      <c r="E84" s="24">
        <v>0.11</v>
      </c>
      <c r="F84" s="43">
        <f>E84/F8</f>
        <v>2.1206863312126473E-3</v>
      </c>
      <c r="G84" s="25">
        <f t="shared" si="38"/>
        <v>7.4536000000000016</v>
      </c>
      <c r="H84" s="25">
        <f>G84*3.3/0.7</f>
        <v>35.138400000000004</v>
      </c>
      <c r="I84" s="45">
        <v>100</v>
      </c>
      <c r="J84" s="49">
        <f>I84/J8</f>
        <v>1.2507817385866166E-2</v>
      </c>
      <c r="K84" s="52">
        <f t="shared" si="39"/>
        <v>70</v>
      </c>
      <c r="L84" s="25">
        <f t="shared" si="40"/>
        <v>62.546399999999998</v>
      </c>
      <c r="M84" s="31">
        <f t="shared" si="41"/>
        <v>0.89351999999999998</v>
      </c>
      <c r="N84" s="25">
        <f t="shared" si="42"/>
        <v>92.546400000000006</v>
      </c>
      <c r="O84" s="31">
        <f t="shared" si="43"/>
        <v>0.92546400000000006</v>
      </c>
      <c r="P84" s="26">
        <f t="shared" si="44"/>
        <v>30</v>
      </c>
      <c r="Q84" s="31">
        <f t="shared" si="45"/>
        <v>0.3</v>
      </c>
    </row>
    <row r="85" spans="1:17">
      <c r="A85" s="7" t="s">
        <v>113</v>
      </c>
      <c r="B85" s="4" t="s">
        <v>50</v>
      </c>
      <c r="C85" s="7" t="s">
        <v>2</v>
      </c>
      <c r="D85" s="15" t="s">
        <v>139</v>
      </c>
      <c r="E85" s="24">
        <v>0.16</v>
      </c>
      <c r="F85" s="43">
        <f>E85/F8</f>
        <v>3.0846346635820324E-3</v>
      </c>
      <c r="G85" s="25">
        <f t="shared" si="38"/>
        <v>10.841600000000003</v>
      </c>
      <c r="H85" s="25">
        <f>G85*3.3/0.7</f>
        <v>51.11040000000002</v>
      </c>
      <c r="I85" s="45">
        <v>100</v>
      </c>
      <c r="J85" s="49">
        <f>I85/J8</f>
        <v>1.2507817385866166E-2</v>
      </c>
      <c r="K85" s="52">
        <f t="shared" si="39"/>
        <v>70</v>
      </c>
      <c r="L85" s="25">
        <f t="shared" si="40"/>
        <v>59.1584</v>
      </c>
      <c r="M85" s="31">
        <f t="shared" si="41"/>
        <v>0.84511999999999998</v>
      </c>
      <c r="N85" s="25">
        <f t="shared" si="42"/>
        <v>89.1584</v>
      </c>
      <c r="O85" s="31">
        <f t="shared" si="43"/>
        <v>0.89158400000000004</v>
      </c>
      <c r="P85" s="26">
        <f t="shared" si="44"/>
        <v>30</v>
      </c>
      <c r="Q85" s="31">
        <f t="shared" si="45"/>
        <v>0.3</v>
      </c>
    </row>
    <row r="86" spans="1:17">
      <c r="A86" s="7" t="s">
        <v>114</v>
      </c>
      <c r="B86" s="4" t="s">
        <v>115</v>
      </c>
      <c r="C86" s="7" t="s">
        <v>2</v>
      </c>
      <c r="D86" s="15" t="s">
        <v>159</v>
      </c>
      <c r="E86" s="24">
        <v>1.89</v>
      </c>
      <c r="F86" s="43">
        <f>E86/F8</f>
        <v>3.643724696356275E-2</v>
      </c>
      <c r="G86" s="25">
        <f t="shared" si="38"/>
        <v>128.06640000000002</v>
      </c>
      <c r="H86" s="25">
        <f>G86*1.595/0.7</f>
        <v>291.80844000000008</v>
      </c>
      <c r="I86" s="45">
        <v>300</v>
      </c>
      <c r="J86" s="49">
        <f>I86/J8</f>
        <v>3.7523452157598502E-2</v>
      </c>
      <c r="K86" s="52">
        <f t="shared" si="39"/>
        <v>210</v>
      </c>
      <c r="L86" s="25">
        <f t="shared" si="40"/>
        <v>81.933599999999984</v>
      </c>
      <c r="M86" s="31">
        <f t="shared" si="41"/>
        <v>0.39015999999999995</v>
      </c>
      <c r="N86" s="25">
        <f t="shared" si="42"/>
        <v>171.93359999999998</v>
      </c>
      <c r="O86" s="31">
        <f t="shared" si="43"/>
        <v>0.57311199999999995</v>
      </c>
      <c r="P86" s="26">
        <f t="shared" si="44"/>
        <v>90</v>
      </c>
      <c r="Q86" s="31">
        <f t="shared" si="45"/>
        <v>0.3</v>
      </c>
    </row>
    <row r="87" spans="1:17">
      <c r="A87" s="7" t="s">
        <v>116</v>
      </c>
      <c r="B87" s="4" t="s">
        <v>117</v>
      </c>
      <c r="C87" s="7" t="s">
        <v>2</v>
      </c>
      <c r="D87" s="15" t="s">
        <v>141</v>
      </c>
      <c r="E87" s="24">
        <v>2.63</v>
      </c>
      <c r="F87" s="43">
        <f>E87/F8</f>
        <v>5.0703682282629649E-2</v>
      </c>
      <c r="G87" s="25">
        <f t="shared" si="38"/>
        <v>178.20880000000002</v>
      </c>
      <c r="H87" s="25">
        <f>G87*1.595/0.7</f>
        <v>406.06148000000007</v>
      </c>
      <c r="I87" s="45">
        <v>500</v>
      </c>
      <c r="J87" s="49">
        <f>I87/J8</f>
        <v>6.2539086929330828E-2</v>
      </c>
      <c r="K87" s="52">
        <f t="shared" si="39"/>
        <v>350</v>
      </c>
      <c r="L87" s="25">
        <f t="shared" si="40"/>
        <v>171.79119999999998</v>
      </c>
      <c r="M87" s="31">
        <f t="shared" si="41"/>
        <v>0.49083199999999994</v>
      </c>
      <c r="N87" s="25">
        <f t="shared" si="42"/>
        <v>321.7912</v>
      </c>
      <c r="O87" s="31">
        <f t="shared" si="43"/>
        <v>0.6435824</v>
      </c>
      <c r="P87" s="26">
        <f t="shared" si="44"/>
        <v>150</v>
      </c>
      <c r="Q87" s="31">
        <f t="shared" si="45"/>
        <v>0.3</v>
      </c>
    </row>
    <row r="88" spans="1:17">
      <c r="A88" s="7" t="s">
        <v>118</v>
      </c>
      <c r="B88" s="4" t="s">
        <v>78</v>
      </c>
      <c r="C88" s="7" t="s">
        <v>2</v>
      </c>
      <c r="D88" s="15" t="s">
        <v>148</v>
      </c>
      <c r="E88" s="24">
        <v>1.89</v>
      </c>
      <c r="F88" s="43">
        <f>E88/F8</f>
        <v>3.643724696356275E-2</v>
      </c>
      <c r="G88" s="25">
        <f t="shared" si="38"/>
        <v>128.06640000000002</v>
      </c>
      <c r="H88" s="25">
        <f>G88*1.595/0.7</f>
        <v>291.80844000000008</v>
      </c>
      <c r="I88" s="45">
        <v>300</v>
      </c>
      <c r="J88" s="49">
        <f>I88/J8</f>
        <v>3.7523452157598502E-2</v>
      </c>
      <c r="K88" s="52">
        <f t="shared" si="39"/>
        <v>210</v>
      </c>
      <c r="L88" s="25">
        <f t="shared" si="40"/>
        <v>81.933599999999984</v>
      </c>
      <c r="M88" s="31">
        <f t="shared" si="41"/>
        <v>0.39015999999999995</v>
      </c>
      <c r="N88" s="25">
        <f t="shared" si="42"/>
        <v>171.93359999999998</v>
      </c>
      <c r="O88" s="31">
        <f t="shared" si="43"/>
        <v>0.57311199999999995</v>
      </c>
      <c r="P88" s="26">
        <f t="shared" si="44"/>
        <v>90</v>
      </c>
      <c r="Q88" s="31">
        <f t="shared" si="45"/>
        <v>0.3</v>
      </c>
    </row>
    <row r="89" spans="1:17">
      <c r="A89" s="7"/>
      <c r="B89" s="7"/>
      <c r="C89" s="7"/>
      <c r="D89" s="15" t="s">
        <v>160</v>
      </c>
      <c r="E89" s="24">
        <v>0.11</v>
      </c>
      <c r="F89" s="43">
        <f>E89/F8</f>
        <v>2.1206863312126473E-3</v>
      </c>
      <c r="G89" s="25">
        <f t="shared" si="38"/>
        <v>7.4536000000000016</v>
      </c>
      <c r="H89" s="25">
        <f>G89*3.3/0.7</f>
        <v>35.138400000000004</v>
      </c>
      <c r="I89" s="45">
        <v>100</v>
      </c>
      <c r="J89" s="49">
        <f>I89/J8</f>
        <v>1.2507817385866166E-2</v>
      </c>
      <c r="K89" s="52">
        <f t="shared" si="39"/>
        <v>70</v>
      </c>
      <c r="L89" s="25">
        <f t="shared" si="40"/>
        <v>62.546399999999998</v>
      </c>
      <c r="M89" s="31">
        <f t="shared" si="41"/>
        <v>0.89351999999999998</v>
      </c>
      <c r="N89" s="25">
        <f t="shared" si="42"/>
        <v>92.546400000000006</v>
      </c>
      <c r="O89" s="31">
        <f t="shared" si="43"/>
        <v>0.92546400000000006</v>
      </c>
      <c r="P89" s="26">
        <f t="shared" si="44"/>
        <v>30</v>
      </c>
      <c r="Q89" s="31">
        <f t="shared" si="45"/>
        <v>0.3</v>
      </c>
    </row>
    <row r="90" spans="1:17">
      <c r="A90" s="7"/>
      <c r="B90" s="7"/>
      <c r="C90" s="7"/>
      <c r="D90" s="15" t="s">
        <v>161</v>
      </c>
      <c r="E90" s="24">
        <v>0.21</v>
      </c>
      <c r="F90" s="43">
        <f>E90/F8</f>
        <v>4.048582995951417E-3</v>
      </c>
      <c r="G90" s="25">
        <f t="shared" si="38"/>
        <v>14.229600000000003</v>
      </c>
      <c r="H90" s="25">
        <f>G90*2.2/0.7</f>
        <v>44.721600000000016</v>
      </c>
      <c r="I90" s="45">
        <v>100</v>
      </c>
      <c r="J90" s="49">
        <f>I90/J8</f>
        <v>1.2507817385866166E-2</v>
      </c>
      <c r="K90" s="52">
        <f t="shared" si="39"/>
        <v>70</v>
      </c>
      <c r="L90" s="25">
        <f t="shared" si="40"/>
        <v>55.770399999999995</v>
      </c>
      <c r="M90" s="31">
        <f t="shared" si="41"/>
        <v>0.79671999999999998</v>
      </c>
      <c r="N90" s="25">
        <f t="shared" si="42"/>
        <v>85.770399999999995</v>
      </c>
      <c r="O90" s="31">
        <f t="shared" si="43"/>
        <v>0.85770399999999991</v>
      </c>
      <c r="P90" s="26">
        <f t="shared" si="44"/>
        <v>30</v>
      </c>
      <c r="Q90" s="31">
        <f t="shared" si="45"/>
        <v>0.3</v>
      </c>
    </row>
    <row r="91" spans="1:17">
      <c r="A91" s="7"/>
      <c r="B91" s="7"/>
      <c r="C91" s="7"/>
      <c r="D91" s="15" t="s">
        <v>162</v>
      </c>
      <c r="E91" s="24">
        <v>0.21</v>
      </c>
      <c r="F91" s="43">
        <f>E91/F8</f>
        <v>4.048582995951417E-3</v>
      </c>
      <c r="G91" s="25">
        <f t="shared" si="38"/>
        <v>14.229600000000003</v>
      </c>
      <c r="H91" s="25">
        <f>G91*2.2/0.7</f>
        <v>44.721600000000016</v>
      </c>
      <c r="I91" s="45">
        <v>100</v>
      </c>
      <c r="J91" s="49">
        <f>I91/J8</f>
        <v>1.2507817385866166E-2</v>
      </c>
      <c r="K91" s="52">
        <f t="shared" si="39"/>
        <v>70</v>
      </c>
      <c r="L91" s="25">
        <f t="shared" si="40"/>
        <v>55.770399999999995</v>
      </c>
      <c r="M91" s="31">
        <f t="shared" si="41"/>
        <v>0.79671999999999998</v>
      </c>
      <c r="N91" s="25">
        <f t="shared" si="42"/>
        <v>85.770399999999995</v>
      </c>
      <c r="O91" s="31">
        <f t="shared" si="43"/>
        <v>0.85770399999999991</v>
      </c>
      <c r="P91" s="26">
        <f t="shared" si="44"/>
        <v>30</v>
      </c>
      <c r="Q91" s="31">
        <f t="shared" si="45"/>
        <v>0.3</v>
      </c>
    </row>
    <row r="92" spans="1:17">
      <c r="A92" s="7" t="s">
        <v>119</v>
      </c>
      <c r="B92" s="4" t="s">
        <v>120</v>
      </c>
      <c r="C92" s="7" t="s">
        <v>2</v>
      </c>
      <c r="D92" s="15" t="s">
        <v>163</v>
      </c>
      <c r="E92" s="24">
        <v>0.16</v>
      </c>
      <c r="F92" s="43">
        <f>E92/F8</f>
        <v>3.0846346635820324E-3</v>
      </c>
      <c r="G92" s="25">
        <f t="shared" si="38"/>
        <v>10.841600000000003</v>
      </c>
      <c r="H92" s="25">
        <f>G92*3.3/0.7</f>
        <v>51.11040000000002</v>
      </c>
      <c r="I92" s="45">
        <v>100</v>
      </c>
      <c r="J92" s="49">
        <f>I92/J8</f>
        <v>1.2507817385866166E-2</v>
      </c>
      <c r="K92" s="52">
        <f t="shared" si="39"/>
        <v>70</v>
      </c>
      <c r="L92" s="25">
        <f t="shared" si="40"/>
        <v>59.1584</v>
      </c>
      <c r="M92" s="31">
        <f t="shared" si="41"/>
        <v>0.84511999999999998</v>
      </c>
      <c r="N92" s="25">
        <f t="shared" si="42"/>
        <v>89.1584</v>
      </c>
      <c r="O92" s="31">
        <f t="shared" si="43"/>
        <v>0.89158400000000004</v>
      </c>
      <c r="P92" s="26">
        <f t="shared" si="44"/>
        <v>30</v>
      </c>
      <c r="Q92" s="31">
        <f t="shared" si="45"/>
        <v>0.3</v>
      </c>
    </row>
    <row r="93" spans="1:17">
      <c r="A93" s="7" t="s">
        <v>121</v>
      </c>
      <c r="B93" s="4" t="s">
        <v>122</v>
      </c>
      <c r="C93" s="7" t="s">
        <v>2</v>
      </c>
      <c r="D93" s="15" t="s">
        <v>164</v>
      </c>
      <c r="E93" s="24">
        <v>1.47</v>
      </c>
      <c r="F93" s="43">
        <f>E93/F8</f>
        <v>2.8340080971659919E-2</v>
      </c>
      <c r="G93" s="25">
        <f t="shared" si="38"/>
        <v>99.607200000000006</v>
      </c>
      <c r="H93" s="25">
        <f>G93*1.98/0.7</f>
        <v>281.74608000000006</v>
      </c>
      <c r="I93" s="45">
        <v>300</v>
      </c>
      <c r="J93" s="49">
        <f>I93/J8</f>
        <v>3.7523452157598502E-2</v>
      </c>
      <c r="K93" s="52">
        <f t="shared" si="39"/>
        <v>210</v>
      </c>
      <c r="L93" s="25">
        <f t="shared" si="40"/>
        <v>110.39279999999999</v>
      </c>
      <c r="M93" s="31">
        <f t="shared" si="41"/>
        <v>0.52567999999999993</v>
      </c>
      <c r="N93" s="25">
        <f t="shared" si="42"/>
        <v>200.39279999999999</v>
      </c>
      <c r="O93" s="31">
        <f t="shared" si="43"/>
        <v>0.66797600000000001</v>
      </c>
      <c r="P93" s="26">
        <f t="shared" si="44"/>
        <v>90</v>
      </c>
      <c r="Q93" s="31">
        <f t="shared" si="45"/>
        <v>0.3</v>
      </c>
    </row>
    <row r="94" spans="1:17" ht="15.6">
      <c r="A94" s="7" t="s">
        <v>123</v>
      </c>
      <c r="B94" s="8" t="s">
        <v>124</v>
      </c>
      <c r="C94" s="7" t="s">
        <v>2</v>
      </c>
      <c r="D94" s="18" t="s">
        <v>124</v>
      </c>
      <c r="E94" s="24">
        <v>0.26</v>
      </c>
      <c r="F94" s="43">
        <f>E94/F8</f>
        <v>5.0125313283208026E-3</v>
      </c>
      <c r="G94" s="25">
        <f t="shared" si="38"/>
        <v>17.617600000000003</v>
      </c>
      <c r="H94" s="25">
        <f>G94*2.2/0.7</f>
        <v>55.36960000000002</v>
      </c>
      <c r="I94" s="45">
        <v>100</v>
      </c>
      <c r="J94" s="49">
        <f>I94/J8</f>
        <v>1.2507817385866166E-2</v>
      </c>
      <c r="K94" s="52">
        <f t="shared" si="39"/>
        <v>70</v>
      </c>
      <c r="L94" s="25">
        <f t="shared" si="40"/>
        <v>52.382399999999997</v>
      </c>
      <c r="M94" s="31">
        <f t="shared" si="41"/>
        <v>0.74831999999999999</v>
      </c>
      <c r="N94" s="25">
        <f t="shared" si="42"/>
        <v>82.38239999999999</v>
      </c>
      <c r="O94" s="31">
        <f t="shared" si="43"/>
        <v>0.82382399999999989</v>
      </c>
      <c r="P94" s="26">
        <f t="shared" si="44"/>
        <v>30</v>
      </c>
      <c r="Q94" s="31">
        <f t="shared" si="45"/>
        <v>0.3</v>
      </c>
    </row>
    <row r="95" spans="1:17">
      <c r="A95" s="7" t="s">
        <v>125</v>
      </c>
      <c r="B95" s="9" t="s">
        <v>126</v>
      </c>
      <c r="C95" s="7" t="s">
        <v>2</v>
      </c>
      <c r="D95" s="19" t="s">
        <v>126</v>
      </c>
      <c r="E95" s="24">
        <v>0.16</v>
      </c>
      <c r="F95" s="43">
        <f>E95/F8</f>
        <v>3.0846346635820324E-3</v>
      </c>
      <c r="G95" s="25">
        <f t="shared" si="38"/>
        <v>10.841600000000003</v>
      </c>
      <c r="H95" s="25">
        <f>G95*3.3/0.7</f>
        <v>51.11040000000002</v>
      </c>
      <c r="I95" s="45">
        <v>100</v>
      </c>
      <c r="J95" s="49">
        <f>I95/J8</f>
        <v>1.2507817385866166E-2</v>
      </c>
      <c r="K95" s="52">
        <f t="shared" si="39"/>
        <v>70</v>
      </c>
      <c r="L95" s="25">
        <f t="shared" si="40"/>
        <v>59.1584</v>
      </c>
      <c r="M95" s="31">
        <f t="shared" si="41"/>
        <v>0.84511999999999998</v>
      </c>
      <c r="N95" s="25">
        <f t="shared" si="42"/>
        <v>89.1584</v>
      </c>
      <c r="O95" s="31">
        <f t="shared" si="43"/>
        <v>0.89158400000000004</v>
      </c>
      <c r="P95" s="26">
        <f t="shared" si="44"/>
        <v>30</v>
      </c>
      <c r="Q95" s="31">
        <f t="shared" si="45"/>
        <v>0.3</v>
      </c>
    </row>
    <row r="96" spans="1:17">
      <c r="A96" s="7" t="s">
        <v>127</v>
      </c>
      <c r="B96" s="9" t="s">
        <v>128</v>
      </c>
      <c r="C96" s="7" t="s">
        <v>2</v>
      </c>
      <c r="D96" s="19" t="s">
        <v>128</v>
      </c>
      <c r="E96" s="24">
        <v>0.11</v>
      </c>
      <c r="F96" s="43">
        <f>E96/F8</f>
        <v>2.1206863312126473E-3</v>
      </c>
      <c r="G96" s="25">
        <f t="shared" si="38"/>
        <v>7.4536000000000016</v>
      </c>
      <c r="H96" s="25">
        <f>G96*3.3/0.7</f>
        <v>35.138400000000004</v>
      </c>
      <c r="I96" s="45">
        <v>100</v>
      </c>
      <c r="J96" s="49">
        <f>I96/J8</f>
        <v>1.2507817385866166E-2</v>
      </c>
      <c r="K96" s="52">
        <f t="shared" si="39"/>
        <v>70</v>
      </c>
      <c r="L96" s="25">
        <f t="shared" si="40"/>
        <v>62.546399999999998</v>
      </c>
      <c r="M96" s="31">
        <f t="shared" si="41"/>
        <v>0.89351999999999998</v>
      </c>
      <c r="N96" s="25">
        <f t="shared" si="42"/>
        <v>92.546400000000006</v>
      </c>
      <c r="O96" s="31">
        <f t="shared" si="43"/>
        <v>0.92546400000000006</v>
      </c>
      <c r="P96" s="26">
        <f t="shared" si="44"/>
        <v>30</v>
      </c>
      <c r="Q96" s="31">
        <f t="shared" si="45"/>
        <v>0.3</v>
      </c>
    </row>
    <row r="97" spans="1:17" ht="15.6">
      <c r="A97" s="7" t="s">
        <v>129</v>
      </c>
      <c r="B97" s="8" t="s">
        <v>130</v>
      </c>
      <c r="C97" s="7" t="s">
        <v>2</v>
      </c>
      <c r="D97" s="18" t="s">
        <v>130</v>
      </c>
      <c r="E97" s="24">
        <v>0.16</v>
      </c>
      <c r="F97" s="43">
        <f>E97/F8</f>
        <v>3.0846346635820324E-3</v>
      </c>
      <c r="G97" s="25">
        <f t="shared" si="38"/>
        <v>10.841600000000003</v>
      </c>
      <c r="H97" s="25">
        <f>G97*3.3/0.7</f>
        <v>51.11040000000002</v>
      </c>
      <c r="I97" s="45">
        <v>100</v>
      </c>
      <c r="J97" s="49">
        <f>I97/J8</f>
        <v>1.2507817385866166E-2</v>
      </c>
      <c r="K97" s="52">
        <f t="shared" si="39"/>
        <v>70</v>
      </c>
      <c r="L97" s="25">
        <f t="shared" si="40"/>
        <v>59.1584</v>
      </c>
      <c r="M97" s="31">
        <f t="shared" si="41"/>
        <v>0.84511999999999998</v>
      </c>
      <c r="N97" s="25">
        <f t="shared" si="42"/>
        <v>89.1584</v>
      </c>
      <c r="O97" s="31">
        <f t="shared" si="43"/>
        <v>0.89158400000000004</v>
      </c>
      <c r="P97" s="26">
        <f t="shared" si="44"/>
        <v>30</v>
      </c>
      <c r="Q97" s="31">
        <f t="shared" si="45"/>
        <v>0.3</v>
      </c>
    </row>
    <row r="98" spans="1:17">
      <c r="A98" s="7" t="s">
        <v>131</v>
      </c>
      <c r="B98" s="8" t="s">
        <v>132</v>
      </c>
      <c r="C98" s="7" t="s">
        <v>2</v>
      </c>
      <c r="D98" s="18" t="s">
        <v>132</v>
      </c>
      <c r="E98" s="24">
        <v>0.32</v>
      </c>
      <c r="F98" s="43">
        <f>E98/F8</f>
        <v>6.1692693271640647E-3</v>
      </c>
      <c r="G98" s="25">
        <f t="shared" si="38"/>
        <v>21.683200000000006</v>
      </c>
      <c r="H98" s="25">
        <f>G98*2.2/0.7</f>
        <v>68.147200000000026</v>
      </c>
      <c r="I98" s="45">
        <v>100</v>
      </c>
      <c r="J98" s="49">
        <f>I98/J8</f>
        <v>1.2507817385866166E-2</v>
      </c>
      <c r="K98" s="52">
        <f t="shared" si="39"/>
        <v>70</v>
      </c>
      <c r="L98" s="25">
        <f t="shared" si="40"/>
        <v>48.316799999999994</v>
      </c>
      <c r="M98" s="31">
        <f t="shared" si="41"/>
        <v>0.69023999999999985</v>
      </c>
      <c r="N98" s="25">
        <f t="shared" si="42"/>
        <v>78.316800000000001</v>
      </c>
      <c r="O98" s="31">
        <f t="shared" si="43"/>
        <v>0.78316799999999998</v>
      </c>
      <c r="P98" s="26">
        <f t="shared" si="44"/>
        <v>30</v>
      </c>
      <c r="Q98" s="31">
        <f t="shared" si="45"/>
        <v>0.3</v>
      </c>
    </row>
    <row r="99" spans="1:17">
      <c r="C99" s="34"/>
      <c r="F99" s="44"/>
    </row>
    <row r="100" spans="1:17">
      <c r="C100" s="34"/>
      <c r="F100" s="44"/>
    </row>
    <row r="101" spans="1:17">
      <c r="C101" s="34"/>
      <c r="F101" s="44"/>
    </row>
    <row r="102" spans="1:17">
      <c r="C102" s="34"/>
      <c r="F102" s="44"/>
    </row>
    <row r="103" spans="1:17">
      <c r="C103" s="34"/>
      <c r="F103" s="44"/>
    </row>
    <row r="104" spans="1:17">
      <c r="C104" s="34"/>
      <c r="F104" s="44"/>
    </row>
    <row r="105" spans="1:17">
      <c r="C105" s="34"/>
      <c r="F105" s="44"/>
    </row>
    <row r="106" spans="1:17">
      <c r="C106" s="34"/>
      <c r="F106" s="44"/>
    </row>
    <row r="107" spans="1:17">
      <c r="C107" s="34"/>
      <c r="F107" s="44"/>
    </row>
    <row r="108" spans="1:17">
      <c r="C108" s="34"/>
      <c r="F108" s="44"/>
    </row>
    <row r="109" spans="1:17">
      <c r="C109" s="34"/>
      <c r="F109" s="44"/>
    </row>
    <row r="110" spans="1:17">
      <c r="C110" s="34"/>
      <c r="F110" s="44"/>
    </row>
    <row r="111" spans="1:17">
      <c r="C111" s="34"/>
      <c r="F111" s="44"/>
    </row>
    <row r="112" spans="1:17">
      <c r="C112" s="34"/>
      <c r="F112" s="44"/>
    </row>
    <row r="113" spans="3:6">
      <c r="C113" s="34"/>
      <c r="F113" s="44"/>
    </row>
    <row r="114" spans="3:6">
      <c r="C114" s="34"/>
      <c r="F114" s="44"/>
    </row>
    <row r="115" spans="3:6">
      <c r="C115" s="34"/>
      <c r="F115" s="44"/>
    </row>
    <row r="116" spans="3:6">
      <c r="C116" s="34"/>
      <c r="F116" s="44"/>
    </row>
    <row r="117" spans="3:6">
      <c r="C117" s="34"/>
      <c r="F117" s="44"/>
    </row>
    <row r="118" spans="3:6">
      <c r="C118" s="34"/>
      <c r="F118" s="44"/>
    </row>
    <row r="119" spans="3:6">
      <c r="C119" s="34"/>
      <c r="F119" s="44"/>
    </row>
    <row r="120" spans="3:6">
      <c r="C120" s="34"/>
      <c r="F120" s="44"/>
    </row>
    <row r="121" spans="3:6">
      <c r="C121" s="34"/>
      <c r="F121" s="44"/>
    </row>
    <row r="122" spans="3:6">
      <c r="C122" s="34"/>
      <c r="F122" s="44"/>
    </row>
    <row r="123" spans="3:6">
      <c r="C123" s="34"/>
      <c r="F123" s="44"/>
    </row>
    <row r="124" spans="3:6">
      <c r="C124" s="34"/>
      <c r="F124" s="44"/>
    </row>
    <row r="125" spans="3:6">
      <c r="C125" s="34"/>
      <c r="F125" s="44"/>
    </row>
    <row r="126" spans="3:6">
      <c r="C126" s="34"/>
      <c r="F126" s="44"/>
    </row>
    <row r="127" spans="3:6">
      <c r="C127" s="34"/>
      <c r="F127" s="44"/>
    </row>
    <row r="128" spans="3:6">
      <c r="C128" s="34"/>
      <c r="F128" s="44"/>
    </row>
    <row r="129" spans="3:6">
      <c r="C129" s="34"/>
      <c r="F129" s="44"/>
    </row>
    <row r="130" spans="3:6">
      <c r="C130" s="34"/>
      <c r="F130" s="44"/>
    </row>
    <row r="131" spans="3:6">
      <c r="C131" s="34"/>
      <c r="F131" s="44"/>
    </row>
    <row r="132" spans="3:6">
      <c r="C132" s="34"/>
      <c r="F132" s="44"/>
    </row>
    <row r="133" spans="3:6">
      <c r="C133" s="34"/>
      <c r="F133" s="44"/>
    </row>
    <row r="134" spans="3:6">
      <c r="C134" s="34"/>
      <c r="F134" s="44"/>
    </row>
    <row r="135" spans="3:6">
      <c r="C135" s="34"/>
      <c r="F135" s="44"/>
    </row>
    <row r="136" spans="3:6">
      <c r="C136" s="34"/>
      <c r="F136" s="44"/>
    </row>
    <row r="137" spans="3:6">
      <c r="C137" s="34"/>
      <c r="F137" s="44"/>
    </row>
    <row r="138" spans="3:6">
      <c r="C138" s="34"/>
      <c r="F138" s="44"/>
    </row>
    <row r="139" spans="3:6">
      <c r="C139" s="34"/>
      <c r="F139" s="44"/>
    </row>
    <row r="140" spans="3:6">
      <c r="C140" s="34"/>
      <c r="F140" s="44"/>
    </row>
    <row r="141" spans="3:6">
      <c r="C141" s="34"/>
    </row>
    <row r="142" spans="3:6">
      <c r="C142" s="34"/>
    </row>
    <row r="143" spans="3:6">
      <c r="C143" s="34"/>
    </row>
    <row r="144" spans="3:6">
      <c r="C144" s="34"/>
    </row>
    <row r="145" spans="3:3">
      <c r="C145" s="34"/>
    </row>
    <row r="146" spans="3:3">
      <c r="C146" s="34"/>
    </row>
    <row r="147" spans="3:3">
      <c r="C147" s="34"/>
    </row>
    <row r="148" spans="3:3">
      <c r="C148" s="34"/>
    </row>
    <row r="149" spans="3:3">
      <c r="C149" s="34"/>
    </row>
    <row r="150" spans="3:3">
      <c r="C150" s="34"/>
    </row>
    <row r="151" spans="3:3">
      <c r="C151" s="34"/>
    </row>
    <row r="152" spans="3:3">
      <c r="C152" s="34"/>
    </row>
    <row r="153" spans="3:3">
      <c r="C153" s="34"/>
    </row>
    <row r="154" spans="3:3">
      <c r="C154" s="34"/>
    </row>
    <row r="155" spans="3:3">
      <c r="C155" s="34"/>
    </row>
    <row r="156" spans="3:3">
      <c r="C156" s="34"/>
    </row>
    <row r="157" spans="3:3">
      <c r="C157" s="34"/>
    </row>
    <row r="158" spans="3:3">
      <c r="C158" s="34"/>
    </row>
    <row r="159" spans="3:3">
      <c r="C159" s="34"/>
    </row>
    <row r="160" spans="3:3">
      <c r="C160" s="34"/>
    </row>
    <row r="161" spans="3:3">
      <c r="C161" s="34"/>
    </row>
    <row r="162" spans="3:3">
      <c r="C162" s="34"/>
    </row>
    <row r="163" spans="3:3">
      <c r="C163" s="34"/>
    </row>
    <row r="164" spans="3:3">
      <c r="C164" s="34"/>
    </row>
    <row r="165" spans="3:3">
      <c r="C165" s="34"/>
    </row>
    <row r="166" spans="3:3">
      <c r="C166" s="34"/>
    </row>
    <row r="167" spans="3:3">
      <c r="C167" s="34"/>
    </row>
    <row r="168" spans="3:3">
      <c r="C168" s="34"/>
    </row>
    <row r="169" spans="3:3">
      <c r="C169" s="34"/>
    </row>
    <row r="170" spans="3:3">
      <c r="C170" s="34"/>
    </row>
    <row r="171" spans="3:3">
      <c r="C171" s="34"/>
    </row>
    <row r="172" spans="3:3">
      <c r="C172" s="34"/>
    </row>
    <row r="173" spans="3:3">
      <c r="C173" s="34"/>
    </row>
    <row r="174" spans="3:3">
      <c r="C174" s="34"/>
    </row>
    <row r="175" spans="3:3">
      <c r="C175" s="34"/>
    </row>
    <row r="176" spans="3:3">
      <c r="C176" s="34"/>
    </row>
    <row r="177" spans="3:3">
      <c r="C177" s="34"/>
    </row>
    <row r="178" spans="3:3">
      <c r="C178" s="34"/>
    </row>
    <row r="179" spans="3:3">
      <c r="C179" s="34"/>
    </row>
    <row r="180" spans="3:3">
      <c r="C180" s="34"/>
    </row>
    <row r="181" spans="3:3">
      <c r="C181" s="34"/>
    </row>
    <row r="182" spans="3:3">
      <c r="C182" s="34"/>
    </row>
    <row r="183" spans="3:3">
      <c r="C183" s="34"/>
    </row>
    <row r="184" spans="3:3">
      <c r="C184" s="34"/>
    </row>
    <row r="185" spans="3:3">
      <c r="C185" s="34"/>
    </row>
    <row r="186" spans="3:3">
      <c r="C186" s="34"/>
    </row>
    <row r="187" spans="3:3">
      <c r="C187" s="34"/>
    </row>
    <row r="188" spans="3:3">
      <c r="C188" s="34"/>
    </row>
    <row r="189" spans="3:3">
      <c r="C189" s="34"/>
    </row>
    <row r="190" spans="3:3">
      <c r="C190" s="34"/>
    </row>
    <row r="191" spans="3:3">
      <c r="C191" s="34"/>
    </row>
    <row r="192" spans="3:3">
      <c r="C192" s="34"/>
    </row>
    <row r="193" spans="3:3">
      <c r="C193" s="34"/>
    </row>
    <row r="194" spans="3:3">
      <c r="C194" s="34"/>
    </row>
    <row r="195" spans="3:3">
      <c r="C195" s="34"/>
    </row>
    <row r="196" spans="3:3">
      <c r="C196" s="34"/>
    </row>
    <row r="197" spans="3:3">
      <c r="C197" s="34"/>
    </row>
    <row r="198" spans="3:3">
      <c r="C198" s="34"/>
    </row>
    <row r="199" spans="3:3">
      <c r="C199" s="34"/>
    </row>
    <row r="200" spans="3:3">
      <c r="C200" s="34"/>
    </row>
    <row r="201" spans="3:3">
      <c r="C201" s="34"/>
    </row>
    <row r="202" spans="3:3">
      <c r="C202" s="34"/>
    </row>
    <row r="203" spans="3:3">
      <c r="C203" s="34"/>
    </row>
    <row r="204" spans="3:3">
      <c r="C204" s="34"/>
    </row>
    <row r="205" spans="3:3">
      <c r="C205" s="34"/>
    </row>
    <row r="206" spans="3:3">
      <c r="C206" s="34"/>
    </row>
    <row r="207" spans="3:3">
      <c r="C207" s="34"/>
    </row>
    <row r="208" spans="3:3">
      <c r="C208" s="34"/>
    </row>
    <row r="209" spans="3:3">
      <c r="C209" s="34"/>
    </row>
    <row r="210" spans="3:3">
      <c r="C210" s="34"/>
    </row>
    <row r="211" spans="3:3">
      <c r="C211" s="34"/>
    </row>
    <row r="212" spans="3:3">
      <c r="C212" s="34"/>
    </row>
    <row r="213" spans="3:3">
      <c r="C213" s="34"/>
    </row>
    <row r="214" spans="3:3">
      <c r="C214" s="34"/>
    </row>
    <row r="215" spans="3:3">
      <c r="C215" s="34"/>
    </row>
    <row r="216" spans="3:3">
      <c r="C216" s="34"/>
    </row>
    <row r="217" spans="3:3">
      <c r="C217" s="34"/>
    </row>
    <row r="218" spans="3:3">
      <c r="C218" s="34"/>
    </row>
    <row r="219" spans="3:3">
      <c r="C219" s="34"/>
    </row>
    <row r="220" spans="3:3">
      <c r="C220" s="34"/>
    </row>
    <row r="221" spans="3:3">
      <c r="C221" s="34"/>
    </row>
    <row r="222" spans="3:3">
      <c r="C222" s="34"/>
    </row>
    <row r="223" spans="3:3">
      <c r="C223" s="34"/>
    </row>
    <row r="224" spans="3:3">
      <c r="C224" s="34"/>
    </row>
    <row r="225" spans="3:3">
      <c r="C225" s="34"/>
    </row>
    <row r="226" spans="3:3">
      <c r="C226" s="34"/>
    </row>
    <row r="227" spans="3:3">
      <c r="C227" s="34"/>
    </row>
    <row r="228" spans="3:3">
      <c r="C228" s="34"/>
    </row>
    <row r="229" spans="3:3">
      <c r="C229" s="34"/>
    </row>
    <row r="230" spans="3:3">
      <c r="C230" s="34"/>
    </row>
    <row r="231" spans="3:3">
      <c r="C231" s="34"/>
    </row>
    <row r="232" spans="3:3">
      <c r="C232" s="34"/>
    </row>
    <row r="233" spans="3:3">
      <c r="C233" s="34"/>
    </row>
    <row r="234" spans="3:3">
      <c r="C234" s="34"/>
    </row>
    <row r="235" spans="3:3">
      <c r="C235" s="34"/>
    </row>
    <row r="236" spans="3:3">
      <c r="C236" s="34"/>
    </row>
    <row r="237" spans="3:3">
      <c r="C237" s="34"/>
    </row>
    <row r="238" spans="3:3">
      <c r="C238" s="34"/>
    </row>
    <row r="239" spans="3:3">
      <c r="C239" s="34"/>
    </row>
    <row r="240" spans="3:3">
      <c r="C240" s="34"/>
    </row>
    <row r="241" spans="3:3">
      <c r="C241" s="34"/>
    </row>
    <row r="242" spans="3:3">
      <c r="C242" s="34"/>
    </row>
    <row r="243" spans="3:3">
      <c r="C243" s="34"/>
    </row>
    <row r="244" spans="3:3">
      <c r="C244" s="34"/>
    </row>
    <row r="245" spans="3:3">
      <c r="C245" s="34"/>
    </row>
    <row r="246" spans="3:3">
      <c r="C246" s="34"/>
    </row>
    <row r="247" spans="3:3">
      <c r="C247" s="34"/>
    </row>
    <row r="248" spans="3:3">
      <c r="C248" s="34"/>
    </row>
    <row r="249" spans="3:3">
      <c r="C249" s="34"/>
    </row>
    <row r="250" spans="3:3">
      <c r="C250" s="34"/>
    </row>
    <row r="251" spans="3:3">
      <c r="C251" s="34"/>
    </row>
    <row r="252" spans="3:3">
      <c r="C252" s="34"/>
    </row>
    <row r="253" spans="3:3">
      <c r="C253" s="34"/>
    </row>
    <row r="254" spans="3:3">
      <c r="C254" s="34"/>
    </row>
    <row r="255" spans="3:3">
      <c r="C255" s="34"/>
    </row>
    <row r="256" spans="3:3">
      <c r="C256" s="34"/>
    </row>
    <row r="257" spans="3:3">
      <c r="C257" s="34"/>
    </row>
    <row r="258" spans="3:3">
      <c r="C258" s="34"/>
    </row>
    <row r="259" spans="3:3">
      <c r="C259" s="34"/>
    </row>
    <row r="260" spans="3:3">
      <c r="C260" s="34"/>
    </row>
    <row r="261" spans="3:3">
      <c r="C261" s="34"/>
    </row>
    <row r="262" spans="3:3">
      <c r="C262" s="34"/>
    </row>
    <row r="263" spans="3:3">
      <c r="C263" s="34"/>
    </row>
    <row r="264" spans="3:3">
      <c r="C264" s="34"/>
    </row>
    <row r="265" spans="3:3">
      <c r="C265" s="34"/>
    </row>
    <row r="266" spans="3:3">
      <c r="C266" s="34"/>
    </row>
    <row r="267" spans="3:3">
      <c r="C267" s="34"/>
    </row>
    <row r="268" spans="3:3">
      <c r="C268" s="34"/>
    </row>
    <row r="269" spans="3:3">
      <c r="C269" s="34"/>
    </row>
    <row r="270" spans="3:3">
      <c r="C270" s="34"/>
    </row>
    <row r="271" spans="3:3">
      <c r="C271" s="34"/>
    </row>
    <row r="272" spans="3:3">
      <c r="C272" s="34"/>
    </row>
    <row r="273" spans="3:3">
      <c r="C273" s="34"/>
    </row>
    <row r="274" spans="3:3">
      <c r="C274" s="34"/>
    </row>
    <row r="275" spans="3:3">
      <c r="C275" s="34"/>
    </row>
    <row r="276" spans="3:3">
      <c r="C276" s="34"/>
    </row>
    <row r="277" spans="3:3">
      <c r="C277" s="34"/>
    </row>
    <row r="278" spans="3:3">
      <c r="C278" s="34"/>
    </row>
    <row r="279" spans="3:3">
      <c r="C279" s="34"/>
    </row>
    <row r="280" spans="3:3">
      <c r="C280" s="34"/>
    </row>
    <row r="281" spans="3:3">
      <c r="C281" s="34"/>
    </row>
    <row r="282" spans="3:3">
      <c r="C282" s="34"/>
    </row>
    <row r="283" spans="3:3">
      <c r="C283" s="34"/>
    </row>
    <row r="284" spans="3:3">
      <c r="C284" s="34"/>
    </row>
    <row r="285" spans="3:3">
      <c r="C285" s="34"/>
    </row>
    <row r="286" spans="3:3">
      <c r="C286" s="34"/>
    </row>
    <row r="287" spans="3:3">
      <c r="C287" s="34"/>
    </row>
    <row r="288" spans="3:3">
      <c r="C288" s="34"/>
    </row>
    <row r="289" spans="3:3">
      <c r="C289" s="34"/>
    </row>
    <row r="290" spans="3:3">
      <c r="C290" s="34"/>
    </row>
    <row r="291" spans="3:3">
      <c r="C291" s="34"/>
    </row>
    <row r="292" spans="3:3">
      <c r="C292" s="34"/>
    </row>
    <row r="293" spans="3:3">
      <c r="C293" s="34"/>
    </row>
    <row r="294" spans="3:3">
      <c r="C294" s="34"/>
    </row>
    <row r="295" spans="3:3">
      <c r="C295" s="34"/>
    </row>
    <row r="296" spans="3:3">
      <c r="C296" s="34"/>
    </row>
  </sheetData>
  <mergeCells count="11">
    <mergeCell ref="A10:A11"/>
    <mergeCell ref="B10:B11"/>
    <mergeCell ref="C10:C11"/>
    <mergeCell ref="D10:D11"/>
    <mergeCell ref="E10:E11"/>
    <mergeCell ref="I10:I11"/>
    <mergeCell ref="L10:M11"/>
    <mergeCell ref="N10:O11"/>
    <mergeCell ref="P10:Q11"/>
    <mergeCell ref="D68:D70"/>
    <mergeCell ref="H10:H1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Sheet4</vt:lpstr>
      <vt:lpstr>Current</vt:lpstr>
      <vt:lpstr>comparative</vt:lpstr>
      <vt:lpstr>proposed.30%markuptoSRP</vt:lpstr>
      <vt:lpstr>current.with30%markuptoSRP</vt:lpstr>
      <vt:lpstr>current.20%ASC.Margin</vt:lpstr>
      <vt:lpstr>without30%markuptoSRP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De Rivera</dc:creator>
  <cp:lastModifiedBy>Alvin De Rivera</cp:lastModifiedBy>
  <cp:lastPrinted>2023-01-20T06:33:31Z</cp:lastPrinted>
  <dcterms:created xsi:type="dcterms:W3CDTF">2023-01-14T12:05:09Z</dcterms:created>
  <dcterms:modified xsi:type="dcterms:W3CDTF">2023-08-17T07:01:53Z</dcterms:modified>
</cp:coreProperties>
</file>