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in\Desktop\Desktop\COSTING (STANDARD)\2026\"/>
    </mc:Choice>
  </mc:AlternateContent>
  <xr:revisionPtr revIDLastSave="0" documentId="13_ncr:1_{D9C75226-7B73-486C-A786-9E2C5C0DD73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November26,'24" sheetId="1" r:id="rId1"/>
    <sheet name="Mar28,'25" sheetId="2" r:id="rId2"/>
    <sheet name="Jan19,2026" sheetId="3" r:id="rId3"/>
    <sheet name="Feb20,2026" sheetId="5" r:id="rId4"/>
    <sheet name="Mar20,2026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6" l="1"/>
  <c r="S39" i="6" s="1"/>
  <c r="R38" i="6"/>
  <c r="S38" i="6" s="1"/>
  <c r="R35" i="6"/>
  <c r="S35" i="6" s="1"/>
  <c r="Q40" i="6"/>
  <c r="Q37" i="6"/>
  <c r="Q36" i="6"/>
  <c r="P37" i="6"/>
  <c r="R40" i="6"/>
  <c r="S40" i="6" s="1"/>
  <c r="P40" i="6"/>
  <c r="P39" i="6"/>
  <c r="Q39" i="6" s="1"/>
  <c r="P38" i="6"/>
  <c r="Q38" i="6" s="1"/>
  <c r="R37" i="6"/>
  <c r="S37" i="6" s="1"/>
  <c r="R36" i="6"/>
  <c r="S36" i="6" s="1"/>
  <c r="P36" i="6"/>
  <c r="P35" i="6"/>
  <c r="Q35" i="6" s="1"/>
  <c r="J40" i="3"/>
  <c r="H40" i="3"/>
  <c r="J39" i="3"/>
  <c r="H39" i="3"/>
  <c r="J38" i="3"/>
  <c r="H38" i="3"/>
  <c r="J37" i="3"/>
  <c r="H37" i="3"/>
  <c r="J36" i="3"/>
  <c r="H36" i="3"/>
  <c r="J35" i="3"/>
  <c r="H35" i="3"/>
  <c r="J35" i="6" l="1"/>
  <c r="F46" i="6"/>
  <c r="F48" i="6"/>
  <c r="F47" i="6"/>
  <c r="J40" i="6"/>
  <c r="H40" i="6"/>
  <c r="J39" i="6"/>
  <c r="H39" i="6"/>
  <c r="J38" i="6"/>
  <c r="H38" i="6"/>
  <c r="J37" i="6"/>
  <c r="H37" i="6"/>
  <c r="F37" i="6"/>
  <c r="K37" i="6" s="1"/>
  <c r="J36" i="6"/>
  <c r="K36" i="6" s="1"/>
  <c r="H36" i="6"/>
  <c r="H35" i="6"/>
  <c r="J21" i="6"/>
  <c r="I21" i="6"/>
  <c r="F21" i="6"/>
  <c r="F40" i="6" s="1"/>
  <c r="J20" i="6"/>
  <c r="I20" i="6"/>
  <c r="F20" i="6"/>
  <c r="J19" i="6"/>
  <c r="I19" i="6"/>
  <c r="F19" i="6"/>
  <c r="J18" i="6"/>
  <c r="I18" i="6"/>
  <c r="F18" i="6"/>
  <c r="J17" i="6"/>
  <c r="I17" i="6"/>
  <c r="F17" i="6"/>
  <c r="J13" i="6"/>
  <c r="I13" i="6"/>
  <c r="F13" i="6"/>
  <c r="F30" i="6" s="1"/>
  <c r="J12" i="6"/>
  <c r="I12" i="6"/>
  <c r="F12" i="6"/>
  <c r="J11" i="6"/>
  <c r="I11" i="6"/>
  <c r="F11" i="6"/>
  <c r="J10" i="6"/>
  <c r="I10" i="6"/>
  <c r="F10" i="6"/>
  <c r="F38" i="6" s="1"/>
  <c r="J9" i="6"/>
  <c r="I9" i="6"/>
  <c r="F9" i="6"/>
  <c r="F36" i="6" s="1"/>
  <c r="I36" i="6" s="1"/>
  <c r="K40" i="5"/>
  <c r="K39" i="5"/>
  <c r="K38" i="5"/>
  <c r="K37" i="5"/>
  <c r="K36" i="5"/>
  <c r="K35" i="5"/>
  <c r="I40" i="5"/>
  <c r="I39" i="5"/>
  <c r="I38" i="5"/>
  <c r="I37" i="5"/>
  <c r="I36" i="5"/>
  <c r="J40" i="5"/>
  <c r="J39" i="5"/>
  <c r="J38" i="5"/>
  <c r="J37" i="5"/>
  <c r="J36" i="5"/>
  <c r="J35" i="5"/>
  <c r="J13" i="5"/>
  <c r="I13" i="5"/>
  <c r="J12" i="5"/>
  <c r="I12" i="5"/>
  <c r="J11" i="5"/>
  <c r="I11" i="5"/>
  <c r="J10" i="5"/>
  <c r="I10" i="5"/>
  <c r="J9" i="5"/>
  <c r="I9" i="5"/>
  <c r="J30" i="6" l="1"/>
  <c r="I30" i="6"/>
  <c r="K35" i="6"/>
  <c r="K40" i="6"/>
  <c r="I40" i="6"/>
  <c r="I38" i="6"/>
  <c r="K38" i="6"/>
  <c r="F25" i="6"/>
  <c r="F29" i="6"/>
  <c r="F39" i="6"/>
  <c r="F26" i="6"/>
  <c r="F27" i="6"/>
  <c r="F35" i="6"/>
  <c r="I35" i="6" s="1"/>
  <c r="I37" i="6"/>
  <c r="F28" i="6"/>
  <c r="H40" i="5"/>
  <c r="H39" i="5"/>
  <c r="H38" i="5"/>
  <c r="H37" i="5"/>
  <c r="H36" i="5"/>
  <c r="H35" i="5"/>
  <c r="I35" i="5" s="1"/>
  <c r="J21" i="5"/>
  <c r="I21" i="5"/>
  <c r="F21" i="5"/>
  <c r="J20" i="5"/>
  <c r="I20" i="5"/>
  <c r="F20" i="5"/>
  <c r="J19" i="5"/>
  <c r="I19" i="5"/>
  <c r="F19" i="5"/>
  <c r="J18" i="5"/>
  <c r="I18" i="5"/>
  <c r="F18" i="5"/>
  <c r="J17" i="5"/>
  <c r="I17" i="5"/>
  <c r="F17" i="5"/>
  <c r="F13" i="5"/>
  <c r="F12" i="5"/>
  <c r="F11" i="5"/>
  <c r="F10" i="5"/>
  <c r="F9" i="5"/>
  <c r="J27" i="6" l="1"/>
  <c r="I27" i="6"/>
  <c r="J26" i="6"/>
  <c r="I26" i="6"/>
  <c r="K39" i="6"/>
  <c r="I39" i="6"/>
  <c r="J29" i="6"/>
  <c r="I29" i="6"/>
  <c r="J25" i="6"/>
  <c r="I25" i="6"/>
  <c r="J28" i="6"/>
  <c r="I28" i="6"/>
  <c r="F28" i="5"/>
  <c r="J28" i="5" s="1"/>
  <c r="F36" i="5"/>
  <c r="F40" i="5"/>
  <c r="F25" i="5"/>
  <c r="F29" i="5"/>
  <c r="F37" i="5"/>
  <c r="F26" i="5"/>
  <c r="F30" i="5"/>
  <c r="F38" i="5"/>
  <c r="F27" i="5"/>
  <c r="F35" i="5"/>
  <c r="F39" i="5"/>
  <c r="J21" i="3"/>
  <c r="J20" i="3"/>
  <c r="J19" i="3"/>
  <c r="J18" i="3"/>
  <c r="J17" i="3"/>
  <c r="I21" i="3"/>
  <c r="I20" i="3"/>
  <c r="I19" i="3"/>
  <c r="I18" i="3"/>
  <c r="I17" i="3"/>
  <c r="F21" i="3"/>
  <c r="F20" i="3"/>
  <c r="F19" i="3"/>
  <c r="F18" i="3"/>
  <c r="F17" i="3"/>
  <c r="F13" i="3"/>
  <c r="F12" i="3"/>
  <c r="F11" i="3"/>
  <c r="F10" i="3"/>
  <c r="F9" i="3"/>
  <c r="I28" i="5" l="1"/>
  <c r="F26" i="3"/>
  <c r="I26" i="3" s="1"/>
  <c r="F28" i="3"/>
  <c r="I28" i="3" s="1"/>
  <c r="F30" i="3"/>
  <c r="I30" i="3" s="1"/>
  <c r="J27" i="5"/>
  <c r="I27" i="5"/>
  <c r="I30" i="5"/>
  <c r="J30" i="5"/>
  <c r="I26" i="5"/>
  <c r="J26" i="5"/>
  <c r="J29" i="5"/>
  <c r="I29" i="5"/>
  <c r="I25" i="5"/>
  <c r="J25" i="5"/>
  <c r="J30" i="3"/>
  <c r="F27" i="3"/>
  <c r="F29" i="3"/>
  <c r="F25" i="3"/>
  <c r="F37" i="3"/>
  <c r="F39" i="3"/>
  <c r="F35" i="3"/>
  <c r="F38" i="3"/>
  <c r="F36" i="3"/>
  <c r="F40" i="3"/>
  <c r="I36" i="3" l="1"/>
  <c r="K36" i="3"/>
  <c r="I38" i="3"/>
  <c r="K38" i="3"/>
  <c r="I39" i="3"/>
  <c r="K39" i="3"/>
  <c r="J28" i="3"/>
  <c r="I37" i="3"/>
  <c r="K37" i="3"/>
  <c r="I35" i="3"/>
  <c r="K35" i="3"/>
  <c r="I40" i="3"/>
  <c r="K40" i="3"/>
  <c r="J26" i="3"/>
  <c r="I25" i="3"/>
  <c r="J25" i="3"/>
  <c r="J29" i="3"/>
  <c r="I29" i="3"/>
  <c r="I27" i="3"/>
  <c r="J27" i="3"/>
  <c r="I28" i="2" l="1"/>
  <c r="H28" i="2"/>
  <c r="I27" i="2"/>
  <c r="H27" i="2"/>
  <c r="I26" i="2"/>
  <c r="H26" i="2"/>
  <c r="I25" i="2"/>
  <c r="H25" i="2"/>
  <c r="I24" i="2"/>
  <c r="H24" i="2"/>
  <c r="I23" i="2"/>
  <c r="H23" i="2"/>
  <c r="F19" i="2"/>
  <c r="F18" i="2"/>
  <c r="F17" i="2"/>
  <c r="F16" i="2"/>
  <c r="F15" i="2"/>
  <c r="F11" i="2"/>
  <c r="F10" i="2"/>
  <c r="F9" i="2"/>
  <c r="F8" i="2"/>
  <c r="F7" i="2"/>
  <c r="F23" i="2" s="1"/>
  <c r="I28" i="1"/>
  <c r="I27" i="1"/>
  <c r="I26" i="1"/>
  <c r="I25" i="1"/>
  <c r="I24" i="1"/>
  <c r="I23" i="1"/>
  <c r="H28" i="1"/>
  <c r="H27" i="1"/>
  <c r="H26" i="1"/>
  <c r="H25" i="1"/>
  <c r="H24" i="1"/>
  <c r="H23" i="1"/>
  <c r="F24" i="1"/>
  <c r="F19" i="1"/>
  <c r="F18" i="1"/>
  <c r="F17" i="1"/>
  <c r="F16" i="1"/>
  <c r="F15" i="1"/>
  <c r="F11" i="1"/>
  <c r="F10" i="1"/>
  <c r="F9" i="1"/>
  <c r="F28" i="1" s="1"/>
  <c r="F8" i="1"/>
  <c r="F27" i="1" s="1"/>
  <c r="F7" i="1"/>
  <c r="F23" i="1" s="1"/>
  <c r="F25" i="1" l="1"/>
  <c r="F26" i="1"/>
  <c r="F26" i="2"/>
  <c r="F25" i="2"/>
  <c r="F24" i="2"/>
  <c r="F28" i="2"/>
  <c r="F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Alvin De Rivera</author>
  </authors>
  <commentList>
    <comment ref="P33" authorId="0" shapeId="0" xr:uid="{A71D7932-65F2-4E92-92E5-0A719F9615B4}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effective April 1, 2026</t>
        </r>
      </text>
    </comment>
  </commentList>
</comments>
</file>

<file path=xl/sharedStrings.xml><?xml version="1.0" encoding="utf-8"?>
<sst xmlns="http://schemas.openxmlformats.org/spreadsheetml/2006/main" count="566" uniqueCount="54">
  <si>
    <t>Rubber Insulation</t>
  </si>
  <si>
    <t>ID</t>
  </si>
  <si>
    <t>Thickness</t>
  </si>
  <si>
    <t>1/4"</t>
  </si>
  <si>
    <t>1/2"</t>
  </si>
  <si>
    <t>3/8"</t>
  </si>
  <si>
    <t>5/8"</t>
  </si>
  <si>
    <t>3/4"</t>
  </si>
  <si>
    <t>Length</t>
  </si>
  <si>
    <t>6'</t>
  </si>
  <si>
    <t>Copper Pipe / Roll</t>
  </si>
  <si>
    <t>0.028"</t>
  </si>
  <si>
    <t>49.2'</t>
  </si>
  <si>
    <t>OD</t>
  </si>
  <si>
    <t>Price</t>
  </si>
  <si>
    <t>Magic-Aire Industries, Inc.</t>
  </si>
  <si>
    <t>November 26, 2024</t>
  </si>
  <si>
    <t>Price / ft.</t>
  </si>
  <si>
    <t>Copper Pipe + Rubber Insulation</t>
  </si>
  <si>
    <t>x</t>
  </si>
  <si>
    <t>=</t>
  </si>
  <si>
    <t>vs.</t>
  </si>
  <si>
    <t>Kolin</t>
  </si>
  <si>
    <t>Per box</t>
  </si>
  <si>
    <t>Wholesale</t>
  </si>
  <si>
    <t>On-Line Store</t>
  </si>
  <si>
    <t>Alfredo Vecino</t>
  </si>
  <si>
    <t>Refrigerant</t>
  </si>
  <si>
    <t>R-22</t>
  </si>
  <si>
    <t>R-410a</t>
  </si>
  <si>
    <t>R-32</t>
  </si>
  <si>
    <t>Type</t>
  </si>
  <si>
    <t>Aug. 2022</t>
  </si>
  <si>
    <t>Jan.2025</t>
  </si>
  <si>
    <t>March 28, 2025</t>
  </si>
  <si>
    <t>January 19, 2026</t>
  </si>
  <si>
    <t>Prev Price</t>
  </si>
  <si>
    <t>Inc/Dec</t>
  </si>
  <si>
    <t>Retail</t>
  </si>
  <si>
    <t>Kolin per box</t>
  </si>
  <si>
    <t>Copper Pipe / Roll (bare type)</t>
  </si>
  <si>
    <t>Variance</t>
  </si>
  <si>
    <t>February 20, 2026</t>
  </si>
  <si>
    <t>Jan. 19, 2026</t>
  </si>
  <si>
    <t>LME:</t>
  </si>
  <si>
    <t>USD</t>
  </si>
  <si>
    <t>Current Kolin price per ft.</t>
  </si>
  <si>
    <t>Mar.2026</t>
  </si>
  <si>
    <t>March 20, 2026</t>
  </si>
  <si>
    <t>Feb. 20, 2026</t>
  </si>
  <si>
    <t>Per Kilo</t>
  </si>
  <si>
    <t>After 10% Adjustment</t>
  </si>
  <si>
    <t>Current Kolin price / per ft.</t>
  </si>
  <si>
    <t>Proposed Kolin price / per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</si>
</sst>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/>
    </xf>
    <xf numFmtId="4" fontId="3" fillId="0" borderId="2" xfId="0" quotePrefix="1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opLeftCell="A10" workbookViewId="0">
      <selection activeCell="C34" sqref="C34"/>
    </sheetView>
  </sheetViews>
  <sheetFormatPr defaultRowHeight="15.6" x14ac:dyDescent="0.3"/>
  <cols>
    <col min="1" max="1" width="8.88671875" style="2"/>
    <col min="2" max="2" width="9.44140625" style="2" customWidth="1"/>
    <col min="3" max="3" width="8.88671875" style="2"/>
    <col min="4" max="4" width="8.88671875" style="3"/>
    <col min="5" max="5" width="0.5546875" style="2" customWidth="1"/>
    <col min="6" max="6" width="8.88671875" style="3"/>
    <col min="7" max="7" width="3.77734375" style="3" customWidth="1"/>
    <col min="8" max="8" width="9.88671875" style="3" customWidth="1"/>
    <col min="9" max="9" width="11.6640625" style="3" customWidth="1"/>
    <col min="10" max="12" width="8.88671875" style="2"/>
    <col min="13" max="16384" width="8.88671875" style="4"/>
  </cols>
  <sheetData>
    <row r="1" spans="1:6" x14ac:dyDescent="0.3">
      <c r="A1" s="1" t="s">
        <v>15</v>
      </c>
    </row>
    <row r="2" spans="1:6" x14ac:dyDescent="0.3">
      <c r="A2" s="1" t="s">
        <v>25</v>
      </c>
    </row>
    <row r="3" spans="1:6" x14ac:dyDescent="0.3">
      <c r="A3" s="5" t="s">
        <v>16</v>
      </c>
    </row>
    <row r="5" spans="1:6" x14ac:dyDescent="0.3">
      <c r="A5" s="1" t="s">
        <v>0</v>
      </c>
    </row>
    <row r="6" spans="1:6" x14ac:dyDescent="0.3">
      <c r="A6" s="8" t="s">
        <v>1</v>
      </c>
      <c r="B6" s="8" t="s">
        <v>2</v>
      </c>
      <c r="C6" s="8" t="s">
        <v>8</v>
      </c>
      <c r="D6" s="9" t="s">
        <v>14</v>
      </c>
      <c r="E6" s="10"/>
      <c r="F6" s="9" t="s">
        <v>17</v>
      </c>
    </row>
    <row r="7" spans="1:6" x14ac:dyDescent="0.3">
      <c r="A7" s="6" t="s">
        <v>3</v>
      </c>
      <c r="B7" s="6" t="s">
        <v>4</v>
      </c>
      <c r="C7" s="6" t="s">
        <v>9</v>
      </c>
      <c r="D7" s="7">
        <v>44</v>
      </c>
      <c r="F7" s="7">
        <f>D7/6</f>
        <v>7.333333333333333</v>
      </c>
    </row>
    <row r="8" spans="1:6" x14ac:dyDescent="0.3">
      <c r="A8" s="6" t="s">
        <v>5</v>
      </c>
      <c r="B8" s="6" t="s">
        <v>4</v>
      </c>
      <c r="C8" s="6" t="s">
        <v>9</v>
      </c>
      <c r="D8" s="7">
        <v>44</v>
      </c>
      <c r="F8" s="7">
        <f t="shared" ref="F8:F11" si="0">D8/6</f>
        <v>7.333333333333333</v>
      </c>
    </row>
    <row r="9" spans="1:6" x14ac:dyDescent="0.3">
      <c r="A9" s="6" t="s">
        <v>4</v>
      </c>
      <c r="B9" s="6" t="s">
        <v>4</v>
      </c>
      <c r="C9" s="6" t="s">
        <v>9</v>
      </c>
      <c r="D9" s="7">
        <v>59.4</v>
      </c>
      <c r="F9" s="7">
        <f t="shared" si="0"/>
        <v>9.9</v>
      </c>
    </row>
    <row r="10" spans="1:6" x14ac:dyDescent="0.3">
      <c r="A10" s="6" t="s">
        <v>6</v>
      </c>
      <c r="B10" s="6" t="s">
        <v>4</v>
      </c>
      <c r="C10" s="6" t="s">
        <v>9</v>
      </c>
      <c r="D10" s="7">
        <v>71.5</v>
      </c>
      <c r="F10" s="7">
        <f t="shared" si="0"/>
        <v>11.916666666666666</v>
      </c>
    </row>
    <row r="11" spans="1:6" x14ac:dyDescent="0.3">
      <c r="A11" s="6" t="s">
        <v>7</v>
      </c>
      <c r="B11" s="6" t="s">
        <v>4</v>
      </c>
      <c r="C11" s="6" t="s">
        <v>9</v>
      </c>
      <c r="D11" s="7">
        <v>74.8</v>
      </c>
      <c r="F11" s="7">
        <f t="shared" si="0"/>
        <v>12.466666666666667</v>
      </c>
    </row>
    <row r="13" spans="1:6" x14ac:dyDescent="0.3">
      <c r="A13" s="1" t="s">
        <v>10</v>
      </c>
    </row>
    <row r="14" spans="1:6" x14ac:dyDescent="0.3">
      <c r="A14" s="8" t="s">
        <v>13</v>
      </c>
      <c r="B14" s="8" t="s">
        <v>2</v>
      </c>
      <c r="C14" s="8" t="s">
        <v>8</v>
      </c>
      <c r="D14" s="9" t="s">
        <v>14</v>
      </c>
      <c r="E14" s="10"/>
      <c r="F14" s="9" t="s">
        <v>17</v>
      </c>
    </row>
    <row r="15" spans="1:6" x14ac:dyDescent="0.3">
      <c r="A15" s="6" t="s">
        <v>3</v>
      </c>
      <c r="B15" s="6" t="s">
        <v>11</v>
      </c>
      <c r="C15" s="6" t="s">
        <v>12</v>
      </c>
      <c r="D15" s="7">
        <v>1570</v>
      </c>
      <c r="F15" s="7">
        <f>D15/49.2</f>
        <v>31.910569105691057</v>
      </c>
    </row>
    <row r="16" spans="1:6" x14ac:dyDescent="0.3">
      <c r="A16" s="6" t="s">
        <v>5</v>
      </c>
      <c r="B16" s="6" t="s">
        <v>11</v>
      </c>
      <c r="C16" s="6" t="s">
        <v>12</v>
      </c>
      <c r="D16" s="7">
        <v>2400</v>
      </c>
      <c r="F16" s="7">
        <f t="shared" ref="F16:F19" si="1">D16/49.2</f>
        <v>48.780487804878049</v>
      </c>
    </row>
    <row r="17" spans="1:9" x14ac:dyDescent="0.3">
      <c r="A17" s="6" t="s">
        <v>4</v>
      </c>
      <c r="B17" s="6" t="s">
        <v>11</v>
      </c>
      <c r="C17" s="6" t="s">
        <v>12</v>
      </c>
      <c r="D17" s="7">
        <v>3245</v>
      </c>
      <c r="F17" s="7">
        <f t="shared" si="1"/>
        <v>65.955284552845526</v>
      </c>
    </row>
    <row r="18" spans="1:9" x14ac:dyDescent="0.3">
      <c r="A18" s="6" t="s">
        <v>6</v>
      </c>
      <c r="B18" s="6" t="s">
        <v>11</v>
      </c>
      <c r="C18" s="6" t="s">
        <v>12</v>
      </c>
      <c r="D18" s="7">
        <v>4125</v>
      </c>
      <c r="F18" s="7">
        <f t="shared" si="1"/>
        <v>83.841463414634148</v>
      </c>
    </row>
    <row r="19" spans="1:9" x14ac:dyDescent="0.3">
      <c r="A19" s="6" t="s">
        <v>7</v>
      </c>
      <c r="B19" s="6" t="s">
        <v>11</v>
      </c>
      <c r="C19" s="6" t="s">
        <v>12</v>
      </c>
      <c r="D19" s="7">
        <v>4970</v>
      </c>
      <c r="F19" s="7">
        <f t="shared" si="1"/>
        <v>101.01626016260163</v>
      </c>
    </row>
    <row r="21" spans="1:9" x14ac:dyDescent="0.3">
      <c r="A21" s="1" t="s">
        <v>18</v>
      </c>
      <c r="F21" s="25" t="s">
        <v>17</v>
      </c>
      <c r="G21" s="26" t="s">
        <v>21</v>
      </c>
      <c r="H21" s="24" t="s">
        <v>22</v>
      </c>
      <c r="I21" s="24"/>
    </row>
    <row r="22" spans="1:9" x14ac:dyDescent="0.3">
      <c r="A22" s="1"/>
      <c r="F22" s="25"/>
      <c r="G22" s="26"/>
      <c r="H22" s="9" t="s">
        <v>23</v>
      </c>
      <c r="I22" s="9" t="s">
        <v>24</v>
      </c>
    </row>
    <row r="23" spans="1:9" x14ac:dyDescent="0.3">
      <c r="A23" s="11" t="s">
        <v>3</v>
      </c>
      <c r="B23" s="6" t="s">
        <v>19</v>
      </c>
      <c r="C23" s="6" t="s">
        <v>5</v>
      </c>
      <c r="D23" s="7" t="s">
        <v>20</v>
      </c>
      <c r="F23" s="9">
        <f>F7+F8+F15+F16</f>
        <v>95.357723577235774</v>
      </c>
      <c r="H23" s="9">
        <f>8600/100</f>
        <v>86</v>
      </c>
      <c r="I23" s="9">
        <f>8000/100</f>
        <v>80</v>
      </c>
    </row>
    <row r="24" spans="1:9" x14ac:dyDescent="0.3">
      <c r="A24" s="11" t="s">
        <v>3</v>
      </c>
      <c r="B24" s="6" t="s">
        <v>19</v>
      </c>
      <c r="C24" s="6" t="s">
        <v>4</v>
      </c>
      <c r="D24" s="7" t="s">
        <v>20</v>
      </c>
      <c r="F24" s="9">
        <f>F7+F9+F15+F17</f>
        <v>115.09918699186991</v>
      </c>
      <c r="H24" s="9">
        <f>10220/100</f>
        <v>102.2</v>
      </c>
      <c r="I24" s="9">
        <f>9500/100</f>
        <v>95</v>
      </c>
    </row>
    <row r="25" spans="1:9" x14ac:dyDescent="0.3">
      <c r="A25" s="11" t="s">
        <v>3</v>
      </c>
      <c r="B25" s="6" t="s">
        <v>19</v>
      </c>
      <c r="C25" s="6" t="s">
        <v>6</v>
      </c>
      <c r="D25" s="7" t="s">
        <v>20</v>
      </c>
      <c r="F25" s="9">
        <f>F7+F10+F15+F18</f>
        <v>135.0020325203252</v>
      </c>
      <c r="H25" s="9">
        <f>8870/65</f>
        <v>136.46153846153845</v>
      </c>
      <c r="I25" s="9">
        <f>8250/65</f>
        <v>126.92307692307692</v>
      </c>
    </row>
    <row r="26" spans="1:9" x14ac:dyDescent="0.3">
      <c r="A26" s="6" t="s">
        <v>5</v>
      </c>
      <c r="B26" s="6" t="s">
        <v>19</v>
      </c>
      <c r="C26" s="6" t="s">
        <v>6</v>
      </c>
      <c r="D26" s="7" t="s">
        <v>20</v>
      </c>
      <c r="F26" s="9">
        <f>F8+F10+F16+F18</f>
        <v>151.8719512195122</v>
      </c>
      <c r="H26" s="9">
        <f>9980/65</f>
        <v>153.53846153846155</v>
      </c>
      <c r="I26" s="9">
        <f>9280/65</f>
        <v>142.76923076923077</v>
      </c>
    </row>
    <row r="27" spans="1:9" x14ac:dyDescent="0.3">
      <c r="A27" s="6" t="s">
        <v>5</v>
      </c>
      <c r="B27" s="6" t="s">
        <v>19</v>
      </c>
      <c r="C27" s="6" t="s">
        <v>7</v>
      </c>
      <c r="D27" s="7" t="s">
        <v>20</v>
      </c>
      <c r="F27" s="9">
        <f>F8+F11+F16+F19</f>
        <v>169.59674796747967</v>
      </c>
      <c r="H27" s="9">
        <f>11530/65</f>
        <v>177.38461538461539</v>
      </c>
      <c r="I27" s="9">
        <f>10735/65</f>
        <v>165.15384615384616</v>
      </c>
    </row>
    <row r="28" spans="1:9" x14ac:dyDescent="0.3">
      <c r="A28" s="6" t="s">
        <v>4</v>
      </c>
      <c r="B28" s="6" t="s">
        <v>19</v>
      </c>
      <c r="C28" s="6" t="s">
        <v>7</v>
      </c>
      <c r="D28" s="7" t="s">
        <v>20</v>
      </c>
      <c r="F28" s="9">
        <f>F9+F11+F17+F19</f>
        <v>189.3382113821138</v>
      </c>
      <c r="H28" s="9">
        <f>12640/65</f>
        <v>194.46153846153845</v>
      </c>
      <c r="I28" s="9">
        <f>11750/65</f>
        <v>180.76923076923077</v>
      </c>
    </row>
    <row r="30" spans="1:9" x14ac:dyDescent="0.3">
      <c r="A30" s="1" t="s">
        <v>26</v>
      </c>
    </row>
    <row r="31" spans="1:9" x14ac:dyDescent="0.3">
      <c r="A31" s="1" t="s">
        <v>27</v>
      </c>
    </row>
    <row r="32" spans="1:9" x14ac:dyDescent="0.3">
      <c r="A32" s="1"/>
    </row>
    <row r="33" spans="1:3" x14ac:dyDescent="0.3">
      <c r="A33" s="8" t="s">
        <v>31</v>
      </c>
      <c r="B33" s="8" t="s">
        <v>32</v>
      </c>
      <c r="C33" s="8" t="s">
        <v>33</v>
      </c>
    </row>
    <row r="34" spans="1:3" x14ac:dyDescent="0.3">
      <c r="A34" s="6" t="s">
        <v>28</v>
      </c>
      <c r="B34" s="7">
        <v>5984</v>
      </c>
      <c r="C34" s="6"/>
    </row>
    <row r="35" spans="1:3" x14ac:dyDescent="0.3">
      <c r="A35" s="6" t="s">
        <v>29</v>
      </c>
      <c r="B35" s="7">
        <v>7345</v>
      </c>
      <c r="C35" s="7">
        <v>7345</v>
      </c>
    </row>
    <row r="36" spans="1:3" x14ac:dyDescent="0.3">
      <c r="A36" s="6" t="s">
        <v>30</v>
      </c>
      <c r="B36" s="7">
        <v>4750</v>
      </c>
      <c r="C36" s="7">
        <v>4750</v>
      </c>
    </row>
  </sheetData>
  <mergeCells count="3">
    <mergeCell ref="H21:I21"/>
    <mergeCell ref="F21:F22"/>
    <mergeCell ref="G21:G22"/>
  </mergeCells>
  <pageMargins left="0.70866141732283472" right="0.70866141732283472" top="0.74803149606299213" bottom="0.35433070866141736" header="0.31496062992125984" footer="0.31496062992125984"/>
  <pageSetup paperSize="9" orientation="portrait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topLeftCell="A13" workbookViewId="0">
      <selection activeCell="F23" sqref="F23"/>
    </sheetView>
  </sheetViews>
  <sheetFormatPr defaultRowHeight="15.6" x14ac:dyDescent="0.3"/>
  <cols>
    <col min="1" max="1" width="8.88671875" style="2"/>
    <col min="2" max="2" width="9.44140625" style="2" customWidth="1"/>
    <col min="3" max="3" width="8.88671875" style="2"/>
    <col min="4" max="4" width="8.88671875" style="3"/>
    <col min="5" max="5" width="0.5546875" style="2" customWidth="1"/>
    <col min="6" max="6" width="8.88671875" style="3"/>
    <col min="7" max="7" width="3.77734375" style="3" customWidth="1"/>
    <col min="8" max="8" width="9.88671875" style="3" customWidth="1"/>
    <col min="9" max="9" width="11.6640625" style="3" customWidth="1"/>
    <col min="10" max="10" width="8.88671875" style="2"/>
    <col min="11" max="11" width="13.77734375" style="2" customWidth="1"/>
    <col min="12" max="12" width="8.88671875" style="2"/>
    <col min="13" max="16384" width="8.88671875" style="4"/>
  </cols>
  <sheetData>
    <row r="1" spans="1:6" x14ac:dyDescent="0.3">
      <c r="A1" s="1" t="s">
        <v>15</v>
      </c>
    </row>
    <row r="2" spans="1:6" x14ac:dyDescent="0.3">
      <c r="A2" s="1" t="s">
        <v>25</v>
      </c>
    </row>
    <row r="3" spans="1:6" x14ac:dyDescent="0.3">
      <c r="A3" s="5" t="s">
        <v>34</v>
      </c>
    </row>
    <row r="5" spans="1:6" x14ac:dyDescent="0.3">
      <c r="A5" s="1" t="s">
        <v>0</v>
      </c>
    </row>
    <row r="6" spans="1:6" x14ac:dyDescent="0.3">
      <c r="A6" s="8" t="s">
        <v>1</v>
      </c>
      <c r="B6" s="8" t="s">
        <v>2</v>
      </c>
      <c r="C6" s="8" t="s">
        <v>8</v>
      </c>
      <c r="D6" s="9" t="s">
        <v>14</v>
      </c>
      <c r="E6" s="10"/>
      <c r="F6" s="9" t="s">
        <v>17</v>
      </c>
    </row>
    <row r="7" spans="1:6" x14ac:dyDescent="0.3">
      <c r="A7" s="6" t="s">
        <v>3</v>
      </c>
      <c r="B7" s="6" t="s">
        <v>4</v>
      </c>
      <c r="C7" s="6" t="s">
        <v>9</v>
      </c>
      <c r="D7" s="7">
        <v>44</v>
      </c>
      <c r="F7" s="7">
        <f>D7/6</f>
        <v>7.333333333333333</v>
      </c>
    </row>
    <row r="8" spans="1:6" x14ac:dyDescent="0.3">
      <c r="A8" s="6" t="s">
        <v>5</v>
      </c>
      <c r="B8" s="6" t="s">
        <v>4</v>
      </c>
      <c r="C8" s="6" t="s">
        <v>9</v>
      </c>
      <c r="D8" s="7">
        <v>44</v>
      </c>
      <c r="F8" s="7">
        <f t="shared" ref="F8:F11" si="0">D8/6</f>
        <v>7.333333333333333</v>
      </c>
    </row>
    <row r="9" spans="1:6" x14ac:dyDescent="0.3">
      <c r="A9" s="6" t="s">
        <v>4</v>
      </c>
      <c r="B9" s="6" t="s">
        <v>4</v>
      </c>
      <c r="C9" s="6" t="s">
        <v>9</v>
      </c>
      <c r="D9" s="7">
        <v>59.4</v>
      </c>
      <c r="F9" s="7">
        <f t="shared" si="0"/>
        <v>9.9</v>
      </c>
    </row>
    <row r="10" spans="1:6" x14ac:dyDescent="0.3">
      <c r="A10" s="6" t="s">
        <v>6</v>
      </c>
      <c r="B10" s="6" t="s">
        <v>4</v>
      </c>
      <c r="C10" s="6" t="s">
        <v>9</v>
      </c>
      <c r="D10" s="7">
        <v>71.5</v>
      </c>
      <c r="F10" s="7">
        <f t="shared" si="0"/>
        <v>11.916666666666666</v>
      </c>
    </row>
    <row r="11" spans="1:6" x14ac:dyDescent="0.3">
      <c r="A11" s="6" t="s">
        <v>7</v>
      </c>
      <c r="B11" s="6" t="s">
        <v>4</v>
      </c>
      <c r="C11" s="6" t="s">
        <v>9</v>
      </c>
      <c r="D11" s="7">
        <v>74.8</v>
      </c>
      <c r="F11" s="7">
        <f t="shared" si="0"/>
        <v>12.466666666666667</v>
      </c>
    </row>
    <row r="13" spans="1:6" x14ac:dyDescent="0.3">
      <c r="A13" s="1" t="s">
        <v>10</v>
      </c>
    </row>
    <row r="14" spans="1:6" x14ac:dyDescent="0.3">
      <c r="A14" s="8" t="s">
        <v>13</v>
      </c>
      <c r="B14" s="8" t="s">
        <v>2</v>
      </c>
      <c r="C14" s="8" t="s">
        <v>8</v>
      </c>
      <c r="D14" s="9" t="s">
        <v>14</v>
      </c>
      <c r="E14" s="10"/>
      <c r="F14" s="9" t="s">
        <v>17</v>
      </c>
    </row>
    <row r="15" spans="1:6" x14ac:dyDescent="0.3">
      <c r="A15" s="6" t="s">
        <v>3</v>
      </c>
      <c r="B15" s="6" t="s">
        <v>11</v>
      </c>
      <c r="C15" s="6" t="s">
        <v>12</v>
      </c>
      <c r="D15" s="7">
        <v>1570</v>
      </c>
      <c r="F15" s="7">
        <f>D15/49.2</f>
        <v>31.910569105691057</v>
      </c>
    </row>
    <row r="16" spans="1:6" x14ac:dyDescent="0.3">
      <c r="A16" s="6" t="s">
        <v>5</v>
      </c>
      <c r="B16" s="6" t="s">
        <v>11</v>
      </c>
      <c r="C16" s="6" t="s">
        <v>12</v>
      </c>
      <c r="D16" s="7">
        <v>2400</v>
      </c>
      <c r="F16" s="7">
        <f t="shared" ref="F16:F19" si="1">D16/49.2</f>
        <v>48.780487804878049</v>
      </c>
    </row>
    <row r="17" spans="1:9" x14ac:dyDescent="0.3">
      <c r="A17" s="6" t="s">
        <v>4</v>
      </c>
      <c r="B17" s="6" t="s">
        <v>11</v>
      </c>
      <c r="C17" s="6" t="s">
        <v>12</v>
      </c>
      <c r="D17" s="7">
        <v>3245</v>
      </c>
      <c r="F17" s="7">
        <f t="shared" si="1"/>
        <v>65.955284552845526</v>
      </c>
    </row>
    <row r="18" spans="1:9" x14ac:dyDescent="0.3">
      <c r="A18" s="6" t="s">
        <v>6</v>
      </c>
      <c r="B18" s="6" t="s">
        <v>11</v>
      </c>
      <c r="C18" s="6" t="s">
        <v>12</v>
      </c>
      <c r="D18" s="7">
        <v>4125</v>
      </c>
      <c r="F18" s="7">
        <f t="shared" si="1"/>
        <v>83.841463414634148</v>
      </c>
    </row>
    <row r="19" spans="1:9" x14ac:dyDescent="0.3">
      <c r="A19" s="6" t="s">
        <v>7</v>
      </c>
      <c r="B19" s="6" t="s">
        <v>11</v>
      </c>
      <c r="C19" s="6" t="s">
        <v>12</v>
      </c>
      <c r="D19" s="7">
        <v>4970</v>
      </c>
      <c r="F19" s="7">
        <f t="shared" si="1"/>
        <v>101.01626016260163</v>
      </c>
    </row>
    <row r="21" spans="1:9" x14ac:dyDescent="0.3">
      <c r="A21" s="1" t="s">
        <v>18</v>
      </c>
      <c r="F21" s="25" t="s">
        <v>17</v>
      </c>
      <c r="G21" s="26" t="s">
        <v>21</v>
      </c>
      <c r="H21" s="24" t="s">
        <v>22</v>
      </c>
      <c r="I21" s="24"/>
    </row>
    <row r="22" spans="1:9" x14ac:dyDescent="0.3">
      <c r="A22" s="1"/>
      <c r="F22" s="25"/>
      <c r="G22" s="26"/>
      <c r="H22" s="9" t="s">
        <v>38</v>
      </c>
      <c r="I22" s="9" t="s">
        <v>24</v>
      </c>
    </row>
    <row r="23" spans="1:9" x14ac:dyDescent="0.3">
      <c r="A23" s="11" t="s">
        <v>3</v>
      </c>
      <c r="B23" s="6" t="s">
        <v>19</v>
      </c>
      <c r="C23" s="6" t="s">
        <v>5</v>
      </c>
      <c r="D23" s="7" t="s">
        <v>20</v>
      </c>
      <c r="F23" s="9">
        <f>F7+F8+F15+F16</f>
        <v>95.357723577235774</v>
      </c>
      <c r="H23" s="9">
        <f>8600/100</f>
        <v>86</v>
      </c>
      <c r="I23" s="9">
        <f>8000/100</f>
        <v>80</v>
      </c>
    </row>
    <row r="24" spans="1:9" x14ac:dyDescent="0.3">
      <c r="A24" s="11" t="s">
        <v>3</v>
      </c>
      <c r="B24" s="6" t="s">
        <v>19</v>
      </c>
      <c r="C24" s="6" t="s">
        <v>4</v>
      </c>
      <c r="D24" s="7" t="s">
        <v>20</v>
      </c>
      <c r="F24" s="9">
        <f>F7+F9+F15+F17</f>
        <v>115.09918699186991</v>
      </c>
      <c r="H24" s="9">
        <f>10220/100</f>
        <v>102.2</v>
      </c>
      <c r="I24" s="9">
        <f>9500/100</f>
        <v>95</v>
      </c>
    </row>
    <row r="25" spans="1:9" x14ac:dyDescent="0.3">
      <c r="A25" s="11" t="s">
        <v>3</v>
      </c>
      <c r="B25" s="6" t="s">
        <v>19</v>
      </c>
      <c r="C25" s="6" t="s">
        <v>6</v>
      </c>
      <c r="D25" s="7" t="s">
        <v>20</v>
      </c>
      <c r="F25" s="9">
        <f>F7+F10+F15+F18</f>
        <v>135.0020325203252</v>
      </c>
      <c r="H25" s="9">
        <f>8870/65</f>
        <v>136.46153846153845</v>
      </c>
      <c r="I25" s="9">
        <f>8250/65</f>
        <v>126.92307692307692</v>
      </c>
    </row>
    <row r="26" spans="1:9" x14ac:dyDescent="0.3">
      <c r="A26" s="6" t="s">
        <v>5</v>
      </c>
      <c r="B26" s="6" t="s">
        <v>19</v>
      </c>
      <c r="C26" s="6" t="s">
        <v>6</v>
      </c>
      <c r="D26" s="7" t="s">
        <v>20</v>
      </c>
      <c r="F26" s="9">
        <f>F8+F10+F16+F18</f>
        <v>151.8719512195122</v>
      </c>
      <c r="H26" s="9">
        <f>9980/65</f>
        <v>153.53846153846155</v>
      </c>
      <c r="I26" s="9">
        <f>9280/65</f>
        <v>142.76923076923077</v>
      </c>
    </row>
    <row r="27" spans="1:9" x14ac:dyDescent="0.3">
      <c r="A27" s="6" t="s">
        <v>5</v>
      </c>
      <c r="B27" s="6" t="s">
        <v>19</v>
      </c>
      <c r="C27" s="6" t="s">
        <v>7</v>
      </c>
      <c r="D27" s="7" t="s">
        <v>20</v>
      </c>
      <c r="F27" s="9">
        <f>F8+F11+F16+F19</f>
        <v>169.59674796747967</v>
      </c>
      <c r="H27" s="9">
        <f>11530/65</f>
        <v>177.38461538461539</v>
      </c>
      <c r="I27" s="9">
        <f>10735/65</f>
        <v>165.15384615384616</v>
      </c>
    </row>
    <row r="28" spans="1:9" x14ac:dyDescent="0.3">
      <c r="A28" s="6" t="s">
        <v>4</v>
      </c>
      <c r="B28" s="6" t="s">
        <v>19</v>
      </c>
      <c r="C28" s="6" t="s">
        <v>7</v>
      </c>
      <c r="D28" s="7" t="s">
        <v>20</v>
      </c>
      <c r="F28" s="9">
        <f>F9+F11+F17+F19</f>
        <v>189.3382113821138</v>
      </c>
      <c r="H28" s="9">
        <f>12640/65</f>
        <v>194.46153846153845</v>
      </c>
      <c r="I28" s="9">
        <f>11750/65</f>
        <v>180.76923076923077</v>
      </c>
    </row>
    <row r="30" spans="1:9" x14ac:dyDescent="0.3">
      <c r="A30" s="1" t="s">
        <v>26</v>
      </c>
    </row>
    <row r="31" spans="1:9" x14ac:dyDescent="0.3">
      <c r="A31" s="1" t="s">
        <v>27</v>
      </c>
    </row>
    <row r="32" spans="1:9" x14ac:dyDescent="0.3">
      <c r="A32" s="1"/>
    </row>
    <row r="33" spans="1:3" x14ac:dyDescent="0.3">
      <c r="A33" s="8" t="s">
        <v>31</v>
      </c>
      <c r="B33" s="8" t="s">
        <v>32</v>
      </c>
      <c r="C33" s="8" t="s">
        <v>33</v>
      </c>
    </row>
    <row r="34" spans="1:3" x14ac:dyDescent="0.3">
      <c r="A34" s="6" t="s">
        <v>28</v>
      </c>
      <c r="B34" s="7">
        <v>5984</v>
      </c>
      <c r="C34" s="6"/>
    </row>
    <row r="35" spans="1:3" x14ac:dyDescent="0.3">
      <c r="A35" s="6" t="s">
        <v>29</v>
      </c>
      <c r="B35" s="7">
        <v>7345</v>
      </c>
      <c r="C35" s="7">
        <v>7345</v>
      </c>
    </row>
    <row r="36" spans="1:3" x14ac:dyDescent="0.3">
      <c r="A36" s="6" t="s">
        <v>30</v>
      </c>
      <c r="B36" s="7">
        <v>4750</v>
      </c>
      <c r="C36" s="7">
        <v>4750</v>
      </c>
    </row>
  </sheetData>
  <mergeCells count="3">
    <mergeCell ref="F21:F22"/>
    <mergeCell ref="G21:G22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topLeftCell="A22" workbookViewId="0">
      <selection activeCell="I40" sqref="I40"/>
    </sheetView>
  </sheetViews>
  <sheetFormatPr defaultRowHeight="15.6" x14ac:dyDescent="0.3"/>
  <cols>
    <col min="1" max="1" width="8.88671875" style="2"/>
    <col min="2" max="2" width="9.44140625" style="2" customWidth="1"/>
    <col min="3" max="3" width="8.88671875" style="2"/>
    <col min="4" max="4" width="8.88671875" style="3"/>
    <col min="5" max="5" width="0.5546875" style="2" customWidth="1"/>
    <col min="6" max="6" width="8.88671875" style="3"/>
    <col min="7" max="7" width="3.77734375" style="3" customWidth="1"/>
    <col min="8" max="8" width="9.88671875" style="3" customWidth="1"/>
    <col min="9" max="9" width="10.88671875" style="3" customWidth="1"/>
    <col min="10" max="10" width="10.5546875" style="2" customWidth="1"/>
    <col min="11" max="11" width="11" style="2" customWidth="1"/>
    <col min="12" max="12" width="0.77734375" style="2" customWidth="1"/>
    <col min="13" max="13" width="11.21875" style="2" bestFit="1" customWidth="1"/>
    <col min="14" max="14" width="11.21875" style="4" bestFit="1" customWidth="1"/>
    <col min="15" max="16384" width="8.88671875" style="4"/>
  </cols>
  <sheetData>
    <row r="1" spans="1:11" x14ac:dyDescent="0.3">
      <c r="A1" s="1" t="s">
        <v>15</v>
      </c>
    </row>
    <row r="2" spans="1:11" x14ac:dyDescent="0.3">
      <c r="A2" s="1" t="s">
        <v>25</v>
      </c>
    </row>
    <row r="3" spans="1:11" x14ac:dyDescent="0.3">
      <c r="A3" s="5" t="s">
        <v>35</v>
      </c>
    </row>
    <row r="4" spans="1:11" x14ac:dyDescent="0.3">
      <c r="A4" s="5"/>
    </row>
    <row r="5" spans="1:11" x14ac:dyDescent="0.3">
      <c r="A5" s="15" t="s">
        <v>44</v>
      </c>
      <c r="B5" s="16">
        <v>13033.05</v>
      </c>
      <c r="C5" s="17" t="s">
        <v>45</v>
      </c>
    </row>
    <row r="7" spans="1:11" x14ac:dyDescent="0.3">
      <c r="A7" s="1" t="s">
        <v>0</v>
      </c>
    </row>
    <row r="8" spans="1:11" x14ac:dyDescent="0.3">
      <c r="A8" s="8" t="s">
        <v>1</v>
      </c>
      <c r="B8" s="8" t="s">
        <v>2</v>
      </c>
      <c r="C8" s="8" t="s">
        <v>8</v>
      </c>
      <c r="D8" s="9" t="s">
        <v>14</v>
      </c>
      <c r="E8" s="10"/>
      <c r="F8" s="9" t="s">
        <v>17</v>
      </c>
    </row>
    <row r="9" spans="1:11" x14ac:dyDescent="0.3">
      <c r="A9" s="6" t="s">
        <v>3</v>
      </c>
      <c r="B9" s="6" t="s">
        <v>4</v>
      </c>
      <c r="C9" s="6" t="s">
        <v>9</v>
      </c>
      <c r="D9" s="7">
        <v>44</v>
      </c>
      <c r="F9" s="7">
        <f>D9/6</f>
        <v>7.333333333333333</v>
      </c>
    </row>
    <row r="10" spans="1:11" x14ac:dyDescent="0.3">
      <c r="A10" s="6" t="s">
        <v>5</v>
      </c>
      <c r="B10" s="6" t="s">
        <v>4</v>
      </c>
      <c r="C10" s="6" t="s">
        <v>9</v>
      </c>
      <c r="D10" s="7">
        <v>44</v>
      </c>
      <c r="F10" s="7">
        <f t="shared" ref="F10:F13" si="0">D10/6</f>
        <v>7.333333333333333</v>
      </c>
    </row>
    <row r="11" spans="1:11" x14ac:dyDescent="0.3">
      <c r="A11" s="6" t="s">
        <v>4</v>
      </c>
      <c r="B11" s="6" t="s">
        <v>4</v>
      </c>
      <c r="C11" s="6" t="s">
        <v>9</v>
      </c>
      <c r="D11" s="7">
        <v>60</v>
      </c>
      <c r="F11" s="7">
        <f t="shared" si="0"/>
        <v>10</v>
      </c>
    </row>
    <row r="12" spans="1:11" x14ac:dyDescent="0.3">
      <c r="A12" s="6" t="s">
        <v>6</v>
      </c>
      <c r="B12" s="6" t="s">
        <v>4</v>
      </c>
      <c r="C12" s="6" t="s">
        <v>9</v>
      </c>
      <c r="D12" s="7">
        <v>74</v>
      </c>
      <c r="F12" s="7">
        <f t="shared" si="0"/>
        <v>12.333333333333334</v>
      </c>
    </row>
    <row r="13" spans="1:11" x14ac:dyDescent="0.3">
      <c r="A13" s="6" t="s">
        <v>7</v>
      </c>
      <c r="B13" s="6" t="s">
        <v>4</v>
      </c>
      <c r="C13" s="6" t="s">
        <v>9</v>
      </c>
      <c r="D13" s="7">
        <v>76</v>
      </c>
      <c r="F13" s="7">
        <f t="shared" si="0"/>
        <v>12.666666666666666</v>
      </c>
    </row>
    <row r="15" spans="1:11" x14ac:dyDescent="0.3">
      <c r="A15" s="1" t="s">
        <v>40</v>
      </c>
    </row>
    <row r="16" spans="1:11" x14ac:dyDescent="0.3">
      <c r="A16" s="8" t="s">
        <v>13</v>
      </c>
      <c r="B16" s="8" t="s">
        <v>2</v>
      </c>
      <c r="C16" s="8" t="s">
        <v>8</v>
      </c>
      <c r="D16" s="9" t="s">
        <v>14</v>
      </c>
      <c r="E16" s="10"/>
      <c r="F16" s="9" t="s">
        <v>17</v>
      </c>
      <c r="H16" s="9" t="s">
        <v>36</v>
      </c>
      <c r="I16" s="9" t="s">
        <v>41</v>
      </c>
      <c r="J16" s="8" t="s">
        <v>37</v>
      </c>
      <c r="K16" s="10"/>
    </row>
    <row r="17" spans="1:12" x14ac:dyDescent="0.3">
      <c r="A17" s="6" t="s">
        <v>3</v>
      </c>
      <c r="B17" s="6" t="s">
        <v>11</v>
      </c>
      <c r="C17" s="6" t="s">
        <v>12</v>
      </c>
      <c r="D17" s="7">
        <v>1980</v>
      </c>
      <c r="F17" s="7">
        <f>D17/49.2</f>
        <v>40.243902439024389</v>
      </c>
      <c r="H17" s="7">
        <v>1570</v>
      </c>
      <c r="I17" s="7">
        <f>D17-H17</f>
        <v>410</v>
      </c>
      <c r="J17" s="12">
        <f>D17/H17-1</f>
        <v>0.26114649681528657</v>
      </c>
      <c r="K17" s="13"/>
      <c r="L17" s="3"/>
    </row>
    <row r="18" spans="1:12" x14ac:dyDescent="0.3">
      <c r="A18" s="6" t="s">
        <v>5</v>
      </c>
      <c r="B18" s="6" t="s">
        <v>11</v>
      </c>
      <c r="C18" s="6" t="s">
        <v>12</v>
      </c>
      <c r="D18" s="7">
        <v>2915</v>
      </c>
      <c r="F18" s="7">
        <f t="shared" ref="F18:F21" si="1">D18/49.2</f>
        <v>59.247967479674791</v>
      </c>
      <c r="H18" s="7">
        <v>2400</v>
      </c>
      <c r="I18" s="7">
        <f t="shared" ref="I18:I21" si="2">D18-H18</f>
        <v>515</v>
      </c>
      <c r="J18" s="12">
        <f t="shared" ref="J18:J21" si="3">D18/H18-1</f>
        <v>0.21458333333333335</v>
      </c>
      <c r="K18" s="13"/>
    </row>
    <row r="19" spans="1:12" x14ac:dyDescent="0.3">
      <c r="A19" s="6" t="s">
        <v>4</v>
      </c>
      <c r="B19" s="6" t="s">
        <v>11</v>
      </c>
      <c r="C19" s="6" t="s">
        <v>12</v>
      </c>
      <c r="D19" s="7">
        <v>3850</v>
      </c>
      <c r="F19" s="7">
        <f t="shared" si="1"/>
        <v>78.252032520325201</v>
      </c>
      <c r="H19" s="7">
        <v>3245</v>
      </c>
      <c r="I19" s="7">
        <f t="shared" si="2"/>
        <v>605</v>
      </c>
      <c r="J19" s="12">
        <f t="shared" si="3"/>
        <v>0.18644067796610164</v>
      </c>
      <c r="K19" s="13"/>
    </row>
    <row r="20" spans="1:12" x14ac:dyDescent="0.3">
      <c r="A20" s="6" t="s">
        <v>6</v>
      </c>
      <c r="B20" s="6" t="s">
        <v>11</v>
      </c>
      <c r="C20" s="6" t="s">
        <v>12</v>
      </c>
      <c r="D20" s="7">
        <v>4730</v>
      </c>
      <c r="F20" s="7">
        <f t="shared" si="1"/>
        <v>96.138211382113809</v>
      </c>
      <c r="H20" s="7">
        <v>4125</v>
      </c>
      <c r="I20" s="7">
        <f t="shared" si="2"/>
        <v>605</v>
      </c>
      <c r="J20" s="12">
        <f t="shared" si="3"/>
        <v>0.14666666666666672</v>
      </c>
      <c r="K20" s="13"/>
    </row>
    <row r="21" spans="1:12" x14ac:dyDescent="0.3">
      <c r="A21" s="6" t="s">
        <v>7</v>
      </c>
      <c r="B21" s="6" t="s">
        <v>11</v>
      </c>
      <c r="C21" s="6" t="s">
        <v>12</v>
      </c>
      <c r="D21" s="7">
        <v>5775</v>
      </c>
      <c r="F21" s="7">
        <f t="shared" si="1"/>
        <v>117.3780487804878</v>
      </c>
      <c r="H21" s="7">
        <v>4970</v>
      </c>
      <c r="I21" s="7">
        <f t="shared" si="2"/>
        <v>805</v>
      </c>
      <c r="J21" s="12">
        <f t="shared" si="3"/>
        <v>0.1619718309859155</v>
      </c>
      <c r="K21" s="13"/>
    </row>
    <row r="23" spans="1:12" x14ac:dyDescent="0.3">
      <c r="A23" s="1" t="s">
        <v>18</v>
      </c>
      <c r="F23" s="25" t="s">
        <v>17</v>
      </c>
      <c r="G23" s="26" t="s">
        <v>21</v>
      </c>
      <c r="H23" s="34"/>
      <c r="I23" s="34"/>
    </row>
    <row r="24" spans="1:12" x14ac:dyDescent="0.3">
      <c r="A24" s="1"/>
      <c r="F24" s="25"/>
      <c r="G24" s="26"/>
      <c r="H24" s="9" t="s">
        <v>36</v>
      </c>
      <c r="I24" s="9" t="s">
        <v>41</v>
      </c>
      <c r="J24" s="8" t="s">
        <v>37</v>
      </c>
      <c r="K24" s="10"/>
    </row>
    <row r="25" spans="1:12" x14ac:dyDescent="0.3">
      <c r="A25" s="11" t="s">
        <v>3</v>
      </c>
      <c r="B25" s="6" t="s">
        <v>19</v>
      </c>
      <c r="C25" s="6" t="s">
        <v>5</v>
      </c>
      <c r="D25" s="7" t="s">
        <v>20</v>
      </c>
      <c r="F25" s="9">
        <f>F9+F10+F17+F18</f>
        <v>114.15853658536585</v>
      </c>
      <c r="H25" s="7">
        <v>95.357723577235774</v>
      </c>
      <c r="I25" s="7">
        <f>F25-H25</f>
        <v>18.800813008130078</v>
      </c>
      <c r="J25" s="12">
        <f>F25/H25-1</f>
        <v>0.19716088328075698</v>
      </c>
      <c r="K25" s="13"/>
    </row>
    <row r="26" spans="1:12" x14ac:dyDescent="0.3">
      <c r="A26" s="11" t="s">
        <v>3</v>
      </c>
      <c r="B26" s="6" t="s">
        <v>19</v>
      </c>
      <c r="C26" s="6" t="s">
        <v>4</v>
      </c>
      <c r="D26" s="7" t="s">
        <v>20</v>
      </c>
      <c r="F26" s="9">
        <f>F9+F11+F17+F19</f>
        <v>135.82926829268291</v>
      </c>
      <c r="H26" s="7">
        <v>115.09918699186991</v>
      </c>
      <c r="I26" s="7">
        <f t="shared" ref="I26:I30" si="4">F26-H26</f>
        <v>20.730081300812998</v>
      </c>
      <c r="J26" s="12">
        <f t="shared" ref="J26:J30" si="5">F26/H26-1</f>
        <v>0.18010623569632411</v>
      </c>
      <c r="K26" s="13"/>
    </row>
    <row r="27" spans="1:12" x14ac:dyDescent="0.3">
      <c r="A27" s="11" t="s">
        <v>3</v>
      </c>
      <c r="B27" s="6" t="s">
        <v>19</v>
      </c>
      <c r="C27" s="6" t="s">
        <v>6</v>
      </c>
      <c r="D27" s="7" t="s">
        <v>20</v>
      </c>
      <c r="F27" s="9">
        <f>F9+F12+F17+F20</f>
        <v>156.04878048780486</v>
      </c>
      <c r="H27" s="7">
        <v>135.0020325203252</v>
      </c>
      <c r="I27" s="7">
        <f t="shared" si="4"/>
        <v>21.046747967479661</v>
      </c>
      <c r="J27" s="12">
        <f t="shared" si="5"/>
        <v>0.15589948961924671</v>
      </c>
      <c r="K27" s="13"/>
    </row>
    <row r="28" spans="1:12" x14ac:dyDescent="0.3">
      <c r="A28" s="6" t="s">
        <v>5</v>
      </c>
      <c r="B28" s="6" t="s">
        <v>19</v>
      </c>
      <c r="C28" s="6" t="s">
        <v>6</v>
      </c>
      <c r="D28" s="7" t="s">
        <v>20</v>
      </c>
      <c r="F28" s="9">
        <f>F10+F12+F18+F20</f>
        <v>175.05284552845526</v>
      </c>
      <c r="H28" s="7">
        <v>151.8719512195122</v>
      </c>
      <c r="I28" s="7">
        <f t="shared" si="4"/>
        <v>23.180894308943067</v>
      </c>
      <c r="J28" s="12">
        <f t="shared" si="5"/>
        <v>0.15263446688347293</v>
      </c>
      <c r="K28" s="13"/>
    </row>
    <row r="29" spans="1:12" x14ac:dyDescent="0.3">
      <c r="A29" s="6" t="s">
        <v>5</v>
      </c>
      <c r="B29" s="6" t="s">
        <v>19</v>
      </c>
      <c r="C29" s="6" t="s">
        <v>7</v>
      </c>
      <c r="D29" s="7" t="s">
        <v>20</v>
      </c>
      <c r="F29" s="9">
        <f>F10+F13+F18+F21</f>
        <v>196.6260162601626</v>
      </c>
      <c r="H29" s="7">
        <v>169.59674796747967</v>
      </c>
      <c r="I29" s="7">
        <f t="shared" si="4"/>
        <v>27.029268292682929</v>
      </c>
      <c r="J29" s="12">
        <f t="shared" si="5"/>
        <v>0.15937374163486795</v>
      </c>
      <c r="K29" s="13"/>
    </row>
    <row r="30" spans="1:12" x14ac:dyDescent="0.3">
      <c r="A30" s="6" t="s">
        <v>4</v>
      </c>
      <c r="B30" s="6" t="s">
        <v>19</v>
      </c>
      <c r="C30" s="6" t="s">
        <v>7</v>
      </c>
      <c r="D30" s="7" t="s">
        <v>20</v>
      </c>
      <c r="F30" s="9">
        <f>F11+F13+F19+F21</f>
        <v>218.29674796747966</v>
      </c>
      <c r="H30" s="7">
        <v>189.3382113821138</v>
      </c>
      <c r="I30" s="7">
        <f t="shared" si="4"/>
        <v>28.958536585365863</v>
      </c>
      <c r="J30" s="12">
        <f t="shared" si="5"/>
        <v>0.15294607662117943</v>
      </c>
      <c r="K30" s="13"/>
    </row>
    <row r="33" spans="1:14" x14ac:dyDescent="0.3">
      <c r="A33" s="27" t="s">
        <v>15</v>
      </c>
      <c r="B33" s="28"/>
      <c r="C33" s="28"/>
      <c r="D33" s="29"/>
      <c r="F33" s="25" t="s">
        <v>17</v>
      </c>
      <c r="G33" s="26" t="s">
        <v>21</v>
      </c>
      <c r="H33" s="24" t="s">
        <v>46</v>
      </c>
      <c r="I33" s="24"/>
      <c r="J33" s="24"/>
      <c r="K33" s="24"/>
      <c r="M33" s="33" t="s">
        <v>39</v>
      </c>
      <c r="N33" s="33"/>
    </row>
    <row r="34" spans="1:14" x14ac:dyDescent="0.3">
      <c r="A34" s="30" t="s">
        <v>18</v>
      </c>
      <c r="B34" s="31"/>
      <c r="C34" s="31"/>
      <c r="D34" s="32"/>
      <c r="F34" s="25"/>
      <c r="G34" s="26"/>
      <c r="H34" s="9" t="s">
        <v>38</v>
      </c>
      <c r="I34" s="9" t="s">
        <v>41</v>
      </c>
      <c r="J34" s="9" t="s">
        <v>24</v>
      </c>
      <c r="K34" s="9" t="s">
        <v>41</v>
      </c>
      <c r="M34" s="6" t="s">
        <v>38</v>
      </c>
      <c r="N34" s="6" t="s">
        <v>24</v>
      </c>
    </row>
    <row r="35" spans="1:14" x14ac:dyDescent="0.3">
      <c r="A35" s="11" t="s">
        <v>3</v>
      </c>
      <c r="B35" s="6" t="s">
        <v>19</v>
      </c>
      <c r="C35" s="6" t="s">
        <v>5</v>
      </c>
      <c r="D35" s="7" t="s">
        <v>20</v>
      </c>
      <c r="F35" s="9">
        <f>F9+F10+F17+F18</f>
        <v>114.15853658536585</v>
      </c>
      <c r="H35" s="9">
        <f>M35/100</f>
        <v>100.5</v>
      </c>
      <c r="I35" s="12">
        <f>H35/F35-1</f>
        <v>-0.11964533703664137</v>
      </c>
      <c r="J35" s="9">
        <f>N35/100</f>
        <v>95.5</v>
      </c>
      <c r="K35" s="12">
        <f>J35/F35-1</f>
        <v>-0.16344407648755477</v>
      </c>
      <c r="M35" s="14">
        <v>10050</v>
      </c>
      <c r="N35" s="14">
        <v>9550</v>
      </c>
    </row>
    <row r="36" spans="1:14" x14ac:dyDescent="0.3">
      <c r="A36" s="11" t="s">
        <v>3</v>
      </c>
      <c r="B36" s="6" t="s">
        <v>19</v>
      </c>
      <c r="C36" s="6" t="s">
        <v>4</v>
      </c>
      <c r="D36" s="7" t="s">
        <v>20</v>
      </c>
      <c r="F36" s="9">
        <f>F9+F11+F17+F19</f>
        <v>135.82926829268291</v>
      </c>
      <c r="H36" s="9">
        <f>M36/100</f>
        <v>123</v>
      </c>
      <c r="I36" s="12">
        <f t="shared" ref="I36:I40" si="6">H36/F36-1</f>
        <v>-9.4451427545340194E-2</v>
      </c>
      <c r="J36" s="9">
        <f>N36/100</f>
        <v>116.9</v>
      </c>
      <c r="K36" s="12">
        <f t="shared" ref="K36:K40" si="7">J36/F36-1</f>
        <v>-0.13936074699227852</v>
      </c>
      <c r="M36" s="14">
        <v>12300</v>
      </c>
      <c r="N36" s="14">
        <v>11690</v>
      </c>
    </row>
    <row r="37" spans="1:14" x14ac:dyDescent="0.3">
      <c r="A37" s="11" t="s">
        <v>3</v>
      </c>
      <c r="B37" s="6" t="s">
        <v>19</v>
      </c>
      <c r="C37" s="6" t="s">
        <v>6</v>
      </c>
      <c r="D37" s="7" t="s">
        <v>20</v>
      </c>
      <c r="F37" s="9">
        <f>F9+F12+F17+F20</f>
        <v>156.04878048780486</v>
      </c>
      <c r="H37" s="9">
        <f t="shared" ref="H37:H40" si="8">M37/65</f>
        <v>160.92307692307693</v>
      </c>
      <c r="I37" s="12">
        <f t="shared" si="6"/>
        <v>3.1235722701806079E-2</v>
      </c>
      <c r="J37" s="9">
        <f>N37/65</f>
        <v>152.84615384615384</v>
      </c>
      <c r="K37" s="12">
        <f t="shared" si="7"/>
        <v>-2.0523240435713075E-2</v>
      </c>
      <c r="M37" s="14">
        <v>10460</v>
      </c>
      <c r="N37" s="14">
        <v>9935</v>
      </c>
    </row>
    <row r="38" spans="1:14" x14ac:dyDescent="0.3">
      <c r="A38" s="6" t="s">
        <v>5</v>
      </c>
      <c r="B38" s="6" t="s">
        <v>19</v>
      </c>
      <c r="C38" s="6" t="s">
        <v>6</v>
      </c>
      <c r="D38" s="7" t="s">
        <v>20</v>
      </c>
      <c r="F38" s="9">
        <f>F10+F12+F18+F20</f>
        <v>175.05284552845526</v>
      </c>
      <c r="H38" s="9">
        <f t="shared" si="8"/>
        <v>181.23076923076923</v>
      </c>
      <c r="I38" s="12">
        <f t="shared" si="6"/>
        <v>3.5291763945132448E-2</v>
      </c>
      <c r="J38" s="9">
        <f>N38/65</f>
        <v>172.15384615384616</v>
      </c>
      <c r="K38" s="12">
        <f t="shared" si="7"/>
        <v>-1.6560709800846229E-2</v>
      </c>
      <c r="M38" s="14">
        <v>11780</v>
      </c>
      <c r="N38" s="14">
        <v>11190</v>
      </c>
    </row>
    <row r="39" spans="1:14" x14ac:dyDescent="0.3">
      <c r="A39" s="6" t="s">
        <v>5</v>
      </c>
      <c r="B39" s="6" t="s">
        <v>19</v>
      </c>
      <c r="C39" s="6" t="s">
        <v>7</v>
      </c>
      <c r="D39" s="7" t="s">
        <v>20</v>
      </c>
      <c r="F39" s="9">
        <f>F10+F13+F18+F21</f>
        <v>196.6260162601626</v>
      </c>
      <c r="H39" s="9">
        <f t="shared" si="8"/>
        <v>188.15384615384616</v>
      </c>
      <c r="I39" s="12">
        <f t="shared" si="6"/>
        <v>-4.308773715430736E-2</v>
      </c>
      <c r="J39" s="9">
        <f>N39/65</f>
        <v>178.76923076923077</v>
      </c>
      <c r="K39" s="12">
        <f t="shared" si="7"/>
        <v>-9.0815985750862693E-2</v>
      </c>
      <c r="M39" s="14">
        <v>12230</v>
      </c>
      <c r="N39" s="14">
        <v>11620</v>
      </c>
    </row>
    <row r="40" spans="1:14" x14ac:dyDescent="0.3">
      <c r="A40" s="6" t="s">
        <v>4</v>
      </c>
      <c r="B40" s="6" t="s">
        <v>19</v>
      </c>
      <c r="C40" s="6" t="s">
        <v>7</v>
      </c>
      <c r="D40" s="7" t="s">
        <v>20</v>
      </c>
      <c r="F40" s="9">
        <f>F11+F13+F19+F21</f>
        <v>218.29674796747966</v>
      </c>
      <c r="H40" s="9">
        <f t="shared" si="8"/>
        <v>206.30769230769232</v>
      </c>
      <c r="I40" s="12">
        <f t="shared" si="6"/>
        <v>-5.4920908219729392E-2</v>
      </c>
      <c r="J40" s="9">
        <f>N40/65</f>
        <v>196</v>
      </c>
      <c r="K40" s="12">
        <f t="shared" si="7"/>
        <v>-0.10213962496042894</v>
      </c>
      <c r="M40" s="14">
        <v>13410</v>
      </c>
      <c r="N40" s="14">
        <v>12740</v>
      </c>
    </row>
    <row r="42" spans="1:14" x14ac:dyDescent="0.3">
      <c r="A42" s="1" t="s">
        <v>26</v>
      </c>
    </row>
    <row r="43" spans="1:14" x14ac:dyDescent="0.3">
      <c r="A43" s="1" t="s">
        <v>27</v>
      </c>
    </row>
    <row r="44" spans="1:14" x14ac:dyDescent="0.3">
      <c r="A44" s="1"/>
    </row>
    <row r="45" spans="1:14" x14ac:dyDescent="0.3">
      <c r="A45" s="8" t="s">
        <v>31</v>
      </c>
      <c r="B45" s="8" t="s">
        <v>32</v>
      </c>
      <c r="C45" s="8" t="s">
        <v>33</v>
      </c>
    </row>
    <row r="46" spans="1:14" x14ac:dyDescent="0.3">
      <c r="A46" s="6" t="s">
        <v>28</v>
      </c>
      <c r="B46" s="7">
        <v>5984</v>
      </c>
      <c r="C46" s="6"/>
    </row>
    <row r="47" spans="1:14" x14ac:dyDescent="0.3">
      <c r="A47" s="6" t="s">
        <v>29</v>
      </c>
      <c r="B47" s="7">
        <v>7345</v>
      </c>
      <c r="C47" s="7">
        <v>7345</v>
      </c>
    </row>
    <row r="48" spans="1:14" x14ac:dyDescent="0.3">
      <c r="A48" s="6" t="s">
        <v>30</v>
      </c>
      <c r="B48" s="7">
        <v>4750</v>
      </c>
      <c r="C48" s="7">
        <v>4750</v>
      </c>
    </row>
  </sheetData>
  <mergeCells count="9">
    <mergeCell ref="A33:D33"/>
    <mergeCell ref="A34:D34"/>
    <mergeCell ref="H33:K33"/>
    <mergeCell ref="M33:N33"/>
    <mergeCell ref="F33:F34"/>
    <mergeCell ref="G33:G34"/>
    <mergeCell ref="F23:F24"/>
    <mergeCell ref="G23:G24"/>
    <mergeCell ref="H23:I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E045-F0CF-4CE4-821A-0A619AABFF89}">
  <dimension ref="A1:P48"/>
  <sheetViews>
    <sheetView topLeftCell="A22" workbookViewId="0">
      <selection activeCell="D21" sqref="D21"/>
    </sheetView>
  </sheetViews>
  <sheetFormatPr defaultRowHeight="15.6" x14ac:dyDescent="0.3"/>
  <cols>
    <col min="1" max="1" width="8.88671875" style="2"/>
    <col min="2" max="2" width="9.44140625" style="2" customWidth="1"/>
    <col min="3" max="3" width="8.88671875" style="2"/>
    <col min="4" max="4" width="8.88671875" style="3"/>
    <col min="5" max="5" width="0.5546875" style="2" customWidth="1"/>
    <col min="6" max="6" width="8.88671875" style="3"/>
    <col min="7" max="7" width="3.77734375" style="3" customWidth="1"/>
    <col min="8" max="8" width="9.88671875" style="3" customWidth="1"/>
    <col min="9" max="9" width="10.44140625" style="3" customWidth="1"/>
    <col min="10" max="11" width="10.5546875" style="2" customWidth="1"/>
    <col min="12" max="12" width="0.6640625" style="2" customWidth="1"/>
    <col min="13" max="14" width="11" style="2" customWidth="1"/>
    <col min="15" max="15" width="8.88671875" style="2"/>
    <col min="16" max="16384" width="8.88671875" style="4"/>
  </cols>
  <sheetData>
    <row r="1" spans="1:13" x14ac:dyDescent="0.3">
      <c r="A1" s="1" t="s">
        <v>15</v>
      </c>
    </row>
    <row r="2" spans="1:13" x14ac:dyDescent="0.3">
      <c r="A2" s="1" t="s">
        <v>25</v>
      </c>
    </row>
    <row r="3" spans="1:13" s="2" customFormat="1" x14ac:dyDescent="0.3">
      <c r="A3" s="5" t="s">
        <v>42</v>
      </c>
      <c r="D3" s="3"/>
      <c r="F3" s="3"/>
      <c r="G3" s="3"/>
      <c r="H3" s="3"/>
      <c r="I3" s="3"/>
    </row>
    <row r="4" spans="1:13" s="2" customFormat="1" x14ac:dyDescent="0.3">
      <c r="A4" s="5"/>
      <c r="D4" s="3"/>
      <c r="F4" s="3"/>
      <c r="G4" s="3"/>
      <c r="H4" s="3"/>
      <c r="I4" s="3"/>
    </row>
    <row r="5" spans="1:13" s="2" customFormat="1" x14ac:dyDescent="0.3">
      <c r="A5" s="15" t="s">
        <v>44</v>
      </c>
      <c r="B5" s="16">
        <v>12749.85</v>
      </c>
      <c r="C5" s="17" t="s">
        <v>45</v>
      </c>
      <c r="D5" s="3"/>
      <c r="F5" s="3"/>
      <c r="G5" s="3"/>
      <c r="H5" s="3"/>
      <c r="I5" s="3"/>
    </row>
    <row r="7" spans="1:13" s="2" customFormat="1" x14ac:dyDescent="0.3">
      <c r="A7" s="1" t="s">
        <v>0</v>
      </c>
      <c r="D7" s="3"/>
      <c r="F7" s="3"/>
      <c r="G7" s="3"/>
      <c r="H7" s="22" t="s">
        <v>43</v>
      </c>
      <c r="I7" s="22"/>
      <c r="J7" s="22"/>
      <c r="K7" s="18"/>
      <c r="L7" s="18"/>
    </row>
    <row r="8" spans="1:13" s="2" customFormat="1" x14ac:dyDescent="0.3">
      <c r="A8" s="8" t="s">
        <v>1</v>
      </c>
      <c r="B8" s="8" t="s">
        <v>2</v>
      </c>
      <c r="C8" s="8" t="s">
        <v>8</v>
      </c>
      <c r="D8" s="9" t="s">
        <v>14</v>
      </c>
      <c r="E8" s="10"/>
      <c r="F8" s="9" t="s">
        <v>17</v>
      </c>
      <c r="G8" s="26" t="s">
        <v>21</v>
      </c>
      <c r="H8" s="9" t="s">
        <v>36</v>
      </c>
      <c r="I8" s="9" t="s">
        <v>41</v>
      </c>
      <c r="J8" s="8" t="s">
        <v>37</v>
      </c>
      <c r="K8" s="10"/>
      <c r="L8" s="10"/>
    </row>
    <row r="9" spans="1:13" s="2" customFormat="1" x14ac:dyDescent="0.3">
      <c r="A9" s="6" t="s">
        <v>3</v>
      </c>
      <c r="B9" s="6" t="s">
        <v>4</v>
      </c>
      <c r="C9" s="6" t="s">
        <v>9</v>
      </c>
      <c r="D9" s="7">
        <v>44</v>
      </c>
      <c r="F9" s="7">
        <f>D9/6</f>
        <v>7.333333333333333</v>
      </c>
      <c r="G9" s="26"/>
      <c r="H9" s="7">
        <v>44</v>
      </c>
      <c r="I9" s="7">
        <f>D9-H9</f>
        <v>0</v>
      </c>
      <c r="J9" s="12">
        <f>D9/H9-1</f>
        <v>0</v>
      </c>
      <c r="K9" s="13"/>
      <c r="L9" s="13"/>
    </row>
    <row r="10" spans="1:13" s="2" customFormat="1" x14ac:dyDescent="0.3">
      <c r="A10" s="6" t="s">
        <v>5</v>
      </c>
      <c r="B10" s="6" t="s">
        <v>4</v>
      </c>
      <c r="C10" s="6" t="s">
        <v>9</v>
      </c>
      <c r="D10" s="7">
        <v>46</v>
      </c>
      <c r="F10" s="7">
        <f t="shared" ref="F10:F13" si="0">D10/6</f>
        <v>7.666666666666667</v>
      </c>
      <c r="G10" s="3"/>
      <c r="H10" s="7">
        <v>44</v>
      </c>
      <c r="I10" s="7">
        <f t="shared" ref="I10:I13" si="1">D10-H10</f>
        <v>2</v>
      </c>
      <c r="J10" s="12">
        <f t="shared" ref="J10:J13" si="2">D10/H10-1</f>
        <v>4.5454545454545414E-2</v>
      </c>
      <c r="K10" s="13"/>
      <c r="L10" s="13"/>
    </row>
    <row r="11" spans="1:13" s="2" customFormat="1" x14ac:dyDescent="0.3">
      <c r="A11" s="6" t="s">
        <v>4</v>
      </c>
      <c r="B11" s="6" t="s">
        <v>4</v>
      </c>
      <c r="C11" s="6" t="s">
        <v>9</v>
      </c>
      <c r="D11" s="7">
        <v>60</v>
      </c>
      <c r="F11" s="7">
        <f t="shared" si="0"/>
        <v>10</v>
      </c>
      <c r="G11" s="3"/>
      <c r="H11" s="7">
        <v>60</v>
      </c>
      <c r="I11" s="7">
        <f t="shared" si="1"/>
        <v>0</v>
      </c>
      <c r="J11" s="12">
        <f t="shared" si="2"/>
        <v>0</v>
      </c>
      <c r="K11" s="13"/>
      <c r="L11" s="13"/>
    </row>
    <row r="12" spans="1:13" s="2" customFormat="1" x14ac:dyDescent="0.3">
      <c r="A12" s="6" t="s">
        <v>6</v>
      </c>
      <c r="B12" s="6" t="s">
        <v>4</v>
      </c>
      <c r="C12" s="6" t="s">
        <v>9</v>
      </c>
      <c r="D12" s="7">
        <v>74</v>
      </c>
      <c r="F12" s="7">
        <f t="shared" si="0"/>
        <v>12.333333333333334</v>
      </c>
      <c r="G12" s="3"/>
      <c r="H12" s="7">
        <v>74</v>
      </c>
      <c r="I12" s="7">
        <f t="shared" si="1"/>
        <v>0</v>
      </c>
      <c r="J12" s="12">
        <f t="shared" si="2"/>
        <v>0</v>
      </c>
      <c r="K12" s="13"/>
      <c r="L12" s="13"/>
    </row>
    <row r="13" spans="1:13" s="2" customFormat="1" x14ac:dyDescent="0.3">
      <c r="A13" s="6" t="s">
        <v>7</v>
      </c>
      <c r="B13" s="6" t="s">
        <v>4</v>
      </c>
      <c r="C13" s="6" t="s">
        <v>9</v>
      </c>
      <c r="D13" s="7">
        <v>76</v>
      </c>
      <c r="F13" s="7">
        <f t="shared" si="0"/>
        <v>12.666666666666666</v>
      </c>
      <c r="G13" s="3"/>
      <c r="H13" s="7">
        <v>76</v>
      </c>
      <c r="I13" s="7">
        <f t="shared" si="1"/>
        <v>0</v>
      </c>
      <c r="J13" s="12">
        <f t="shared" si="2"/>
        <v>0</v>
      </c>
      <c r="K13" s="13"/>
      <c r="L13" s="13"/>
    </row>
    <row r="15" spans="1:13" s="2" customFormat="1" x14ac:dyDescent="0.3">
      <c r="A15" s="1" t="s">
        <v>40</v>
      </c>
      <c r="D15" s="3"/>
      <c r="F15" s="3"/>
      <c r="G15" s="3"/>
      <c r="H15" s="22" t="s">
        <v>43</v>
      </c>
      <c r="I15" s="22"/>
      <c r="J15" s="22"/>
      <c r="K15" s="18"/>
      <c r="L15" s="18"/>
    </row>
    <row r="16" spans="1:13" s="2" customFormat="1" x14ac:dyDescent="0.3">
      <c r="A16" s="8" t="s">
        <v>13</v>
      </c>
      <c r="B16" s="8" t="s">
        <v>2</v>
      </c>
      <c r="C16" s="8" t="s">
        <v>8</v>
      </c>
      <c r="D16" s="9" t="s">
        <v>14</v>
      </c>
      <c r="E16" s="10"/>
      <c r="F16" s="9" t="s">
        <v>17</v>
      </c>
      <c r="G16" s="26" t="s">
        <v>21</v>
      </c>
      <c r="H16" s="9" t="s">
        <v>36</v>
      </c>
      <c r="I16" s="9" t="s">
        <v>41</v>
      </c>
      <c r="J16" s="8" t="s">
        <v>37</v>
      </c>
      <c r="K16" s="10"/>
      <c r="L16" s="10"/>
      <c r="M16" s="10"/>
    </row>
    <row r="17" spans="1:16" s="2" customFormat="1" x14ac:dyDescent="0.3">
      <c r="A17" s="6" t="s">
        <v>3</v>
      </c>
      <c r="B17" s="6" t="s">
        <v>11</v>
      </c>
      <c r="C17" s="6" t="s">
        <v>12</v>
      </c>
      <c r="D17" s="7">
        <v>2200</v>
      </c>
      <c r="F17" s="7">
        <f>D17/49.2</f>
        <v>44.715447154471541</v>
      </c>
      <c r="G17" s="26"/>
      <c r="H17" s="7">
        <v>1980</v>
      </c>
      <c r="I17" s="7">
        <f>D17-H17</f>
        <v>220</v>
      </c>
      <c r="J17" s="12">
        <f>D17/H17-1</f>
        <v>0.11111111111111116</v>
      </c>
      <c r="K17" s="13"/>
      <c r="L17" s="13"/>
      <c r="M17" s="13"/>
      <c r="N17" s="3"/>
    </row>
    <row r="18" spans="1:16" s="2" customFormat="1" x14ac:dyDescent="0.3">
      <c r="A18" s="6" t="s">
        <v>5</v>
      </c>
      <c r="B18" s="6" t="s">
        <v>11</v>
      </c>
      <c r="C18" s="6" t="s">
        <v>12</v>
      </c>
      <c r="D18" s="7">
        <v>3300</v>
      </c>
      <c r="F18" s="7">
        <f t="shared" ref="F18:F21" si="3">D18/49.2</f>
        <v>67.073170731707307</v>
      </c>
      <c r="G18" s="3"/>
      <c r="H18" s="7">
        <v>2915</v>
      </c>
      <c r="I18" s="7">
        <f t="shared" ref="I18:I21" si="4">D18-H18</f>
        <v>385</v>
      </c>
      <c r="J18" s="12">
        <f t="shared" ref="J18:J21" si="5">D18/H18-1</f>
        <v>0.13207547169811318</v>
      </c>
      <c r="K18" s="13"/>
      <c r="L18" s="13"/>
      <c r="M18" s="13"/>
    </row>
    <row r="19" spans="1:16" s="2" customFormat="1" x14ac:dyDescent="0.3">
      <c r="A19" s="6" t="s">
        <v>4</v>
      </c>
      <c r="B19" s="6" t="s">
        <v>11</v>
      </c>
      <c r="C19" s="6" t="s">
        <v>12</v>
      </c>
      <c r="D19" s="7">
        <v>4510</v>
      </c>
      <c r="F19" s="7">
        <f t="shared" si="3"/>
        <v>91.666666666666657</v>
      </c>
      <c r="G19" s="3"/>
      <c r="H19" s="7">
        <v>3850</v>
      </c>
      <c r="I19" s="7">
        <f t="shared" si="4"/>
        <v>660</v>
      </c>
      <c r="J19" s="12">
        <f t="shared" si="5"/>
        <v>0.17142857142857149</v>
      </c>
      <c r="K19" s="13"/>
      <c r="L19" s="13"/>
      <c r="M19" s="13"/>
    </row>
    <row r="20" spans="1:16" s="2" customFormat="1" x14ac:dyDescent="0.3">
      <c r="A20" s="6" t="s">
        <v>6</v>
      </c>
      <c r="B20" s="6" t="s">
        <v>11</v>
      </c>
      <c r="C20" s="6" t="s">
        <v>12</v>
      </c>
      <c r="D20" s="7">
        <v>5720</v>
      </c>
      <c r="F20" s="7">
        <f t="shared" si="3"/>
        <v>116.26016260162601</v>
      </c>
      <c r="G20" s="3"/>
      <c r="H20" s="7">
        <v>4730</v>
      </c>
      <c r="I20" s="7">
        <f t="shared" si="4"/>
        <v>990</v>
      </c>
      <c r="J20" s="12">
        <f t="shared" si="5"/>
        <v>0.20930232558139528</v>
      </c>
      <c r="K20" s="13"/>
      <c r="L20" s="13"/>
      <c r="M20" s="13"/>
    </row>
    <row r="21" spans="1:16" s="2" customFormat="1" x14ac:dyDescent="0.3">
      <c r="A21" s="6" t="s">
        <v>7</v>
      </c>
      <c r="B21" s="6" t="s">
        <v>11</v>
      </c>
      <c r="C21" s="6" t="s">
        <v>12</v>
      </c>
      <c r="D21" s="7">
        <v>6930</v>
      </c>
      <c r="F21" s="7">
        <f t="shared" si="3"/>
        <v>140.85365853658536</v>
      </c>
      <c r="G21" s="3"/>
      <c r="H21" s="7">
        <v>5775</v>
      </c>
      <c r="I21" s="7">
        <f t="shared" si="4"/>
        <v>1155</v>
      </c>
      <c r="J21" s="12">
        <f t="shared" si="5"/>
        <v>0.19999999999999996</v>
      </c>
      <c r="K21" s="13"/>
      <c r="L21" s="13"/>
      <c r="M21" s="13"/>
    </row>
    <row r="23" spans="1:16" s="2" customFormat="1" x14ac:dyDescent="0.3">
      <c r="A23" s="36" t="s">
        <v>18</v>
      </c>
      <c r="B23" s="37"/>
      <c r="C23" s="37"/>
      <c r="D23" s="38"/>
      <c r="F23" s="25" t="s">
        <v>17</v>
      </c>
      <c r="G23" s="26" t="s">
        <v>21</v>
      </c>
      <c r="H23" s="23" t="s">
        <v>43</v>
      </c>
      <c r="I23" s="23"/>
      <c r="J23" s="23"/>
      <c r="K23" s="16"/>
      <c r="L23" s="16"/>
    </row>
    <row r="24" spans="1:16" s="2" customFormat="1" x14ac:dyDescent="0.3">
      <c r="A24" s="39"/>
      <c r="B24" s="40"/>
      <c r="C24" s="40"/>
      <c r="D24" s="41"/>
      <c r="F24" s="25"/>
      <c r="G24" s="26"/>
      <c r="H24" s="9" t="s">
        <v>36</v>
      </c>
      <c r="I24" s="9" t="s">
        <v>41</v>
      </c>
      <c r="J24" s="8" t="s">
        <v>37</v>
      </c>
      <c r="K24" s="10"/>
      <c r="L24" s="10"/>
      <c r="M24" s="10"/>
    </row>
    <row r="25" spans="1:16" s="2" customFormat="1" x14ac:dyDescent="0.3">
      <c r="A25" s="11" t="s">
        <v>3</v>
      </c>
      <c r="B25" s="6" t="s">
        <v>19</v>
      </c>
      <c r="C25" s="6" t="s">
        <v>5</v>
      </c>
      <c r="D25" s="7" t="s">
        <v>20</v>
      </c>
      <c r="F25" s="9">
        <f>F9+F10+F17+F18</f>
        <v>126.78861788617886</v>
      </c>
      <c r="G25" s="3"/>
      <c r="H25" s="7">
        <v>114.15853658536585</v>
      </c>
      <c r="I25" s="7">
        <f>F25-H25</f>
        <v>12.630081300813004</v>
      </c>
      <c r="J25" s="12">
        <f>F25/H25-1</f>
        <v>0.11063632802763235</v>
      </c>
      <c r="K25" s="13"/>
      <c r="L25" s="13"/>
      <c r="M25" s="13"/>
    </row>
    <row r="26" spans="1:16" s="2" customFormat="1" x14ac:dyDescent="0.3">
      <c r="A26" s="11" t="s">
        <v>3</v>
      </c>
      <c r="B26" s="6" t="s">
        <v>19</v>
      </c>
      <c r="C26" s="6" t="s">
        <v>4</v>
      </c>
      <c r="D26" s="7" t="s">
        <v>20</v>
      </c>
      <c r="F26" s="9">
        <f>F9+F11+F17+F19</f>
        <v>153.71544715447152</v>
      </c>
      <c r="G26" s="3"/>
      <c r="H26" s="7">
        <v>135.82926829268291</v>
      </c>
      <c r="I26" s="7">
        <f t="shared" ref="I26:I30" si="6">F26-H26</f>
        <v>17.886178861788608</v>
      </c>
      <c r="J26" s="12">
        <f t="shared" ref="J26:J30" si="7">F26/H26-1</f>
        <v>0.13168133117854786</v>
      </c>
      <c r="K26" s="13"/>
      <c r="L26" s="13"/>
      <c r="M26" s="13"/>
    </row>
    <row r="27" spans="1:16" s="2" customFormat="1" x14ac:dyDescent="0.3">
      <c r="A27" s="11" t="s">
        <v>3</v>
      </c>
      <c r="B27" s="6" t="s">
        <v>19</v>
      </c>
      <c r="C27" s="6" t="s">
        <v>6</v>
      </c>
      <c r="D27" s="7" t="s">
        <v>20</v>
      </c>
      <c r="F27" s="9">
        <f>F9+F12+F17+F20</f>
        <v>180.64227642276421</v>
      </c>
      <c r="G27" s="3"/>
      <c r="H27" s="7">
        <v>156.04878048780486</v>
      </c>
      <c r="I27" s="7">
        <f t="shared" si="6"/>
        <v>24.59349593495935</v>
      </c>
      <c r="J27" s="12">
        <f t="shared" si="7"/>
        <v>0.1576013337501303</v>
      </c>
      <c r="K27" s="13"/>
      <c r="L27" s="13"/>
      <c r="M27" s="13"/>
    </row>
    <row r="28" spans="1:16" s="2" customFormat="1" x14ac:dyDescent="0.3">
      <c r="A28" s="6" t="s">
        <v>5</v>
      </c>
      <c r="B28" s="6" t="s">
        <v>19</v>
      </c>
      <c r="C28" s="6" t="s">
        <v>6</v>
      </c>
      <c r="D28" s="7" t="s">
        <v>20</v>
      </c>
      <c r="F28" s="9">
        <f>F10+F12+F18+F20</f>
        <v>203.33333333333331</v>
      </c>
      <c r="G28" s="3"/>
      <c r="H28" s="7">
        <v>175.05284552845526</v>
      </c>
      <c r="I28" s="7">
        <f t="shared" si="6"/>
        <v>28.280487804878049</v>
      </c>
      <c r="J28" s="12">
        <f t="shared" si="7"/>
        <v>0.16155400227573558</v>
      </c>
      <c r="K28" s="13"/>
      <c r="L28" s="13"/>
      <c r="M28" s="13"/>
    </row>
    <row r="29" spans="1:16" s="2" customFormat="1" x14ac:dyDescent="0.3">
      <c r="A29" s="6" t="s">
        <v>5</v>
      </c>
      <c r="B29" s="6" t="s">
        <v>19</v>
      </c>
      <c r="C29" s="6" t="s">
        <v>7</v>
      </c>
      <c r="D29" s="7" t="s">
        <v>20</v>
      </c>
      <c r="F29" s="9">
        <f>F10+F13+F18+F21</f>
        <v>228.26016260162601</v>
      </c>
      <c r="G29" s="3"/>
      <c r="H29" s="7">
        <v>196.6260162601626</v>
      </c>
      <c r="I29" s="7">
        <f t="shared" si="6"/>
        <v>31.634146341463406</v>
      </c>
      <c r="J29" s="12">
        <f t="shared" si="7"/>
        <v>0.16088484597891251</v>
      </c>
      <c r="K29" s="13"/>
      <c r="L29" s="13"/>
      <c r="M29" s="13"/>
    </row>
    <row r="30" spans="1:16" s="2" customFormat="1" x14ac:dyDescent="0.3">
      <c r="A30" s="6" t="s">
        <v>4</v>
      </c>
      <c r="B30" s="6" t="s">
        <v>19</v>
      </c>
      <c r="C30" s="6" t="s">
        <v>7</v>
      </c>
      <c r="D30" s="7" t="s">
        <v>20</v>
      </c>
      <c r="F30" s="9">
        <f>F11+F13+F19+F21</f>
        <v>255.18699186991867</v>
      </c>
      <c r="G30" s="3"/>
      <c r="H30" s="7">
        <v>218.29674796747966</v>
      </c>
      <c r="I30" s="7">
        <f t="shared" si="6"/>
        <v>36.890243902439011</v>
      </c>
      <c r="J30" s="12">
        <f t="shared" si="7"/>
        <v>0.16899126645686291</v>
      </c>
      <c r="K30" s="13"/>
      <c r="L30" s="13"/>
      <c r="M30" s="13"/>
    </row>
    <row r="31" spans="1:16" x14ac:dyDescent="0.3">
      <c r="P31" s="2"/>
    </row>
    <row r="33" spans="1:14" s="2" customFormat="1" x14ac:dyDescent="0.3">
      <c r="A33" s="27" t="s">
        <v>15</v>
      </c>
      <c r="B33" s="28"/>
      <c r="C33" s="28"/>
      <c r="D33" s="29"/>
      <c r="F33" s="25" t="s">
        <v>17</v>
      </c>
      <c r="G33" s="26" t="s">
        <v>21</v>
      </c>
      <c r="H33" s="24" t="s">
        <v>46</v>
      </c>
      <c r="I33" s="24"/>
      <c r="J33" s="24"/>
      <c r="K33" s="24"/>
      <c r="L33" s="19"/>
      <c r="M33" s="33" t="s">
        <v>39</v>
      </c>
      <c r="N33" s="33"/>
    </row>
    <row r="34" spans="1:14" s="2" customFormat="1" x14ac:dyDescent="0.3">
      <c r="A34" s="30" t="s">
        <v>18</v>
      </c>
      <c r="B34" s="31"/>
      <c r="C34" s="31"/>
      <c r="D34" s="32"/>
      <c r="F34" s="25"/>
      <c r="G34" s="26"/>
      <c r="H34" s="9" t="s">
        <v>38</v>
      </c>
      <c r="I34" s="9" t="s">
        <v>41</v>
      </c>
      <c r="J34" s="9" t="s">
        <v>24</v>
      </c>
      <c r="K34" s="9" t="s">
        <v>41</v>
      </c>
      <c r="L34" s="20"/>
      <c r="M34" s="6" t="s">
        <v>38</v>
      </c>
      <c r="N34" s="6" t="s">
        <v>24</v>
      </c>
    </row>
    <row r="35" spans="1:14" s="2" customFormat="1" x14ac:dyDescent="0.3">
      <c r="A35" s="11" t="s">
        <v>3</v>
      </c>
      <c r="B35" s="6" t="s">
        <v>19</v>
      </c>
      <c r="C35" s="6" t="s">
        <v>5</v>
      </c>
      <c r="D35" s="7" t="s">
        <v>20</v>
      </c>
      <c r="F35" s="9">
        <f>F9+F10+F17+F18</f>
        <v>126.78861788617886</v>
      </c>
      <c r="G35" s="3"/>
      <c r="H35" s="9">
        <f>M35/100</f>
        <v>100.5</v>
      </c>
      <c r="I35" s="12">
        <f>H35/F35-1</f>
        <v>-0.20734209682590565</v>
      </c>
      <c r="J35" s="9">
        <f>N35/100</f>
        <v>95.5</v>
      </c>
      <c r="K35" s="12">
        <f>J35/F35-1</f>
        <v>-0.24677781340173133</v>
      </c>
      <c r="L35" s="13"/>
      <c r="M35" s="14">
        <v>10050</v>
      </c>
      <c r="N35" s="14">
        <v>9550</v>
      </c>
    </row>
    <row r="36" spans="1:14" s="2" customFormat="1" x14ac:dyDescent="0.3">
      <c r="A36" s="11" t="s">
        <v>3</v>
      </c>
      <c r="B36" s="6" t="s">
        <v>19</v>
      </c>
      <c r="C36" s="6" t="s">
        <v>4</v>
      </c>
      <c r="D36" s="7" t="s">
        <v>20</v>
      </c>
      <c r="F36" s="9">
        <f>F9+F11+F17+F19</f>
        <v>153.71544715447152</v>
      </c>
      <c r="G36" s="3"/>
      <c r="H36" s="9">
        <f>M36/100</f>
        <v>123</v>
      </c>
      <c r="I36" s="12">
        <f t="shared" ref="I36:I40" si="8">H36/F36-1</f>
        <v>-0.19982017242291206</v>
      </c>
      <c r="J36" s="9">
        <f>N36/100</f>
        <v>116.9</v>
      </c>
      <c r="K36" s="12">
        <f t="shared" ref="K36:K40" si="9">J36/F36-1</f>
        <v>-0.23950388744909279</v>
      </c>
      <c r="L36" s="13"/>
      <c r="M36" s="14">
        <v>12300</v>
      </c>
      <c r="N36" s="14">
        <v>11690</v>
      </c>
    </row>
    <row r="37" spans="1:14" s="2" customFormat="1" x14ac:dyDescent="0.3">
      <c r="A37" s="11" t="s">
        <v>3</v>
      </c>
      <c r="B37" s="6" t="s">
        <v>19</v>
      </c>
      <c r="C37" s="6" t="s">
        <v>6</v>
      </c>
      <c r="D37" s="7" t="s">
        <v>20</v>
      </c>
      <c r="F37" s="9">
        <f>F9+F12+F17+F20</f>
        <v>180.64227642276421</v>
      </c>
      <c r="G37" s="3"/>
      <c r="H37" s="9">
        <f t="shared" ref="H37:H40" si="10">M37/65</f>
        <v>160.92307692307693</v>
      </c>
      <c r="I37" s="12">
        <f t="shared" si="8"/>
        <v>-0.10916159766243017</v>
      </c>
      <c r="J37" s="9">
        <f>N37/65</f>
        <v>152.84615384615384</v>
      </c>
      <c r="K37" s="12">
        <f t="shared" si="9"/>
        <v>-0.15387385016981303</v>
      </c>
      <c r="L37" s="13"/>
      <c r="M37" s="14">
        <v>10460</v>
      </c>
      <c r="N37" s="14">
        <v>9935</v>
      </c>
    </row>
    <row r="38" spans="1:14" s="2" customFormat="1" x14ac:dyDescent="0.3">
      <c r="A38" s="6" t="s">
        <v>5</v>
      </c>
      <c r="B38" s="6" t="s">
        <v>19</v>
      </c>
      <c r="C38" s="6" t="s">
        <v>6</v>
      </c>
      <c r="D38" s="7" t="s">
        <v>20</v>
      </c>
      <c r="F38" s="9">
        <f>F10+F12+F18+F20</f>
        <v>203.33333333333331</v>
      </c>
      <c r="G38" s="3"/>
      <c r="H38" s="9">
        <f t="shared" si="10"/>
        <v>181.23076923076923</v>
      </c>
      <c r="I38" s="12">
        <f t="shared" si="8"/>
        <v>-0.10870113493064304</v>
      </c>
      <c r="J38" s="9">
        <f>N38/65</f>
        <v>172.15384615384616</v>
      </c>
      <c r="K38" s="12">
        <f t="shared" si="9"/>
        <v>-0.15334174022698599</v>
      </c>
      <c r="L38" s="13"/>
      <c r="M38" s="14">
        <v>11780</v>
      </c>
      <c r="N38" s="14">
        <v>11190</v>
      </c>
    </row>
    <row r="39" spans="1:14" s="2" customFormat="1" x14ac:dyDescent="0.3">
      <c r="A39" s="6" t="s">
        <v>5</v>
      </c>
      <c r="B39" s="6" t="s">
        <v>19</v>
      </c>
      <c r="C39" s="6" t="s">
        <v>7</v>
      </c>
      <c r="D39" s="7" t="s">
        <v>20</v>
      </c>
      <c r="F39" s="9">
        <f>F10+F13+F18+F21</f>
        <v>228.26016260162601</v>
      </c>
      <c r="G39" s="3"/>
      <c r="H39" s="9">
        <f t="shared" si="10"/>
        <v>188.15384615384616</v>
      </c>
      <c r="I39" s="12">
        <f t="shared" si="8"/>
        <v>-0.17570440672022092</v>
      </c>
      <c r="J39" s="9">
        <f>N39/65</f>
        <v>178.76923076923077</v>
      </c>
      <c r="K39" s="12">
        <f t="shared" si="9"/>
        <v>-0.21681808716998907</v>
      </c>
      <c r="L39" s="13"/>
      <c r="M39" s="14">
        <v>12230</v>
      </c>
      <c r="N39" s="14">
        <v>11620</v>
      </c>
    </row>
    <row r="40" spans="1:14" s="2" customFormat="1" x14ac:dyDescent="0.3">
      <c r="A40" s="6" t="s">
        <v>4</v>
      </c>
      <c r="B40" s="6" t="s">
        <v>19</v>
      </c>
      <c r="C40" s="6" t="s">
        <v>7</v>
      </c>
      <c r="D40" s="7" t="s">
        <v>20</v>
      </c>
      <c r="F40" s="9">
        <f>F11+F13+F19+F21</f>
        <v>255.18699186991867</v>
      </c>
      <c r="G40" s="3"/>
      <c r="H40" s="9">
        <f t="shared" si="10"/>
        <v>206.30769230769232</v>
      </c>
      <c r="I40" s="12">
        <f t="shared" si="8"/>
        <v>-0.19154306888472794</v>
      </c>
      <c r="J40" s="9">
        <f>N40/65</f>
        <v>196</v>
      </c>
      <c r="K40" s="12">
        <f t="shared" si="9"/>
        <v>-0.23193577163247092</v>
      </c>
      <c r="L40" s="13"/>
      <c r="M40" s="14">
        <v>13410</v>
      </c>
      <c r="N40" s="14">
        <v>12740</v>
      </c>
    </row>
    <row r="42" spans="1:14" s="2" customFormat="1" x14ac:dyDescent="0.3">
      <c r="A42" s="1" t="s">
        <v>26</v>
      </c>
      <c r="D42" s="3"/>
      <c r="F42" s="3"/>
      <c r="G42" s="3"/>
      <c r="H42" s="3"/>
      <c r="I42" s="3"/>
    </row>
    <row r="43" spans="1:14" s="2" customFormat="1" x14ac:dyDescent="0.3">
      <c r="A43" s="1" t="s">
        <v>27</v>
      </c>
      <c r="D43" s="3"/>
      <c r="F43" s="3"/>
      <c r="G43" s="3"/>
      <c r="H43" s="3"/>
      <c r="I43" s="3"/>
    </row>
    <row r="44" spans="1:14" s="2" customFormat="1" x14ac:dyDescent="0.3">
      <c r="A44" s="1"/>
      <c r="D44" s="3"/>
      <c r="F44" s="3"/>
      <c r="G44" s="3"/>
      <c r="H44" s="3"/>
      <c r="I44" s="3"/>
    </row>
    <row r="45" spans="1:14" s="2" customFormat="1" x14ac:dyDescent="0.3">
      <c r="A45" s="8" t="s">
        <v>31</v>
      </c>
      <c r="B45" s="8" t="s">
        <v>32</v>
      </c>
      <c r="C45" s="8" t="s">
        <v>33</v>
      </c>
      <c r="D45" s="8" t="s">
        <v>47</v>
      </c>
      <c r="F45" s="3"/>
      <c r="G45" s="3"/>
      <c r="H45" s="3"/>
      <c r="I45" s="3"/>
    </row>
    <row r="46" spans="1:14" s="2" customFormat="1" x14ac:dyDescent="0.3">
      <c r="A46" s="6" t="s">
        <v>28</v>
      </c>
      <c r="B46" s="7">
        <v>5984</v>
      </c>
      <c r="C46" s="6"/>
      <c r="D46" s="7">
        <v>7480</v>
      </c>
      <c r="F46" s="3"/>
      <c r="G46" s="3"/>
      <c r="H46" s="3"/>
      <c r="I46" s="3"/>
    </row>
    <row r="47" spans="1:14" s="2" customFormat="1" x14ac:dyDescent="0.3">
      <c r="A47" s="6" t="s">
        <v>29</v>
      </c>
      <c r="B47" s="7">
        <v>7345</v>
      </c>
      <c r="C47" s="7">
        <v>7345</v>
      </c>
      <c r="D47" s="7">
        <v>7345</v>
      </c>
      <c r="F47" s="3"/>
      <c r="G47" s="3"/>
      <c r="H47" s="3"/>
      <c r="I47" s="3"/>
    </row>
    <row r="48" spans="1:14" s="2" customFormat="1" x14ac:dyDescent="0.3">
      <c r="A48" s="6" t="s">
        <v>30</v>
      </c>
      <c r="B48" s="7">
        <v>4750</v>
      </c>
      <c r="C48" s="7">
        <v>4750</v>
      </c>
      <c r="D48" s="7">
        <v>6650</v>
      </c>
      <c r="F48" s="3"/>
      <c r="G48" s="3"/>
      <c r="H48" s="3"/>
      <c r="I48" s="3"/>
    </row>
  </sheetData>
  <mergeCells count="14">
    <mergeCell ref="A33:D33"/>
    <mergeCell ref="A34:D34"/>
    <mergeCell ref="M33:N33"/>
    <mergeCell ref="A23:D24"/>
    <mergeCell ref="H7:J7"/>
    <mergeCell ref="H15:J15"/>
    <mergeCell ref="H23:J23"/>
    <mergeCell ref="H33:K33"/>
    <mergeCell ref="F23:F24"/>
    <mergeCell ref="G23:G24"/>
    <mergeCell ref="F33:F34"/>
    <mergeCell ref="G33:G34"/>
    <mergeCell ref="G8:G9"/>
    <mergeCell ref="G16:G1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4E3C-A1AD-4293-BC57-12211B371DAA}">
  <dimension ref="A1:W48"/>
  <sheetViews>
    <sheetView tabSelected="1" topLeftCell="A28" workbookViewId="0">
      <selection activeCell="R46" sqref="R46"/>
    </sheetView>
  </sheetViews>
  <sheetFormatPr defaultRowHeight="14.4" x14ac:dyDescent="0.3"/>
  <cols>
    <col min="1" max="1" width="8.88671875" style="2"/>
    <col min="2" max="2" width="9.44140625" style="2" customWidth="1"/>
    <col min="3" max="3" width="8.88671875" style="2"/>
    <col min="4" max="4" width="8.88671875" style="3"/>
    <col min="5" max="5" width="0.5546875" style="2" customWidth="1"/>
    <col min="6" max="6" width="8.88671875" style="3"/>
    <col min="7" max="7" width="3.77734375" style="3" customWidth="1"/>
    <col min="8" max="8" width="9.88671875" style="3" customWidth="1"/>
    <col min="9" max="9" width="10.44140625" style="3" customWidth="1"/>
    <col min="10" max="11" width="10.5546875" style="2" customWidth="1"/>
    <col min="12" max="12" width="0.6640625" style="2" customWidth="1"/>
    <col min="13" max="14" width="11" style="2" customWidth="1"/>
    <col min="15" max="15" width="2.44140625" style="2" customWidth="1"/>
    <col min="16" max="16" width="8.88671875" style="4"/>
    <col min="17" max="17" width="9.6640625" style="4" customWidth="1"/>
    <col min="18" max="18" width="10.44140625" style="4" customWidth="1"/>
    <col min="19" max="19" width="8.88671875" style="4"/>
    <col min="20" max="20" width="2.33203125" style="4" customWidth="1"/>
    <col min="21" max="23" width="11.21875" style="4" bestFit="1" customWidth="1"/>
    <col min="24" max="16384" width="8.88671875" style="4"/>
  </cols>
  <sheetData>
    <row r="1" spans="1:13" ht="15.6" x14ac:dyDescent="0.3">
      <c r="A1" s="1" t="s">
        <v>15</v>
      </c>
    </row>
    <row r="2" spans="1:13" ht="15.6" x14ac:dyDescent="0.3">
      <c r="A2" s="1" t="s">
        <v>25</v>
      </c>
    </row>
    <row r="3" spans="1:13" s="2" customFormat="1" ht="15.6" x14ac:dyDescent="0.3">
      <c r="A3" s="5" t="s">
        <v>48</v>
      </c>
      <c r="D3" s="3"/>
      <c r="F3" s="3"/>
      <c r="G3" s="3"/>
      <c r="H3" s="3"/>
      <c r="I3" s="3"/>
    </row>
    <row r="4" spans="1:13" s="2" customFormat="1" ht="15.6" x14ac:dyDescent="0.3">
      <c r="A4" s="5"/>
      <c r="D4" s="3"/>
      <c r="F4" s="3"/>
      <c r="G4" s="3"/>
      <c r="H4" s="3"/>
      <c r="I4" s="3"/>
    </row>
    <row r="5" spans="1:13" s="2" customFormat="1" ht="15.6" x14ac:dyDescent="0.3">
      <c r="A5" s="15" t="s">
        <v>44</v>
      </c>
      <c r="B5" s="16">
        <v>12021.4</v>
      </c>
      <c r="C5" s="17" t="s">
        <v>45</v>
      </c>
      <c r="D5" s="3"/>
      <c r="F5" s="3"/>
      <c r="G5" s="3"/>
      <c r="H5" s="3"/>
      <c r="I5" s="3"/>
    </row>
    <row r="7" spans="1:13" s="2" customFormat="1" ht="15.6" x14ac:dyDescent="0.3">
      <c r="A7" s="1" t="s">
        <v>0</v>
      </c>
      <c r="D7" s="3"/>
      <c r="F7" s="3"/>
      <c r="G7" s="3"/>
      <c r="H7" s="22" t="s">
        <v>49</v>
      </c>
      <c r="I7" s="22"/>
      <c r="J7" s="22"/>
      <c r="K7" s="18"/>
      <c r="L7" s="18"/>
    </row>
    <row r="8" spans="1:13" s="2" customFormat="1" ht="15.6" x14ac:dyDescent="0.3">
      <c r="A8" s="8" t="s">
        <v>1</v>
      </c>
      <c r="B8" s="8" t="s">
        <v>2</v>
      </c>
      <c r="C8" s="8" t="s">
        <v>8</v>
      </c>
      <c r="D8" s="9" t="s">
        <v>14</v>
      </c>
      <c r="E8" s="10"/>
      <c r="F8" s="9" t="s">
        <v>17</v>
      </c>
      <c r="G8" s="26" t="s">
        <v>21</v>
      </c>
      <c r="H8" s="9" t="s">
        <v>36</v>
      </c>
      <c r="I8" s="9" t="s">
        <v>41</v>
      </c>
      <c r="J8" s="8" t="s">
        <v>37</v>
      </c>
      <c r="K8" s="10"/>
      <c r="L8" s="10"/>
    </row>
    <row r="9" spans="1:13" s="2" customFormat="1" ht="15.6" x14ac:dyDescent="0.3">
      <c r="A9" s="6" t="s">
        <v>3</v>
      </c>
      <c r="B9" s="6" t="s">
        <v>4</v>
      </c>
      <c r="C9" s="6" t="s">
        <v>9</v>
      </c>
      <c r="D9" s="7">
        <v>44</v>
      </c>
      <c r="F9" s="7">
        <f>D9/6</f>
        <v>7.333333333333333</v>
      </c>
      <c r="G9" s="26"/>
      <c r="H9" s="7">
        <v>44</v>
      </c>
      <c r="I9" s="7">
        <f>D9-H9</f>
        <v>0</v>
      </c>
      <c r="J9" s="12">
        <f>D9/H9-1</f>
        <v>0</v>
      </c>
      <c r="K9" s="13"/>
      <c r="L9" s="13"/>
    </row>
    <row r="10" spans="1:13" s="2" customFormat="1" ht="15.6" x14ac:dyDescent="0.3">
      <c r="A10" s="6" t="s">
        <v>5</v>
      </c>
      <c r="B10" s="6" t="s">
        <v>4</v>
      </c>
      <c r="C10" s="6" t="s">
        <v>9</v>
      </c>
      <c r="D10" s="7">
        <v>46</v>
      </c>
      <c r="F10" s="7">
        <f t="shared" ref="F10:F13" si="0">D10/6</f>
        <v>7.666666666666667</v>
      </c>
      <c r="G10" s="3"/>
      <c r="H10" s="7">
        <v>46</v>
      </c>
      <c r="I10" s="7">
        <f t="shared" ref="I10:I13" si="1">D10-H10</f>
        <v>0</v>
      </c>
      <c r="J10" s="12">
        <f t="shared" ref="J10:J13" si="2">D10/H10-1</f>
        <v>0</v>
      </c>
      <c r="K10" s="13"/>
      <c r="L10" s="13"/>
    </row>
    <row r="11" spans="1:13" s="2" customFormat="1" ht="15.6" x14ac:dyDescent="0.3">
      <c r="A11" s="6" t="s">
        <v>4</v>
      </c>
      <c r="B11" s="6" t="s">
        <v>4</v>
      </c>
      <c r="C11" s="6" t="s">
        <v>9</v>
      </c>
      <c r="D11" s="7">
        <v>60</v>
      </c>
      <c r="F11" s="7">
        <f t="shared" si="0"/>
        <v>10</v>
      </c>
      <c r="G11" s="3"/>
      <c r="H11" s="7">
        <v>60</v>
      </c>
      <c r="I11" s="7">
        <f t="shared" si="1"/>
        <v>0</v>
      </c>
      <c r="J11" s="12">
        <f t="shared" si="2"/>
        <v>0</v>
      </c>
      <c r="K11" s="13"/>
      <c r="L11" s="13"/>
    </row>
    <row r="12" spans="1:13" s="2" customFormat="1" ht="15.6" x14ac:dyDescent="0.3">
      <c r="A12" s="6" t="s">
        <v>6</v>
      </c>
      <c r="B12" s="6" t="s">
        <v>4</v>
      </c>
      <c r="C12" s="6" t="s">
        <v>9</v>
      </c>
      <c r="D12" s="7">
        <v>74</v>
      </c>
      <c r="F12" s="7">
        <f t="shared" si="0"/>
        <v>12.333333333333334</v>
      </c>
      <c r="G12" s="3"/>
      <c r="H12" s="7">
        <v>74</v>
      </c>
      <c r="I12" s="7">
        <f t="shared" si="1"/>
        <v>0</v>
      </c>
      <c r="J12" s="12">
        <f t="shared" si="2"/>
        <v>0</v>
      </c>
      <c r="K12" s="13"/>
      <c r="L12" s="13"/>
    </row>
    <row r="13" spans="1:13" s="2" customFormat="1" ht="15.6" x14ac:dyDescent="0.3">
      <c r="A13" s="6" t="s">
        <v>7</v>
      </c>
      <c r="B13" s="6" t="s">
        <v>4</v>
      </c>
      <c r="C13" s="6" t="s">
        <v>9</v>
      </c>
      <c r="D13" s="7">
        <v>76</v>
      </c>
      <c r="F13" s="7">
        <f t="shared" si="0"/>
        <v>12.666666666666666</v>
      </c>
      <c r="G13" s="3"/>
      <c r="H13" s="7">
        <v>76</v>
      </c>
      <c r="I13" s="7">
        <f t="shared" si="1"/>
        <v>0</v>
      </c>
      <c r="J13" s="12">
        <f t="shared" si="2"/>
        <v>0</v>
      </c>
      <c r="K13" s="13"/>
      <c r="L13" s="13"/>
    </row>
    <row r="15" spans="1:13" s="2" customFormat="1" ht="15.6" x14ac:dyDescent="0.3">
      <c r="A15" s="1" t="s">
        <v>40</v>
      </c>
      <c r="D15" s="3"/>
      <c r="F15" s="3"/>
      <c r="G15" s="3"/>
      <c r="H15" s="22" t="s">
        <v>49</v>
      </c>
      <c r="I15" s="22"/>
      <c r="J15" s="22"/>
      <c r="K15" s="18"/>
      <c r="L15" s="18"/>
    </row>
    <row r="16" spans="1:13" s="2" customFormat="1" ht="15.6" x14ac:dyDescent="0.3">
      <c r="A16" s="8" t="s">
        <v>13</v>
      </c>
      <c r="B16" s="8" t="s">
        <v>2</v>
      </c>
      <c r="C16" s="8" t="s">
        <v>8</v>
      </c>
      <c r="D16" s="9" t="s">
        <v>14</v>
      </c>
      <c r="E16" s="10"/>
      <c r="F16" s="9" t="s">
        <v>17</v>
      </c>
      <c r="G16" s="26" t="s">
        <v>21</v>
      </c>
      <c r="H16" s="9" t="s">
        <v>36</v>
      </c>
      <c r="I16" s="9" t="s">
        <v>41</v>
      </c>
      <c r="J16" s="8" t="s">
        <v>37</v>
      </c>
      <c r="K16" s="10"/>
      <c r="L16" s="10"/>
      <c r="M16" s="10"/>
    </row>
    <row r="17" spans="1:22" s="2" customFormat="1" ht="15.6" x14ac:dyDescent="0.3">
      <c r="A17" s="6" t="s">
        <v>3</v>
      </c>
      <c r="B17" s="6" t="s">
        <v>11</v>
      </c>
      <c r="C17" s="6" t="s">
        <v>12</v>
      </c>
      <c r="D17" s="35">
        <v>2200</v>
      </c>
      <c r="F17" s="7">
        <f>D17/49.2</f>
        <v>44.715447154471541</v>
      </c>
      <c r="G17" s="26"/>
      <c r="H17" s="7">
        <v>2200</v>
      </c>
      <c r="I17" s="7">
        <f>D17-H17</f>
        <v>0</v>
      </c>
      <c r="J17" s="12">
        <f>D17/H17-1</f>
        <v>0</v>
      </c>
      <c r="K17" s="13"/>
      <c r="L17" s="13"/>
      <c r="M17" s="13"/>
      <c r="N17" s="3"/>
    </row>
    <row r="18" spans="1:22" s="2" customFormat="1" ht="15.6" x14ac:dyDescent="0.3">
      <c r="A18" s="6" t="s">
        <v>5</v>
      </c>
      <c r="B18" s="6" t="s">
        <v>11</v>
      </c>
      <c r="C18" s="6" t="s">
        <v>12</v>
      </c>
      <c r="D18" s="35">
        <v>3300</v>
      </c>
      <c r="F18" s="7">
        <f t="shared" ref="F18:F21" si="3">D18/49.2</f>
        <v>67.073170731707307</v>
      </c>
      <c r="G18" s="3"/>
      <c r="H18" s="7">
        <v>3300</v>
      </c>
      <c r="I18" s="7">
        <f t="shared" ref="I18:I21" si="4">D18-H18</f>
        <v>0</v>
      </c>
      <c r="J18" s="12">
        <f t="shared" ref="J18:J21" si="5">D18/H18-1</f>
        <v>0</v>
      </c>
      <c r="K18" s="13"/>
      <c r="L18" s="13"/>
      <c r="M18" s="13"/>
    </row>
    <row r="19" spans="1:22" s="2" customFormat="1" ht="15.6" x14ac:dyDescent="0.3">
      <c r="A19" s="6" t="s">
        <v>4</v>
      </c>
      <c r="B19" s="6" t="s">
        <v>11</v>
      </c>
      <c r="C19" s="6" t="s">
        <v>12</v>
      </c>
      <c r="D19" s="35">
        <v>4510</v>
      </c>
      <c r="F19" s="7">
        <f t="shared" si="3"/>
        <v>91.666666666666657</v>
      </c>
      <c r="G19" s="3"/>
      <c r="H19" s="7">
        <v>4510</v>
      </c>
      <c r="I19" s="7">
        <f t="shared" si="4"/>
        <v>0</v>
      </c>
      <c r="J19" s="12">
        <f t="shared" si="5"/>
        <v>0</v>
      </c>
      <c r="K19" s="13"/>
      <c r="L19" s="13"/>
      <c r="M19" s="13"/>
    </row>
    <row r="20" spans="1:22" s="2" customFormat="1" ht="15.6" x14ac:dyDescent="0.3">
      <c r="A20" s="6" t="s">
        <v>6</v>
      </c>
      <c r="B20" s="6" t="s">
        <v>11</v>
      </c>
      <c r="C20" s="6" t="s">
        <v>12</v>
      </c>
      <c r="D20" s="35">
        <v>5720</v>
      </c>
      <c r="F20" s="7">
        <f t="shared" si="3"/>
        <v>116.26016260162601</v>
      </c>
      <c r="G20" s="3"/>
      <c r="H20" s="7">
        <v>5720</v>
      </c>
      <c r="I20" s="7">
        <f t="shared" si="4"/>
        <v>0</v>
      </c>
      <c r="J20" s="12">
        <f t="shared" si="5"/>
        <v>0</v>
      </c>
      <c r="K20" s="13"/>
      <c r="L20" s="13"/>
      <c r="M20" s="13"/>
    </row>
    <row r="21" spans="1:22" s="2" customFormat="1" ht="15.6" x14ac:dyDescent="0.3">
      <c r="A21" s="6" t="s">
        <v>7</v>
      </c>
      <c r="B21" s="6" t="s">
        <v>11</v>
      </c>
      <c r="C21" s="6" t="s">
        <v>12</v>
      </c>
      <c r="D21" s="35">
        <v>6930</v>
      </c>
      <c r="F21" s="7">
        <f t="shared" si="3"/>
        <v>140.85365853658536</v>
      </c>
      <c r="G21" s="3"/>
      <c r="H21" s="7">
        <v>6930</v>
      </c>
      <c r="I21" s="7">
        <f t="shared" si="4"/>
        <v>0</v>
      </c>
      <c r="J21" s="12">
        <f t="shared" si="5"/>
        <v>0</v>
      </c>
      <c r="K21" s="13"/>
      <c r="L21" s="13"/>
      <c r="M21" s="13"/>
    </row>
    <row r="22" spans="1:22" ht="15.6" x14ac:dyDescent="0.3"/>
    <row r="23" spans="1:22" s="2" customFormat="1" ht="15.6" x14ac:dyDescent="0.3">
      <c r="A23" s="36" t="s">
        <v>18</v>
      </c>
      <c r="B23" s="37"/>
      <c r="C23" s="37"/>
      <c r="D23" s="38"/>
      <c r="F23" s="25" t="s">
        <v>17</v>
      </c>
      <c r="G23" s="26" t="s">
        <v>21</v>
      </c>
      <c r="H23" s="23" t="s">
        <v>49</v>
      </c>
      <c r="I23" s="23"/>
      <c r="J23" s="23"/>
      <c r="K23" s="16"/>
      <c r="L23" s="16"/>
    </row>
    <row r="24" spans="1:22" s="2" customFormat="1" ht="15.6" x14ac:dyDescent="0.3">
      <c r="A24" s="39"/>
      <c r="B24" s="40"/>
      <c r="C24" s="40"/>
      <c r="D24" s="41"/>
      <c r="F24" s="25"/>
      <c r="G24" s="26"/>
      <c r="H24" s="9" t="s">
        <v>36</v>
      </c>
      <c r="I24" s="9" t="s">
        <v>41</v>
      </c>
      <c r="J24" s="8" t="s">
        <v>37</v>
      </c>
      <c r="K24" s="10"/>
      <c r="L24" s="10"/>
      <c r="M24" s="10"/>
    </row>
    <row r="25" spans="1:22" s="2" customFormat="1" ht="15.6" x14ac:dyDescent="0.3">
      <c r="A25" s="11" t="s">
        <v>3</v>
      </c>
      <c r="B25" s="6" t="s">
        <v>19</v>
      </c>
      <c r="C25" s="6" t="s">
        <v>5</v>
      </c>
      <c r="D25" s="7" t="s">
        <v>20</v>
      </c>
      <c r="F25" s="9">
        <f>F9+F10+F17+F18</f>
        <v>126.78861788617886</v>
      </c>
      <c r="G25" s="3"/>
      <c r="H25" s="7">
        <v>126.78861788617886</v>
      </c>
      <c r="I25" s="7">
        <f>F25-H25</f>
        <v>0</v>
      </c>
      <c r="J25" s="12">
        <f>F25/H25-1</f>
        <v>0</v>
      </c>
      <c r="K25" s="13"/>
      <c r="L25" s="13"/>
      <c r="M25" s="13"/>
    </row>
    <row r="26" spans="1:22" s="2" customFormat="1" ht="15.6" x14ac:dyDescent="0.3">
      <c r="A26" s="11" t="s">
        <v>3</v>
      </c>
      <c r="B26" s="6" t="s">
        <v>19</v>
      </c>
      <c r="C26" s="6" t="s">
        <v>4</v>
      </c>
      <c r="D26" s="7" t="s">
        <v>20</v>
      </c>
      <c r="F26" s="9">
        <f>F9+F11+F17+F19</f>
        <v>153.71544715447152</v>
      </c>
      <c r="G26" s="3"/>
      <c r="H26" s="7">
        <v>153.71544715447152</v>
      </c>
      <c r="I26" s="7">
        <f t="shared" ref="I26:I30" si="6">F26-H26</f>
        <v>0</v>
      </c>
      <c r="J26" s="12">
        <f t="shared" ref="J26:J30" si="7">F26/H26-1</f>
        <v>0</v>
      </c>
      <c r="K26" s="13"/>
      <c r="L26" s="13"/>
      <c r="M26" s="13"/>
    </row>
    <row r="27" spans="1:22" s="2" customFormat="1" ht="15.6" x14ac:dyDescent="0.3">
      <c r="A27" s="11" t="s">
        <v>3</v>
      </c>
      <c r="B27" s="6" t="s">
        <v>19</v>
      </c>
      <c r="C27" s="6" t="s">
        <v>6</v>
      </c>
      <c r="D27" s="7" t="s">
        <v>20</v>
      </c>
      <c r="F27" s="9">
        <f>F9+F12+F17+F20</f>
        <v>180.64227642276421</v>
      </c>
      <c r="G27" s="3"/>
      <c r="H27" s="7">
        <v>180.64227642276421</v>
      </c>
      <c r="I27" s="7">
        <f t="shared" si="6"/>
        <v>0</v>
      </c>
      <c r="J27" s="12">
        <f t="shared" si="7"/>
        <v>0</v>
      </c>
      <c r="K27" s="13"/>
      <c r="L27" s="13"/>
      <c r="M27" s="13"/>
    </row>
    <row r="28" spans="1:22" s="2" customFormat="1" ht="15.6" x14ac:dyDescent="0.3">
      <c r="A28" s="6" t="s">
        <v>5</v>
      </c>
      <c r="B28" s="6" t="s">
        <v>19</v>
      </c>
      <c r="C28" s="6" t="s">
        <v>6</v>
      </c>
      <c r="D28" s="7" t="s">
        <v>20</v>
      </c>
      <c r="F28" s="9">
        <f>F10+F12+F18+F20</f>
        <v>203.33333333333331</v>
      </c>
      <c r="G28" s="3"/>
      <c r="H28" s="7">
        <v>203.33333333333331</v>
      </c>
      <c r="I28" s="7">
        <f t="shared" si="6"/>
        <v>0</v>
      </c>
      <c r="J28" s="12">
        <f t="shared" si="7"/>
        <v>0</v>
      </c>
      <c r="K28" s="13"/>
      <c r="L28" s="13"/>
      <c r="M28" s="13"/>
    </row>
    <row r="29" spans="1:22" s="2" customFormat="1" ht="15.6" x14ac:dyDescent="0.3">
      <c r="A29" s="6" t="s">
        <v>5</v>
      </c>
      <c r="B29" s="6" t="s">
        <v>19</v>
      </c>
      <c r="C29" s="6" t="s">
        <v>7</v>
      </c>
      <c r="D29" s="7" t="s">
        <v>20</v>
      </c>
      <c r="F29" s="9">
        <f>F10+F13+F18+F21</f>
        <v>228.26016260162601</v>
      </c>
      <c r="G29" s="3"/>
      <c r="H29" s="7">
        <v>228.26016260162601</v>
      </c>
      <c r="I29" s="7">
        <f t="shared" si="6"/>
        <v>0</v>
      </c>
      <c r="J29" s="12">
        <f t="shared" si="7"/>
        <v>0</v>
      </c>
      <c r="K29" s="13"/>
      <c r="L29" s="13"/>
      <c r="M29" s="13"/>
    </row>
    <row r="30" spans="1:22" s="2" customFormat="1" ht="15.6" x14ac:dyDescent="0.3">
      <c r="A30" s="6" t="s">
        <v>4</v>
      </c>
      <c r="B30" s="6" t="s">
        <v>19</v>
      </c>
      <c r="C30" s="6" t="s">
        <v>7</v>
      </c>
      <c r="D30" s="7" t="s">
        <v>20</v>
      </c>
      <c r="F30" s="9">
        <f>F11+F13+F19+F21</f>
        <v>255.18699186991867</v>
      </c>
      <c r="G30" s="3"/>
      <c r="H30" s="7">
        <v>255.18699186991867</v>
      </c>
      <c r="I30" s="7">
        <f t="shared" si="6"/>
        <v>0</v>
      </c>
      <c r="J30" s="12">
        <f t="shared" si="7"/>
        <v>0</v>
      </c>
      <c r="K30" s="13"/>
      <c r="L30" s="13"/>
      <c r="M30" s="13"/>
    </row>
    <row r="31" spans="1:22" ht="15.6" x14ac:dyDescent="0.3">
      <c r="P31" s="2"/>
    </row>
    <row r="32" spans="1:22" ht="15.6" x14ac:dyDescent="0.3">
      <c r="P32" s="43" t="s">
        <v>51</v>
      </c>
      <c r="Q32" s="43"/>
      <c r="R32" s="43"/>
      <c r="S32" s="43"/>
      <c r="T32" s="43"/>
      <c r="U32" s="43"/>
      <c r="V32" s="43"/>
    </row>
    <row r="33" spans="1:23" s="2" customFormat="1" ht="15.6" x14ac:dyDescent="0.3">
      <c r="A33" s="27" t="s">
        <v>15</v>
      </c>
      <c r="B33" s="28"/>
      <c r="C33" s="28"/>
      <c r="D33" s="29"/>
      <c r="F33" s="25" t="s">
        <v>17</v>
      </c>
      <c r="G33" s="26" t="s">
        <v>21</v>
      </c>
      <c r="H33" s="24" t="s">
        <v>52</v>
      </c>
      <c r="I33" s="24"/>
      <c r="J33" s="24"/>
      <c r="K33" s="24"/>
      <c r="L33" s="19"/>
      <c r="M33" s="33" t="s">
        <v>39</v>
      </c>
      <c r="N33" s="33"/>
      <c r="P33" s="24" t="s">
        <v>53</v>
      </c>
      <c r="Q33" s="24"/>
      <c r="R33" s="24"/>
      <c r="S33" s="24"/>
      <c r="T33" s="19"/>
      <c r="U33" s="33" t="s">
        <v>39</v>
      </c>
      <c r="V33" s="33"/>
    </row>
    <row r="34" spans="1:23" s="2" customFormat="1" ht="15.6" x14ac:dyDescent="0.3">
      <c r="A34" s="30" t="s">
        <v>18</v>
      </c>
      <c r="B34" s="31"/>
      <c r="C34" s="31"/>
      <c r="D34" s="32"/>
      <c r="F34" s="25"/>
      <c r="G34" s="26"/>
      <c r="H34" s="9" t="s">
        <v>38</v>
      </c>
      <c r="I34" s="9" t="s">
        <v>41</v>
      </c>
      <c r="J34" s="9" t="s">
        <v>24</v>
      </c>
      <c r="K34" s="9" t="s">
        <v>41</v>
      </c>
      <c r="L34" s="20"/>
      <c r="M34" s="8" t="s">
        <v>38</v>
      </c>
      <c r="N34" s="8" t="s">
        <v>24</v>
      </c>
      <c r="P34" s="9" t="s">
        <v>38</v>
      </c>
      <c r="Q34" s="9" t="s">
        <v>41</v>
      </c>
      <c r="R34" s="9" t="s">
        <v>24</v>
      </c>
      <c r="S34" s="9" t="s">
        <v>41</v>
      </c>
      <c r="T34" s="20"/>
      <c r="U34" s="8" t="s">
        <v>38</v>
      </c>
      <c r="V34" s="8" t="s">
        <v>24</v>
      </c>
    </row>
    <row r="35" spans="1:23" s="2" customFormat="1" ht="15.6" x14ac:dyDescent="0.3">
      <c r="A35" s="11" t="s">
        <v>3</v>
      </c>
      <c r="B35" s="6" t="s">
        <v>19</v>
      </c>
      <c r="C35" s="6" t="s">
        <v>5</v>
      </c>
      <c r="D35" s="7" t="s">
        <v>20</v>
      </c>
      <c r="F35" s="9">
        <f>F9+F10+F17+F18</f>
        <v>126.78861788617886</v>
      </c>
      <c r="G35" s="3"/>
      <c r="H35" s="9">
        <f>M35/100</f>
        <v>100.5</v>
      </c>
      <c r="I35" s="12">
        <f>H35/F35-1</f>
        <v>-0.20734209682590565</v>
      </c>
      <c r="J35" s="9">
        <f>N35/100</f>
        <v>95.5</v>
      </c>
      <c r="K35" s="12">
        <f>J35/F35-1</f>
        <v>-0.24677781340173133</v>
      </c>
      <c r="L35" s="13"/>
      <c r="M35" s="14">
        <v>10050</v>
      </c>
      <c r="N35" s="14">
        <v>9550</v>
      </c>
      <c r="P35" s="9">
        <f>U35/100</f>
        <v>110.6</v>
      </c>
      <c r="Q35" s="12">
        <f>P35/F35-1</f>
        <v>-0.12768194934273802</v>
      </c>
      <c r="R35" s="9">
        <f>V35/100</f>
        <v>105.1</v>
      </c>
      <c r="S35" s="12">
        <f>R35/F35-1</f>
        <v>-0.17106123757614622</v>
      </c>
      <c r="T35" s="13"/>
      <c r="U35" s="14">
        <v>11060</v>
      </c>
      <c r="V35" s="14">
        <v>10510</v>
      </c>
    </row>
    <row r="36" spans="1:23" s="2" customFormat="1" ht="15.6" x14ac:dyDescent="0.3">
      <c r="A36" s="11" t="s">
        <v>3</v>
      </c>
      <c r="B36" s="6" t="s">
        <v>19</v>
      </c>
      <c r="C36" s="6" t="s">
        <v>4</v>
      </c>
      <c r="D36" s="7" t="s">
        <v>20</v>
      </c>
      <c r="F36" s="9">
        <f>F9+F11+F17+F19</f>
        <v>153.71544715447152</v>
      </c>
      <c r="G36" s="3"/>
      <c r="H36" s="9">
        <f>M36/100</f>
        <v>123</v>
      </c>
      <c r="I36" s="12">
        <f t="shared" ref="I36:I40" si="8">H36/F36-1</f>
        <v>-0.19982017242291206</v>
      </c>
      <c r="J36" s="9">
        <f>N36/100</f>
        <v>116.9</v>
      </c>
      <c r="K36" s="12">
        <f t="shared" ref="K36:K40" si="9">J36/F36-1</f>
        <v>-0.23950388744909279</v>
      </c>
      <c r="L36" s="13"/>
      <c r="M36" s="14">
        <v>12300</v>
      </c>
      <c r="N36" s="14">
        <v>11690</v>
      </c>
      <c r="P36" s="9">
        <f>U36/100</f>
        <v>135.4</v>
      </c>
      <c r="Q36" s="12">
        <f>P36/F36-1</f>
        <v>-0.11915163695985598</v>
      </c>
      <c r="R36" s="9">
        <f>V36/100</f>
        <v>128.6</v>
      </c>
      <c r="S36" s="12">
        <f t="shared" ref="S36:S40" si="10">R36/F36-1</f>
        <v>-0.16338922092346742</v>
      </c>
      <c r="T36" s="13"/>
      <c r="U36" s="14">
        <v>13540</v>
      </c>
      <c r="V36" s="14">
        <v>12860</v>
      </c>
      <c r="W36" s="42"/>
    </row>
    <row r="37" spans="1:23" s="2" customFormat="1" ht="15.6" x14ac:dyDescent="0.3">
      <c r="A37" s="11" t="s">
        <v>3</v>
      </c>
      <c r="B37" s="6" t="s">
        <v>19</v>
      </c>
      <c r="C37" s="6" t="s">
        <v>6</v>
      </c>
      <c r="D37" s="7" t="s">
        <v>20</v>
      </c>
      <c r="F37" s="9">
        <f>F9+F12+F17+F20</f>
        <v>180.64227642276421</v>
      </c>
      <c r="G37" s="3"/>
      <c r="H37" s="9">
        <f t="shared" ref="H37:H40" si="11">M37/65</f>
        <v>160.92307692307693</v>
      </c>
      <c r="I37" s="12">
        <f t="shared" si="8"/>
        <v>-0.10916159766243017</v>
      </c>
      <c r="J37" s="9">
        <f>N37/65</f>
        <v>152.84615384615384</v>
      </c>
      <c r="K37" s="12">
        <f t="shared" si="9"/>
        <v>-0.15387385016981303</v>
      </c>
      <c r="L37" s="13"/>
      <c r="M37" s="14">
        <v>10460</v>
      </c>
      <c r="N37" s="14">
        <v>9935</v>
      </c>
      <c r="P37" s="9">
        <f t="shared" ref="P37:P40" si="12">U37/65</f>
        <v>177.07692307692307</v>
      </c>
      <c r="Q37" s="12">
        <f>P37/F37-1</f>
        <v>-1.9737092647664656E-2</v>
      </c>
      <c r="R37" s="9">
        <f>V37/65</f>
        <v>168.15384615384616</v>
      </c>
      <c r="S37" s="12">
        <f t="shared" si="10"/>
        <v>-6.9133485893915991E-2</v>
      </c>
      <c r="T37" s="13"/>
      <c r="U37" s="14">
        <v>11510</v>
      </c>
      <c r="V37" s="14">
        <v>10930</v>
      </c>
    </row>
    <row r="38" spans="1:23" s="2" customFormat="1" ht="15.6" x14ac:dyDescent="0.3">
      <c r="A38" s="6" t="s">
        <v>5</v>
      </c>
      <c r="B38" s="6" t="s">
        <v>19</v>
      </c>
      <c r="C38" s="6" t="s">
        <v>6</v>
      </c>
      <c r="D38" s="7" t="s">
        <v>20</v>
      </c>
      <c r="F38" s="9">
        <f>F10+F12+F18+F20</f>
        <v>203.33333333333331</v>
      </c>
      <c r="G38" s="3"/>
      <c r="H38" s="9">
        <f t="shared" si="11"/>
        <v>181.23076923076923</v>
      </c>
      <c r="I38" s="12">
        <f t="shared" si="8"/>
        <v>-0.10870113493064304</v>
      </c>
      <c r="J38" s="9">
        <f>N38/65</f>
        <v>172.15384615384616</v>
      </c>
      <c r="K38" s="12">
        <f t="shared" si="9"/>
        <v>-0.15334174022698599</v>
      </c>
      <c r="L38" s="13"/>
      <c r="M38" s="14">
        <v>11780</v>
      </c>
      <c r="N38" s="14">
        <v>11190</v>
      </c>
      <c r="P38" s="9">
        <f t="shared" si="12"/>
        <v>199.38461538461539</v>
      </c>
      <c r="Q38" s="12">
        <f t="shared" ref="Q38:Q40" si="13">P38/F38-1</f>
        <v>-1.9419924337957029E-2</v>
      </c>
      <c r="R38" s="9">
        <f>V38/65</f>
        <v>189.38461538461539</v>
      </c>
      <c r="S38" s="12">
        <f t="shared" si="10"/>
        <v>-6.8600252206809431E-2</v>
      </c>
      <c r="T38" s="13"/>
      <c r="U38" s="14">
        <v>12960</v>
      </c>
      <c r="V38" s="14">
        <v>12310</v>
      </c>
      <c r="W38" s="42"/>
    </row>
    <row r="39" spans="1:23" s="2" customFormat="1" ht="15.6" x14ac:dyDescent="0.3">
      <c r="A39" s="6" t="s">
        <v>5</v>
      </c>
      <c r="B39" s="6" t="s">
        <v>19</v>
      </c>
      <c r="C39" s="6" t="s">
        <v>7</v>
      </c>
      <c r="D39" s="7" t="s">
        <v>20</v>
      </c>
      <c r="F39" s="9">
        <f>F10+F13+F18+F21</f>
        <v>228.26016260162601</v>
      </c>
      <c r="G39" s="3"/>
      <c r="H39" s="9">
        <f t="shared" si="11"/>
        <v>188.15384615384616</v>
      </c>
      <c r="I39" s="12">
        <f t="shared" si="8"/>
        <v>-0.17570440672022092</v>
      </c>
      <c r="J39" s="9">
        <f>N39/65</f>
        <v>178.76923076923077</v>
      </c>
      <c r="K39" s="12">
        <f t="shared" si="9"/>
        <v>-0.21681808716998907</v>
      </c>
      <c r="L39" s="13"/>
      <c r="M39" s="14">
        <v>12230</v>
      </c>
      <c r="N39" s="14">
        <v>11620</v>
      </c>
      <c r="P39" s="9">
        <f t="shared" si="12"/>
        <v>207.07692307692307</v>
      </c>
      <c r="Q39" s="12">
        <f t="shared" si="13"/>
        <v>-9.2803051059212938E-2</v>
      </c>
      <c r="R39" s="9">
        <f>V39/65</f>
        <v>196.69230769230768</v>
      </c>
      <c r="S39" s="12">
        <f t="shared" si="10"/>
        <v>-0.13829769745854659</v>
      </c>
      <c r="T39" s="13"/>
      <c r="U39" s="14">
        <v>13460</v>
      </c>
      <c r="V39" s="14">
        <v>12785</v>
      </c>
      <c r="W39" s="42"/>
    </row>
    <row r="40" spans="1:23" s="2" customFormat="1" ht="15.6" x14ac:dyDescent="0.3">
      <c r="A40" s="6" t="s">
        <v>4</v>
      </c>
      <c r="B40" s="6" t="s">
        <v>19</v>
      </c>
      <c r="C40" s="6" t="s">
        <v>7</v>
      </c>
      <c r="D40" s="7" t="s">
        <v>20</v>
      </c>
      <c r="F40" s="9">
        <f>F11+F13+F19+F21</f>
        <v>255.18699186991867</v>
      </c>
      <c r="G40" s="3"/>
      <c r="H40" s="9">
        <f t="shared" si="11"/>
        <v>206.30769230769232</v>
      </c>
      <c r="I40" s="12">
        <f t="shared" si="8"/>
        <v>-0.19154306888472794</v>
      </c>
      <c r="J40" s="9">
        <f>N40/65</f>
        <v>196</v>
      </c>
      <c r="K40" s="12">
        <f t="shared" si="9"/>
        <v>-0.23193577163247092</v>
      </c>
      <c r="L40" s="13"/>
      <c r="M40" s="14">
        <v>13410</v>
      </c>
      <c r="N40" s="14">
        <v>12740</v>
      </c>
      <c r="P40" s="9">
        <f t="shared" si="12"/>
        <v>226.92307692307693</v>
      </c>
      <c r="Q40" s="12">
        <f t="shared" si="13"/>
        <v>-0.1107576633892422</v>
      </c>
      <c r="R40" s="9">
        <f>V40/65</f>
        <v>215.61538461538461</v>
      </c>
      <c r="S40" s="12">
        <f t="shared" si="10"/>
        <v>-0.15506906117967667</v>
      </c>
      <c r="T40" s="13"/>
      <c r="U40" s="14">
        <v>14750</v>
      </c>
      <c r="V40" s="14">
        <v>14015</v>
      </c>
      <c r="W40" s="42"/>
    </row>
    <row r="42" spans="1:23" s="2" customFormat="1" ht="15.6" x14ac:dyDescent="0.3">
      <c r="A42" s="1" t="s">
        <v>26</v>
      </c>
      <c r="D42" s="3"/>
      <c r="F42" s="3"/>
      <c r="G42" s="3"/>
      <c r="H42" s="3"/>
      <c r="I42" s="3"/>
    </row>
    <row r="43" spans="1:23" s="2" customFormat="1" ht="15.6" x14ac:dyDescent="0.3">
      <c r="A43" s="1" t="s">
        <v>27</v>
      </c>
      <c r="D43" s="3"/>
      <c r="F43" s="3"/>
      <c r="G43" s="3"/>
      <c r="H43" s="3"/>
      <c r="I43" s="3"/>
    </row>
    <row r="44" spans="1:23" s="2" customFormat="1" ht="15.6" x14ac:dyDescent="0.3">
      <c r="A44" s="1"/>
      <c r="D44" s="3"/>
      <c r="F44" s="3"/>
      <c r="G44" s="3"/>
      <c r="H44" s="3"/>
      <c r="I44" s="3"/>
    </row>
    <row r="45" spans="1:23" s="2" customFormat="1" ht="15.6" x14ac:dyDescent="0.3">
      <c r="A45" s="8" t="s">
        <v>31</v>
      </c>
      <c r="B45" s="8" t="s">
        <v>32</v>
      </c>
      <c r="C45" s="8" t="s">
        <v>33</v>
      </c>
      <c r="D45" s="8" t="s">
        <v>47</v>
      </c>
      <c r="F45" s="21" t="s">
        <v>50</v>
      </c>
      <c r="G45" s="3"/>
      <c r="H45" s="3"/>
      <c r="I45" s="3"/>
    </row>
    <row r="46" spans="1:23" s="2" customFormat="1" ht="15.6" x14ac:dyDescent="0.3">
      <c r="A46" s="6" t="s">
        <v>28</v>
      </c>
      <c r="B46" s="7">
        <v>5984</v>
      </c>
      <c r="C46" s="6"/>
      <c r="D46" s="7">
        <v>7480</v>
      </c>
      <c r="F46" s="3">
        <f>D46/13.6</f>
        <v>550</v>
      </c>
      <c r="G46" s="3"/>
      <c r="H46" s="3"/>
      <c r="I46" s="3"/>
    </row>
    <row r="47" spans="1:23" s="2" customFormat="1" ht="15.6" x14ac:dyDescent="0.3">
      <c r="A47" s="6" t="s">
        <v>29</v>
      </c>
      <c r="B47" s="7">
        <v>7345</v>
      </c>
      <c r="C47" s="7">
        <v>7345</v>
      </c>
      <c r="D47" s="7">
        <v>7345</v>
      </c>
      <c r="F47" s="3">
        <f>D47/11.3</f>
        <v>650</v>
      </c>
      <c r="G47" s="3"/>
      <c r="H47" s="3"/>
      <c r="I47" s="3"/>
    </row>
    <row r="48" spans="1:23" s="2" customFormat="1" ht="15.6" x14ac:dyDescent="0.3">
      <c r="A48" s="6" t="s">
        <v>30</v>
      </c>
      <c r="B48" s="7">
        <v>4750</v>
      </c>
      <c r="C48" s="7">
        <v>4750</v>
      </c>
      <c r="D48" s="7">
        <v>6650</v>
      </c>
      <c r="F48" s="3">
        <f>D48/9.5</f>
        <v>700</v>
      </c>
      <c r="G48" s="3"/>
      <c r="H48" s="3"/>
      <c r="I48" s="3"/>
    </row>
  </sheetData>
  <mergeCells count="17">
    <mergeCell ref="A23:D24"/>
    <mergeCell ref="P33:S33"/>
    <mergeCell ref="U33:V33"/>
    <mergeCell ref="P32:V32"/>
    <mergeCell ref="A33:D33"/>
    <mergeCell ref="F33:F34"/>
    <mergeCell ref="G33:G34"/>
    <mergeCell ref="H33:K33"/>
    <mergeCell ref="M33:N33"/>
    <mergeCell ref="A34:D34"/>
    <mergeCell ref="H7:J7"/>
    <mergeCell ref="G8:G9"/>
    <mergeCell ref="H15:J15"/>
    <mergeCell ref="G16:G17"/>
    <mergeCell ref="F23:F24"/>
    <mergeCell ref="G23:G24"/>
    <mergeCell ref="H23:J2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November26,'24</vt:lpstr>
      <vt:lpstr>Mar28,'25</vt:lpstr>
      <vt:lpstr>Jan19,2026</vt:lpstr>
      <vt:lpstr>Feb20,2026</vt:lpstr>
      <vt:lpstr>Mar20,2026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cp:lastPrinted>2026-02-20T23:40:26Z</cp:lastPrinted>
  <dcterms:created xsi:type="dcterms:W3CDTF">2024-11-26T07:06:08Z</dcterms:created>
  <dcterms:modified xsi:type="dcterms:W3CDTF">2026-03-23T23:34:06Z</dcterms:modified>
</cp:coreProperties>
</file>