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0" yWindow="1515" windowWidth="18915" windowHeight="6825" tabRatio="601" activeTab="2"/>
  </bookViews>
  <sheets>
    <sheet name="TB" sheetId="5" r:id="rId1"/>
    <sheet name="TB (2)" sheetId="9" r:id="rId2"/>
    <sheet name="BS" sheetId="1" r:id="rId3"/>
    <sheet name="BS SCHED" sheetId="2" r:id="rId4"/>
    <sheet name="IS" sheetId="3" r:id="rId5"/>
    <sheet name="IS SCHED" sheetId="4" r:id="rId6"/>
    <sheet name="Lapsing" sheetId="6" r:id="rId7"/>
    <sheet name="C.O.S" sheetId="8" r:id="rId8"/>
    <sheet name="C.O.S (2)" sheetId="12" r:id="rId9"/>
  </sheets>
  <externalReferences>
    <externalReference r:id="rId10"/>
    <externalReference r:id="rId11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2">BS!$A$1:$H$47</definedName>
    <definedName name="_xlnm.Print_Area" localSheetId="3">'BS SCHED'!$A$1:$J$72</definedName>
    <definedName name="_xlnm.Print_Area" localSheetId="7">C.O.S!$A$1:$AB$62</definedName>
    <definedName name="_xlnm.Print_Area" localSheetId="4">IS!$A$1:$AT$49</definedName>
    <definedName name="_xlnm.Print_Area" localSheetId="5">'IS SCHED'!$A$1:$AC$54</definedName>
    <definedName name="_xlnm.Print_Area" localSheetId="6">Lapsing!$A$1:$AL$63</definedName>
    <definedName name="_xlnm.Print_Area" localSheetId="0">TB!$A$1:$BV$106</definedName>
    <definedName name="_xlnm.Print_Titles" localSheetId="3">'BS SCHED'!$A:$G</definedName>
    <definedName name="_xlnm.Print_Titles" localSheetId="5">'IS SCHED'!$A:$T</definedName>
    <definedName name="_xlnm.Print_Titles" localSheetId="6">Lapsing!$1:$5</definedName>
  </definedNames>
  <calcPr calcId="125725" fullCalcOnLoad="1"/>
</workbook>
</file>

<file path=xl/calcChain.xml><?xml version="1.0" encoding="utf-8"?>
<calcChain xmlns="http://schemas.openxmlformats.org/spreadsheetml/2006/main">
  <c r="J91" i="2"/>
  <c r="G16" i="5"/>
  <c r="H16" s="1"/>
  <c r="D15" i="1" s="1"/>
  <c r="J84" i="2"/>
  <c r="G59" i="5"/>
  <c r="D25" i="3" s="1"/>
  <c r="F25" s="1"/>
  <c r="G68" i="5"/>
  <c r="D19" i="3" s="1"/>
  <c r="F19" s="1"/>
  <c r="G71" i="5"/>
  <c r="H71"/>
  <c r="G42"/>
  <c r="H42"/>
  <c r="G24"/>
  <c r="H24"/>
  <c r="H59"/>
  <c r="G28"/>
  <c r="H28"/>
  <c r="G8"/>
  <c r="H8" s="1"/>
  <c r="D12" i="1" s="1"/>
  <c r="D23" i="3"/>
  <c r="F23"/>
  <c r="F10"/>
  <c r="G63" i="5"/>
  <c r="D27" i="3" s="1"/>
  <c r="F27" s="1"/>
  <c r="H63" i="5"/>
  <c r="G44"/>
  <c r="H44"/>
  <c r="G60"/>
  <c r="D34" i="3" s="1"/>
  <c r="F34" s="1"/>
  <c r="H60" i="5"/>
  <c r="G26"/>
  <c r="H26" s="1"/>
  <c r="J114" i="2" s="1"/>
  <c r="G10" i="5"/>
  <c r="H10" s="1"/>
  <c r="D14" i="1" s="1"/>
  <c r="G27" i="5"/>
  <c r="H27" s="1"/>
  <c r="J116" i="2" s="1"/>
  <c r="F84" i="5"/>
  <c r="B77" i="9"/>
  <c r="C77"/>
  <c r="C78" s="1"/>
  <c r="I46" i="6"/>
  <c r="H37"/>
  <c r="E38"/>
  <c r="H38" s="1"/>
  <c r="H46" s="1"/>
  <c r="E39"/>
  <c r="H39"/>
  <c r="E40"/>
  <c r="H40"/>
  <c r="E41"/>
  <c r="H41"/>
  <c r="E42"/>
  <c r="H42"/>
  <c r="H43"/>
  <c r="J118" i="2"/>
  <c r="G55" i="5"/>
  <c r="D16" i="3" s="1"/>
  <c r="G61" i="5"/>
  <c r="D17" i="3" s="1"/>
  <c r="F17" s="1"/>
  <c r="G64" i="5"/>
  <c r="D18" i="3" s="1"/>
  <c r="F18" s="1"/>
  <c r="G75" i="5"/>
  <c r="D20" i="3" s="1"/>
  <c r="F20" s="1"/>
  <c r="G58" i="5"/>
  <c r="H58" s="1"/>
  <c r="G77"/>
  <c r="D22" i="3" s="1"/>
  <c r="F22" s="1"/>
  <c r="G76" i="5"/>
  <c r="D24" i="3" s="1"/>
  <c r="F24" s="1"/>
  <c r="G74" i="5"/>
  <c r="D26" i="3" s="1"/>
  <c r="F26" s="1"/>
  <c r="G73" i="5"/>
  <c r="D28" i="3" s="1"/>
  <c r="F28" s="1"/>
  <c r="G65" i="5"/>
  <c r="H65" s="1"/>
  <c r="G57"/>
  <c r="D30" i="3" s="1"/>
  <c r="F30" s="1"/>
  <c r="G79" i="5"/>
  <c r="H79" s="1"/>
  <c r="G80"/>
  <c r="D32" i="3" s="1"/>
  <c r="F32" s="1"/>
  <c r="G67" i="5"/>
  <c r="H67" s="1"/>
  <c r="G62"/>
  <c r="H62" s="1"/>
  <c r="G66"/>
  <c r="D36" i="3" s="1"/>
  <c r="F36" s="1"/>
  <c r="G82" i="5"/>
  <c r="D37" i="3" s="1"/>
  <c r="F37" s="1"/>
  <c r="M78" i="5"/>
  <c r="D38" i="3" s="1"/>
  <c r="F38" s="1"/>
  <c r="M70" i="5"/>
  <c r="M56"/>
  <c r="D40" i="3" s="1"/>
  <c r="F40" s="1"/>
  <c r="M72" i="5"/>
  <c r="D41" i="3" s="1"/>
  <c r="F41" s="1"/>
  <c r="G81" i="5"/>
  <c r="D42" i="3" s="1"/>
  <c r="F42" s="1"/>
  <c r="M69" i="5"/>
  <c r="D43" i="3" s="1"/>
  <c r="F43" s="1"/>
  <c r="G43" i="5"/>
  <c r="D9" i="3" s="1"/>
  <c r="G45" i="5"/>
  <c r="H45" s="1"/>
  <c r="G46"/>
  <c r="H46" s="1"/>
  <c r="G47"/>
  <c r="H47" s="1"/>
  <c r="G52"/>
  <c r="H52" s="1"/>
  <c r="J92" i="2" s="1"/>
  <c r="J93" s="1"/>
  <c r="G53" i="5"/>
  <c r="H53" s="1"/>
  <c r="G48"/>
  <c r="D12" i="3" s="1"/>
  <c r="F12" s="1"/>
  <c r="G49" i="5"/>
  <c r="D46" i="3" s="1"/>
  <c r="F46" s="1"/>
  <c r="G50" i="5"/>
  <c r="H50" s="1"/>
  <c r="G83"/>
  <c r="H83" s="1"/>
  <c r="G51"/>
  <c r="H51" s="1"/>
  <c r="G54"/>
  <c r="H54" s="1"/>
  <c r="G56"/>
  <c r="H56" s="1"/>
  <c r="G69"/>
  <c r="H69" s="1"/>
  <c r="G70"/>
  <c r="H70" s="1"/>
  <c r="G72"/>
  <c r="H72" s="1"/>
  <c r="G78"/>
  <c r="H78" s="1"/>
  <c r="G29"/>
  <c r="H29"/>
  <c r="J119" i="2" s="1"/>
  <c r="G30" i="5"/>
  <c r="H30"/>
  <c r="J120" i="2" s="1"/>
  <c r="G31" i="5"/>
  <c r="H31"/>
  <c r="J121" i="2" s="1"/>
  <c r="G32" i="5"/>
  <c r="H32"/>
  <c r="J122" i="2" s="1"/>
  <c r="G33" i="5"/>
  <c r="H33"/>
  <c r="J123" i="2" s="1"/>
  <c r="G34" i="5"/>
  <c r="H34"/>
  <c r="J124" i="2" s="1"/>
  <c r="G35" i="5"/>
  <c r="H35"/>
  <c r="J125" i="2" s="1"/>
  <c r="G39" i="5"/>
  <c r="H39"/>
  <c r="J126" i="2" s="1"/>
  <c r="G9" i="5"/>
  <c r="H9"/>
  <c r="D13" i="1" s="1"/>
  <c r="G7" i="5"/>
  <c r="W46" i="6"/>
  <c r="W32"/>
  <c r="W19"/>
  <c r="W48"/>
  <c r="G21" i="5"/>
  <c r="H21"/>
  <c r="G18"/>
  <c r="H18"/>
  <c r="G19"/>
  <c r="H19"/>
  <c r="G20"/>
  <c r="H20"/>
  <c r="D24" i="1"/>
  <c r="AI37" i="6"/>
  <c r="AJ37"/>
  <c r="AI38"/>
  <c r="AJ38"/>
  <c r="AI39"/>
  <c r="AJ39"/>
  <c r="AI40"/>
  <c r="AJ40"/>
  <c r="AI41"/>
  <c r="AJ41"/>
  <c r="AI42"/>
  <c r="AJ42"/>
  <c r="AI43"/>
  <c r="AJ43"/>
  <c r="AI44"/>
  <c r="AJ44"/>
  <c r="AI45"/>
  <c r="AJ45"/>
  <c r="AJ46"/>
  <c r="AI22"/>
  <c r="AJ22"/>
  <c r="AI23"/>
  <c r="AJ23"/>
  <c r="AI24"/>
  <c r="AJ24"/>
  <c r="AI25"/>
  <c r="AJ25"/>
  <c r="AI26"/>
  <c r="AJ26"/>
  <c r="AI27"/>
  <c r="AJ27"/>
  <c r="AI28"/>
  <c r="AJ28"/>
  <c r="AI29"/>
  <c r="AJ29"/>
  <c r="AI30"/>
  <c r="AJ30"/>
  <c r="AI31"/>
  <c r="AJ31"/>
  <c r="AJ32"/>
  <c r="AI7"/>
  <c r="AJ7"/>
  <c r="AI8"/>
  <c r="AJ8" s="1"/>
  <c r="AJ19" s="1"/>
  <c r="AI9"/>
  <c r="AJ9"/>
  <c r="AI10"/>
  <c r="AJ10"/>
  <c r="AI11"/>
  <c r="AJ11"/>
  <c r="AI12"/>
  <c r="AJ12"/>
  <c r="AI13"/>
  <c r="AJ13"/>
  <c r="AI14"/>
  <c r="AJ14"/>
  <c r="AI15"/>
  <c r="AJ15"/>
  <c r="AI16"/>
  <c r="AJ16"/>
  <c r="AI17"/>
  <c r="AJ17"/>
  <c r="AI18"/>
  <c r="AJ18"/>
  <c r="AI32"/>
  <c r="E46"/>
  <c r="E54"/>
  <c r="E60"/>
  <c r="E62"/>
  <c r="E22"/>
  <c r="E25"/>
  <c r="E26"/>
  <c r="E27"/>
  <c r="E28"/>
  <c r="E32"/>
  <c r="E7"/>
  <c r="E8"/>
  <c r="E19" s="1"/>
  <c r="E48" s="1"/>
  <c r="E10"/>
  <c r="E13"/>
  <c r="E14"/>
  <c r="E16"/>
  <c r="E17"/>
  <c r="E18"/>
  <c r="AI54"/>
  <c r="AI55"/>
  <c r="AI62" s="1"/>
  <c r="AI56"/>
  <c r="AI57"/>
  <c r="AJ57" s="1"/>
  <c r="AI58"/>
  <c r="AI59"/>
  <c r="AJ59" s="1"/>
  <c r="AI60"/>
  <c r="AI61"/>
  <c r="AJ61" s="1"/>
  <c r="AI19"/>
  <c r="AJ54"/>
  <c r="AJ56"/>
  <c r="AJ58"/>
  <c r="AJ60"/>
  <c r="G22" i="5"/>
  <c r="H22"/>
  <c r="D26" i="1" s="1"/>
  <c r="G23" i="5"/>
  <c r="H23"/>
  <c r="E11" i="4"/>
  <c r="M43" i="5"/>
  <c r="G11" i="4"/>
  <c r="S43" i="5"/>
  <c r="I11" i="4"/>
  <c r="Y43" i="5"/>
  <c r="K11" i="4"/>
  <c r="AE43" i="5"/>
  <c r="M11" i="4"/>
  <c r="AK43" i="5"/>
  <c r="O11" i="4"/>
  <c r="AQ43" i="5"/>
  <c r="Q11" i="4"/>
  <c r="AW43" i="5"/>
  <c r="S11" i="4"/>
  <c r="BC43" i="5"/>
  <c r="U11" i="4"/>
  <c r="BI43" i="5"/>
  <c r="W11" i="4"/>
  <c r="BO43" i="5"/>
  <c r="Y11" i="4"/>
  <c r="BU43" i="5"/>
  <c r="AA11" i="4"/>
  <c r="AW9" i="3"/>
  <c r="AW13" s="1"/>
  <c r="AW11"/>
  <c r="AW12"/>
  <c r="S55" i="5"/>
  <c r="H16" i="3" s="1"/>
  <c r="Y55" i="5"/>
  <c r="L16" i="3"/>
  <c r="AE55" i="5"/>
  <c r="P16" i="3" s="1"/>
  <c r="AK55" i="5"/>
  <c r="T16" i="3"/>
  <c r="AQ55" i="5"/>
  <c r="X16" i="3" s="1"/>
  <c r="AW55" i="5"/>
  <c r="AB16" i="3"/>
  <c r="BC55" i="5"/>
  <c r="AF16" i="3" s="1"/>
  <c r="BI55" i="5"/>
  <c r="AJ16" i="3"/>
  <c r="BO55" i="5"/>
  <c r="AN16" i="3" s="1"/>
  <c r="BU55" i="5"/>
  <c r="AR16" i="3"/>
  <c r="AW46"/>
  <c r="AW47"/>
  <c r="AW48"/>
  <c r="AW58"/>
  <c r="AW57"/>
  <c r="AW56"/>
  <c r="AW55"/>
  <c r="AW54"/>
  <c r="AW53"/>
  <c r="AW52"/>
  <c r="AW51"/>
  <c r="AW50"/>
  <c r="S69" i="5"/>
  <c r="H43" i="3" s="1"/>
  <c r="Y69" i="5"/>
  <c r="L43" i="3"/>
  <c r="AE69" i="5"/>
  <c r="P43" i="3" s="1"/>
  <c r="X43"/>
  <c r="AK69" i="5"/>
  <c r="AB43" i="3"/>
  <c r="AF43"/>
  <c r="AJ43"/>
  <c r="AW69" i="5"/>
  <c r="AN43" i="3" s="1"/>
  <c r="AR43"/>
  <c r="S81" i="5"/>
  <c r="H42" i="3"/>
  <c r="Y81" i="5"/>
  <c r="L42" i="3" s="1"/>
  <c r="AE81" i="5"/>
  <c r="P42" i="3"/>
  <c r="T42"/>
  <c r="X42"/>
  <c r="AK81" i="5"/>
  <c r="AB42" i="3" s="1"/>
  <c r="BC81" i="5"/>
  <c r="AF42" i="3"/>
  <c r="BI81" i="5"/>
  <c r="AJ42" i="3" s="1"/>
  <c r="BO81" i="5"/>
  <c r="AN42" i="3"/>
  <c r="BU81" i="5"/>
  <c r="AR42" i="3" s="1"/>
  <c r="AW41"/>
  <c r="S56" i="5"/>
  <c r="H40" i="3" s="1"/>
  <c r="Y56" i="5"/>
  <c r="L40" i="3"/>
  <c r="AE56" i="5"/>
  <c r="P40" i="3" s="1"/>
  <c r="X40"/>
  <c r="AK56" i="5"/>
  <c r="AB40" i="3"/>
  <c r="AF40"/>
  <c r="AJ40"/>
  <c r="AW56" i="5"/>
  <c r="AN40" i="3" s="1"/>
  <c r="AR40"/>
  <c r="S70" i="5"/>
  <c r="H39" i="3"/>
  <c r="Y70" i="5"/>
  <c r="L39" i="3" s="1"/>
  <c r="AE70" i="5"/>
  <c r="P39" i="3"/>
  <c r="T39"/>
  <c r="X39"/>
  <c r="AK70" i="5"/>
  <c r="AB39" i="3" s="1"/>
  <c r="AF39"/>
  <c r="AJ39"/>
  <c r="AW70" i="5"/>
  <c r="AN39" i="3"/>
  <c r="AR39"/>
  <c r="AW37"/>
  <c r="AW36"/>
  <c r="S62" i="5"/>
  <c r="H35" i="3" s="1"/>
  <c r="Y62" i="5"/>
  <c r="L35" i="3"/>
  <c r="AE62" i="5"/>
  <c r="P35" i="3" s="1"/>
  <c r="AK62" i="5"/>
  <c r="T35" i="3"/>
  <c r="AQ62" i="5"/>
  <c r="X35" i="3" s="1"/>
  <c r="AW62" i="5"/>
  <c r="AB35" i="3"/>
  <c r="BC62" i="5"/>
  <c r="AF35" i="3" s="1"/>
  <c r="BI62" i="5"/>
  <c r="AJ35" i="3"/>
  <c r="BO62" i="5"/>
  <c r="AN35" i="3" s="1"/>
  <c r="BU62" i="5"/>
  <c r="AR35" i="3"/>
  <c r="AW34"/>
  <c r="AW33"/>
  <c r="S80" i="5"/>
  <c r="H32" i="3" s="1"/>
  <c r="Y80" i="5"/>
  <c r="L32" i="3"/>
  <c r="AE80" i="5"/>
  <c r="P32" i="3" s="1"/>
  <c r="AK80" i="5"/>
  <c r="T32" i="3"/>
  <c r="AQ80" i="5"/>
  <c r="X32" i="3" s="1"/>
  <c r="AW80" i="5"/>
  <c r="AB32" i="3"/>
  <c r="BC80" i="5"/>
  <c r="AF32" i="3" s="1"/>
  <c r="BI80" i="5"/>
  <c r="AJ32" i="3"/>
  <c r="BO80" i="5"/>
  <c r="AN32" i="3" s="1"/>
  <c r="BU80" i="5"/>
  <c r="AR32" i="3"/>
  <c r="AW31"/>
  <c r="AW30"/>
  <c r="AW29"/>
  <c r="S73" i="5"/>
  <c r="H28" i="3"/>
  <c r="Y73" i="5"/>
  <c r="L28" i="3" s="1"/>
  <c r="AE73" i="5"/>
  <c r="P28" i="3"/>
  <c r="AK73" i="5"/>
  <c r="T28" i="3" s="1"/>
  <c r="AQ73" i="5"/>
  <c r="X28" i="3"/>
  <c r="AW73" i="5"/>
  <c r="AB28" i="3" s="1"/>
  <c r="BC73" i="5"/>
  <c r="AF28" i="3"/>
  <c r="BI73" i="5"/>
  <c r="AJ28" i="3" s="1"/>
  <c r="BO73" i="5"/>
  <c r="AN28" i="3"/>
  <c r="BU73" i="5"/>
  <c r="AR28" i="3" s="1"/>
  <c r="AW27"/>
  <c r="S74" i="5"/>
  <c r="H26" i="3" s="1"/>
  <c r="Y74" i="5"/>
  <c r="L26" i="3"/>
  <c r="AE74" i="5"/>
  <c r="P26" i="3" s="1"/>
  <c r="AK74" i="5"/>
  <c r="T26" i="3"/>
  <c r="AQ74" i="5"/>
  <c r="X26" i="3" s="1"/>
  <c r="AW74" i="5"/>
  <c r="AB26" i="3"/>
  <c r="BC74" i="5"/>
  <c r="AF26" i="3" s="1"/>
  <c r="BI74" i="5"/>
  <c r="AJ26" i="3"/>
  <c r="BO74" i="5"/>
  <c r="AN26" i="3" s="1"/>
  <c r="BU74" i="5"/>
  <c r="AR26" i="3"/>
  <c r="S59" i="5"/>
  <c r="H25" i="3" s="1"/>
  <c r="Y59" i="5"/>
  <c r="L25" i="3"/>
  <c r="AE59" i="5"/>
  <c r="P25" i="3" s="1"/>
  <c r="AK59" i="5"/>
  <c r="T25" i="3"/>
  <c r="AQ59" i="5"/>
  <c r="X25" i="3" s="1"/>
  <c r="AW59" i="5"/>
  <c r="AB25" i="3"/>
  <c r="BC59" i="5"/>
  <c r="AF25" i="3" s="1"/>
  <c r="BI59" i="5"/>
  <c r="AJ25" i="3"/>
  <c r="BO59" i="5"/>
  <c r="AN25" i="3" s="1"/>
  <c r="BU59" i="5"/>
  <c r="AR25" i="3"/>
  <c r="S76" i="5"/>
  <c r="H24" i="3" s="1"/>
  <c r="Y76" i="5"/>
  <c r="L24" i="3"/>
  <c r="AE76" i="5"/>
  <c r="P24" i="3" s="1"/>
  <c r="AK76" i="5"/>
  <c r="T24" i="3"/>
  <c r="AQ76" i="5"/>
  <c r="X24" i="3"/>
  <c r="AW76" i="5"/>
  <c r="AB24" i="3"/>
  <c r="BC76" i="5"/>
  <c r="AF24" i="3" s="1"/>
  <c r="BI76" i="5"/>
  <c r="AJ24" i="3"/>
  <c r="BO76" i="5"/>
  <c r="AN24" i="3" s="1"/>
  <c r="BU76" i="5"/>
  <c r="AR24" i="3"/>
  <c r="S71" i="5"/>
  <c r="H23" i="3" s="1"/>
  <c r="J23" s="1"/>
  <c r="Y71" i="5"/>
  <c r="L23" i="3"/>
  <c r="AE71" i="5"/>
  <c r="P23" i="3" s="1"/>
  <c r="AK71" i="5"/>
  <c r="T23" i="3"/>
  <c r="AQ71" i="5"/>
  <c r="X23" i="3" s="1"/>
  <c r="AW71" i="5"/>
  <c r="AB23" i="3"/>
  <c r="BC71" i="5"/>
  <c r="AF23" i="3" s="1"/>
  <c r="BI71" i="5"/>
  <c r="AJ23" i="3"/>
  <c r="BO71" i="5"/>
  <c r="AN23" i="3" s="1"/>
  <c r="BU71" i="5"/>
  <c r="AR23" i="3"/>
  <c r="S77" i="5"/>
  <c r="H22" i="3" s="1"/>
  <c r="Y77" i="5"/>
  <c r="L22" i="3"/>
  <c r="AE77" i="5"/>
  <c r="P22" i="3"/>
  <c r="AK77" i="5"/>
  <c r="T22" i="3"/>
  <c r="AQ77" i="5"/>
  <c r="X22" i="3" s="1"/>
  <c r="AW77" i="5"/>
  <c r="AB22" i="3"/>
  <c r="BC77" i="5"/>
  <c r="AF22" i="3" s="1"/>
  <c r="BI77" i="5"/>
  <c r="AJ22" i="3"/>
  <c r="BO77" i="5"/>
  <c r="AN22" i="3" s="1"/>
  <c r="BU77" i="5"/>
  <c r="AR22" i="3"/>
  <c r="AW21"/>
  <c r="S75" i="5"/>
  <c r="H20" i="3"/>
  <c r="Y75" i="5"/>
  <c r="L20" i="3" s="1"/>
  <c r="AE75" i="5"/>
  <c r="P20" i="3"/>
  <c r="AK75" i="5"/>
  <c r="T20" i="3"/>
  <c r="AQ75" i="5"/>
  <c r="X20" i="3" s="1"/>
  <c r="AW75" i="5"/>
  <c r="AB20" i="3"/>
  <c r="BC75" i="5"/>
  <c r="AF20" i="3" s="1"/>
  <c r="BI75" i="5"/>
  <c r="AJ20" i="3"/>
  <c r="BO75" i="5"/>
  <c r="AN20" i="3" s="1"/>
  <c r="BU75" i="5"/>
  <c r="AR20" i="3"/>
  <c r="AW19"/>
  <c r="AW18"/>
  <c r="S61" i="5"/>
  <c r="H17" i="3" s="1"/>
  <c r="Y61" i="5"/>
  <c r="L17" i="3"/>
  <c r="AE61" i="5"/>
  <c r="P17" i="3" s="1"/>
  <c r="AK61" i="5"/>
  <c r="T17" i="3"/>
  <c r="AQ61" i="5"/>
  <c r="X17" i="3" s="1"/>
  <c r="AW61" i="5"/>
  <c r="AB17" i="3"/>
  <c r="BC61" i="5"/>
  <c r="AF17" i="3" s="1"/>
  <c r="BI61" i="5"/>
  <c r="AJ17" i="3"/>
  <c r="BO61" i="5"/>
  <c r="AN17" i="3" s="1"/>
  <c r="BU61" i="5"/>
  <c r="AR17" i="3"/>
  <c r="S44" i="5"/>
  <c r="S45"/>
  <c r="S46"/>
  <c r="S47"/>
  <c r="H9" i="3"/>
  <c r="Y44" i="5"/>
  <c r="Y45"/>
  <c r="Y46"/>
  <c r="Y47"/>
  <c r="L9" i="3"/>
  <c r="AE44" i="5"/>
  <c r="AE45"/>
  <c r="AE46"/>
  <c r="AE47"/>
  <c r="P9" i="3"/>
  <c r="AK44" i="5"/>
  <c r="AK45"/>
  <c r="AK46"/>
  <c r="AK47"/>
  <c r="T9" i="3"/>
  <c r="AQ44" i="5"/>
  <c r="AQ45"/>
  <c r="AQ46"/>
  <c r="AQ47"/>
  <c r="X9" i="3"/>
  <c r="AW44" i="5"/>
  <c r="AW45"/>
  <c r="AW46"/>
  <c r="AW47"/>
  <c r="AB9" i="3"/>
  <c r="BC44" i="5"/>
  <c r="BC45"/>
  <c r="BC46"/>
  <c r="BC47"/>
  <c r="AF9" i="3"/>
  <c r="BI44" i="5"/>
  <c r="BI45"/>
  <c r="BI46"/>
  <c r="BI47"/>
  <c r="AJ9" i="3"/>
  <c r="BO44" i="5"/>
  <c r="BO45"/>
  <c r="BO46"/>
  <c r="BO47"/>
  <c r="AN9" i="3"/>
  <c r="BU44" i="5"/>
  <c r="BU45"/>
  <c r="BU46"/>
  <c r="BU47"/>
  <c r="AR9" i="3"/>
  <c r="S52" i="5"/>
  <c r="S53"/>
  <c r="H11" i="3" s="1"/>
  <c r="Y52" i="5"/>
  <c r="Y53"/>
  <c r="L11" i="3" s="1"/>
  <c r="AE52" i="5"/>
  <c r="AE53"/>
  <c r="P11" i="3" s="1"/>
  <c r="AK52" i="5"/>
  <c r="AK53"/>
  <c r="T11" i="3" s="1"/>
  <c r="AQ52" i="5"/>
  <c r="AQ53"/>
  <c r="X11" i="3" s="1"/>
  <c r="AW52" i="5"/>
  <c r="AW53"/>
  <c r="AB11" i="3" s="1"/>
  <c r="BC52" i="5"/>
  <c r="BC53"/>
  <c r="AF11" i="3" s="1"/>
  <c r="BI52" i="5"/>
  <c r="BI53"/>
  <c r="AJ11" i="3" s="1"/>
  <c r="BO52" i="5"/>
  <c r="BO53"/>
  <c r="AN11" i="3" s="1"/>
  <c r="BU52" i="5"/>
  <c r="BU53"/>
  <c r="AR11" i="3" s="1"/>
  <c r="S48" i="5"/>
  <c r="H12" i="3" s="1"/>
  <c r="Y48" i="5"/>
  <c r="L12" i="3"/>
  <c r="AE48" i="5"/>
  <c r="P12" i="3" s="1"/>
  <c r="AK48" i="5"/>
  <c r="T12" i="3"/>
  <c r="AQ48" i="5"/>
  <c r="X12" i="3" s="1"/>
  <c r="AW48" i="5"/>
  <c r="AB12" i="3"/>
  <c r="BC48" i="5"/>
  <c r="AF12" i="3" s="1"/>
  <c r="BI48" i="5"/>
  <c r="AJ12" i="3"/>
  <c r="BO48" i="5"/>
  <c r="AN12" i="3" s="1"/>
  <c r="BU48" i="5"/>
  <c r="AR12" i="3"/>
  <c r="S64" i="5"/>
  <c r="H18" i="3" s="1"/>
  <c r="Y64" i="5"/>
  <c r="L18" i="3"/>
  <c r="AE64" i="5"/>
  <c r="P18" i="3" s="1"/>
  <c r="AK64" i="5"/>
  <c r="T18" i="3"/>
  <c r="AQ64" i="5"/>
  <c r="X18" i="3" s="1"/>
  <c r="AW64" i="5"/>
  <c r="AB18" i="3"/>
  <c r="BC64" i="5"/>
  <c r="AF18" i="3" s="1"/>
  <c r="BI64" i="5"/>
  <c r="AJ18" i="3"/>
  <c r="BO64" i="5"/>
  <c r="AN18" i="3" s="1"/>
  <c r="BU64" i="5"/>
  <c r="AR18" i="3"/>
  <c r="S68" i="5"/>
  <c r="H19" i="3"/>
  <c r="J19" s="1"/>
  <c r="N19" s="1"/>
  <c r="R19" s="1"/>
  <c r="Y68" i="5"/>
  <c r="L19" i="3" s="1"/>
  <c r="AE68" i="5"/>
  <c r="P19" i="3"/>
  <c r="AK68" i="5"/>
  <c r="T19" i="3" s="1"/>
  <c r="AQ68" i="5"/>
  <c r="X19" i="3"/>
  <c r="AW68" i="5"/>
  <c r="AB19" i="3" s="1"/>
  <c r="BC68" i="5"/>
  <c r="AF19" i="3"/>
  <c r="BI68" i="5"/>
  <c r="AJ19" i="3" s="1"/>
  <c r="BO68" i="5"/>
  <c r="AN19" i="3"/>
  <c r="BU68" i="5"/>
  <c r="AR19" i="3" s="1"/>
  <c r="S58" i="5"/>
  <c r="H21" i="3"/>
  <c r="Y58" i="5"/>
  <c r="L21" i="3" s="1"/>
  <c r="AE58" i="5"/>
  <c r="P21" i="3"/>
  <c r="T21"/>
  <c r="X21"/>
  <c r="AK58" i="5"/>
  <c r="AB21" i="3" s="1"/>
  <c r="AF21"/>
  <c r="AJ21"/>
  <c r="AW58" i="5"/>
  <c r="AN21" i="3"/>
  <c r="BU58" i="5"/>
  <c r="AR21" i="3" s="1"/>
  <c r="S63" i="5"/>
  <c r="H27" i="3"/>
  <c r="J27" s="1"/>
  <c r="Y63" i="5"/>
  <c r="L27" i="3" s="1"/>
  <c r="AE63" i="5"/>
  <c r="P27" i="3"/>
  <c r="AK63" i="5"/>
  <c r="T27" i="3" s="1"/>
  <c r="AQ63" i="5"/>
  <c r="X27" i="3"/>
  <c r="AW63" i="5"/>
  <c r="AB27" i="3" s="1"/>
  <c r="BC63" i="5"/>
  <c r="AF27" i="3"/>
  <c r="BI63" i="5"/>
  <c r="AJ27" i="3" s="1"/>
  <c r="BO63" i="5"/>
  <c r="AN27" i="3"/>
  <c r="BU63" i="5"/>
  <c r="AR27" i="3" s="1"/>
  <c r="S65" i="5"/>
  <c r="H29" i="3"/>
  <c r="Y65" i="5"/>
  <c r="L29" i="3" s="1"/>
  <c r="AE65" i="5"/>
  <c r="P29" i="3"/>
  <c r="AK65" i="5"/>
  <c r="T29" i="3" s="1"/>
  <c r="AQ65" i="5"/>
  <c r="X29" i="3"/>
  <c r="AW65" i="5"/>
  <c r="AB29" i="3" s="1"/>
  <c r="BC65" i="5"/>
  <c r="AF29" i="3"/>
  <c r="BI65" i="5"/>
  <c r="AJ29" i="3" s="1"/>
  <c r="BO65" i="5"/>
  <c r="AN29" i="3"/>
  <c r="BU65" i="5"/>
  <c r="AR29" i="3" s="1"/>
  <c r="S57" i="5"/>
  <c r="H30" i="3" s="1"/>
  <c r="J30" s="1"/>
  <c r="Y57" i="5"/>
  <c r="L30" i="3"/>
  <c r="AE57" i="5"/>
  <c r="P30" i="3" s="1"/>
  <c r="AK57" i="5"/>
  <c r="T30" i="3"/>
  <c r="AQ57" i="5"/>
  <c r="X30" i="3" s="1"/>
  <c r="AW57" i="5"/>
  <c r="AB30" i="3"/>
  <c r="BC57" i="5"/>
  <c r="AF30" i="3" s="1"/>
  <c r="BI57" i="5"/>
  <c r="AJ30" i="3"/>
  <c r="BO57" i="5"/>
  <c r="AN30" i="3" s="1"/>
  <c r="BU57" i="5"/>
  <c r="AR30" i="3"/>
  <c r="S79" i="5"/>
  <c r="H31" i="3"/>
  <c r="Y79" i="5"/>
  <c r="L31" i="3" s="1"/>
  <c r="AE79" i="5"/>
  <c r="P31" i="3"/>
  <c r="AK79" i="5"/>
  <c r="T31" i="3" s="1"/>
  <c r="AQ79" i="5"/>
  <c r="X31" i="3"/>
  <c r="AW79" i="5"/>
  <c r="AB31" i="3" s="1"/>
  <c r="BC79" i="5"/>
  <c r="AF31" i="3"/>
  <c r="BI79" i="5"/>
  <c r="AJ31" i="3" s="1"/>
  <c r="BO79" i="5"/>
  <c r="AN31" i="3"/>
  <c r="BU79" i="5"/>
  <c r="AR31" i="3" s="1"/>
  <c r="S67" i="5"/>
  <c r="H33" i="3"/>
  <c r="Y67" i="5"/>
  <c r="L33" i="3" s="1"/>
  <c r="AE67" i="5"/>
  <c r="P33" i="3"/>
  <c r="AK67" i="5"/>
  <c r="T33" i="3" s="1"/>
  <c r="AQ67" i="5"/>
  <c r="X33" i="3"/>
  <c r="AW67" i="5"/>
  <c r="AB33" i="3" s="1"/>
  <c r="BC67" i="5"/>
  <c r="AF33" i="3"/>
  <c r="BI67" i="5"/>
  <c r="AJ33" i="3" s="1"/>
  <c r="BO67" i="5"/>
  <c r="AN33" i="3"/>
  <c r="BU67" i="5"/>
  <c r="AR33" i="3" s="1"/>
  <c r="S60" i="5"/>
  <c r="H34" i="3" s="1"/>
  <c r="J34" s="1"/>
  <c r="Y60" i="5"/>
  <c r="L34" i="3"/>
  <c r="AE60" i="5"/>
  <c r="P34" i="3" s="1"/>
  <c r="AK60" i="5"/>
  <c r="T34" i="3"/>
  <c r="AQ60" i="5"/>
  <c r="X34" i="3" s="1"/>
  <c r="AW60" i="5"/>
  <c r="AB34" i="3"/>
  <c r="BC60" i="5"/>
  <c r="AF34" i="3" s="1"/>
  <c r="BI60" i="5"/>
  <c r="AJ34" i="3"/>
  <c r="BO60" i="5"/>
  <c r="AN34" i="3" s="1"/>
  <c r="BU60" i="5"/>
  <c r="AR34" i="3"/>
  <c r="S66" i="5"/>
  <c r="H36" i="3" s="1"/>
  <c r="J36" s="1"/>
  <c r="Y66" i="5"/>
  <c r="L36" i="3"/>
  <c r="AE66" i="5"/>
  <c r="P36" i="3" s="1"/>
  <c r="AK66" i="5"/>
  <c r="T36" i="3"/>
  <c r="AQ66" i="5"/>
  <c r="X36" i="3" s="1"/>
  <c r="AW66" i="5"/>
  <c r="AB36" i="3"/>
  <c r="BC66" i="5"/>
  <c r="AF36" i="3" s="1"/>
  <c r="BI66" i="5"/>
  <c r="AJ36" i="3"/>
  <c r="BO66" i="5"/>
  <c r="AN36" i="3" s="1"/>
  <c r="BU66" i="5"/>
  <c r="AR36" i="3"/>
  <c r="S82" i="5"/>
  <c r="H37" i="3"/>
  <c r="J37" s="1"/>
  <c r="Y82" i="5"/>
  <c r="L37" i="3" s="1"/>
  <c r="AE82" i="5"/>
  <c r="P37" i="3"/>
  <c r="AK82" i="5"/>
  <c r="T37" i="3" s="1"/>
  <c r="AQ82" i="5"/>
  <c r="X37" i="3"/>
  <c r="AW82" i="5"/>
  <c r="AB37" i="3" s="1"/>
  <c r="BC82" i="5"/>
  <c r="AF37" i="3"/>
  <c r="BI82" i="5"/>
  <c r="AJ37" i="3" s="1"/>
  <c r="BO82" i="5"/>
  <c r="AN37" i="3"/>
  <c r="BU82" i="5"/>
  <c r="AR37" i="3" s="1"/>
  <c r="S72" i="5"/>
  <c r="H41" i="3" s="1"/>
  <c r="J41" s="1"/>
  <c r="Y72" i="5"/>
  <c r="L41" i="3"/>
  <c r="AE72" i="5"/>
  <c r="P41" i="3" s="1"/>
  <c r="X41"/>
  <c r="AK72" i="5"/>
  <c r="AB41" i="3"/>
  <c r="AF41"/>
  <c r="AJ41"/>
  <c r="AW72" i="5"/>
  <c r="AN41" i="3" s="1"/>
  <c r="AR41"/>
  <c r="S49" i="5"/>
  <c r="H46" i="3" s="1"/>
  <c r="J46" s="1"/>
  <c r="Y49" i="5"/>
  <c r="L46" i="3"/>
  <c r="AE49" i="5"/>
  <c r="P46" i="3" s="1"/>
  <c r="AK49" i="5"/>
  <c r="T46" i="3"/>
  <c r="AQ49" i="5"/>
  <c r="X46" i="3" s="1"/>
  <c r="AW49" i="5"/>
  <c r="AB46" i="3"/>
  <c r="BC49" i="5"/>
  <c r="AF46" i="3" s="1"/>
  <c r="BI49" i="5"/>
  <c r="AJ46" i="3"/>
  <c r="BO49" i="5"/>
  <c r="AN46" i="3" s="1"/>
  <c r="BU49" i="5"/>
  <c r="AR46" i="3"/>
  <c r="S50" i="5"/>
  <c r="H47" i="3"/>
  <c r="Y50" i="5"/>
  <c r="L47" i="3" s="1"/>
  <c r="AE50" i="5"/>
  <c r="P47" i="3"/>
  <c r="AK50" i="5"/>
  <c r="T47" i="3" s="1"/>
  <c r="AQ50" i="5"/>
  <c r="X47" i="3"/>
  <c r="AW50" i="5"/>
  <c r="AB47" i="3" s="1"/>
  <c r="BC50" i="5"/>
  <c r="AF47" i="3"/>
  <c r="BI50" i="5"/>
  <c r="AJ47" i="3" s="1"/>
  <c r="BO50" i="5"/>
  <c r="AN47" i="3"/>
  <c r="BU50" i="5"/>
  <c r="AR47" i="3" s="1"/>
  <c r="S83" i="5"/>
  <c r="H48" i="3" s="1"/>
  <c r="Y83" i="5"/>
  <c r="L48" i="3"/>
  <c r="AE83" i="5"/>
  <c r="P48" i="3" s="1"/>
  <c r="T48"/>
  <c r="X48"/>
  <c r="AK83" i="5"/>
  <c r="AB48" i="3"/>
  <c r="BC83" i="5"/>
  <c r="AF48" i="3" s="1"/>
  <c r="BI83" i="5"/>
  <c r="AJ48" i="3"/>
  <c r="BO83" i="5"/>
  <c r="AN48" i="3" s="1"/>
  <c r="BU83" i="5"/>
  <c r="AR48" i="3"/>
  <c r="AT58"/>
  <c r="AV58"/>
  <c r="AT57"/>
  <c r="AV57"/>
  <c r="D54"/>
  <c r="V54"/>
  <c r="AB13"/>
  <c r="AB54"/>
  <c r="AF13"/>
  <c r="AF54"/>
  <c r="AN13"/>
  <c r="AN54"/>
  <c r="AR13"/>
  <c r="AR54"/>
  <c r="AJ13"/>
  <c r="AJ54"/>
  <c r="X13"/>
  <c r="X54"/>
  <c r="AT55"/>
  <c r="AV55"/>
  <c r="AT53"/>
  <c r="AV53"/>
  <c r="AT51"/>
  <c r="AV51" s="1"/>
  <c r="G36" i="5"/>
  <c r="H36"/>
  <c r="J101" i="2" s="1"/>
  <c r="G37" i="5"/>
  <c r="H37"/>
  <c r="G14"/>
  <c r="H14" s="1"/>
  <c r="G13"/>
  <c r="H13"/>
  <c r="J99" i="2" s="1"/>
  <c r="G12" i="5"/>
  <c r="H12" s="1"/>
  <c r="J19" i="2"/>
  <c r="G41" i="5"/>
  <c r="H41" s="1"/>
  <c r="D27" i="1"/>
  <c r="D21"/>
  <c r="G15" i="5"/>
  <c r="H15" s="1"/>
  <c r="N15" s="1"/>
  <c r="T15" s="1"/>
  <c r="Z15" s="1"/>
  <c r="AF15" s="1"/>
  <c r="AL15" s="1"/>
  <c r="AR15" s="1"/>
  <c r="J16" i="2"/>
  <c r="M8" i="5"/>
  <c r="N8" s="1"/>
  <c r="T8" s="1"/>
  <c r="Z8" s="1"/>
  <c r="AF8" s="1"/>
  <c r="AL8" s="1"/>
  <c r="AR8" s="1"/>
  <c r="S8"/>
  <c r="Y8"/>
  <c r="AE8"/>
  <c r="AK8"/>
  <c r="AQ8"/>
  <c r="M9"/>
  <c r="N9" s="1"/>
  <c r="T9" s="1"/>
  <c r="Z9" s="1"/>
  <c r="AF9" s="1"/>
  <c r="AL9" s="1"/>
  <c r="AR9" s="1"/>
  <c r="S9"/>
  <c r="Y9"/>
  <c r="AE9"/>
  <c r="AK9"/>
  <c r="AQ9"/>
  <c r="M10"/>
  <c r="N10" s="1"/>
  <c r="T10" s="1"/>
  <c r="Z10" s="1"/>
  <c r="AF10" s="1"/>
  <c r="AL10" s="1"/>
  <c r="AR10" s="1"/>
  <c r="S10"/>
  <c r="Y10"/>
  <c r="AE10"/>
  <c r="AK10"/>
  <c r="AQ10"/>
  <c r="G11"/>
  <c r="H11" s="1"/>
  <c r="N11" s="1"/>
  <c r="T11" s="1"/>
  <c r="Z11" s="1"/>
  <c r="AF11" s="1"/>
  <c r="AL11" s="1"/>
  <c r="AR11" s="1"/>
  <c r="M11"/>
  <c r="S11"/>
  <c r="Y11"/>
  <c r="AE11"/>
  <c r="AK11"/>
  <c r="AQ11"/>
  <c r="M12"/>
  <c r="S12"/>
  <c r="Y12"/>
  <c r="AE12"/>
  <c r="AK12"/>
  <c r="AQ12"/>
  <c r="M13"/>
  <c r="N13" s="1"/>
  <c r="T13" s="1"/>
  <c r="Z13" s="1"/>
  <c r="AF13" s="1"/>
  <c r="AL13" s="1"/>
  <c r="AR13" s="1"/>
  <c r="S13"/>
  <c r="Y13"/>
  <c r="AE13"/>
  <c r="AK13"/>
  <c r="AQ13"/>
  <c r="M14"/>
  <c r="S14"/>
  <c r="Y14"/>
  <c r="AE14"/>
  <c r="AK14"/>
  <c r="AQ14"/>
  <c r="M15"/>
  <c r="S15"/>
  <c r="Y15"/>
  <c r="AE15"/>
  <c r="AK15"/>
  <c r="AQ15"/>
  <c r="M16"/>
  <c r="N16" s="1"/>
  <c r="T16" s="1"/>
  <c r="Z16" s="1"/>
  <c r="AF16" s="1"/>
  <c r="AL16" s="1"/>
  <c r="AR16" s="1"/>
  <c r="S16"/>
  <c r="Y16"/>
  <c r="AE16"/>
  <c r="AK16"/>
  <c r="AQ16"/>
  <c r="G17"/>
  <c r="H17" s="1"/>
  <c r="N17" s="1"/>
  <c r="T17" s="1"/>
  <c r="Z17" s="1"/>
  <c r="AF17" s="1"/>
  <c r="AL17" s="1"/>
  <c r="AR17" s="1"/>
  <c r="M17"/>
  <c r="S17"/>
  <c r="Y17"/>
  <c r="AE17"/>
  <c r="AK17"/>
  <c r="AQ17"/>
  <c r="M18"/>
  <c r="N18" s="1"/>
  <c r="T18" s="1"/>
  <c r="Z18" s="1"/>
  <c r="AF18" s="1"/>
  <c r="AL18" s="1"/>
  <c r="AR18" s="1"/>
  <c r="S18"/>
  <c r="Y18"/>
  <c r="AE18"/>
  <c r="AK18"/>
  <c r="AQ18"/>
  <c r="M19"/>
  <c r="N19" s="1"/>
  <c r="T19" s="1"/>
  <c r="Z19" s="1"/>
  <c r="AF19" s="1"/>
  <c r="AL19" s="1"/>
  <c r="AR19" s="1"/>
  <c r="S19"/>
  <c r="Y19"/>
  <c r="AE19"/>
  <c r="AK19"/>
  <c r="AQ19"/>
  <c r="M20"/>
  <c r="N20" s="1"/>
  <c r="T20" s="1"/>
  <c r="Z20" s="1"/>
  <c r="AF20" s="1"/>
  <c r="AL20" s="1"/>
  <c r="AR20" s="1"/>
  <c r="S20"/>
  <c r="Y20"/>
  <c r="AE20"/>
  <c r="AK20"/>
  <c r="AQ20"/>
  <c r="M21"/>
  <c r="N21" s="1"/>
  <c r="T21" s="1"/>
  <c r="Z21" s="1"/>
  <c r="AF21" s="1"/>
  <c r="AL21" s="1"/>
  <c r="AR21" s="1"/>
  <c r="S21"/>
  <c r="Y21"/>
  <c r="AE21"/>
  <c r="AK21"/>
  <c r="AQ21"/>
  <c r="M22"/>
  <c r="N22" s="1"/>
  <c r="T22" s="1"/>
  <c r="Z22" s="1"/>
  <c r="AF22" s="1"/>
  <c r="AL22" s="1"/>
  <c r="AR22" s="1"/>
  <c r="S22"/>
  <c r="Y22"/>
  <c r="AE22"/>
  <c r="AK22"/>
  <c r="AQ22"/>
  <c r="M23"/>
  <c r="N23" s="1"/>
  <c r="T23" s="1"/>
  <c r="Z23" s="1"/>
  <c r="AF23" s="1"/>
  <c r="AL23" s="1"/>
  <c r="AR23" s="1"/>
  <c r="S23"/>
  <c r="Y23"/>
  <c r="AE23"/>
  <c r="AK23"/>
  <c r="AQ23"/>
  <c r="M24"/>
  <c r="N24" s="1"/>
  <c r="T24" s="1"/>
  <c r="Z24" s="1"/>
  <c r="AF24" s="1"/>
  <c r="AL24" s="1"/>
  <c r="AR24" s="1"/>
  <c r="S24"/>
  <c r="Y24"/>
  <c r="AE24"/>
  <c r="AK24"/>
  <c r="AQ24"/>
  <c r="G25"/>
  <c r="H25" s="1"/>
  <c r="N25" s="1"/>
  <c r="T25" s="1"/>
  <c r="Z25" s="1"/>
  <c r="AF25" s="1"/>
  <c r="AL25" s="1"/>
  <c r="AR25" s="1"/>
  <c r="M25"/>
  <c r="S25"/>
  <c r="Y25"/>
  <c r="AE25"/>
  <c r="AK25"/>
  <c r="AQ25"/>
  <c r="M26"/>
  <c r="N26" s="1"/>
  <c r="T26" s="1"/>
  <c r="Z26" s="1"/>
  <c r="AF26" s="1"/>
  <c r="AL26" s="1"/>
  <c r="AR26" s="1"/>
  <c r="S26"/>
  <c r="Y26"/>
  <c r="AE26"/>
  <c r="AK26"/>
  <c r="AQ26"/>
  <c r="M27"/>
  <c r="N27" s="1"/>
  <c r="T27" s="1"/>
  <c r="Z27" s="1"/>
  <c r="AF27" s="1"/>
  <c r="AL27" s="1"/>
  <c r="AR27" s="1"/>
  <c r="S27"/>
  <c r="Y27"/>
  <c r="AE27"/>
  <c r="AK27"/>
  <c r="AQ27"/>
  <c r="M28"/>
  <c r="N28" s="1"/>
  <c r="T28" s="1"/>
  <c r="Z28" s="1"/>
  <c r="AF28" s="1"/>
  <c r="AL28" s="1"/>
  <c r="AR28" s="1"/>
  <c r="S28"/>
  <c r="Y28"/>
  <c r="AE28"/>
  <c r="AK28"/>
  <c r="AQ28"/>
  <c r="M29"/>
  <c r="N29" s="1"/>
  <c r="T29" s="1"/>
  <c r="Z29" s="1"/>
  <c r="AF29" s="1"/>
  <c r="AL29" s="1"/>
  <c r="AR29" s="1"/>
  <c r="S29"/>
  <c r="Y29"/>
  <c r="AE29"/>
  <c r="AK29"/>
  <c r="AQ29"/>
  <c r="M30"/>
  <c r="N30" s="1"/>
  <c r="T30" s="1"/>
  <c r="Z30" s="1"/>
  <c r="AF30" s="1"/>
  <c r="AL30" s="1"/>
  <c r="AR30" s="1"/>
  <c r="S30"/>
  <c r="Y30"/>
  <c r="AE30"/>
  <c r="AK30"/>
  <c r="AQ30"/>
  <c r="M31"/>
  <c r="N31" s="1"/>
  <c r="T31" s="1"/>
  <c r="Z31" s="1"/>
  <c r="AF31" s="1"/>
  <c r="AL31" s="1"/>
  <c r="AR31" s="1"/>
  <c r="S31"/>
  <c r="Y31"/>
  <c r="AE31"/>
  <c r="AK31"/>
  <c r="AQ31"/>
  <c r="M32"/>
  <c r="N32" s="1"/>
  <c r="T32" s="1"/>
  <c r="Z32" s="1"/>
  <c r="AF32" s="1"/>
  <c r="AL32" s="1"/>
  <c r="AR32" s="1"/>
  <c r="S32"/>
  <c r="Y32"/>
  <c r="AE32"/>
  <c r="AK32"/>
  <c r="AQ32"/>
  <c r="M33"/>
  <c r="N33" s="1"/>
  <c r="T33" s="1"/>
  <c r="Z33" s="1"/>
  <c r="AF33" s="1"/>
  <c r="AL33" s="1"/>
  <c r="AR33" s="1"/>
  <c r="S33"/>
  <c r="Y33"/>
  <c r="AE33"/>
  <c r="AK33"/>
  <c r="AQ33"/>
  <c r="M34"/>
  <c r="N34" s="1"/>
  <c r="T34" s="1"/>
  <c r="Z34" s="1"/>
  <c r="AF34" s="1"/>
  <c r="AL34" s="1"/>
  <c r="AR34" s="1"/>
  <c r="S34"/>
  <c r="Y34"/>
  <c r="AE34"/>
  <c r="AK34"/>
  <c r="AQ34"/>
  <c r="M35"/>
  <c r="N35" s="1"/>
  <c r="T35" s="1"/>
  <c r="Z35" s="1"/>
  <c r="AF35" s="1"/>
  <c r="AL35" s="1"/>
  <c r="AR35" s="1"/>
  <c r="S35"/>
  <c r="Y35"/>
  <c r="AE35"/>
  <c r="AK35"/>
  <c r="AQ35"/>
  <c r="M36"/>
  <c r="N36" s="1"/>
  <c r="T36" s="1"/>
  <c r="Z36" s="1"/>
  <c r="AF36" s="1"/>
  <c r="AL36" s="1"/>
  <c r="AR36" s="1"/>
  <c r="S36"/>
  <c r="Y36"/>
  <c r="AE36"/>
  <c r="AK36"/>
  <c r="AQ36"/>
  <c r="M37"/>
  <c r="N37" s="1"/>
  <c r="T37" s="1"/>
  <c r="Z37" s="1"/>
  <c r="AF37" s="1"/>
  <c r="AL37" s="1"/>
  <c r="AR37" s="1"/>
  <c r="S37"/>
  <c r="Y37"/>
  <c r="AE37"/>
  <c r="AK37"/>
  <c r="AQ37"/>
  <c r="G38"/>
  <c r="H38" s="1"/>
  <c r="N38" s="1"/>
  <c r="T38" s="1"/>
  <c r="Z38" s="1"/>
  <c r="AF38" s="1"/>
  <c r="AL38" s="1"/>
  <c r="AR38" s="1"/>
  <c r="M38"/>
  <c r="S38"/>
  <c r="Y38"/>
  <c r="AE38"/>
  <c r="AK38"/>
  <c r="AQ38"/>
  <c r="M39"/>
  <c r="N39" s="1"/>
  <c r="T39" s="1"/>
  <c r="Z39" s="1"/>
  <c r="AF39" s="1"/>
  <c r="AL39" s="1"/>
  <c r="AR39" s="1"/>
  <c r="S39"/>
  <c r="Y39"/>
  <c r="AE39"/>
  <c r="AK39"/>
  <c r="AQ39"/>
  <c r="G40"/>
  <c r="H40" s="1"/>
  <c r="N40" s="1"/>
  <c r="T40" s="1"/>
  <c r="Z40" s="1"/>
  <c r="AF40" s="1"/>
  <c r="AL40" s="1"/>
  <c r="AR40" s="1"/>
  <c r="M40"/>
  <c r="S40"/>
  <c r="Y40"/>
  <c r="AE40"/>
  <c r="AK40"/>
  <c r="AQ40"/>
  <c r="M41"/>
  <c r="S41"/>
  <c r="Y41"/>
  <c r="AE41"/>
  <c r="AK41"/>
  <c r="AQ41"/>
  <c r="M42"/>
  <c r="N42" s="1"/>
  <c r="T42" s="1"/>
  <c r="Z42" s="1"/>
  <c r="AF42" s="1"/>
  <c r="AL42" s="1"/>
  <c r="AR42" s="1"/>
  <c r="S42"/>
  <c r="Y42"/>
  <c r="AE42"/>
  <c r="AK42"/>
  <c r="AQ42"/>
  <c r="M44"/>
  <c r="N44" s="1"/>
  <c r="T44" s="1"/>
  <c r="Z44" s="1"/>
  <c r="AF44" s="1"/>
  <c r="AL44" s="1"/>
  <c r="AR44" s="1"/>
  <c r="M45"/>
  <c r="N45"/>
  <c r="T45" s="1"/>
  <c r="Z45" s="1"/>
  <c r="AF45" s="1"/>
  <c r="AL45" s="1"/>
  <c r="AR45" s="1"/>
  <c r="M46"/>
  <c r="N46" s="1"/>
  <c r="T46" s="1"/>
  <c r="Z46" s="1"/>
  <c r="AF46" s="1"/>
  <c r="AL46" s="1"/>
  <c r="AR46" s="1"/>
  <c r="M47"/>
  <c r="N47"/>
  <c r="T47" s="1"/>
  <c r="Z47" s="1"/>
  <c r="AF47" s="1"/>
  <c r="AL47" s="1"/>
  <c r="AR47" s="1"/>
  <c r="M48"/>
  <c r="M49"/>
  <c r="M50"/>
  <c r="N50" s="1"/>
  <c r="T50" s="1"/>
  <c r="Z50" s="1"/>
  <c r="AF50" s="1"/>
  <c r="AL50" s="1"/>
  <c r="AR50" s="1"/>
  <c r="M51"/>
  <c r="N51"/>
  <c r="S51"/>
  <c r="T51"/>
  <c r="Y51"/>
  <c r="Z51"/>
  <c r="AE51"/>
  <c r="AF51"/>
  <c r="AK51"/>
  <c r="AL51"/>
  <c r="AQ51"/>
  <c r="AR51"/>
  <c r="M52"/>
  <c r="N52"/>
  <c r="T52" s="1"/>
  <c r="Z52" s="1"/>
  <c r="AF52" s="1"/>
  <c r="AL52" s="1"/>
  <c r="AR52" s="1"/>
  <c r="M53"/>
  <c r="N53" s="1"/>
  <c r="T53" s="1"/>
  <c r="Z53" s="1"/>
  <c r="AF53" s="1"/>
  <c r="AL53" s="1"/>
  <c r="AR53" s="1"/>
  <c r="M54"/>
  <c r="N54"/>
  <c r="S54"/>
  <c r="T54"/>
  <c r="Y54"/>
  <c r="Z54"/>
  <c r="AE54"/>
  <c r="AF54"/>
  <c r="AK54"/>
  <c r="AL54"/>
  <c r="AQ54"/>
  <c r="AR54"/>
  <c r="M55"/>
  <c r="N56"/>
  <c r="T56" s="1"/>
  <c r="Z56" s="1"/>
  <c r="AF56" s="1"/>
  <c r="AL56" s="1"/>
  <c r="AR56" s="1"/>
  <c r="AQ56"/>
  <c r="M57"/>
  <c r="M58"/>
  <c r="N58" s="1"/>
  <c r="T58" s="1"/>
  <c r="Z58" s="1"/>
  <c r="AF58" s="1"/>
  <c r="AL58" s="1"/>
  <c r="AR58" s="1"/>
  <c r="AQ58"/>
  <c r="M59"/>
  <c r="N59" s="1"/>
  <c r="T59" s="1"/>
  <c r="Z59" s="1"/>
  <c r="AF59" s="1"/>
  <c r="AL59" s="1"/>
  <c r="AR59" s="1"/>
  <c r="M60"/>
  <c r="N60"/>
  <c r="T60" s="1"/>
  <c r="Z60" s="1"/>
  <c r="AF60" s="1"/>
  <c r="AL60" s="1"/>
  <c r="AR60" s="1"/>
  <c r="M61"/>
  <c r="M62"/>
  <c r="N62"/>
  <c r="T62" s="1"/>
  <c r="Z62"/>
  <c r="AF62" s="1"/>
  <c r="AL62" s="1"/>
  <c r="AR62" s="1"/>
  <c r="AX62" s="1"/>
  <c r="BD62" s="1"/>
  <c r="BJ62" s="1"/>
  <c r="BP62" s="1"/>
  <c r="BV62" s="1"/>
  <c r="M63"/>
  <c r="N63" s="1"/>
  <c r="T63" s="1"/>
  <c r="Z63" s="1"/>
  <c r="AF63" s="1"/>
  <c r="AL63" s="1"/>
  <c r="AR63" s="1"/>
  <c r="AX63" s="1"/>
  <c r="BD63" s="1"/>
  <c r="BJ63" s="1"/>
  <c r="BP63" s="1"/>
  <c r="BV63" s="1"/>
  <c r="M64"/>
  <c r="M65"/>
  <c r="N65" s="1"/>
  <c r="T65" s="1"/>
  <c r="Z65" s="1"/>
  <c r="AF65" s="1"/>
  <c r="AL65" s="1"/>
  <c r="AR65" s="1"/>
  <c r="AX65" s="1"/>
  <c r="BD65" s="1"/>
  <c r="BJ65" s="1"/>
  <c r="BP65" s="1"/>
  <c r="BV65" s="1"/>
  <c r="M66"/>
  <c r="M67"/>
  <c r="N67" s="1"/>
  <c r="T67" s="1"/>
  <c r="Z67" s="1"/>
  <c r="AF67" s="1"/>
  <c r="AL67" s="1"/>
  <c r="AR67" s="1"/>
  <c r="AX67" s="1"/>
  <c r="BD67" s="1"/>
  <c r="BJ67" s="1"/>
  <c r="BP67" s="1"/>
  <c r="BV67" s="1"/>
  <c r="M68"/>
  <c r="N69"/>
  <c r="T69" s="1"/>
  <c r="Z69" s="1"/>
  <c r="AF69" s="1"/>
  <c r="AL69" s="1"/>
  <c r="AR69" s="1"/>
  <c r="AX69" s="1"/>
  <c r="BD69" s="1"/>
  <c r="BJ69" s="1"/>
  <c r="BP69" s="1"/>
  <c r="BV69" s="1"/>
  <c r="AQ69"/>
  <c r="N70"/>
  <c r="T70"/>
  <c r="Z70" s="1"/>
  <c r="AF70" s="1"/>
  <c r="AL70" s="1"/>
  <c r="AR70" s="1"/>
  <c r="AX70" s="1"/>
  <c r="BD70" s="1"/>
  <c r="BJ70" s="1"/>
  <c r="BP70" s="1"/>
  <c r="BV70" s="1"/>
  <c r="AQ70"/>
  <c r="M71"/>
  <c r="N71" s="1"/>
  <c r="T71"/>
  <c r="Z71" s="1"/>
  <c r="AF71" s="1"/>
  <c r="AL71" s="1"/>
  <c r="AR71" s="1"/>
  <c r="AX71" s="1"/>
  <c r="BD71" s="1"/>
  <c r="BJ71" s="1"/>
  <c r="BP71" s="1"/>
  <c r="BV71" s="1"/>
  <c r="N72"/>
  <c r="T72"/>
  <c r="Z72" s="1"/>
  <c r="AF72" s="1"/>
  <c r="AL72" s="1"/>
  <c r="AR72" s="1"/>
  <c r="AX72" s="1"/>
  <c r="BD72" s="1"/>
  <c r="BJ72" s="1"/>
  <c r="BP72" s="1"/>
  <c r="BV72" s="1"/>
  <c r="AQ72"/>
  <c r="M73"/>
  <c r="M74"/>
  <c r="M75"/>
  <c r="M85" s="1"/>
  <c r="M76"/>
  <c r="M77"/>
  <c r="N78"/>
  <c r="S78"/>
  <c r="T78" s="1"/>
  <c r="Z78" s="1"/>
  <c r="AF78" s="1"/>
  <c r="AL78" s="1"/>
  <c r="AR78" s="1"/>
  <c r="AX78" s="1"/>
  <c r="BD78" s="1"/>
  <c r="BJ78" s="1"/>
  <c r="BP78" s="1"/>
  <c r="BV78" s="1"/>
  <c r="Y78"/>
  <c r="AE78"/>
  <c r="AK78"/>
  <c r="AQ78"/>
  <c r="M79"/>
  <c r="N79" s="1"/>
  <c r="T79" s="1"/>
  <c r="Z79" s="1"/>
  <c r="AF79" s="1"/>
  <c r="AL79" s="1"/>
  <c r="AR79" s="1"/>
  <c r="AX79" s="1"/>
  <c r="BD79" s="1"/>
  <c r="BJ79" s="1"/>
  <c r="BP79" s="1"/>
  <c r="BV79" s="1"/>
  <c r="M80"/>
  <c r="M81"/>
  <c r="AQ81"/>
  <c r="M82"/>
  <c r="M83"/>
  <c r="N83"/>
  <c r="T83" s="1"/>
  <c r="Z83" s="1"/>
  <c r="AF83" s="1"/>
  <c r="AL83" s="1"/>
  <c r="AR83" s="1"/>
  <c r="AX83" s="1"/>
  <c r="BD83" s="1"/>
  <c r="BJ83" s="1"/>
  <c r="BP83" s="1"/>
  <c r="BV83" s="1"/>
  <c r="AQ83"/>
  <c r="M7"/>
  <c r="S7"/>
  <c r="Y7"/>
  <c r="AE7"/>
  <c r="AK7"/>
  <c r="AQ7"/>
  <c r="M6"/>
  <c r="M84" s="1"/>
  <c r="E12" i="4"/>
  <c r="C61" i="8"/>
  <c r="H15" i="6"/>
  <c r="R15" s="1"/>
  <c r="C84" i="5"/>
  <c r="AW83"/>
  <c r="AW7"/>
  <c r="BC7"/>
  <c r="BI7"/>
  <c r="BO7"/>
  <c r="AW8"/>
  <c r="AX8"/>
  <c r="BC8"/>
  <c r="BD8"/>
  <c r="BI8"/>
  <c r="BJ8"/>
  <c r="BO8"/>
  <c r="BP8"/>
  <c r="AW9"/>
  <c r="AX9"/>
  <c r="BC9"/>
  <c r="BD9"/>
  <c r="BI9"/>
  <c r="BJ9"/>
  <c r="BO9"/>
  <c r="BP9"/>
  <c r="AW10"/>
  <c r="AX10"/>
  <c r="BC10"/>
  <c r="BD10"/>
  <c r="BI10"/>
  <c r="BJ10"/>
  <c r="BO10"/>
  <c r="BP10"/>
  <c r="AW11"/>
  <c r="AX11"/>
  <c r="BC11"/>
  <c r="BD11"/>
  <c r="BI11"/>
  <c r="BJ11"/>
  <c r="BO11"/>
  <c r="BP11"/>
  <c r="AW12"/>
  <c r="BC12"/>
  <c r="BI12"/>
  <c r="BO12"/>
  <c r="AW13"/>
  <c r="AX13"/>
  <c r="BC13"/>
  <c r="BD13"/>
  <c r="BI13"/>
  <c r="BJ13"/>
  <c r="BO13"/>
  <c r="BP13"/>
  <c r="AW14"/>
  <c r="BC14"/>
  <c r="BI14"/>
  <c r="BO14"/>
  <c r="AW15"/>
  <c r="AX15"/>
  <c r="BC15"/>
  <c r="BD15"/>
  <c r="BI15"/>
  <c r="BJ15"/>
  <c r="BO15"/>
  <c r="BP15"/>
  <c r="AW16"/>
  <c r="AX16"/>
  <c r="BC16"/>
  <c r="BD16"/>
  <c r="BI16"/>
  <c r="BJ16"/>
  <c r="BO16"/>
  <c r="BP16"/>
  <c r="AW17"/>
  <c r="AX17"/>
  <c r="BC17"/>
  <c r="BD17"/>
  <c r="BI17"/>
  <c r="BJ17"/>
  <c r="BO17"/>
  <c r="BP17"/>
  <c r="AW18"/>
  <c r="AX18"/>
  <c r="BC18"/>
  <c r="BD18"/>
  <c r="BI18"/>
  <c r="BJ18"/>
  <c r="BO18"/>
  <c r="BP18"/>
  <c r="AW19"/>
  <c r="AX19"/>
  <c r="BC19"/>
  <c r="BD19"/>
  <c r="BI19"/>
  <c r="BJ19"/>
  <c r="BO19"/>
  <c r="BP19"/>
  <c r="AW20"/>
  <c r="AX20"/>
  <c r="BC20"/>
  <c r="BD20"/>
  <c r="BI20"/>
  <c r="BJ20"/>
  <c r="BO20"/>
  <c r="BP20"/>
  <c r="AW21"/>
  <c r="AX21"/>
  <c r="BC21"/>
  <c r="BD21"/>
  <c r="BI21"/>
  <c r="BJ21"/>
  <c r="BO21"/>
  <c r="BP21"/>
  <c r="AW22"/>
  <c r="AX22"/>
  <c r="BC22"/>
  <c r="BD22"/>
  <c r="BI22"/>
  <c r="BJ22"/>
  <c r="BO22"/>
  <c r="BP22"/>
  <c r="AW23"/>
  <c r="AX23"/>
  <c r="BC23"/>
  <c r="BD23"/>
  <c r="BI23"/>
  <c r="BJ23"/>
  <c r="BO23"/>
  <c r="BP23"/>
  <c r="AW24"/>
  <c r="AX24"/>
  <c r="BC24"/>
  <c r="BD24"/>
  <c r="BI24"/>
  <c r="BJ24"/>
  <c r="BO24"/>
  <c r="BP24"/>
  <c r="AW25"/>
  <c r="AX25"/>
  <c r="BC25"/>
  <c r="BD25"/>
  <c r="BI25"/>
  <c r="BJ25"/>
  <c r="BO25"/>
  <c r="BP25"/>
  <c r="AW26"/>
  <c r="AX26"/>
  <c r="BC26"/>
  <c r="BD26"/>
  <c r="BI26"/>
  <c r="BJ26"/>
  <c r="BO26"/>
  <c r="BP26"/>
  <c r="AW27"/>
  <c r="AX27"/>
  <c r="BC27"/>
  <c r="BD27"/>
  <c r="BI27"/>
  <c r="BJ27"/>
  <c r="BO27"/>
  <c r="BP27"/>
  <c r="AW28"/>
  <c r="AX28"/>
  <c r="BC28"/>
  <c r="BD28"/>
  <c r="BI28"/>
  <c r="BJ28"/>
  <c r="BO28"/>
  <c r="BP28"/>
  <c r="AW29"/>
  <c r="AX29"/>
  <c r="BC29"/>
  <c r="BD29"/>
  <c r="BI29"/>
  <c r="BJ29"/>
  <c r="BO29"/>
  <c r="BP29"/>
  <c r="AW30"/>
  <c r="AX30"/>
  <c r="BC30"/>
  <c r="BD30"/>
  <c r="BI30"/>
  <c r="BJ30"/>
  <c r="BO30"/>
  <c r="BP30"/>
  <c r="AW31"/>
  <c r="AX31"/>
  <c r="BC31"/>
  <c r="BD31"/>
  <c r="BI31"/>
  <c r="BJ31"/>
  <c r="BO31"/>
  <c r="BP31"/>
  <c r="AW32"/>
  <c r="AX32"/>
  <c r="BC32"/>
  <c r="BD32"/>
  <c r="BI32"/>
  <c r="BJ32"/>
  <c r="BO32"/>
  <c r="BP32"/>
  <c r="AW33"/>
  <c r="AX33"/>
  <c r="BC33"/>
  <c r="BD33"/>
  <c r="BI33"/>
  <c r="BJ33"/>
  <c r="BO33"/>
  <c r="BP33"/>
  <c r="AW34"/>
  <c r="AX34"/>
  <c r="BC34"/>
  <c r="BD34"/>
  <c r="BI34"/>
  <c r="BJ34"/>
  <c r="BO34"/>
  <c r="BP34"/>
  <c r="AW35"/>
  <c r="AX35"/>
  <c r="BC35"/>
  <c r="BD35"/>
  <c r="BI35"/>
  <c r="BJ35"/>
  <c r="BO35"/>
  <c r="BP35"/>
  <c r="AW36"/>
  <c r="AX36"/>
  <c r="BC36"/>
  <c r="BD36"/>
  <c r="BI36"/>
  <c r="BJ36"/>
  <c r="BO36"/>
  <c r="BP36"/>
  <c r="AW37"/>
  <c r="AX37"/>
  <c r="BC37"/>
  <c r="BD37"/>
  <c r="BI37"/>
  <c r="BJ37"/>
  <c r="BO37"/>
  <c r="BP37"/>
  <c r="AW38"/>
  <c r="AX38"/>
  <c r="BC38"/>
  <c r="BD38"/>
  <c r="BI38"/>
  <c r="BJ38"/>
  <c r="BO38"/>
  <c r="BP38"/>
  <c r="AW39"/>
  <c r="AX39"/>
  <c r="BC39"/>
  <c r="BD39"/>
  <c r="BI39"/>
  <c r="BJ39"/>
  <c r="BO39"/>
  <c r="BP39"/>
  <c r="AW40"/>
  <c r="AX40"/>
  <c r="BC40"/>
  <c r="BD40"/>
  <c r="BI40"/>
  <c r="BJ40"/>
  <c r="BO40"/>
  <c r="BP40"/>
  <c r="AW41"/>
  <c r="BC41"/>
  <c r="BI41"/>
  <c r="BO41"/>
  <c r="AW42"/>
  <c r="AX42"/>
  <c r="BC42"/>
  <c r="BD42"/>
  <c r="BI42"/>
  <c r="BJ42"/>
  <c r="BO42"/>
  <c r="BP42"/>
  <c r="AX44"/>
  <c r="BD44"/>
  <c r="BJ44" s="1"/>
  <c r="BP44" s="1"/>
  <c r="BV44" s="1"/>
  <c r="AX45"/>
  <c r="BD45"/>
  <c r="BJ45" s="1"/>
  <c r="BP45" s="1"/>
  <c r="BV45" s="1"/>
  <c r="AX46"/>
  <c r="BD46"/>
  <c r="BJ46" s="1"/>
  <c r="BP46" s="1"/>
  <c r="BV46" s="1"/>
  <c r="AX47"/>
  <c r="BD47"/>
  <c r="BJ47" s="1"/>
  <c r="BP47" s="1"/>
  <c r="BV47" s="1"/>
  <c r="AX50"/>
  <c r="BD50"/>
  <c r="BJ50" s="1"/>
  <c r="BP50" s="1"/>
  <c r="BV50" s="1"/>
  <c r="AW51"/>
  <c r="AX51"/>
  <c r="BC51"/>
  <c r="BD51"/>
  <c r="BI51"/>
  <c r="BJ51"/>
  <c r="BO51"/>
  <c r="BP51"/>
  <c r="AX52"/>
  <c r="BD52"/>
  <c r="BJ52" s="1"/>
  <c r="BP52" s="1"/>
  <c r="BV52" s="1"/>
  <c r="AX53"/>
  <c r="BD53"/>
  <c r="BJ53" s="1"/>
  <c r="BP53" s="1"/>
  <c r="BV53" s="1"/>
  <c r="AW54"/>
  <c r="AX54"/>
  <c r="BC54"/>
  <c r="BD54"/>
  <c r="BI54"/>
  <c r="BJ54"/>
  <c r="BO54"/>
  <c r="BP54"/>
  <c r="AX56"/>
  <c r="BC56"/>
  <c r="BD56" s="1"/>
  <c r="BJ56" s="1"/>
  <c r="BP56" s="1"/>
  <c r="BV56" s="1"/>
  <c r="BI56"/>
  <c r="BO56"/>
  <c r="AX58"/>
  <c r="BC58"/>
  <c r="BD58"/>
  <c r="BI58"/>
  <c r="BJ58"/>
  <c r="BO58"/>
  <c r="BP58"/>
  <c r="AX59"/>
  <c r="BD59"/>
  <c r="BJ59" s="1"/>
  <c r="BP59" s="1"/>
  <c r="BV59" s="1"/>
  <c r="AX60"/>
  <c r="BD60"/>
  <c r="BJ60" s="1"/>
  <c r="BP60" s="1"/>
  <c r="BV60" s="1"/>
  <c r="BC69"/>
  <c r="BI69"/>
  <c r="BO69"/>
  <c r="BO85" s="1"/>
  <c r="BC70"/>
  <c r="BI70"/>
  <c r="BO70"/>
  <c r="BC72"/>
  <c r="BI72"/>
  <c r="BO72"/>
  <c r="AW78"/>
  <c r="BC78"/>
  <c r="BI78"/>
  <c r="BO78"/>
  <c r="AW81"/>
  <c r="N6"/>
  <c r="S6"/>
  <c r="T6" s="1"/>
  <c r="Y6"/>
  <c r="AE6"/>
  <c r="AK6"/>
  <c r="AQ6"/>
  <c r="AW6"/>
  <c r="BC6"/>
  <c r="BI6"/>
  <c r="BO6"/>
  <c r="BO84" s="1"/>
  <c r="BU7"/>
  <c r="D84"/>
  <c r="E84"/>
  <c r="I84"/>
  <c r="J84"/>
  <c r="K84"/>
  <c r="L84"/>
  <c r="O84"/>
  <c r="P84"/>
  <c r="Q84"/>
  <c r="R84"/>
  <c r="U84"/>
  <c r="V84"/>
  <c r="W84"/>
  <c r="X84"/>
  <c r="Y84"/>
  <c r="AA84"/>
  <c r="AB84"/>
  <c r="AC84"/>
  <c r="AD84"/>
  <c r="AE84"/>
  <c r="AG84"/>
  <c r="AH84"/>
  <c r="AI84"/>
  <c r="AJ84"/>
  <c r="AK84"/>
  <c r="AM84"/>
  <c r="AN84"/>
  <c r="AO84"/>
  <c r="AP84"/>
  <c r="AQ84"/>
  <c r="S85"/>
  <c r="Y85"/>
  <c r="AE85"/>
  <c r="AK85"/>
  <c r="AQ85"/>
  <c r="G22" i="6"/>
  <c r="U22"/>
  <c r="G23"/>
  <c r="U23"/>
  <c r="G24"/>
  <c r="U24"/>
  <c r="G25"/>
  <c r="H25"/>
  <c r="R25" s="1"/>
  <c r="G26"/>
  <c r="U26"/>
  <c r="G27"/>
  <c r="U27"/>
  <c r="G28"/>
  <c r="U28"/>
  <c r="AK32"/>
  <c r="BU18" i="5"/>
  <c r="BV18"/>
  <c r="BU19"/>
  <c r="BV19"/>
  <c r="BU20"/>
  <c r="BV20"/>
  <c r="BU21"/>
  <c r="BV21"/>
  <c r="G7" i="6"/>
  <c r="U7"/>
  <c r="G8"/>
  <c r="U8"/>
  <c r="G9"/>
  <c r="U9"/>
  <c r="G10"/>
  <c r="U10"/>
  <c r="G11"/>
  <c r="U11"/>
  <c r="G12"/>
  <c r="U12"/>
  <c r="G13"/>
  <c r="U13"/>
  <c r="G14"/>
  <c r="U14"/>
  <c r="G16"/>
  <c r="H16"/>
  <c r="R16" s="1"/>
  <c r="U16" s="1"/>
  <c r="G17"/>
  <c r="H17"/>
  <c r="T17" s="1"/>
  <c r="G18"/>
  <c r="G37"/>
  <c r="U37"/>
  <c r="G38"/>
  <c r="U38"/>
  <c r="G39"/>
  <c r="U39"/>
  <c r="G40"/>
  <c r="U40"/>
  <c r="G41"/>
  <c r="U41"/>
  <c r="G42"/>
  <c r="S42"/>
  <c r="U42"/>
  <c r="G43"/>
  <c r="R43"/>
  <c r="U43" s="1"/>
  <c r="AH32"/>
  <c r="AG32"/>
  <c r="AF32"/>
  <c r="AE32"/>
  <c r="AD32"/>
  <c r="AC32"/>
  <c r="AB32"/>
  <c r="AA32"/>
  <c r="Z32"/>
  <c r="Y32"/>
  <c r="X32"/>
  <c r="E25" i="4"/>
  <c r="E28" s="1"/>
  <c r="G25"/>
  <c r="I25"/>
  <c r="I28" s="1"/>
  <c r="K25"/>
  <c r="M25"/>
  <c r="M28" s="1"/>
  <c r="O25"/>
  <c r="Q25"/>
  <c r="Q28" s="1"/>
  <c r="S25"/>
  <c r="U25"/>
  <c r="U28" s="1"/>
  <c r="W25"/>
  <c r="Y25"/>
  <c r="Y28" s="1"/>
  <c r="AA25"/>
  <c r="E26"/>
  <c r="G26"/>
  <c r="I26"/>
  <c r="K26"/>
  <c r="M26"/>
  <c r="O26"/>
  <c r="Q26"/>
  <c r="S26"/>
  <c r="U26"/>
  <c r="W26"/>
  <c r="Y26"/>
  <c r="AA26"/>
  <c r="AC26"/>
  <c r="AA15"/>
  <c r="AA13"/>
  <c r="AA12"/>
  <c r="BU39" i="5"/>
  <c r="BV39"/>
  <c r="BU35"/>
  <c r="BV35"/>
  <c r="BU34"/>
  <c r="BV34"/>
  <c r="BU33"/>
  <c r="BV33"/>
  <c r="BU32"/>
  <c r="BV32"/>
  <c r="BU31"/>
  <c r="BV31"/>
  <c r="BU30"/>
  <c r="BV30"/>
  <c r="BU29"/>
  <c r="BV29"/>
  <c r="BU28"/>
  <c r="BV28"/>
  <c r="BU27"/>
  <c r="BV27"/>
  <c r="BU26"/>
  <c r="BV26"/>
  <c r="BU36"/>
  <c r="BV36"/>
  <c r="BU37"/>
  <c r="BV37"/>
  <c r="BU14"/>
  <c r="BU13"/>
  <c r="BV13"/>
  <c r="BU12"/>
  <c r="BU9"/>
  <c r="BV9"/>
  <c r="BU8"/>
  <c r="BV8"/>
  <c r="BU42"/>
  <c r="BV42"/>
  <c r="BU41"/>
  <c r="BU24"/>
  <c r="BV24"/>
  <c r="BU22"/>
  <c r="BV22"/>
  <c r="BU23"/>
  <c r="BV23"/>
  <c r="BU15"/>
  <c r="BV15"/>
  <c r="BU16"/>
  <c r="BV16"/>
  <c r="BU10"/>
  <c r="BV10"/>
  <c r="AR14" i="3"/>
  <c r="AA28" i="4"/>
  <c r="BU51" i="5"/>
  <c r="BU85" s="1"/>
  <c r="BU54"/>
  <c r="BU56"/>
  <c r="BU69"/>
  <c r="BU70"/>
  <c r="BU72"/>
  <c r="BU78"/>
  <c r="Z7" i="8"/>
  <c r="Z8"/>
  <c r="Z9"/>
  <c r="Z10"/>
  <c r="Z11"/>
  <c r="Z12"/>
  <c r="Z13"/>
  <c r="Z14"/>
  <c r="Z15"/>
  <c r="Z16"/>
  <c r="Z17"/>
  <c r="Z18"/>
  <c r="Z19"/>
  <c r="Z20"/>
  <c r="Z21"/>
  <c r="Z22"/>
  <c r="Z23"/>
  <c r="Z24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7"/>
  <c r="Z58"/>
  <c r="Z60"/>
  <c r="Z61"/>
  <c r="D8"/>
  <c r="F8"/>
  <c r="H8"/>
  <c r="J8"/>
  <c r="L8"/>
  <c r="N8"/>
  <c r="P8"/>
  <c r="R8"/>
  <c r="T8"/>
  <c r="V8"/>
  <c r="X8"/>
  <c r="AB8"/>
  <c r="D7"/>
  <c r="F7"/>
  <c r="H7"/>
  <c r="J7"/>
  <c r="L7"/>
  <c r="N7"/>
  <c r="P7"/>
  <c r="R7"/>
  <c r="T7"/>
  <c r="V7"/>
  <c r="X7"/>
  <c r="AB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60"/>
  <c r="AA7"/>
  <c r="AH19" i="6"/>
  <c r="AH46"/>
  <c r="AH48"/>
  <c r="AH62"/>
  <c r="AG62"/>
  <c r="D7" i="12"/>
  <c r="F7"/>
  <c r="H7"/>
  <c r="J7"/>
  <c r="L7"/>
  <c r="N7"/>
  <c r="O7"/>
  <c r="D8"/>
  <c r="F8"/>
  <c r="H8"/>
  <c r="J8"/>
  <c r="L8"/>
  <c r="N8"/>
  <c r="O8" s="1"/>
  <c r="D9"/>
  <c r="F9"/>
  <c r="N9"/>
  <c r="O9"/>
  <c r="D10"/>
  <c r="F10"/>
  <c r="N10"/>
  <c r="O10"/>
  <c r="D11"/>
  <c r="F11"/>
  <c r="O11" s="1"/>
  <c r="D12"/>
  <c r="F12"/>
  <c r="O12"/>
  <c r="D13"/>
  <c r="F13"/>
  <c r="O13" s="1"/>
  <c r="D14"/>
  <c r="F14"/>
  <c r="O14"/>
  <c r="D15"/>
  <c r="F15"/>
  <c r="O15" s="1"/>
  <c r="D16"/>
  <c r="F16"/>
  <c r="O16"/>
  <c r="D17"/>
  <c r="F17"/>
  <c r="O17" s="1"/>
  <c r="D18"/>
  <c r="N18"/>
  <c r="O18"/>
  <c r="D19"/>
  <c r="L19"/>
  <c r="N19"/>
  <c r="O19"/>
  <c r="D20"/>
  <c r="F20"/>
  <c r="O20" s="1"/>
  <c r="D21"/>
  <c r="F21"/>
  <c r="O21"/>
  <c r="D22"/>
  <c r="F22"/>
  <c r="O22" s="1"/>
  <c r="D23"/>
  <c r="O23"/>
  <c r="D24"/>
  <c r="H24"/>
  <c r="N24"/>
  <c r="O24" s="1"/>
  <c r="D25"/>
  <c r="L25"/>
  <c r="N25"/>
  <c r="O25" s="1"/>
  <c r="D26"/>
  <c r="L26"/>
  <c r="N26"/>
  <c r="O26" s="1"/>
  <c r="D27"/>
  <c r="F27"/>
  <c r="L27"/>
  <c r="O27" s="1"/>
  <c r="D28"/>
  <c r="F28"/>
  <c r="O28"/>
  <c r="D29"/>
  <c r="O29"/>
  <c r="D30"/>
  <c r="O30"/>
  <c r="D31"/>
  <c r="F31"/>
  <c r="H31"/>
  <c r="O31"/>
  <c r="C32"/>
  <c r="D32"/>
  <c r="F32"/>
  <c r="J32"/>
  <c r="O32" s="1"/>
  <c r="L32"/>
  <c r="N32"/>
  <c r="C33"/>
  <c r="D33" s="1"/>
  <c r="D49" s="1"/>
  <c r="F33"/>
  <c r="D34"/>
  <c r="O34"/>
  <c r="D35"/>
  <c r="O35"/>
  <c r="D36"/>
  <c r="O36"/>
  <c r="D37"/>
  <c r="O37"/>
  <c r="D38"/>
  <c r="F38"/>
  <c r="N38"/>
  <c r="O38"/>
  <c r="D39"/>
  <c r="F39"/>
  <c r="N39"/>
  <c r="O39"/>
  <c r="D40"/>
  <c r="F40"/>
  <c r="N40"/>
  <c r="O40"/>
  <c r="D41"/>
  <c r="F41"/>
  <c r="O41" s="1"/>
  <c r="D42"/>
  <c r="F42"/>
  <c r="O42"/>
  <c r="D43"/>
  <c r="F43"/>
  <c r="N43"/>
  <c r="O43"/>
  <c r="D44"/>
  <c r="F44"/>
  <c r="L44"/>
  <c r="O44"/>
  <c r="D45"/>
  <c r="F45"/>
  <c r="O45" s="1"/>
  <c r="H45"/>
  <c r="L45"/>
  <c r="L49" s="1"/>
  <c r="D46"/>
  <c r="F46"/>
  <c r="L46"/>
  <c r="O46" s="1"/>
  <c r="D47"/>
  <c r="F47"/>
  <c r="O47"/>
  <c r="D48"/>
  <c r="O48"/>
  <c r="F49"/>
  <c r="H49"/>
  <c r="J49"/>
  <c r="D9" i="8"/>
  <c r="F9"/>
  <c r="H9"/>
  <c r="J9"/>
  <c r="L9"/>
  <c r="N9"/>
  <c r="P9"/>
  <c r="R9"/>
  <c r="T9"/>
  <c r="V9"/>
  <c r="X9"/>
  <c r="AB9"/>
  <c r="D10"/>
  <c r="F10"/>
  <c r="H10"/>
  <c r="J10"/>
  <c r="L10"/>
  <c r="N10"/>
  <c r="P10"/>
  <c r="R10"/>
  <c r="T10"/>
  <c r="V10"/>
  <c r="X10"/>
  <c r="AB10"/>
  <c r="D11"/>
  <c r="F11"/>
  <c r="H11"/>
  <c r="J11"/>
  <c r="L11"/>
  <c r="N11"/>
  <c r="P11"/>
  <c r="R11"/>
  <c r="T11"/>
  <c r="V11"/>
  <c r="X11"/>
  <c r="AB11"/>
  <c r="D12"/>
  <c r="F12"/>
  <c r="H12"/>
  <c r="J12"/>
  <c r="L12"/>
  <c r="N12"/>
  <c r="P12"/>
  <c r="R12"/>
  <c r="T12"/>
  <c r="V12"/>
  <c r="X12"/>
  <c r="AB12"/>
  <c r="D13"/>
  <c r="F13"/>
  <c r="H13"/>
  <c r="J13"/>
  <c r="L13"/>
  <c r="N13"/>
  <c r="P13"/>
  <c r="R13"/>
  <c r="T13"/>
  <c r="V13"/>
  <c r="X13"/>
  <c r="AB13"/>
  <c r="D14"/>
  <c r="F14"/>
  <c r="H14"/>
  <c r="J14"/>
  <c r="L14"/>
  <c r="N14"/>
  <c r="P14"/>
  <c r="R14"/>
  <c r="T14"/>
  <c r="V14"/>
  <c r="X14"/>
  <c r="AB14"/>
  <c r="D15"/>
  <c r="F15"/>
  <c r="H15"/>
  <c r="J15"/>
  <c r="L15"/>
  <c r="N15"/>
  <c r="P15"/>
  <c r="R15"/>
  <c r="T15"/>
  <c r="V15"/>
  <c r="X15"/>
  <c r="AB15"/>
  <c r="D16"/>
  <c r="F16"/>
  <c r="H16"/>
  <c r="J16"/>
  <c r="L16"/>
  <c r="N16"/>
  <c r="P16"/>
  <c r="R16"/>
  <c r="T16"/>
  <c r="V16"/>
  <c r="X16"/>
  <c r="AB16"/>
  <c r="D17"/>
  <c r="F17"/>
  <c r="H17"/>
  <c r="J17"/>
  <c r="L17"/>
  <c r="N17"/>
  <c r="P17"/>
  <c r="R17"/>
  <c r="T17"/>
  <c r="V17"/>
  <c r="X17"/>
  <c r="AB17"/>
  <c r="D18"/>
  <c r="F18"/>
  <c r="H18"/>
  <c r="J18"/>
  <c r="L18"/>
  <c r="N18"/>
  <c r="P18"/>
  <c r="R18"/>
  <c r="T18"/>
  <c r="V18"/>
  <c r="X18"/>
  <c r="AB18"/>
  <c r="D19"/>
  <c r="F19"/>
  <c r="H19"/>
  <c r="J19"/>
  <c r="L19"/>
  <c r="N19"/>
  <c r="P19"/>
  <c r="R19"/>
  <c r="T19"/>
  <c r="V19"/>
  <c r="X19"/>
  <c r="AB19"/>
  <c r="D20"/>
  <c r="F20"/>
  <c r="H20"/>
  <c r="J20"/>
  <c r="L20"/>
  <c r="N20"/>
  <c r="P20"/>
  <c r="R20"/>
  <c r="T20"/>
  <c r="V20"/>
  <c r="X20"/>
  <c r="AB20"/>
  <c r="D21"/>
  <c r="F21"/>
  <c r="H21"/>
  <c r="J21"/>
  <c r="L21"/>
  <c r="N21"/>
  <c r="P21"/>
  <c r="R21"/>
  <c r="T21"/>
  <c r="V21"/>
  <c r="X21"/>
  <c r="AB21"/>
  <c r="D22"/>
  <c r="F22"/>
  <c r="H22"/>
  <c r="J22"/>
  <c r="L22"/>
  <c r="N22"/>
  <c r="P22"/>
  <c r="R22"/>
  <c r="T22"/>
  <c r="V22"/>
  <c r="X22"/>
  <c r="AB22"/>
  <c r="D23"/>
  <c r="F23"/>
  <c r="H23"/>
  <c r="J23"/>
  <c r="L23"/>
  <c r="N23"/>
  <c r="P23"/>
  <c r="R23"/>
  <c r="T23"/>
  <c r="V23"/>
  <c r="X23"/>
  <c r="AB23"/>
  <c r="D24"/>
  <c r="F24"/>
  <c r="H24"/>
  <c r="J24"/>
  <c r="L24"/>
  <c r="N24"/>
  <c r="P24"/>
  <c r="R24"/>
  <c r="T24"/>
  <c r="V24"/>
  <c r="X24"/>
  <c r="AB24"/>
  <c r="F25"/>
  <c r="H25"/>
  <c r="AB25" s="1"/>
  <c r="J25"/>
  <c r="L25"/>
  <c r="N25"/>
  <c r="P25"/>
  <c r="R25"/>
  <c r="T25"/>
  <c r="V25"/>
  <c r="X25"/>
  <c r="D26"/>
  <c r="AB26" s="1"/>
  <c r="F26"/>
  <c r="H26"/>
  <c r="J26"/>
  <c r="L26"/>
  <c r="N26"/>
  <c r="P26"/>
  <c r="R26"/>
  <c r="T26"/>
  <c r="V26"/>
  <c r="X26"/>
  <c r="D27"/>
  <c r="AB27" s="1"/>
  <c r="F27"/>
  <c r="H27"/>
  <c r="J27"/>
  <c r="L27"/>
  <c r="N27"/>
  <c r="P27"/>
  <c r="R27"/>
  <c r="T27"/>
  <c r="V27"/>
  <c r="X27"/>
  <c r="D28"/>
  <c r="AB28" s="1"/>
  <c r="F28"/>
  <c r="H28"/>
  <c r="J28"/>
  <c r="L28"/>
  <c r="N28"/>
  <c r="P28"/>
  <c r="R28"/>
  <c r="T28"/>
  <c r="V28"/>
  <c r="X28"/>
  <c r="D29"/>
  <c r="AB29" s="1"/>
  <c r="F29"/>
  <c r="H29"/>
  <c r="J29"/>
  <c r="L29"/>
  <c r="N29"/>
  <c r="P29"/>
  <c r="R29"/>
  <c r="T29"/>
  <c r="V29"/>
  <c r="X29"/>
  <c r="D30"/>
  <c r="AB30" s="1"/>
  <c r="F30"/>
  <c r="H30"/>
  <c r="J30"/>
  <c r="L30"/>
  <c r="N30"/>
  <c r="P30"/>
  <c r="R30"/>
  <c r="T30"/>
  <c r="V30"/>
  <c r="X30"/>
  <c r="F31"/>
  <c r="H31"/>
  <c r="J31"/>
  <c r="L31"/>
  <c r="N31"/>
  <c r="P31"/>
  <c r="R31"/>
  <c r="T31"/>
  <c r="V31"/>
  <c r="X31"/>
  <c r="AB31"/>
  <c r="F32"/>
  <c r="H32"/>
  <c r="AB32" s="1"/>
  <c r="J32"/>
  <c r="L32"/>
  <c r="N32"/>
  <c r="P32"/>
  <c r="R32"/>
  <c r="T32"/>
  <c r="V32"/>
  <c r="X32"/>
  <c r="D33"/>
  <c r="AB33" s="1"/>
  <c r="F33"/>
  <c r="H33"/>
  <c r="J33"/>
  <c r="L33"/>
  <c r="N33"/>
  <c r="P33"/>
  <c r="R33"/>
  <c r="T33"/>
  <c r="V33"/>
  <c r="X33"/>
  <c r="F34"/>
  <c r="H34"/>
  <c r="J34"/>
  <c r="L34"/>
  <c r="N34"/>
  <c r="P34"/>
  <c r="R34"/>
  <c r="T34"/>
  <c r="V34"/>
  <c r="X34"/>
  <c r="AB34"/>
  <c r="D35"/>
  <c r="F35"/>
  <c r="H35"/>
  <c r="J35"/>
  <c r="L35"/>
  <c r="N35"/>
  <c r="P35"/>
  <c r="R35"/>
  <c r="T35"/>
  <c r="V35"/>
  <c r="X35"/>
  <c r="AB35"/>
  <c r="D36"/>
  <c r="F36"/>
  <c r="H36"/>
  <c r="J36"/>
  <c r="L36"/>
  <c r="N36"/>
  <c r="P36"/>
  <c r="R36"/>
  <c r="T36"/>
  <c r="V36"/>
  <c r="X36"/>
  <c r="AB36"/>
  <c r="D37"/>
  <c r="F37"/>
  <c r="H37"/>
  <c r="J37"/>
  <c r="L37"/>
  <c r="N37"/>
  <c r="P37"/>
  <c r="R37"/>
  <c r="T37"/>
  <c r="V37"/>
  <c r="X37"/>
  <c r="AB37"/>
  <c r="D38"/>
  <c r="F38"/>
  <c r="H38"/>
  <c r="J38"/>
  <c r="L38"/>
  <c r="N38"/>
  <c r="P38"/>
  <c r="R38"/>
  <c r="T38"/>
  <c r="V38"/>
  <c r="X38"/>
  <c r="AB38"/>
  <c r="D39"/>
  <c r="F39"/>
  <c r="H39"/>
  <c r="J39"/>
  <c r="L39"/>
  <c r="N39"/>
  <c r="P39"/>
  <c r="R39"/>
  <c r="T39"/>
  <c r="V39"/>
  <c r="X39"/>
  <c r="AB39"/>
  <c r="D40"/>
  <c r="F40"/>
  <c r="H40"/>
  <c r="J40"/>
  <c r="L40"/>
  <c r="N40"/>
  <c r="P40"/>
  <c r="R40"/>
  <c r="T40"/>
  <c r="V40"/>
  <c r="X40"/>
  <c r="AB40"/>
  <c r="D41"/>
  <c r="F41"/>
  <c r="H41"/>
  <c r="J41"/>
  <c r="L41"/>
  <c r="N41"/>
  <c r="P41"/>
  <c r="R41"/>
  <c r="T41"/>
  <c r="V41"/>
  <c r="X41"/>
  <c r="AB41"/>
  <c r="D42"/>
  <c r="F42"/>
  <c r="H42"/>
  <c r="J42"/>
  <c r="L42"/>
  <c r="N42"/>
  <c r="P42"/>
  <c r="R42"/>
  <c r="T42"/>
  <c r="V42"/>
  <c r="X42"/>
  <c r="AB42"/>
  <c r="D43"/>
  <c r="F43"/>
  <c r="H43"/>
  <c r="J43"/>
  <c r="L43"/>
  <c r="N43"/>
  <c r="P43"/>
  <c r="R43"/>
  <c r="T43"/>
  <c r="V43"/>
  <c r="X43"/>
  <c r="AB43"/>
  <c r="D44"/>
  <c r="F44"/>
  <c r="H44"/>
  <c r="J44"/>
  <c r="L44"/>
  <c r="N44"/>
  <c r="P44"/>
  <c r="R44"/>
  <c r="T44"/>
  <c r="V44"/>
  <c r="X44"/>
  <c r="AB44"/>
  <c r="D45"/>
  <c r="F45"/>
  <c r="H45"/>
  <c r="J45"/>
  <c r="L45"/>
  <c r="N45"/>
  <c r="P45"/>
  <c r="R45"/>
  <c r="T45"/>
  <c r="V45"/>
  <c r="X45"/>
  <c r="AB45"/>
  <c r="D46"/>
  <c r="F46"/>
  <c r="H46"/>
  <c r="J46"/>
  <c r="L46"/>
  <c r="N46"/>
  <c r="P46"/>
  <c r="R46"/>
  <c r="T46"/>
  <c r="V46"/>
  <c r="X46"/>
  <c r="AB46"/>
  <c r="D47"/>
  <c r="F47"/>
  <c r="H47"/>
  <c r="J47"/>
  <c r="L47"/>
  <c r="N47"/>
  <c r="P47"/>
  <c r="R47"/>
  <c r="T47"/>
  <c r="V47"/>
  <c r="X47"/>
  <c r="AB47"/>
  <c r="D48"/>
  <c r="F48"/>
  <c r="H48"/>
  <c r="J48"/>
  <c r="L48"/>
  <c r="N48"/>
  <c r="P48"/>
  <c r="R48"/>
  <c r="T48"/>
  <c r="V48"/>
  <c r="X48"/>
  <c r="AB48"/>
  <c r="D49"/>
  <c r="F49"/>
  <c r="H49"/>
  <c r="J49"/>
  <c r="L49"/>
  <c r="N49"/>
  <c r="P49"/>
  <c r="R49"/>
  <c r="T49"/>
  <c r="V49"/>
  <c r="X49"/>
  <c r="AB49"/>
  <c r="D50"/>
  <c r="F50"/>
  <c r="H50"/>
  <c r="J50"/>
  <c r="L50"/>
  <c r="N50"/>
  <c r="P50"/>
  <c r="R50"/>
  <c r="T50"/>
  <c r="V50"/>
  <c r="X50"/>
  <c r="AB50"/>
  <c r="D51"/>
  <c r="F51"/>
  <c r="H51"/>
  <c r="J51"/>
  <c r="L51"/>
  <c r="N51"/>
  <c r="P51"/>
  <c r="R51"/>
  <c r="T51"/>
  <c r="V51"/>
  <c r="X51"/>
  <c r="AB51"/>
  <c r="D52"/>
  <c r="F52"/>
  <c r="H52"/>
  <c r="J52"/>
  <c r="L52"/>
  <c r="N52"/>
  <c r="P52"/>
  <c r="R52"/>
  <c r="T52"/>
  <c r="V52"/>
  <c r="X52"/>
  <c r="AB52"/>
  <c r="D53"/>
  <c r="F53"/>
  <c r="H53"/>
  <c r="J53"/>
  <c r="L53"/>
  <c r="N53"/>
  <c r="P53"/>
  <c r="R53"/>
  <c r="T53"/>
  <c r="V53"/>
  <c r="X53"/>
  <c r="AB53"/>
  <c r="D54"/>
  <c r="F54"/>
  <c r="H54"/>
  <c r="J54"/>
  <c r="L54"/>
  <c r="N54"/>
  <c r="P54"/>
  <c r="R54"/>
  <c r="T54"/>
  <c r="V54"/>
  <c r="X54"/>
  <c r="AB54"/>
  <c r="D55"/>
  <c r="F55"/>
  <c r="H55"/>
  <c r="N55"/>
  <c r="P55"/>
  <c r="T55"/>
  <c r="V55"/>
  <c r="AB55"/>
  <c r="D56"/>
  <c r="F56"/>
  <c r="H56"/>
  <c r="N56"/>
  <c r="P56"/>
  <c r="AB56"/>
  <c r="D57"/>
  <c r="F57"/>
  <c r="H57"/>
  <c r="J57"/>
  <c r="L57"/>
  <c r="N57"/>
  <c r="P57"/>
  <c r="R57"/>
  <c r="T57"/>
  <c r="V57"/>
  <c r="X57"/>
  <c r="AB57"/>
  <c r="D58"/>
  <c r="F58"/>
  <c r="H58"/>
  <c r="J58"/>
  <c r="L58"/>
  <c r="N58"/>
  <c r="P58"/>
  <c r="R58"/>
  <c r="T58"/>
  <c r="V58"/>
  <c r="X58"/>
  <c r="AB58"/>
  <c r="D59"/>
  <c r="F59"/>
  <c r="AB59" s="1"/>
  <c r="H59"/>
  <c r="N59"/>
  <c r="P59"/>
  <c r="V59"/>
  <c r="D60"/>
  <c r="AB60" s="1"/>
  <c r="F60"/>
  <c r="H60"/>
  <c r="J60"/>
  <c r="L60"/>
  <c r="N60"/>
  <c r="P60"/>
  <c r="R60"/>
  <c r="T60"/>
  <c r="V60"/>
  <c r="X60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AA61"/>
  <c r="X68"/>
  <c r="U89"/>
  <c r="F7" i="6"/>
  <c r="F19" s="1"/>
  <c r="H7"/>
  <c r="F8"/>
  <c r="H8"/>
  <c r="F9"/>
  <c r="H9"/>
  <c r="F10"/>
  <c r="H10"/>
  <c r="F11"/>
  <c r="H11"/>
  <c r="F12"/>
  <c r="H12"/>
  <c r="F13"/>
  <c r="H13"/>
  <c r="F14"/>
  <c r="H14"/>
  <c r="F15"/>
  <c r="F16"/>
  <c r="F17"/>
  <c r="F18"/>
  <c r="H18"/>
  <c r="H19" s="1"/>
  <c r="G19"/>
  <c r="I19"/>
  <c r="J19"/>
  <c r="K19"/>
  <c r="L19"/>
  <c r="M19"/>
  <c r="N19"/>
  <c r="O19"/>
  <c r="P19"/>
  <c r="Q19"/>
  <c r="S19"/>
  <c r="X19"/>
  <c r="Y19"/>
  <c r="Z19"/>
  <c r="AA19"/>
  <c r="AB19"/>
  <c r="AC19"/>
  <c r="AD19"/>
  <c r="AE19"/>
  <c r="AF19"/>
  <c r="AG19"/>
  <c r="F22"/>
  <c r="H22"/>
  <c r="F23"/>
  <c r="H23"/>
  <c r="F24"/>
  <c r="H24"/>
  <c r="F25"/>
  <c r="F26"/>
  <c r="H26"/>
  <c r="F27"/>
  <c r="H27"/>
  <c r="F28"/>
  <c r="H28"/>
  <c r="F32"/>
  <c r="G32"/>
  <c r="H32"/>
  <c r="H48" s="1"/>
  <c r="I32"/>
  <c r="J32"/>
  <c r="J48" s="1"/>
  <c r="K32"/>
  <c r="L32"/>
  <c r="L48" s="1"/>
  <c r="M32"/>
  <c r="N32"/>
  <c r="N48" s="1"/>
  <c r="O32"/>
  <c r="P32"/>
  <c r="P48" s="1"/>
  <c r="Q32"/>
  <c r="S32"/>
  <c r="T32"/>
  <c r="F37"/>
  <c r="F46" s="1"/>
  <c r="F48" s="1"/>
  <c r="F38"/>
  <c r="F39"/>
  <c r="F40"/>
  <c r="F41"/>
  <c r="F42"/>
  <c r="F43"/>
  <c r="G46"/>
  <c r="J46"/>
  <c r="K46"/>
  <c r="L46"/>
  <c r="M46"/>
  <c r="N46"/>
  <c r="O46"/>
  <c r="P46"/>
  <c r="Q46"/>
  <c r="R46"/>
  <c r="S46"/>
  <c r="T46"/>
  <c r="U46"/>
  <c r="X46"/>
  <c r="Y46"/>
  <c r="Z46"/>
  <c r="AA46"/>
  <c r="AB46"/>
  <c r="AC46"/>
  <c r="AD46"/>
  <c r="AE46"/>
  <c r="AF46"/>
  <c r="AG46"/>
  <c r="AI46"/>
  <c r="AK46"/>
  <c r="G48"/>
  <c r="I48"/>
  <c r="K48"/>
  <c r="M48"/>
  <c r="O48"/>
  <c r="Q48"/>
  <c r="S48"/>
  <c r="X48"/>
  <c r="Y48"/>
  <c r="Z48"/>
  <c r="AA48"/>
  <c r="AB48"/>
  <c r="AC48"/>
  <c r="AD48"/>
  <c r="AE48"/>
  <c r="AF48"/>
  <c r="AG48"/>
  <c r="AI48"/>
  <c r="F54"/>
  <c r="F62" s="1"/>
  <c r="G54"/>
  <c r="H54"/>
  <c r="H62" s="1"/>
  <c r="U54"/>
  <c r="F55"/>
  <c r="G55"/>
  <c r="H55"/>
  <c r="U55"/>
  <c r="F56"/>
  <c r="G56"/>
  <c r="H56"/>
  <c r="Q56"/>
  <c r="R56"/>
  <c r="U56" s="1"/>
  <c r="U62" s="1"/>
  <c r="S56"/>
  <c r="T56"/>
  <c r="T62" s="1"/>
  <c r="F57"/>
  <c r="G57"/>
  <c r="H57"/>
  <c r="U57"/>
  <c r="F58"/>
  <c r="G58"/>
  <c r="H58"/>
  <c r="U58"/>
  <c r="F59"/>
  <c r="G59"/>
  <c r="H59"/>
  <c r="U59"/>
  <c r="F60"/>
  <c r="G60"/>
  <c r="H60"/>
  <c r="R60" s="1"/>
  <c r="U60" s="1"/>
  <c r="F61"/>
  <c r="G61"/>
  <c r="H61" s="1"/>
  <c r="U61"/>
  <c r="G62"/>
  <c r="I62"/>
  <c r="J62"/>
  <c r="K62"/>
  <c r="L62"/>
  <c r="M62"/>
  <c r="N62"/>
  <c r="O62"/>
  <c r="P62"/>
  <c r="Q62"/>
  <c r="S62"/>
  <c r="W62"/>
  <c r="X62"/>
  <c r="Y62"/>
  <c r="Z62"/>
  <c r="AA62"/>
  <c r="AB62"/>
  <c r="AC62"/>
  <c r="AD62"/>
  <c r="AE62"/>
  <c r="AF62"/>
  <c r="M12" i="4"/>
  <c r="O12"/>
  <c r="O17" s="1"/>
  <c r="Q12"/>
  <c r="S12"/>
  <c r="W12"/>
  <c r="Y12"/>
  <c r="E13"/>
  <c r="G13"/>
  <c r="G17" s="1"/>
  <c r="I13"/>
  <c r="K13"/>
  <c r="M13"/>
  <c r="O13"/>
  <c r="Q13"/>
  <c r="S13"/>
  <c r="U13"/>
  <c r="W13"/>
  <c r="W17" s="1"/>
  <c r="Y13"/>
  <c r="E14"/>
  <c r="G14"/>
  <c r="I14"/>
  <c r="K14"/>
  <c r="M14"/>
  <c r="O14"/>
  <c r="Q14"/>
  <c r="S14"/>
  <c r="U14"/>
  <c r="W14"/>
  <c r="Y14"/>
  <c r="AA14"/>
  <c r="AC14"/>
  <c r="E15"/>
  <c r="G15"/>
  <c r="I15"/>
  <c r="K15"/>
  <c r="M15"/>
  <c r="O15"/>
  <c r="Q15"/>
  <c r="S15"/>
  <c r="U15"/>
  <c r="W15"/>
  <c r="Y15"/>
  <c r="AC15"/>
  <c r="K17"/>
  <c r="S17"/>
  <c r="AA17"/>
  <c r="G28"/>
  <c r="K28"/>
  <c r="O28"/>
  <c r="S28"/>
  <c r="W28"/>
  <c r="E36"/>
  <c r="M36"/>
  <c r="O36"/>
  <c r="Q36"/>
  <c r="S36"/>
  <c r="U36"/>
  <c r="W36"/>
  <c r="Y36"/>
  <c r="AA36"/>
  <c r="AC36"/>
  <c r="E37"/>
  <c r="M37"/>
  <c r="O37"/>
  <c r="Q37"/>
  <c r="S37"/>
  <c r="U37"/>
  <c r="W37"/>
  <c r="Y37"/>
  <c r="AA37"/>
  <c r="AC37"/>
  <c r="E39"/>
  <c r="M39"/>
  <c r="O39"/>
  <c r="Q39"/>
  <c r="S39"/>
  <c r="U39"/>
  <c r="W39"/>
  <c r="Y39"/>
  <c r="AA39"/>
  <c r="AC39"/>
  <c r="E40"/>
  <c r="M40"/>
  <c r="S40"/>
  <c r="U40"/>
  <c r="W40"/>
  <c r="Y40"/>
  <c r="B75"/>
  <c r="G13" i="3"/>
  <c r="H13"/>
  <c r="H14" s="1"/>
  <c r="K13"/>
  <c r="L13"/>
  <c r="L14" s="1"/>
  <c r="O13"/>
  <c r="P13"/>
  <c r="P14" s="1"/>
  <c r="S13"/>
  <c r="T13"/>
  <c r="W13"/>
  <c r="Y13"/>
  <c r="AA13"/>
  <c r="AI13"/>
  <c r="AU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DH13"/>
  <c r="DI13"/>
  <c r="DJ13"/>
  <c r="DK13"/>
  <c r="DL13"/>
  <c r="DM13"/>
  <c r="DN13"/>
  <c r="DO13"/>
  <c r="DP13"/>
  <c r="DQ13"/>
  <c r="DR13"/>
  <c r="DS13"/>
  <c r="DT13"/>
  <c r="DU13"/>
  <c r="DV13"/>
  <c r="DW13"/>
  <c r="DX13"/>
  <c r="DY13"/>
  <c r="DZ13"/>
  <c r="EA13"/>
  <c r="EB13"/>
  <c r="EC13"/>
  <c r="ED13"/>
  <c r="EE13"/>
  <c r="EF13"/>
  <c r="EG13"/>
  <c r="EH13"/>
  <c r="EI13"/>
  <c r="EJ13"/>
  <c r="EK13"/>
  <c r="EL13"/>
  <c r="EM13"/>
  <c r="EN13"/>
  <c r="EO13"/>
  <c r="EP13"/>
  <c r="EQ13"/>
  <c r="ER13"/>
  <c r="ES13"/>
  <c r="ET13"/>
  <c r="EU13"/>
  <c r="EV13"/>
  <c r="EW13"/>
  <c r="EX13"/>
  <c r="EY13"/>
  <c r="EZ13"/>
  <c r="FA13"/>
  <c r="FB13"/>
  <c r="FC13"/>
  <c r="FD13"/>
  <c r="FE13"/>
  <c r="FF13"/>
  <c r="FG13"/>
  <c r="FH13"/>
  <c r="FI13"/>
  <c r="FJ13"/>
  <c r="FK13"/>
  <c r="FL13"/>
  <c r="FM13"/>
  <c r="FN13"/>
  <c r="FO13"/>
  <c r="FP13"/>
  <c r="FQ13"/>
  <c r="FR13"/>
  <c r="FS13"/>
  <c r="FS45" s="1"/>
  <c r="FS49" s="1"/>
  <c r="FT13"/>
  <c r="FU13"/>
  <c r="FU45" s="1"/>
  <c r="FU49" s="1"/>
  <c r="FV13"/>
  <c r="FW13"/>
  <c r="FW45" s="1"/>
  <c r="FW49" s="1"/>
  <c r="FX13"/>
  <c r="FY13"/>
  <c r="FY45" s="1"/>
  <c r="FY49" s="1"/>
  <c r="FZ13"/>
  <c r="GA13"/>
  <c r="GA45" s="1"/>
  <c r="GA49" s="1"/>
  <c r="GB13"/>
  <c r="GC13"/>
  <c r="GC45" s="1"/>
  <c r="GC49" s="1"/>
  <c r="GD13"/>
  <c r="GE13"/>
  <c r="GE45" s="1"/>
  <c r="GE49" s="1"/>
  <c r="GF13"/>
  <c r="GG13"/>
  <c r="GG45" s="1"/>
  <c r="GG49" s="1"/>
  <c r="GH13"/>
  <c r="GI13"/>
  <c r="GI45" s="1"/>
  <c r="GI49" s="1"/>
  <c r="GJ13"/>
  <c r="GK13"/>
  <c r="GK45" s="1"/>
  <c r="GK49" s="1"/>
  <c r="GL13"/>
  <c r="GM13"/>
  <c r="GM45" s="1"/>
  <c r="GM49" s="1"/>
  <c r="GN13"/>
  <c r="GO13"/>
  <c r="GO45" s="1"/>
  <c r="GO49" s="1"/>
  <c r="GP13"/>
  <c r="GQ13"/>
  <c r="GQ45" s="1"/>
  <c r="GQ49" s="1"/>
  <c r="GR13"/>
  <c r="GS13"/>
  <c r="GS45" s="1"/>
  <c r="GS49" s="1"/>
  <c r="GT13"/>
  <c r="GU13"/>
  <c r="GU45" s="1"/>
  <c r="GU49" s="1"/>
  <c r="GV13"/>
  <c r="GW13"/>
  <c r="GW45" s="1"/>
  <c r="GW49" s="1"/>
  <c r="GX13"/>
  <c r="GY13"/>
  <c r="GY45" s="1"/>
  <c r="GY49" s="1"/>
  <c r="GZ13"/>
  <c r="HA13"/>
  <c r="HA45" s="1"/>
  <c r="HA49" s="1"/>
  <c r="HB13"/>
  <c r="HC13"/>
  <c r="HC45" s="1"/>
  <c r="HC49" s="1"/>
  <c r="HD13"/>
  <c r="HE13"/>
  <c r="HE45" s="1"/>
  <c r="HE49" s="1"/>
  <c r="HF13"/>
  <c r="HG13"/>
  <c r="HG45" s="1"/>
  <c r="HG49" s="1"/>
  <c r="HH13"/>
  <c r="HI13"/>
  <c r="HI45" s="1"/>
  <c r="HI49" s="1"/>
  <c r="HJ13"/>
  <c r="HK13"/>
  <c r="HK45" s="1"/>
  <c r="HK49" s="1"/>
  <c r="HL13"/>
  <c r="HM13"/>
  <c r="HM45" s="1"/>
  <c r="HM49" s="1"/>
  <c r="HN13"/>
  <c r="HO13"/>
  <c r="HO45" s="1"/>
  <c r="HO49" s="1"/>
  <c r="HP13"/>
  <c r="HQ13"/>
  <c r="HQ45" s="1"/>
  <c r="HQ49" s="1"/>
  <c r="HR13"/>
  <c r="HS13"/>
  <c r="HS45" s="1"/>
  <c r="HS49" s="1"/>
  <c r="HT13"/>
  <c r="HU13"/>
  <c r="HU45" s="1"/>
  <c r="HU49" s="1"/>
  <c r="HV13"/>
  <c r="HW13"/>
  <c r="HW45" s="1"/>
  <c r="HW49" s="1"/>
  <c r="HX13"/>
  <c r="HY13"/>
  <c r="HY45" s="1"/>
  <c r="HY49" s="1"/>
  <c r="HZ13"/>
  <c r="IA13"/>
  <c r="IA45" s="1"/>
  <c r="IA49" s="1"/>
  <c r="IB13"/>
  <c r="IC13"/>
  <c r="IC45" s="1"/>
  <c r="IC49" s="1"/>
  <c r="ID13"/>
  <c r="IE13"/>
  <c r="IE45" s="1"/>
  <c r="IE49" s="1"/>
  <c r="IF13"/>
  <c r="IG13"/>
  <c r="IG45" s="1"/>
  <c r="IG49" s="1"/>
  <c r="IH13"/>
  <c r="II13"/>
  <c r="II45" s="1"/>
  <c r="II49" s="1"/>
  <c r="IJ13"/>
  <c r="IK13"/>
  <c r="IK45" s="1"/>
  <c r="IK49" s="1"/>
  <c r="IL13"/>
  <c r="IM13"/>
  <c r="IM45" s="1"/>
  <c r="IM49" s="1"/>
  <c r="IN13"/>
  <c r="IO13"/>
  <c r="IO45" s="1"/>
  <c r="IO49" s="1"/>
  <c r="IP13"/>
  <c r="IQ13"/>
  <c r="IQ45" s="1"/>
  <c r="IQ49" s="1"/>
  <c r="IR13"/>
  <c r="IS13"/>
  <c r="IS45" s="1"/>
  <c r="IS49" s="1"/>
  <c r="IT13"/>
  <c r="T14"/>
  <c r="X14"/>
  <c r="AB14"/>
  <c r="AF14"/>
  <c r="AJ14"/>
  <c r="AN14"/>
  <c r="H38"/>
  <c r="J38" s="1"/>
  <c r="N38" s="1"/>
  <c r="L38"/>
  <c r="L44" s="1"/>
  <c r="P38"/>
  <c r="P44" s="1"/>
  <c r="P45" s="1"/>
  <c r="P49" s="1"/>
  <c r="C44"/>
  <c r="E44"/>
  <c r="G44"/>
  <c r="G45" s="1"/>
  <c r="G49" s="1"/>
  <c r="I44"/>
  <c r="K44"/>
  <c r="M44"/>
  <c r="O44"/>
  <c r="O45" s="1"/>
  <c r="O49" s="1"/>
  <c r="Q44"/>
  <c r="S44"/>
  <c r="U44"/>
  <c r="W44"/>
  <c r="Y44"/>
  <c r="AA44"/>
  <c r="AC44"/>
  <c r="AE44"/>
  <c r="AG44"/>
  <c r="AG45" s="1"/>
  <c r="AG49" s="1"/>
  <c r="AK44"/>
  <c r="AO44"/>
  <c r="AS44"/>
  <c r="K45"/>
  <c r="K49" s="1"/>
  <c r="S45"/>
  <c r="S49" s="1"/>
  <c r="U45"/>
  <c r="U49" s="1"/>
  <c r="W45"/>
  <c r="Y45"/>
  <c r="Y49" s="1"/>
  <c r="AA45"/>
  <c r="AC45"/>
  <c r="AC49" s="1"/>
  <c r="AI45"/>
  <c r="AK45"/>
  <c r="AO45"/>
  <c r="AQ45"/>
  <c r="AS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CQ45"/>
  <c r="CR45"/>
  <c r="CS45"/>
  <c r="CT45"/>
  <c r="CU45"/>
  <c r="CV45"/>
  <c r="CW45"/>
  <c r="CX45"/>
  <c r="CY45"/>
  <c r="CZ45"/>
  <c r="DA45"/>
  <c r="DB45"/>
  <c r="DC45"/>
  <c r="DD45"/>
  <c r="DE45"/>
  <c r="DF45"/>
  <c r="DG45"/>
  <c r="DH45"/>
  <c r="DI45"/>
  <c r="DJ45"/>
  <c r="DK45"/>
  <c r="DL45"/>
  <c r="DM45"/>
  <c r="DN45"/>
  <c r="DO45"/>
  <c r="DP45"/>
  <c r="DQ45"/>
  <c r="DR45"/>
  <c r="DS45"/>
  <c r="DT45"/>
  <c r="DU45"/>
  <c r="DV45"/>
  <c r="DW45"/>
  <c r="DX45"/>
  <c r="DY45"/>
  <c r="DZ45"/>
  <c r="EA45"/>
  <c r="EB45"/>
  <c r="EC45"/>
  <c r="ED45"/>
  <c r="EE45"/>
  <c r="EF45"/>
  <c r="EG45"/>
  <c r="EH45"/>
  <c r="EI45"/>
  <c r="EJ45"/>
  <c r="EK45"/>
  <c r="EL45"/>
  <c r="EM45"/>
  <c r="EN45"/>
  <c r="EO45"/>
  <c r="EP45"/>
  <c r="EQ45"/>
  <c r="ER45"/>
  <c r="ES45"/>
  <c r="ET45"/>
  <c r="EU45"/>
  <c r="EV45"/>
  <c r="EW45"/>
  <c r="EX45"/>
  <c r="EY45"/>
  <c r="EZ45"/>
  <c r="FA45"/>
  <c r="FB45"/>
  <c r="FC45"/>
  <c r="FD45"/>
  <c r="FE45"/>
  <c r="FF45"/>
  <c r="FG45"/>
  <c r="FH45"/>
  <c r="FI45"/>
  <c r="FJ45"/>
  <c r="FK45"/>
  <c r="FL45"/>
  <c r="FM45"/>
  <c r="FN45"/>
  <c r="FO45"/>
  <c r="FP45"/>
  <c r="FQ45"/>
  <c r="FR45"/>
  <c r="FT45"/>
  <c r="FV45"/>
  <c r="FX45"/>
  <c r="FZ45"/>
  <c r="GB45"/>
  <c r="GD45"/>
  <c r="GF45"/>
  <c r="GH45"/>
  <c r="GJ45"/>
  <c r="GL45"/>
  <c r="GN45"/>
  <c r="GP45"/>
  <c r="GR45"/>
  <c r="GT45"/>
  <c r="GV45"/>
  <c r="GX45"/>
  <c r="GZ45"/>
  <c r="HB45"/>
  <c r="HD45"/>
  <c r="HF45"/>
  <c r="HH45"/>
  <c r="HJ45"/>
  <c r="HL45"/>
  <c r="HN45"/>
  <c r="HP45"/>
  <c r="HR45"/>
  <c r="HT45"/>
  <c r="HV45"/>
  <c r="HX45"/>
  <c r="HZ45"/>
  <c r="IB45"/>
  <c r="ID45"/>
  <c r="IF45"/>
  <c r="IH45"/>
  <c r="IJ45"/>
  <c r="IL45"/>
  <c r="IN45"/>
  <c r="IP45"/>
  <c r="IR45"/>
  <c r="IT45"/>
  <c r="C49"/>
  <c r="E49"/>
  <c r="I49"/>
  <c r="M49"/>
  <c r="Q49"/>
  <c r="W49"/>
  <c r="AA49"/>
  <c r="AE49"/>
  <c r="AI49"/>
  <c r="AK49"/>
  <c r="AO49"/>
  <c r="AQ49"/>
  <c r="AS49"/>
  <c r="AX49"/>
  <c r="AY49"/>
  <c r="AZ49"/>
  <c r="BA49"/>
  <c r="BB49"/>
  <c r="BC49"/>
  <c r="BD49"/>
  <c r="BE49"/>
  <c r="BF49"/>
  <c r="BG49"/>
  <c r="BH49"/>
  <c r="BI49"/>
  <c r="BJ49"/>
  <c r="BK49"/>
  <c r="BL49"/>
  <c r="BM49"/>
  <c r="BN49"/>
  <c r="BO49"/>
  <c r="BP49"/>
  <c r="BQ49"/>
  <c r="BR49"/>
  <c r="BS49"/>
  <c r="BT49"/>
  <c r="BU49"/>
  <c r="BV49"/>
  <c r="BW49"/>
  <c r="BX49"/>
  <c r="BY49"/>
  <c r="BZ49"/>
  <c r="CA49"/>
  <c r="CB49"/>
  <c r="CC49"/>
  <c r="CD49"/>
  <c r="CE49"/>
  <c r="CF49"/>
  <c r="CG49"/>
  <c r="CH49"/>
  <c r="CI49"/>
  <c r="CJ49"/>
  <c r="CK49"/>
  <c r="CL49"/>
  <c r="CM49"/>
  <c r="CN49"/>
  <c r="CO49"/>
  <c r="CP49"/>
  <c r="CQ49"/>
  <c r="CR49"/>
  <c r="CS49"/>
  <c r="CT49"/>
  <c r="CU49"/>
  <c r="CV49"/>
  <c r="CW49"/>
  <c r="CX49"/>
  <c r="CY49"/>
  <c r="CZ49"/>
  <c r="DA49"/>
  <c r="DB49"/>
  <c r="DC49"/>
  <c r="DD49"/>
  <c r="DE49"/>
  <c r="DF49"/>
  <c r="DG49"/>
  <c r="DH49"/>
  <c r="DI49"/>
  <c r="DJ49"/>
  <c r="DK49"/>
  <c r="DL49"/>
  <c r="DM49"/>
  <c r="DN49"/>
  <c r="DO49"/>
  <c r="DP49"/>
  <c r="DQ49"/>
  <c r="DR49"/>
  <c r="DS49"/>
  <c r="DT49"/>
  <c r="DU49"/>
  <c r="DV49"/>
  <c r="DW49"/>
  <c r="DX49"/>
  <c r="DY49"/>
  <c r="DZ49"/>
  <c r="EA49"/>
  <c r="EB49"/>
  <c r="EC49"/>
  <c r="ED49"/>
  <c r="EE49"/>
  <c r="EF49"/>
  <c r="EG49"/>
  <c r="EH49"/>
  <c r="EI49"/>
  <c r="EJ49"/>
  <c r="EK49"/>
  <c r="EL49"/>
  <c r="EM49"/>
  <c r="EN49"/>
  <c r="EO49"/>
  <c r="EP49"/>
  <c r="EQ49"/>
  <c r="ER49"/>
  <c r="ES49"/>
  <c r="ET49"/>
  <c r="EU49"/>
  <c r="EV49"/>
  <c r="EW49"/>
  <c r="EX49"/>
  <c r="EY49"/>
  <c r="EZ49"/>
  <c r="FA49"/>
  <c r="FB49"/>
  <c r="FC49"/>
  <c r="FD49"/>
  <c r="FE49"/>
  <c r="FF49"/>
  <c r="FG49"/>
  <c r="FH49"/>
  <c r="FI49"/>
  <c r="FJ49"/>
  <c r="FK49"/>
  <c r="FL49"/>
  <c r="FM49"/>
  <c r="FN49"/>
  <c r="FO49"/>
  <c r="FP49"/>
  <c r="FQ49"/>
  <c r="FR49"/>
  <c r="FT49"/>
  <c r="FV49"/>
  <c r="FX49"/>
  <c r="FZ49"/>
  <c r="GB49"/>
  <c r="GD49"/>
  <c r="GF49"/>
  <c r="GH49"/>
  <c r="GJ49"/>
  <c r="GL49"/>
  <c r="GN49"/>
  <c r="GP49"/>
  <c r="GR49"/>
  <c r="GT49"/>
  <c r="GV49"/>
  <c r="GX49"/>
  <c r="GZ49"/>
  <c r="HB49"/>
  <c r="HD49"/>
  <c r="HF49"/>
  <c r="HH49"/>
  <c r="HJ49"/>
  <c r="HL49"/>
  <c r="HN49"/>
  <c r="HP49"/>
  <c r="HR49"/>
  <c r="HT49"/>
  <c r="HV49"/>
  <c r="HX49"/>
  <c r="HZ49"/>
  <c r="IB49"/>
  <c r="ID49"/>
  <c r="IF49"/>
  <c r="IH49"/>
  <c r="IJ49"/>
  <c r="IL49"/>
  <c r="IN49"/>
  <c r="IP49"/>
  <c r="IR49"/>
  <c r="IT49"/>
  <c r="H54"/>
  <c r="L54"/>
  <c r="P54"/>
  <c r="T54"/>
  <c r="AW85" i="5"/>
  <c r="J67" i="2"/>
  <c r="N67"/>
  <c r="Q67"/>
  <c r="T67"/>
  <c r="W67"/>
  <c r="Z67"/>
  <c r="J68"/>
  <c r="N93"/>
  <c r="Q93"/>
  <c r="T93"/>
  <c r="W93"/>
  <c r="Z93"/>
  <c r="J94"/>
  <c r="J104"/>
  <c r="N107"/>
  <c r="Q107"/>
  <c r="T107"/>
  <c r="W107"/>
  <c r="Z107"/>
  <c r="D112"/>
  <c r="D114"/>
  <c r="E12" i="1"/>
  <c r="E14"/>
  <c r="E15"/>
  <c r="E16"/>
  <c r="E28" s="1"/>
  <c r="E24"/>
  <c r="D28"/>
  <c r="E29"/>
  <c r="E34"/>
  <c r="E35"/>
  <c r="D36"/>
  <c r="E36"/>
  <c r="G36"/>
  <c r="E38"/>
  <c r="D39"/>
  <c r="E39"/>
  <c r="G39"/>
  <c r="G44"/>
  <c r="G46"/>
  <c r="B80"/>
  <c r="D77" i="9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BC77"/>
  <c r="BD77"/>
  <c r="BE77"/>
  <c r="BF77"/>
  <c r="BG77"/>
  <c r="BH77"/>
  <c r="BI77"/>
  <c r="BJ77"/>
  <c r="BK77"/>
  <c r="BL77"/>
  <c r="BM77"/>
  <c r="BN77"/>
  <c r="BO77"/>
  <c r="BP77"/>
  <c r="BQ77"/>
  <c r="BR77"/>
  <c r="BS77"/>
  <c r="BT77"/>
  <c r="BU77"/>
  <c r="BV77"/>
  <c r="BW77"/>
  <c r="BX77"/>
  <c r="BY77"/>
  <c r="BZ77"/>
  <c r="CA77"/>
  <c r="CB77"/>
  <c r="CC77"/>
  <c r="CD77"/>
  <c r="CE77"/>
  <c r="CF77"/>
  <c r="CG77"/>
  <c r="CH77"/>
  <c r="CI77"/>
  <c r="CJ77"/>
  <c r="CK77"/>
  <c r="CL77"/>
  <c r="CM77"/>
  <c r="CN77"/>
  <c r="CO77"/>
  <c r="CP77"/>
  <c r="CQ77"/>
  <c r="CR77"/>
  <c r="CS77"/>
  <c r="CT77"/>
  <c r="CU77"/>
  <c r="CV77"/>
  <c r="CW77"/>
  <c r="CX77"/>
  <c r="CY77"/>
  <c r="CZ77"/>
  <c r="DA77"/>
  <c r="DB77"/>
  <c r="DC77"/>
  <c r="DD77"/>
  <c r="DE77"/>
  <c r="DF77"/>
  <c r="DG77"/>
  <c r="DH77"/>
  <c r="DI77"/>
  <c r="DJ77"/>
  <c r="DK77"/>
  <c r="DL77"/>
  <c r="DM77"/>
  <c r="DN77"/>
  <c r="DO77"/>
  <c r="DP77"/>
  <c r="DQ77"/>
  <c r="DR77"/>
  <c r="DS77"/>
  <c r="DT77"/>
  <c r="DU77"/>
  <c r="DV77"/>
  <c r="DW77"/>
  <c r="DX77"/>
  <c r="DY77"/>
  <c r="DZ77"/>
  <c r="EA77"/>
  <c r="EB77"/>
  <c r="EC77"/>
  <c r="ED77"/>
  <c r="EE77"/>
  <c r="EF77"/>
  <c r="EG77"/>
  <c r="EH77"/>
  <c r="EI77"/>
  <c r="EJ77"/>
  <c r="EK77"/>
  <c r="EL77"/>
  <c r="EM77"/>
  <c r="EN77"/>
  <c r="EO77"/>
  <c r="EP77"/>
  <c r="EQ77"/>
  <c r="ER77"/>
  <c r="ES77"/>
  <c r="ET77"/>
  <c r="EU77"/>
  <c r="EV77"/>
  <c r="EW77"/>
  <c r="EX77"/>
  <c r="EY77"/>
  <c r="EZ77"/>
  <c r="FA77"/>
  <c r="FB77"/>
  <c r="FC77"/>
  <c r="FD77"/>
  <c r="FE77"/>
  <c r="FF77"/>
  <c r="FG77"/>
  <c r="FH77"/>
  <c r="FI77"/>
  <c r="FJ77"/>
  <c r="FK77"/>
  <c r="FL77"/>
  <c r="FM77"/>
  <c r="FN77"/>
  <c r="FO77"/>
  <c r="FP77"/>
  <c r="FQ77"/>
  <c r="FR77"/>
  <c r="FS77"/>
  <c r="FT77"/>
  <c r="FU77"/>
  <c r="FV77"/>
  <c r="FW77"/>
  <c r="FX77"/>
  <c r="FY77"/>
  <c r="FZ77"/>
  <c r="GA77"/>
  <c r="GB77"/>
  <c r="GC77"/>
  <c r="GD77"/>
  <c r="GE77"/>
  <c r="GF77"/>
  <c r="GG77"/>
  <c r="GH77"/>
  <c r="GI77"/>
  <c r="GJ77"/>
  <c r="GK77"/>
  <c r="GL77"/>
  <c r="GM77"/>
  <c r="GN77"/>
  <c r="GO77"/>
  <c r="GP77"/>
  <c r="GQ77"/>
  <c r="GR77"/>
  <c r="GS77"/>
  <c r="GT77"/>
  <c r="GU77"/>
  <c r="GV77"/>
  <c r="GW77"/>
  <c r="GX77"/>
  <c r="GY77"/>
  <c r="GZ77"/>
  <c r="HA77"/>
  <c r="HB77"/>
  <c r="HC77"/>
  <c r="HD77"/>
  <c r="HE77"/>
  <c r="HF77"/>
  <c r="HG77"/>
  <c r="BU6" i="5"/>
  <c r="BU11"/>
  <c r="BV11"/>
  <c r="BU17"/>
  <c r="BV17"/>
  <c r="BU25"/>
  <c r="BV25"/>
  <c r="BU38"/>
  <c r="BV38"/>
  <c r="BU40"/>
  <c r="BV40"/>
  <c r="BV51"/>
  <c r="BV54"/>
  <c r="BV58"/>
  <c r="AS84"/>
  <c r="AT84"/>
  <c r="AU84"/>
  <c r="AV84"/>
  <c r="AW84"/>
  <c r="AY84"/>
  <c r="AZ84"/>
  <c r="BA84"/>
  <c r="BB84"/>
  <c r="BC84"/>
  <c r="BE84"/>
  <c r="BF84"/>
  <c r="BG84"/>
  <c r="BH84"/>
  <c r="BI84"/>
  <c r="BK84"/>
  <c r="BL84"/>
  <c r="BM84"/>
  <c r="BN84"/>
  <c r="BQ84"/>
  <c r="BR84"/>
  <c r="BS84"/>
  <c r="BT84"/>
  <c r="BU84"/>
  <c r="BW84"/>
  <c r="BX84"/>
  <c r="BY84"/>
  <c r="BZ84"/>
  <c r="CA84"/>
  <c r="CB84"/>
  <c r="CC84"/>
  <c r="CD84"/>
  <c r="CE84"/>
  <c r="CF84"/>
  <c r="CG84"/>
  <c r="CH84"/>
  <c r="CI84"/>
  <c r="CJ84"/>
  <c r="CK84"/>
  <c r="CL84"/>
  <c r="CM84"/>
  <c r="CN84"/>
  <c r="CO84"/>
  <c r="CP84"/>
  <c r="CQ84"/>
  <c r="CR84"/>
  <c r="CS84"/>
  <c r="CT84"/>
  <c r="CU84"/>
  <c r="CV84"/>
  <c r="CW84"/>
  <c r="CX84"/>
  <c r="CY84"/>
  <c r="CZ84"/>
  <c r="DA84"/>
  <c r="DB84"/>
  <c r="DC84"/>
  <c r="DD84"/>
  <c r="DE84"/>
  <c r="DF84"/>
  <c r="DG84"/>
  <c r="DH84"/>
  <c r="DI84"/>
  <c r="DJ84"/>
  <c r="DK84"/>
  <c r="DL84"/>
  <c r="DM84"/>
  <c r="DN84"/>
  <c r="DO84"/>
  <c r="DP84"/>
  <c r="DQ84"/>
  <c r="DR84"/>
  <c r="DS84"/>
  <c r="DT84"/>
  <c r="DU84"/>
  <c r="DV84"/>
  <c r="DW84"/>
  <c r="DX84"/>
  <c r="DY84"/>
  <c r="DZ84"/>
  <c r="EA84"/>
  <c r="EB84"/>
  <c r="EC84"/>
  <c r="ED84"/>
  <c r="EE84"/>
  <c r="EF84"/>
  <c r="EG84"/>
  <c r="EH84"/>
  <c r="EI84"/>
  <c r="EJ84"/>
  <c r="EK84"/>
  <c r="EL84"/>
  <c r="EM84"/>
  <c r="EN84"/>
  <c r="EO84"/>
  <c r="EP84"/>
  <c r="EQ84"/>
  <c r="ER84"/>
  <c r="ES84"/>
  <c r="ET84"/>
  <c r="EU84"/>
  <c r="EV84"/>
  <c r="EW84"/>
  <c r="EX84"/>
  <c r="EY84"/>
  <c r="EZ84"/>
  <c r="FA84"/>
  <c r="FB84"/>
  <c r="FC84"/>
  <c r="FD84"/>
  <c r="FE84"/>
  <c r="FF84"/>
  <c r="FG84"/>
  <c r="FH84"/>
  <c r="FI84"/>
  <c r="FJ84"/>
  <c r="FK84"/>
  <c r="FL84"/>
  <c r="FM84"/>
  <c r="FN84"/>
  <c r="FO84"/>
  <c r="FP84"/>
  <c r="FQ84"/>
  <c r="FR84"/>
  <c r="FS84"/>
  <c r="FT84"/>
  <c r="FU84"/>
  <c r="FV84"/>
  <c r="FW84"/>
  <c r="FX84"/>
  <c r="FY84"/>
  <c r="FZ84"/>
  <c r="GA84"/>
  <c r="GB84"/>
  <c r="GC84"/>
  <c r="GD84"/>
  <c r="GE84"/>
  <c r="GF84"/>
  <c r="GG84"/>
  <c r="GH84"/>
  <c r="GI84"/>
  <c r="GJ84"/>
  <c r="GK84"/>
  <c r="GL84"/>
  <c r="GM84"/>
  <c r="GN84"/>
  <c r="GO84"/>
  <c r="GP84"/>
  <c r="GQ84"/>
  <c r="GR84"/>
  <c r="GS84"/>
  <c r="GT84"/>
  <c r="GU84"/>
  <c r="GV84"/>
  <c r="GW84"/>
  <c r="GX84"/>
  <c r="GY84"/>
  <c r="GZ84"/>
  <c r="HA84"/>
  <c r="HB84"/>
  <c r="HC84"/>
  <c r="HD84"/>
  <c r="HE84"/>
  <c r="HF84"/>
  <c r="HG84"/>
  <c r="HH84"/>
  <c r="HI84"/>
  <c r="HJ84"/>
  <c r="HK84"/>
  <c r="HL84"/>
  <c r="HM84"/>
  <c r="HN84"/>
  <c r="HO84"/>
  <c r="HP84"/>
  <c r="HQ84"/>
  <c r="HR84"/>
  <c r="HS84"/>
  <c r="HT84"/>
  <c r="HU84"/>
  <c r="HV84"/>
  <c r="HW84"/>
  <c r="HX84"/>
  <c r="HY84"/>
  <c r="HZ84"/>
  <c r="IA84"/>
  <c r="IB84"/>
  <c r="IC84"/>
  <c r="ID84"/>
  <c r="IE84"/>
  <c r="IF84"/>
  <c r="IG84"/>
  <c r="IH84"/>
  <c r="II84"/>
  <c r="IJ84"/>
  <c r="IK84"/>
  <c r="IL84"/>
  <c r="IM84"/>
  <c r="IN84"/>
  <c r="IO84"/>
  <c r="IP84"/>
  <c r="IQ84"/>
  <c r="BC85"/>
  <c r="BI85"/>
  <c r="L45" i="3" l="1"/>
  <c r="L49" s="1"/>
  <c r="U17" i="4"/>
  <c r="Q17"/>
  <c r="M17"/>
  <c r="I17"/>
  <c r="AC13"/>
  <c r="AC25"/>
  <c r="AC28" s="1"/>
  <c r="N46" i="3"/>
  <c r="N34"/>
  <c r="N23"/>
  <c r="R23" s="1"/>
  <c r="V23" s="1"/>
  <c r="AC11" i="4"/>
  <c r="J42" i="3"/>
  <c r="J20"/>
  <c r="R38"/>
  <c r="Y17" i="4"/>
  <c r="AC12"/>
  <c r="N41" i="3"/>
  <c r="R41" s="1"/>
  <c r="N37"/>
  <c r="R37" s="1"/>
  <c r="N36"/>
  <c r="R36" s="1"/>
  <c r="V36" s="1"/>
  <c r="N30"/>
  <c r="R30" s="1"/>
  <c r="V30" s="1"/>
  <c r="J28"/>
  <c r="L50"/>
  <c r="L52"/>
  <c r="L56"/>
  <c r="L59"/>
  <c r="U25" i="6"/>
  <c r="U32" s="1"/>
  <c r="R32"/>
  <c r="Z6" i="5"/>
  <c r="AB61" i="8"/>
  <c r="P50" i="3"/>
  <c r="P52"/>
  <c r="P56"/>
  <c r="P59"/>
  <c r="T19" i="6"/>
  <c r="T48" s="1"/>
  <c r="U17"/>
  <c r="U15"/>
  <c r="U19" s="1"/>
  <c r="R19"/>
  <c r="AC17" i="4"/>
  <c r="N41" i="5"/>
  <c r="T41" s="1"/>
  <c r="Z41" s="1"/>
  <c r="AF41" s="1"/>
  <c r="AL41" s="1"/>
  <c r="AR41" s="1"/>
  <c r="AX41" s="1"/>
  <c r="BD41" s="1"/>
  <c r="BJ41" s="1"/>
  <c r="BP41" s="1"/>
  <c r="BV41" s="1"/>
  <c r="D42" i="1"/>
  <c r="N12" i="5"/>
  <c r="T12" s="1"/>
  <c r="Z12" s="1"/>
  <c r="AF12" s="1"/>
  <c r="AL12" s="1"/>
  <c r="AR12" s="1"/>
  <c r="AX12" s="1"/>
  <c r="BD12" s="1"/>
  <c r="BJ12" s="1"/>
  <c r="BP12" s="1"/>
  <c r="BV12" s="1"/>
  <c r="J98" i="2"/>
  <c r="D19" i="1"/>
  <c r="S84" i="5"/>
  <c r="R46" i="3"/>
  <c r="V46" s="1"/>
  <c r="Z46" s="1"/>
  <c r="AD46" s="1"/>
  <c r="AH46" s="1"/>
  <c r="AL46" s="1"/>
  <c r="AP46" s="1"/>
  <c r="AT46" s="1"/>
  <c r="AV46" s="1"/>
  <c r="R34"/>
  <c r="V34" s="1"/>
  <c r="Z34" s="1"/>
  <c r="AD34" s="1"/>
  <c r="AH34" s="1"/>
  <c r="AL34" s="1"/>
  <c r="AP34" s="1"/>
  <c r="AT34" s="1"/>
  <c r="AV34" s="1"/>
  <c r="AF44"/>
  <c r="AF45" s="1"/>
  <c r="AF49" s="1"/>
  <c r="N27"/>
  <c r="R27" s="1"/>
  <c r="V27" s="1"/>
  <c r="Z27" s="1"/>
  <c r="AD27" s="1"/>
  <c r="AH27" s="1"/>
  <c r="AL27" s="1"/>
  <c r="AP27" s="1"/>
  <c r="AT27" s="1"/>
  <c r="AJ44"/>
  <c r="AJ45" s="1"/>
  <c r="AJ49" s="1"/>
  <c r="V19"/>
  <c r="Z19" s="1"/>
  <c r="AD19" s="1"/>
  <c r="AH19" s="1"/>
  <c r="AL19" s="1"/>
  <c r="AP19" s="1"/>
  <c r="AT19" s="1"/>
  <c r="N14" i="5"/>
  <c r="T14" s="1"/>
  <c r="Z14" s="1"/>
  <c r="AF14" s="1"/>
  <c r="AL14" s="1"/>
  <c r="AR14" s="1"/>
  <c r="AX14" s="1"/>
  <c r="BD14" s="1"/>
  <c r="BJ14" s="1"/>
  <c r="BP14" s="1"/>
  <c r="BV14" s="1"/>
  <c r="J100" i="2"/>
  <c r="AV19" i="3"/>
  <c r="AR44"/>
  <c r="AR45" s="1"/>
  <c r="AR49" s="1"/>
  <c r="H44"/>
  <c r="H45" s="1"/>
  <c r="H49" s="1"/>
  <c r="E17" i="4"/>
  <c r="R62" i="6"/>
  <c r="N33" i="12"/>
  <c r="V37" i="3"/>
  <c r="Z37" s="1"/>
  <c r="AD37" s="1"/>
  <c r="AH37" s="1"/>
  <c r="AL37" s="1"/>
  <c r="AP37" s="1"/>
  <c r="AT37" s="1"/>
  <c r="AV37" s="1"/>
  <c r="Z36"/>
  <c r="AD36" s="1"/>
  <c r="AH36" s="1"/>
  <c r="AL36" s="1"/>
  <c r="AP36" s="1"/>
  <c r="AT36" s="1"/>
  <c r="AV36" s="1"/>
  <c r="AN44"/>
  <c r="AN45" s="1"/>
  <c r="AN49" s="1"/>
  <c r="X44"/>
  <c r="X45" s="1"/>
  <c r="X49" s="1"/>
  <c r="Z30"/>
  <c r="AD30" s="1"/>
  <c r="AH30" s="1"/>
  <c r="AL30" s="1"/>
  <c r="AP30" s="1"/>
  <c r="AT30" s="1"/>
  <c r="AV30" s="1"/>
  <c r="AV27"/>
  <c r="AB44"/>
  <c r="AB45" s="1"/>
  <c r="AB49" s="1"/>
  <c r="F9"/>
  <c r="Z23"/>
  <c r="AD23" s="1"/>
  <c r="AH23" s="1"/>
  <c r="AL23" s="1"/>
  <c r="AP23" s="1"/>
  <c r="AT23" s="1"/>
  <c r="J12"/>
  <c r="N12" s="1"/>
  <c r="R12" s="1"/>
  <c r="V12" s="1"/>
  <c r="Z12" s="1"/>
  <c r="AD12" s="1"/>
  <c r="AH12" s="1"/>
  <c r="AL12" s="1"/>
  <c r="AP12" s="1"/>
  <c r="AT12" s="1"/>
  <c r="AV12" s="1"/>
  <c r="N42"/>
  <c r="R42" s="1"/>
  <c r="V42" s="1"/>
  <c r="Z42" s="1"/>
  <c r="AD42" s="1"/>
  <c r="AH42" s="1"/>
  <c r="AL42" s="1"/>
  <c r="AP42" s="1"/>
  <c r="AT42" s="1"/>
  <c r="J40"/>
  <c r="N40" s="1"/>
  <c r="R40" s="1"/>
  <c r="J26"/>
  <c r="N26" s="1"/>
  <c r="R26" s="1"/>
  <c r="V26" s="1"/>
  <c r="Z26" s="1"/>
  <c r="AD26" s="1"/>
  <c r="AH26" s="1"/>
  <c r="AL26" s="1"/>
  <c r="AP26" s="1"/>
  <c r="AT26" s="1"/>
  <c r="J22"/>
  <c r="N22" s="1"/>
  <c r="R22" s="1"/>
  <c r="V22" s="1"/>
  <c r="Z22" s="1"/>
  <c r="AD22" s="1"/>
  <c r="AH22" s="1"/>
  <c r="AL22" s="1"/>
  <c r="AP22" s="1"/>
  <c r="AT22" s="1"/>
  <c r="N20"/>
  <c r="R20" s="1"/>
  <c r="V20" s="1"/>
  <c r="Z20" s="1"/>
  <c r="AD20" s="1"/>
  <c r="AH20" s="1"/>
  <c r="AL20" s="1"/>
  <c r="AP20" s="1"/>
  <c r="AT20" s="1"/>
  <c r="J17"/>
  <c r="N17" s="1"/>
  <c r="R17" s="1"/>
  <c r="V17" s="1"/>
  <c r="Z17" s="1"/>
  <c r="AD17" s="1"/>
  <c r="AH17" s="1"/>
  <c r="AL17" s="1"/>
  <c r="AP17" s="1"/>
  <c r="AT17" s="1"/>
  <c r="J128" i="2"/>
  <c r="AK19" i="6"/>
  <c r="AJ48"/>
  <c r="AK48" s="1"/>
  <c r="F16" i="3"/>
  <c r="J16" s="1"/>
  <c r="D20" i="1"/>
  <c r="T41" i="3"/>
  <c r="V41" s="1"/>
  <c r="Z41" s="1"/>
  <c r="AD41" s="1"/>
  <c r="AH41" s="1"/>
  <c r="AL41" s="1"/>
  <c r="AP41" s="1"/>
  <c r="AT41" s="1"/>
  <c r="AV41" s="1"/>
  <c r="G84" i="5"/>
  <c r="J43" i="3"/>
  <c r="N43" s="1"/>
  <c r="R43" s="1"/>
  <c r="J32"/>
  <c r="N32" s="1"/>
  <c r="R32" s="1"/>
  <c r="V32" s="1"/>
  <c r="Z32" s="1"/>
  <c r="AD32" s="1"/>
  <c r="AH32" s="1"/>
  <c r="AL32" s="1"/>
  <c r="AP32" s="1"/>
  <c r="AT32" s="1"/>
  <c r="N28"/>
  <c r="R28" s="1"/>
  <c r="V28" s="1"/>
  <c r="Z28" s="1"/>
  <c r="AD28" s="1"/>
  <c r="AH28" s="1"/>
  <c r="AL28" s="1"/>
  <c r="AP28" s="1"/>
  <c r="AT28" s="1"/>
  <c r="J24"/>
  <c r="N24" s="1"/>
  <c r="R24" s="1"/>
  <c r="V24" s="1"/>
  <c r="Z24" s="1"/>
  <c r="AD24" s="1"/>
  <c r="AH24" s="1"/>
  <c r="AL24" s="1"/>
  <c r="AP24" s="1"/>
  <c r="AT24" s="1"/>
  <c r="J18"/>
  <c r="N18" s="1"/>
  <c r="R18" s="1"/>
  <c r="V18" s="1"/>
  <c r="Z18" s="1"/>
  <c r="AD18" s="1"/>
  <c r="AH18" s="1"/>
  <c r="AL18" s="1"/>
  <c r="AP18" s="1"/>
  <c r="AT18" s="1"/>
  <c r="AV18" s="1"/>
  <c r="J25"/>
  <c r="N25" s="1"/>
  <c r="R25" s="1"/>
  <c r="V25" s="1"/>
  <c r="Z25" s="1"/>
  <c r="AD25" s="1"/>
  <c r="AH25" s="1"/>
  <c r="AL25" s="1"/>
  <c r="AP25" s="1"/>
  <c r="AT25" s="1"/>
  <c r="H7" i="5"/>
  <c r="H82"/>
  <c r="N82" s="1"/>
  <c r="T82" s="1"/>
  <c r="Z82" s="1"/>
  <c r="AF82" s="1"/>
  <c r="AL82" s="1"/>
  <c r="AR82" s="1"/>
  <c r="AX82" s="1"/>
  <c r="BD82" s="1"/>
  <c r="BJ82" s="1"/>
  <c r="BP82" s="1"/>
  <c r="BV82" s="1"/>
  <c r="H80"/>
  <c r="N80" s="1"/>
  <c r="T80" s="1"/>
  <c r="Z80" s="1"/>
  <c r="AF80" s="1"/>
  <c r="AL80" s="1"/>
  <c r="AR80" s="1"/>
  <c r="AX80" s="1"/>
  <c r="BD80" s="1"/>
  <c r="BJ80" s="1"/>
  <c r="BP80" s="1"/>
  <c r="BV80" s="1"/>
  <c r="H76"/>
  <c r="N76" s="1"/>
  <c r="T76" s="1"/>
  <c r="Z76" s="1"/>
  <c r="AF76" s="1"/>
  <c r="AL76" s="1"/>
  <c r="AR76" s="1"/>
  <c r="AX76" s="1"/>
  <c r="BD76" s="1"/>
  <c r="BJ76" s="1"/>
  <c r="BP76" s="1"/>
  <c r="BV76" s="1"/>
  <c r="H74"/>
  <c r="N74" s="1"/>
  <c r="T74" s="1"/>
  <c r="Z74" s="1"/>
  <c r="AF74" s="1"/>
  <c r="AL74" s="1"/>
  <c r="AR74" s="1"/>
  <c r="AX74" s="1"/>
  <c r="BD74" s="1"/>
  <c r="BJ74" s="1"/>
  <c r="BP74" s="1"/>
  <c r="BV74" s="1"/>
  <c r="H66"/>
  <c r="N66" s="1"/>
  <c r="T66" s="1"/>
  <c r="Z66" s="1"/>
  <c r="AF66" s="1"/>
  <c r="AL66" s="1"/>
  <c r="AR66" s="1"/>
  <c r="AX66" s="1"/>
  <c r="BD66" s="1"/>
  <c r="BJ66" s="1"/>
  <c r="BP66" s="1"/>
  <c r="BV66" s="1"/>
  <c r="H64"/>
  <c r="N64" s="1"/>
  <c r="T64" s="1"/>
  <c r="Z64" s="1"/>
  <c r="AF64" s="1"/>
  <c r="AL64" s="1"/>
  <c r="AR64" s="1"/>
  <c r="AX64" s="1"/>
  <c r="BD64" s="1"/>
  <c r="BJ64" s="1"/>
  <c r="BP64" s="1"/>
  <c r="BV64" s="1"/>
  <c r="H61"/>
  <c r="N61" s="1"/>
  <c r="T61" s="1"/>
  <c r="Z61" s="1"/>
  <c r="AF61" s="1"/>
  <c r="AL61" s="1"/>
  <c r="AR61" s="1"/>
  <c r="AX61" s="1"/>
  <c r="BD61" s="1"/>
  <c r="BJ61" s="1"/>
  <c r="BP61" s="1"/>
  <c r="BV61" s="1"/>
  <c r="H57"/>
  <c r="N57" s="1"/>
  <c r="T57" s="1"/>
  <c r="Z57" s="1"/>
  <c r="AF57" s="1"/>
  <c r="AL57" s="1"/>
  <c r="AR57" s="1"/>
  <c r="AX57" s="1"/>
  <c r="BD57" s="1"/>
  <c r="BJ57" s="1"/>
  <c r="BP57" s="1"/>
  <c r="BV57" s="1"/>
  <c r="H55"/>
  <c r="N55" s="1"/>
  <c r="T55" s="1"/>
  <c r="Z55" s="1"/>
  <c r="AF55" s="1"/>
  <c r="AL55" s="1"/>
  <c r="AR55" s="1"/>
  <c r="AX55" s="1"/>
  <c r="BD55" s="1"/>
  <c r="BJ55" s="1"/>
  <c r="BP55" s="1"/>
  <c r="BV55" s="1"/>
  <c r="H49"/>
  <c r="N49" s="1"/>
  <c r="T49" s="1"/>
  <c r="Z49" s="1"/>
  <c r="AF49" s="1"/>
  <c r="AL49" s="1"/>
  <c r="AR49" s="1"/>
  <c r="AX49" s="1"/>
  <c r="BD49" s="1"/>
  <c r="BJ49" s="1"/>
  <c r="BP49" s="1"/>
  <c r="BV49" s="1"/>
  <c r="D47" i="3"/>
  <c r="F47" s="1"/>
  <c r="J47" s="1"/>
  <c r="N47" s="1"/>
  <c r="R47" s="1"/>
  <c r="V47" s="1"/>
  <c r="Z47" s="1"/>
  <c r="AD47" s="1"/>
  <c r="AH47" s="1"/>
  <c r="AL47" s="1"/>
  <c r="AP47" s="1"/>
  <c r="AT47" s="1"/>
  <c r="AV47" s="1"/>
  <c r="D39"/>
  <c r="F39" s="1"/>
  <c r="J39" s="1"/>
  <c r="N39" s="1"/>
  <c r="R39" s="1"/>
  <c r="V39" s="1"/>
  <c r="Z39" s="1"/>
  <c r="AD39" s="1"/>
  <c r="AH39" s="1"/>
  <c r="AL39" s="1"/>
  <c r="AP39" s="1"/>
  <c r="AT39" s="1"/>
  <c r="D35"/>
  <c r="F35" s="1"/>
  <c r="J35" s="1"/>
  <c r="N35" s="1"/>
  <c r="R35" s="1"/>
  <c r="V35" s="1"/>
  <c r="Z35" s="1"/>
  <c r="AD35" s="1"/>
  <c r="AH35" s="1"/>
  <c r="AL35" s="1"/>
  <c r="AP35" s="1"/>
  <c r="AT35" s="1"/>
  <c r="D33"/>
  <c r="F33" s="1"/>
  <c r="J33" s="1"/>
  <c r="N33" s="1"/>
  <c r="R33" s="1"/>
  <c r="V33" s="1"/>
  <c r="Z33" s="1"/>
  <c r="AD33" s="1"/>
  <c r="AH33" s="1"/>
  <c r="AL33" s="1"/>
  <c r="AP33" s="1"/>
  <c r="AT33" s="1"/>
  <c r="AV33" s="1"/>
  <c r="D31"/>
  <c r="F31" s="1"/>
  <c r="J31" s="1"/>
  <c r="N31" s="1"/>
  <c r="R31" s="1"/>
  <c r="V31" s="1"/>
  <c r="Z31" s="1"/>
  <c r="AD31" s="1"/>
  <c r="AH31" s="1"/>
  <c r="AL31" s="1"/>
  <c r="AP31" s="1"/>
  <c r="AT31" s="1"/>
  <c r="AV31" s="1"/>
  <c r="D29"/>
  <c r="F29" s="1"/>
  <c r="J29" s="1"/>
  <c r="N29" s="1"/>
  <c r="R29" s="1"/>
  <c r="V29" s="1"/>
  <c r="Z29" s="1"/>
  <c r="AD29" s="1"/>
  <c r="AH29" s="1"/>
  <c r="AL29" s="1"/>
  <c r="AP29" s="1"/>
  <c r="AT29" s="1"/>
  <c r="AV29" s="1"/>
  <c r="D21"/>
  <c r="F21" s="1"/>
  <c r="J21" s="1"/>
  <c r="N21" s="1"/>
  <c r="R21" s="1"/>
  <c r="V21" s="1"/>
  <c r="Z21" s="1"/>
  <c r="AD21" s="1"/>
  <c r="AH21" s="1"/>
  <c r="AL21" s="1"/>
  <c r="AP21" s="1"/>
  <c r="AT21" s="1"/>
  <c r="AV21" s="1"/>
  <c r="D11"/>
  <c r="F11" s="1"/>
  <c r="J11" s="1"/>
  <c r="N11" s="1"/>
  <c r="R11" s="1"/>
  <c r="V11" s="1"/>
  <c r="Z11" s="1"/>
  <c r="AD11" s="1"/>
  <c r="AH11" s="1"/>
  <c r="AL11" s="1"/>
  <c r="AP11" s="1"/>
  <c r="AT11" s="1"/>
  <c r="AV11" s="1"/>
  <c r="H68" i="5"/>
  <c r="N68" s="1"/>
  <c r="T68" s="1"/>
  <c r="Z68" s="1"/>
  <c r="AF68" s="1"/>
  <c r="AL68" s="1"/>
  <c r="AR68" s="1"/>
  <c r="AX68" s="1"/>
  <c r="BD68" s="1"/>
  <c r="BJ68" s="1"/>
  <c r="BP68" s="1"/>
  <c r="BV68" s="1"/>
  <c r="T40" i="3"/>
  <c r="T43"/>
  <c r="AJ55" i="6"/>
  <c r="AJ62" s="1"/>
  <c r="AK62" s="1"/>
  <c r="D48" i="3"/>
  <c r="F48" s="1"/>
  <c r="J48" s="1"/>
  <c r="N48" s="1"/>
  <c r="R48" s="1"/>
  <c r="V48" s="1"/>
  <c r="G85" i="5"/>
  <c r="H81"/>
  <c r="N81" s="1"/>
  <c r="T81" s="1"/>
  <c r="Z81" s="1"/>
  <c r="AF81" s="1"/>
  <c r="AL81" s="1"/>
  <c r="AR81" s="1"/>
  <c r="AX81" s="1"/>
  <c r="BD81" s="1"/>
  <c r="BJ81" s="1"/>
  <c r="BP81" s="1"/>
  <c r="BV81" s="1"/>
  <c r="H77"/>
  <c r="N77" s="1"/>
  <c r="T77" s="1"/>
  <c r="Z77" s="1"/>
  <c r="AF77" s="1"/>
  <c r="AL77" s="1"/>
  <c r="AR77" s="1"/>
  <c r="AX77" s="1"/>
  <c r="BD77" s="1"/>
  <c r="BJ77" s="1"/>
  <c r="BP77" s="1"/>
  <c r="BV77" s="1"/>
  <c r="H75"/>
  <c r="N75" s="1"/>
  <c r="T75" s="1"/>
  <c r="Z75" s="1"/>
  <c r="AF75" s="1"/>
  <c r="AL75" s="1"/>
  <c r="AR75" s="1"/>
  <c r="AX75" s="1"/>
  <c r="BD75" s="1"/>
  <c r="BJ75" s="1"/>
  <c r="BP75" s="1"/>
  <c r="BV75" s="1"/>
  <c r="H73"/>
  <c r="N73" s="1"/>
  <c r="T73" s="1"/>
  <c r="Z73" s="1"/>
  <c r="AF73" s="1"/>
  <c r="AL73" s="1"/>
  <c r="AR73" s="1"/>
  <c r="AX73" s="1"/>
  <c r="BD73" s="1"/>
  <c r="BJ73" s="1"/>
  <c r="BP73" s="1"/>
  <c r="BV73" s="1"/>
  <c r="H48"/>
  <c r="N48" s="1"/>
  <c r="T48" s="1"/>
  <c r="Z48" s="1"/>
  <c r="AF48" s="1"/>
  <c r="AL48" s="1"/>
  <c r="AR48" s="1"/>
  <c r="AX48" s="1"/>
  <c r="BD48" s="1"/>
  <c r="BJ48" s="1"/>
  <c r="BP48" s="1"/>
  <c r="BV48" s="1"/>
  <c r="H43"/>
  <c r="T44" i="3" l="1"/>
  <c r="T45" s="1"/>
  <c r="T49" s="1"/>
  <c r="T50" s="1"/>
  <c r="H85" i="5"/>
  <c r="N43"/>
  <c r="T52" i="3"/>
  <c r="T59"/>
  <c r="Z48"/>
  <c r="O40" i="4"/>
  <c r="AU35" i="3"/>
  <c r="AW35" s="1"/>
  <c r="AV35"/>
  <c r="AU25"/>
  <c r="AW25" s="1"/>
  <c r="AV25"/>
  <c r="AU24"/>
  <c r="AW24" s="1"/>
  <c r="AV24"/>
  <c r="AU32"/>
  <c r="AW32" s="1"/>
  <c r="AV32"/>
  <c r="N16"/>
  <c r="J44"/>
  <c r="AU17"/>
  <c r="AW17" s="1"/>
  <c r="AV17"/>
  <c r="AU22"/>
  <c r="AW22" s="1"/>
  <c r="AV22"/>
  <c r="F13"/>
  <c r="J9"/>
  <c r="X56"/>
  <c r="X50"/>
  <c r="X52"/>
  <c r="X59"/>
  <c r="H50"/>
  <c r="H52"/>
  <c r="H56"/>
  <c r="H59"/>
  <c r="AJ52"/>
  <c r="AJ56"/>
  <c r="AJ50"/>
  <c r="AJ59"/>
  <c r="AF50"/>
  <c r="AF56"/>
  <c r="AF52"/>
  <c r="AF59"/>
  <c r="D22" i="1"/>
  <c r="E19"/>
  <c r="V40" i="3"/>
  <c r="Z40" s="1"/>
  <c r="AD40" s="1"/>
  <c r="AH40" s="1"/>
  <c r="AL40" s="1"/>
  <c r="AP40" s="1"/>
  <c r="AT40" s="1"/>
  <c r="U48" i="6"/>
  <c r="AU39" i="3"/>
  <c r="AW39" s="1"/>
  <c r="AV39"/>
  <c r="H84" i="5"/>
  <c r="D11" i="1"/>
  <c r="D16" s="1"/>
  <c r="D29" s="1"/>
  <c r="N7" i="5"/>
  <c r="AU28" i="3"/>
  <c r="AW28" s="1"/>
  <c r="AV28"/>
  <c r="AU20"/>
  <c r="AW20" s="1"/>
  <c r="AV20"/>
  <c r="AU26"/>
  <c r="AW26" s="1"/>
  <c r="AV26"/>
  <c r="AU42"/>
  <c r="AW42" s="1"/>
  <c r="AV42"/>
  <c r="AU23"/>
  <c r="AW23" s="1"/>
  <c r="AV23"/>
  <c r="AB52"/>
  <c r="AB56"/>
  <c r="AB50"/>
  <c r="AB59"/>
  <c r="AN52"/>
  <c r="AN56"/>
  <c r="AN50"/>
  <c r="AN59"/>
  <c r="O33" i="12"/>
  <c r="N49"/>
  <c r="O49" s="1"/>
  <c r="O51" s="1"/>
  <c r="AR50" i="3"/>
  <c r="AR56"/>
  <c r="AR52"/>
  <c r="AR59"/>
  <c r="AF6" i="5"/>
  <c r="V43" i="3"/>
  <c r="Z43" s="1"/>
  <c r="AD43" s="1"/>
  <c r="AH43" s="1"/>
  <c r="AL43" s="1"/>
  <c r="AP43" s="1"/>
  <c r="AT43" s="1"/>
  <c r="D44"/>
  <c r="F44" s="1"/>
  <c r="D13"/>
  <c r="J107" i="2"/>
  <c r="J108" s="1"/>
  <c r="R48" i="6"/>
  <c r="T56" i="3" l="1"/>
  <c r="T7" i="5"/>
  <c r="N84"/>
  <c r="AU40" i="3"/>
  <c r="AW40" s="1"/>
  <c r="AV40"/>
  <c r="R16"/>
  <c r="N44"/>
  <c r="AD48"/>
  <c r="AH48" s="1"/>
  <c r="AL48" s="1"/>
  <c r="AP48" s="1"/>
  <c r="AT48" s="1"/>
  <c r="Q40" i="4"/>
  <c r="F45" i="3"/>
  <c r="F49" s="1"/>
  <c r="D43" i="1" s="1"/>
  <c r="AL6" i="5"/>
  <c r="D45" i="3"/>
  <c r="D49" s="1"/>
  <c r="D14"/>
  <c r="AU43"/>
  <c r="AW43" s="1"/>
  <c r="AV43"/>
  <c r="N9"/>
  <c r="J13"/>
  <c r="T43" i="5"/>
  <c r="N85"/>
  <c r="Z43" l="1"/>
  <c r="T85"/>
  <c r="R9" i="3"/>
  <c r="N13"/>
  <c r="J45"/>
  <c r="J49" s="1"/>
  <c r="J59" s="1"/>
  <c r="J14"/>
  <c r="AR6" i="5"/>
  <c r="E43" i="1"/>
  <c r="E44" s="1"/>
  <c r="E46" s="1"/>
  <c r="E48" s="1"/>
  <c r="D44"/>
  <c r="D46" s="1"/>
  <c r="AV48" i="3"/>
  <c r="AC40" i="4"/>
  <c r="V16" i="3"/>
  <c r="R44"/>
  <c r="Z7" i="5"/>
  <c r="T84"/>
  <c r="D52" i="3"/>
  <c r="D56"/>
  <c r="D50"/>
  <c r="D59"/>
  <c r="AF7" i="5" l="1"/>
  <c r="Z84"/>
  <c r="Z16" i="3"/>
  <c r="V44"/>
  <c r="V9"/>
  <c r="R13"/>
  <c r="AF43" i="5"/>
  <c r="Z85"/>
  <c r="D48" i="1"/>
  <c r="D47"/>
  <c r="AX6" i="5"/>
  <c r="N14" i="3"/>
  <c r="N45"/>
  <c r="N49" s="1"/>
  <c r="R45" l="1"/>
  <c r="R49" s="1"/>
  <c r="R14"/>
  <c r="BD6" i="5"/>
  <c r="AL43"/>
  <c r="AF85"/>
  <c r="Z9" i="3"/>
  <c r="V13"/>
  <c r="AD16"/>
  <c r="Z44"/>
  <c r="AL7" i="5"/>
  <c r="AF84"/>
  <c r="AR7" l="1"/>
  <c r="AL84"/>
  <c r="AH16" i="3"/>
  <c r="AD44"/>
  <c r="AD9"/>
  <c r="Z13"/>
  <c r="AR43" i="5"/>
  <c r="AL85"/>
  <c r="V45" i="3"/>
  <c r="V49" s="1"/>
  <c r="V14"/>
  <c r="BJ6" i="5"/>
  <c r="V52" i="3" l="1"/>
  <c r="V56"/>
  <c r="V50"/>
  <c r="AX43" i="5"/>
  <c r="AR85"/>
  <c r="AH9" i="3"/>
  <c r="AD13"/>
  <c r="AL16"/>
  <c r="AH44"/>
  <c r="AX7" i="5"/>
  <c r="AR84"/>
  <c r="BP6"/>
  <c r="Z45" i="3"/>
  <c r="Z49" s="1"/>
  <c r="Z14"/>
  <c r="BV6" i="5" l="1"/>
  <c r="AD45" i="3"/>
  <c r="AD49" s="1"/>
  <c r="AD14"/>
  <c r="Z50"/>
  <c r="AT50" s="1"/>
  <c r="Z52"/>
  <c r="AT52" s="1"/>
  <c r="Z59"/>
  <c r="BD7" i="5"/>
  <c r="AX84"/>
  <c r="AP16" i="3"/>
  <c r="AL44"/>
  <c r="AL9"/>
  <c r="AH13"/>
  <c r="BD43" i="5"/>
  <c r="AX85"/>
  <c r="Z54" i="3"/>
  <c r="AT54" s="1"/>
  <c r="BD85" i="5" l="1"/>
  <c r="BJ43"/>
  <c r="AP9" i="3"/>
  <c r="AL13"/>
  <c r="AT16"/>
  <c r="AP44"/>
  <c r="BJ7" i="5"/>
  <c r="BD84"/>
  <c r="AD50" i="3"/>
  <c r="AD52"/>
  <c r="AH45"/>
  <c r="AH49" s="1"/>
  <c r="AH14"/>
  <c r="Z56"/>
  <c r="AD54" l="1"/>
  <c r="AT56"/>
  <c r="BP7" i="5"/>
  <c r="BJ84"/>
  <c r="AV16" i="3"/>
  <c r="AV44" s="1"/>
  <c r="AU16"/>
  <c r="AT44"/>
  <c r="AT9"/>
  <c r="AP13"/>
  <c r="AH52"/>
  <c r="AH50"/>
  <c r="AL45"/>
  <c r="AL49" s="1"/>
  <c r="AL14"/>
  <c r="BP43" i="5"/>
  <c r="BJ85"/>
  <c r="AV9" i="3" l="1"/>
  <c r="AV13" s="1"/>
  <c r="AV45" s="1"/>
  <c r="AV49" s="1"/>
  <c r="AV59" s="1"/>
  <c r="AT13"/>
  <c r="AT45" s="1"/>
  <c r="AT49" s="1"/>
  <c r="AT59" s="1"/>
  <c r="AW16"/>
  <c r="AW44" s="1"/>
  <c r="AW45" s="1"/>
  <c r="AW49" s="1"/>
  <c r="AW59" s="1"/>
  <c r="AU44"/>
  <c r="AU45" s="1"/>
  <c r="AU49" s="1"/>
  <c r="BP85" i="5"/>
  <c r="BV43"/>
  <c r="BV85" s="1"/>
  <c r="AL52" i="3"/>
  <c r="AL50"/>
  <c r="AP45"/>
  <c r="AP49" s="1"/>
  <c r="AP14"/>
  <c r="BV7" i="5"/>
  <c r="BV84" s="1"/>
  <c r="BP84"/>
  <c r="AD56" i="3"/>
  <c r="AH54" l="1"/>
  <c r="AP50"/>
  <c r="AV50" s="1"/>
  <c r="AP52"/>
  <c r="AV52" s="1"/>
  <c r="AH56" l="1"/>
  <c r="AL54" l="1"/>
  <c r="AL56" s="1"/>
  <c r="AP54" s="1"/>
  <c r="AP56" l="1"/>
  <c r="AV56" s="1"/>
  <c r="AV54"/>
  <c r="G48" i="1"/>
  <c r="G50"/>
  <c r="G28"/>
  <c r="G16"/>
  <c r="G29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<sst xmlns="http://schemas.openxmlformats.org/spreadsheetml/2006/main" count="989" uniqueCount="461">
  <si>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</si>
  <si>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</si>
  <si>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</si>
  <si>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</si>
  <si>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</si>
  <si>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</si>
  <si>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</si>
  <si>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</si>
  <si>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</si>
  <si>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</si>
  <si>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</si>
  <si>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</si>
  <si>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</si>
  <si>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</si>
  <si>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</si>
  <si>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</si>
  <si>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</si>
  <si>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</si>
  <si>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</si>
  <si>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Income tax payable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</si>
  <si>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</si>
  <si>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</si>
  <si>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</si>
  <si>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</si>
  <si>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</si>
  <si>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</si>
  <si>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</si>
  <si>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</si>
  <si>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</si>
  <si>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</si>
  <si>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</si>
  <si>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</si>
  <si>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</si>
  <si>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</si>
  <si>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</si>
  <si>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</si>
  <si>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</si>
  <si>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</si>
  <si>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</si>
  <si>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</si>
  <si>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</si>
  <si>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</si>
  <si>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</si>
  <si>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</si>
  <si>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</si>
  <si>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</si>
  <si>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</si>
  <si>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</si>
  <si>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</si>
  <si>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</si>
  <si>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</si>
  <si>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</si>
  <si>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</si>
  <si>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</si>
  <si>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</si>
  <si>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</si>
  <si>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</si>
  <si>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</si>
  <si>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</si>
  <si>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</si>
  <si>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</si>
  <si>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</si>
  <si>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</si>
  <si>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</si>
  <si>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</si>
  <si>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</si>
  <si>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</si>
  <si>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</si>
  <si>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</si>
  <si>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</si>
  <si>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</si>
  <si>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</si>
  <si>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</si>
  <si>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</si>
  <si>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</si>
  <si>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</si>
  <si>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</si>
  <si>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</si>
  <si>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</si>
  <si>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</si>
  <si>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</si>
  <si>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</si>
  <si>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</si>
  <si>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</si>
  <si>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</si>
  <si>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</si>
  <si>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</si>
  <si>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</si>
  <si>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</si>
  <si>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</si>
  <si>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</si>
  <si>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</si>
  <si>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AS OF 8/31/2013</t>
  </si>
  <si>
    <t>AS OF 9/30/2013</t>
  </si>
  <si>
    <t>AS OF 10/31/2013</t>
  </si>
  <si>
    <t>AS OF 11/30/2013</t>
  </si>
  <si>
    <t>AS OF 12/31/2013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</si>
  <si>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</si>
  <si>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</si>
  <si>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</si>
  <si>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</si>
  <si>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</si>
  <si>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</si>
  <si>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</si>
  <si>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</si>
  <si>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</si>
  <si>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</si>
  <si>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</si>
  <si>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</si>
  <si>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</si>
  <si>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</si>
  <si>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</si>
  <si>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</si>
  <si>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</si>
  <si>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</si>
  <si>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</si>
  <si>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</si>
  <si>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</si>
  <si>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</si>
  <si>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</si>
  <si>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</si>
  <si>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</si>
  <si>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</si>
  <si>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</si>
  <si>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</si>
  <si>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</si>
  <si>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</si>
  <si>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</si>
  <si>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</si>
  <si>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</si>
  <si>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</si>
  <si>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</si>
  <si>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</si>
  <si>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</si>
  <si>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</si>
  <si>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</si>
  <si>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</si>
  <si>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</si>
  <si>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</si>
  <si>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</si>
  <si>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</si>
  <si>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</si>
  <si>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</si>
  <si>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</si>
  <si>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</si>
  <si>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</si>
  <si>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</si>
  <si>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</si>
  <si>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</si>
  <si>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</si>
  <si>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</si>
  <si>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</si>
  <si>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</si>
  <si>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</si>
  <si>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</si>
  <si>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</si>
  <si>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</si>
  <si>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</si>
  <si>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</si>
  <si>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</si>
  <si>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</si>
  <si>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</si>
  <si>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</si>
  <si>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</si>
  <si>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</si>
  <si>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</si>
  <si>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</si>
  <si>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</si>
  <si>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</si>
  <si>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</si>
  <si>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</si>
  <si>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</si>
  <si>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</si>
  <si>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</si>
  <si>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</si>
  <si>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</si>
  <si>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</si>
  <si>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</si>
  <si>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</si>
  <si>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</si>
  <si>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</si>
  <si>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</si>
  <si>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</si>
  <si>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SI#</t>
  </si>
  <si>
    <t>LAVIEW SECURITY PHILIPPINES INC.</t>
  </si>
  <si>
    <t>Doc Ref</t>
  </si>
  <si>
    <t>PARTICULARS</t>
  </si>
  <si>
    <t>2012 Beg</t>
  </si>
  <si>
    <t>Depreciation</t>
  </si>
  <si>
    <t>Date</t>
  </si>
  <si>
    <t>Cost</t>
  </si>
  <si>
    <t>Acquisition</t>
  </si>
  <si>
    <t>NBV</t>
  </si>
  <si>
    <t>Expense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</si>
  <si>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</si>
  <si>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</si>
  <si>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</si>
  <si>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</si>
  <si>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</si>
  <si>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</si>
  <si>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</si>
  <si>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</si>
  <si>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</si>
  <si>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</si>
  <si>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</si>
  <si>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</si>
  <si>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</si>
  <si>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</si>
  <si>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</si>
  <si>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</si>
  <si>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</si>
  <si>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</si>
  <si>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</si>
  <si>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</si>
  <si>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</si>
  <si>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</si>
  <si>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</si>
  <si>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</si>
  <si>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</si>
  <si>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</si>
  <si>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</si>
  <si>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</si>
  <si>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</si>
  <si>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</si>
  <si>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</si>
  <si>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</si>
  <si>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</si>
  <si>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</si>
  <si>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</si>
  <si>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</si>
  <si>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</si>
  <si>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</si>
  <si>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</si>
  <si>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</si>
  <si>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</si>
  <si>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</si>
  <si>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</si>
  <si>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</si>
  <si>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</si>
  <si>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</si>
  <si>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</si>
  <si>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</si>
  <si>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</si>
  <si>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</si>
  <si>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</si>
  <si>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</si>
  <si>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</si>
  <si>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</si>
  <si>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</si>
  <si>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</si>
  <si>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</si>
  <si>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</si>
  <si>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</si>
  <si>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</si>
  <si>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</si>
  <si>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</si>
  <si>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</si>
  <si>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</si>
  <si>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</si>
  <si>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</si>
  <si>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</si>
  <si>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</si>
  <si>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</si>
  <si>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</si>
  <si>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</si>
  <si>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</si>
  <si>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</si>
  <si>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</si>
  <si>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</si>
  <si>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</si>
  <si>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</si>
  <si>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</si>
  <si>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</si>
  <si>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</si>
  <si>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</si>
  <si>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</si>
  <si>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</si>
  <si>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</si>
  <si>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</si>
  <si>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</si>
  <si>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</si>
  <si>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</si>
  <si>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</si>
  <si>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</si>
  <si>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</si>
  <si>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</si>
  <si>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DVCPA5A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</si>
  <si>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</si>
  <si>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</si>
  <si>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</si>
  <si>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</si>
  <si>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</si>
  <si>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</si>
  <si>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</si>
  <si>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</si>
  <si>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</si>
  <si>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</si>
  <si>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</si>
  <si>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</si>
  <si>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</si>
  <si>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</si>
  <si>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</si>
  <si>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</si>
  <si>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</si>
  <si>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</si>
  <si>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</si>
  <si>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</si>
  <si>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 OF SALES FOR 2012</t>
  </si>
  <si>
    <t>FOR THE YEAR 2012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</si>
  <si>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</si>
  <si>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</si>
  <si>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</si>
  <si>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</si>
  <si>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</si>
  <si>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</si>
  <si>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</si>
  <si>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</si>
  <si>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</si>
  <si>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</si>
  <si>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</si>
  <si>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P.O 1</t>
  </si>
  <si>
    <t>P.O 2</t>
  </si>
  <si>
    <t>P.O 3</t>
  </si>
  <si>
    <t>P.O 4</t>
  </si>
  <si>
    <t>P.O 5</t>
  </si>
  <si>
    <t>COST PER</t>
  </si>
  <si>
    <t>UNDER / OVER APPLIED</t>
  </si>
  <si>
    <t>TOTAL QUANTITY</t>
  </si>
  <si>
    <t>OVER APPLIED</t>
  </si>
  <si>
    <t>Leasehold Improvement-net</t>
  </si>
  <si>
    <t>Organization Cost-net</t>
  </si>
  <si>
    <t>Total Non-Current Assets</t>
  </si>
  <si>
    <t>Accumulated Depreciation (L.I)</t>
  </si>
  <si>
    <t>BROVISION</t>
  </si>
  <si>
    <t>PC OPTION</t>
  </si>
  <si>
    <t>For the year 2013</t>
  </si>
  <si>
    <t>JANUARY</t>
  </si>
  <si>
    <t>FEBRUARY</t>
  </si>
  <si>
    <t>MARCH</t>
  </si>
  <si>
    <t>APRIL</t>
  </si>
  <si>
    <t>As of 6/30/13</t>
  </si>
  <si>
    <t>As of 7/31/13</t>
  </si>
  <si>
    <t>As of 8/31/13</t>
  </si>
  <si>
    <t>As of 5/31/13</t>
  </si>
  <si>
    <t>As of 4/30/13</t>
  </si>
  <si>
    <t>As of 3/31/13</t>
  </si>
  <si>
    <t>As of 9/30/13</t>
  </si>
  <si>
    <t>As of 10/31/13</t>
  </si>
  <si>
    <t>As of 11/30/13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</si>
  <si>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</si>
  <si>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</si>
  <si>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</si>
  <si>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</si>
  <si>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</si>
  <si>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</si>
  <si>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</si>
  <si>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</si>
  <si>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</si>
  <si>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</si>
  <si>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</si>
  <si>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</si>
  <si>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</si>
  <si>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</si>
  <si>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AS OF 2/28/2013</t>
  </si>
  <si>
    <t>AS OF 3/31/2013</t>
  </si>
  <si>
    <t>AS OF 4/30/2013</t>
  </si>
  <si>
    <t>AS OF 5/31/2013</t>
  </si>
  <si>
    <t>AS OF 6/30/2013</t>
  </si>
  <si>
    <t>AS OF 7/31/2013</t>
  </si>
  <si>
    <t>FEBRUARY, 2013</t>
  </si>
  <si>
    <t>MARCH, 2013</t>
  </si>
  <si>
    <t>APRIL, 2013</t>
  </si>
  <si>
    <t>MAY, 2013</t>
  </si>
  <si>
    <t>JUNE, 2013</t>
  </si>
  <si>
    <t>JULY, 2013</t>
  </si>
  <si>
    <t>AUGUST, 2013</t>
  </si>
  <si>
    <t>SEPTEMBER, 2013</t>
  </si>
  <si>
    <t>OCTOBER, 2013</t>
  </si>
  <si>
    <t>NOVEMBER, 2013</t>
  </si>
  <si>
    <t>DECEMBER, 2013</t>
  </si>
  <si>
    <t>BEGINNING BALANCE - 2012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</si>
  <si>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</si>
  <si>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</si>
  <si>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</si>
  <si>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</si>
  <si>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</si>
  <si>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</si>
  <si>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</si>
  <si>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</si>
  <si>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</si>
  <si>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</si>
  <si>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</si>
  <si>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KOLIN PHILS INC.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</si>
  <si>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</si>
  <si>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</si>
  <si>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</si>
  <si>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</si>
  <si>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</si>
  <si>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</si>
  <si>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</si>
  <si>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</si>
  <si>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</si>
  <si>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</si>
  <si>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</si>
  <si>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</si>
  <si>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t>Brovision</t>
  </si>
  <si>
    <t>Philstar</t>
  </si>
  <si>
    <t>MYLYN B. PIGAO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</si>
  <si>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</si>
  <si>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</si>
  <si>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</si>
  <si>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</si>
  <si>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</si>
  <si>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</si>
  <si>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CSI WAREHOUSE CLUB INC</t>
  </si>
  <si>
    <t>CAGAYAN APPLIANCE C/O OLIVE FORONDA</t>
  </si>
  <si>
    <t>Tools Box &amp; Equipment</t>
  </si>
  <si>
    <t>Electric Drill and Fold Ladder</t>
  </si>
  <si>
    <t>PO#7</t>
  </si>
  <si>
    <t>ISIDRO ESTRELLA</t>
  </si>
  <si>
    <t>THE ELECTRONICS BOUTIQUE</t>
  </si>
  <si>
    <t>UNIDENTIFIED</t>
  </si>
  <si>
    <t>As of 12/31/13</t>
  </si>
  <si>
    <t>INCOME(LOSS) FROM OPERATIONS</t>
  </si>
  <si>
    <t xml:space="preserve">Electric Drill </t>
  </si>
  <si>
    <t>NATHANIEL GO</t>
  </si>
  <si>
    <t>SJS932</t>
  </si>
  <si>
    <t>MILA CLARINO</t>
  </si>
  <si>
    <t>KMI/JOCELYN BALANTA</t>
  </si>
  <si>
    <t>KMI/MARY FRANCES LIM</t>
  </si>
  <si>
    <t>KMI/ANIL AMARNANI</t>
  </si>
  <si>
    <t>For the year 2014</t>
  </si>
  <si>
    <t>For the  (1) Month ended January 31, 2014</t>
  </si>
  <si>
    <t>JANUARY, 2014</t>
  </si>
  <si>
    <t>FOR THE YEAR 2014</t>
  </si>
  <si>
    <t>Year 2014</t>
  </si>
  <si>
    <t>2014 Lapsing Schedule</t>
  </si>
  <si>
    <t>As of January 31, 2014</t>
  </si>
  <si>
    <t>2014</t>
  </si>
  <si>
    <t>PO#8</t>
  </si>
  <si>
    <t>PO#9</t>
  </si>
  <si>
    <t>CV#498</t>
  </si>
  <si>
    <t>CV#508</t>
  </si>
  <si>
    <t>5054/SJS1032</t>
  </si>
  <si>
    <t>KOLIN PHILIPPINES INT'L INC</t>
  </si>
  <si>
    <t>DAVAO IMPORT DISTRIBUTORS INC/DIMDI</t>
  </si>
  <si>
    <t>MULTISPORTS INCORPORATED/SPEEDO</t>
  </si>
  <si>
    <t>SJS1044</t>
  </si>
  <si>
    <t>SJS1045</t>
  </si>
  <si>
    <t>SJS</t>
  </si>
  <si>
    <t>SJS1046</t>
  </si>
  <si>
    <t>HECTOR CAUILAN/KOLIN CAVITE</t>
  </si>
  <si>
    <t>ESPERANZA INC</t>
  </si>
  <si>
    <t>As of 1/31/14</t>
  </si>
  <si>
    <t>PCV#869</t>
  </si>
  <si>
    <t>January 2014</t>
  </si>
  <si>
    <t>Bad Debts</t>
  </si>
  <si>
    <t xml:space="preserve">Bad Debts </t>
  </si>
  <si>
    <t>balance</t>
  </si>
  <si>
    <t>AS OF 1/31/2014</t>
  </si>
  <si>
    <t>Ending Net Income for 2013 (387285.22) charge to Retained Earnings</t>
  </si>
</sst>
</file>

<file path=xl/styles.xml><?xml version="1.0" encoding="utf-8"?>
<styleSheet xmlns="http://schemas.openxmlformats.org/spreadsheetml/2006/main">
  <numFmts count="17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9" formatCode="_(&quot;Php&quot;* #,##0.00_);_(&quot;Php&quot;* \(#,##0.00\);_(&quot;Php&quot;* &quot;-&quot;??_);_(@_)"/>
    <numFmt numFmtId="174" formatCode="mmmm\ d\,\ yyyy"/>
    <numFmt numFmtId="175" formatCode="_(* #,##0_);_(* \(#,##0\);_(* &quot;-&quot;??_);_(@_)"/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#,##0.000000_);[Red]\(#,##0.000000\)"/>
    <numFmt numFmtId="179" formatCode="_-* #,##0\ &quot;F&quot;_-;\-* #,##0\ &quot;F&quot;_-;_-* &quot;-&quot;\ &quot;F&quot;_-;_-@_-"/>
    <numFmt numFmtId="180" formatCode="#,##0\ &quot;F&quot;;[Red]\-#,##0\ &quot;F&quot;"/>
    <numFmt numFmtId="181" formatCode="#,##0.00\ &quot;F&quot;;[Red]\-#,##0.00\ &quot;F&quot;"/>
    <numFmt numFmtId="182" formatCode="0.00_)"/>
    <numFmt numFmtId="183" formatCode="&quot;$&quot;#,##0;[Red]\-&quot;$&quot;#,##0"/>
    <numFmt numFmtId="186" formatCode="[$-3409]mmmm\ dd\,\ yyyy;@"/>
    <numFmt numFmtId="190" formatCode="mm/dd/yy;@"/>
    <numFmt numFmtId="210" formatCode="#,##0.000_);\(#,##0.000\)"/>
  </numFmts>
  <fonts count="8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sz val="7"/>
      <color indexed="12"/>
      <name val="Arial"/>
      <family val="2"/>
    </font>
    <font>
      <sz val="7"/>
      <color indexed="12"/>
      <name val="Arial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9"/>
      <name val="Calibri"/>
      <family val="2"/>
      <charset val="1"/>
    </font>
    <font>
      <sz val="10"/>
      <color indexed="6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77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82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81" fontId="20" fillId="0" borderId="0">
      <alignment horizontal="center"/>
    </xf>
    <xf numFmtId="183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99">
    <xf numFmtId="0" fontId="0" fillId="0" borderId="0" xfId="0"/>
    <xf numFmtId="39" fontId="41" fillId="0" borderId="0" xfId="81" applyNumberFormat="1" applyFont="1" applyFill="1" applyBorder="1"/>
    <xf numFmtId="0" fontId="42" fillId="0" borderId="0" xfId="81" applyFont="1" applyFill="1" applyBorder="1" applyAlignment="1">
      <alignment horizontal="left"/>
    </xf>
    <xf numFmtId="39" fontId="42" fillId="0" borderId="0" xfId="81" applyNumberFormat="1" applyFont="1" applyFill="1" applyBorder="1" applyAlignment="1">
      <alignment horizontal="center"/>
    </xf>
    <xf numFmtId="39" fontId="41" fillId="0" borderId="0" xfId="28" applyNumberFormat="1" applyFont="1" applyFill="1" applyBorder="1"/>
    <xf numFmtId="0" fontId="41" fillId="0" borderId="0" xfId="81" applyFont="1" applyFill="1"/>
    <xf numFmtId="39" fontId="41" fillId="0" borderId="0" xfId="81" applyNumberFormat="1" applyFont="1" applyFill="1"/>
    <xf numFmtId="0" fontId="42" fillId="0" borderId="0" xfId="81" applyFont="1" applyFill="1"/>
    <xf numFmtId="0" fontId="42" fillId="0" borderId="0" xfId="81" applyFont="1" applyFill="1" applyAlignment="1">
      <alignment horizontal="center"/>
    </xf>
    <xf numFmtId="0" fontId="42" fillId="0" borderId="13" xfId="81" applyFont="1" applyFill="1" applyBorder="1"/>
    <xf numFmtId="0" fontId="42" fillId="0" borderId="0" xfId="81" applyFont="1" applyFill="1" applyBorder="1"/>
    <xf numFmtId="0" fontId="43" fillId="0" borderId="0" xfId="81" applyFont="1" applyFill="1" applyBorder="1"/>
    <xf numFmtId="43" fontId="41" fillId="0" borderId="0" xfId="81" applyNumberFormat="1" applyFont="1" applyFill="1"/>
    <xf numFmtId="0" fontId="42" fillId="0" borderId="14" xfId="81" applyFont="1" applyFill="1" applyBorder="1" applyAlignment="1">
      <alignment horizontal="center"/>
    </xf>
    <xf numFmtId="39" fontId="42" fillId="0" borderId="14" xfId="81" applyNumberFormat="1" applyFont="1" applyFill="1" applyBorder="1" applyAlignment="1">
      <alignment horizontal="center"/>
    </xf>
    <xf numFmtId="0" fontId="42" fillId="0" borderId="8" xfId="81" applyFont="1" applyFill="1" applyBorder="1" applyAlignment="1">
      <alignment horizontal="right" wrapText="1"/>
    </xf>
    <xf numFmtId="0" fontId="42" fillId="0" borderId="15" xfId="81" applyFont="1" applyFill="1" applyBorder="1" applyAlignment="1">
      <alignment horizontal="center"/>
    </xf>
    <xf numFmtId="0" fontId="42" fillId="0" borderId="8" xfId="81" applyFont="1" applyFill="1" applyBorder="1"/>
    <xf numFmtId="39" fontId="41" fillId="0" borderId="8" xfId="28" applyNumberFormat="1" applyFont="1" applyFill="1" applyBorder="1"/>
    <xf numFmtId="39" fontId="41" fillId="0" borderId="8" xfId="81" applyNumberFormat="1" applyFont="1" applyFill="1" applyBorder="1"/>
    <xf numFmtId="43" fontId="42" fillId="0" borderId="14" xfId="28" applyFont="1" applyFill="1" applyBorder="1" applyAlignment="1">
      <alignment horizontal="center"/>
    </xf>
    <xf numFmtId="43" fontId="41" fillId="0" borderId="8" xfId="81" applyNumberFormat="1" applyFont="1" applyFill="1" applyBorder="1"/>
    <xf numFmtId="43" fontId="42" fillId="0" borderId="8" xfId="28" applyFont="1" applyFill="1" applyBorder="1" applyAlignment="1">
      <alignment horizontal="right"/>
    </xf>
    <xf numFmtId="39" fontId="42" fillId="0" borderId="8" xfId="81" applyNumberFormat="1" applyFont="1" applyFill="1" applyBorder="1"/>
    <xf numFmtId="43" fontId="41" fillId="0" borderId="0" xfId="28" applyFont="1" applyFill="1"/>
    <xf numFmtId="43" fontId="42" fillId="0" borderId="0" xfId="28" applyFont="1" applyFill="1" applyAlignment="1">
      <alignment horizontal="center"/>
    </xf>
    <xf numFmtId="43" fontId="42" fillId="0" borderId="13" xfId="28" applyFont="1" applyFill="1" applyBorder="1"/>
    <xf numFmtId="175" fontId="41" fillId="0" borderId="0" xfId="28" applyNumberFormat="1" applyFont="1" applyFill="1" applyAlignment="1">
      <alignment horizontal="center"/>
    </xf>
    <xf numFmtId="175" fontId="42" fillId="0" borderId="0" xfId="28" applyNumberFormat="1" applyFont="1" applyFill="1" applyAlignment="1">
      <alignment horizontal="center"/>
    </xf>
    <xf numFmtId="175" fontId="41" fillId="0" borderId="8" xfId="28" applyNumberFormat="1" applyFont="1" applyFill="1" applyBorder="1" applyAlignment="1">
      <alignment horizontal="center"/>
    </xf>
    <xf numFmtId="175" fontId="42" fillId="0" borderId="8" xfId="28" applyNumberFormat="1" applyFont="1" applyFill="1" applyBorder="1" applyAlignment="1">
      <alignment horizontal="center"/>
    </xf>
    <xf numFmtId="175" fontId="42" fillId="0" borderId="0" xfId="28" applyNumberFormat="1" applyFont="1" applyFill="1" applyBorder="1" applyAlignment="1">
      <alignment horizontal="center"/>
    </xf>
    <xf numFmtId="39" fontId="42" fillId="0" borderId="16" xfId="81" applyNumberFormat="1" applyFont="1" applyFill="1" applyBorder="1" applyAlignment="1">
      <alignment horizontal="center"/>
    </xf>
    <xf numFmtId="43" fontId="42" fillId="0" borderId="16" xfId="28" applyFont="1" applyFill="1" applyBorder="1" applyAlignment="1">
      <alignment horizontal="center"/>
    </xf>
    <xf numFmtId="43" fontId="41" fillId="0" borderId="8" xfId="28" applyFont="1" applyFill="1" applyBorder="1"/>
    <xf numFmtId="43" fontId="42" fillId="0" borderId="13" xfId="81" applyNumberFormat="1" applyFont="1" applyFill="1" applyBorder="1"/>
    <xf numFmtId="43" fontId="42" fillId="0" borderId="17" xfId="81" applyNumberFormat="1" applyFont="1" applyFill="1" applyBorder="1"/>
    <xf numFmtId="43" fontId="42" fillId="0" borderId="8" xfId="81" applyNumberFormat="1" applyFont="1" applyFill="1" applyBorder="1"/>
    <xf numFmtId="43" fontId="35" fillId="0" borderId="0" xfId="28" applyFont="1" applyAlignment="1" applyProtection="1">
      <alignment horizontal="center"/>
      <protection hidden="1"/>
    </xf>
    <xf numFmtId="43" fontId="35" fillId="0" borderId="0" xfId="28" applyFont="1" applyAlignment="1" applyProtection="1">
      <protection hidden="1"/>
    </xf>
    <xf numFmtId="43" fontId="34" fillId="0" borderId="0" xfId="28" applyFont="1" applyBorder="1" applyProtection="1">
      <protection hidden="1"/>
    </xf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4" fillId="0" borderId="0" xfId="28" applyFont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8" xfId="28" applyFont="1" applyBorder="1" applyProtection="1">
      <protection hidden="1"/>
    </xf>
    <xf numFmtId="43" fontId="34" fillId="0" borderId="18" xfId="28" applyFont="1" applyFill="1" applyBorder="1" applyProtection="1">
      <protection hidden="1"/>
    </xf>
    <xf numFmtId="43" fontId="35" fillId="0" borderId="17" xfId="28" applyFont="1" applyFill="1" applyBorder="1" applyAlignment="1" applyProtection="1">
      <alignment horizontal="right"/>
      <protection hidden="1"/>
    </xf>
    <xf numFmtId="43" fontId="34" fillId="0" borderId="17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8" xfId="28" applyFont="1" applyBorder="1" applyProtection="1">
      <protection hidden="1"/>
    </xf>
    <xf numFmtId="43" fontId="42" fillId="0" borderId="17" xfId="28" applyFont="1" applyFill="1" applyBorder="1" applyAlignment="1" applyProtection="1">
      <alignment horizontal="right"/>
      <protection hidden="1"/>
    </xf>
    <xf numFmtId="43" fontId="41" fillId="0" borderId="17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9" xfId="72" applyFont="1" applyBorder="1" applyProtection="1">
      <protection hidden="1"/>
    </xf>
    <xf numFmtId="43" fontId="33" fillId="0" borderId="19" xfId="28" applyFont="1" applyBorder="1" applyProtection="1">
      <protection hidden="1"/>
    </xf>
    <xf numFmtId="43" fontId="33" fillId="0" borderId="19" xfId="72" applyNumberFormat="1" applyFont="1" applyBorder="1" applyProtection="1">
      <protection hidden="1"/>
    </xf>
    <xf numFmtId="0" fontId="33" fillId="0" borderId="20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75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90" fontId="44" fillId="0" borderId="0" xfId="72" applyNumberFormat="1" applyFont="1" applyFill="1" applyAlignment="1" applyProtection="1">
      <alignment horizontal="left"/>
      <protection hidden="1"/>
    </xf>
    <xf numFmtId="0" fontId="45" fillId="0" borderId="0" xfId="72" applyNumberFormat="1" applyFont="1" applyFill="1" applyAlignment="1" applyProtection="1">
      <alignment horizontal="left"/>
      <protection hidden="1"/>
    </xf>
    <xf numFmtId="0" fontId="45" fillId="0" borderId="0" xfId="72" applyFont="1" applyFill="1" applyProtection="1">
      <protection hidden="1"/>
    </xf>
    <xf numFmtId="43" fontId="45" fillId="0" borderId="0" xfId="28" applyFont="1" applyFill="1" applyProtection="1">
      <protection hidden="1"/>
    </xf>
    <xf numFmtId="190" fontId="45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5" fillId="0" borderId="0" xfId="72" applyFont="1" applyFill="1" applyAlignment="1" applyProtection="1">
      <alignment horizontal="center"/>
      <protection hidden="1"/>
    </xf>
    <xf numFmtId="43" fontId="45" fillId="0" borderId="0" xfId="28" applyFont="1" applyFill="1" applyAlignment="1" applyProtection="1">
      <alignment horizontal="center"/>
      <protection hidden="1"/>
    </xf>
    <xf numFmtId="0" fontId="45" fillId="0" borderId="0" xfId="72" quotePrefix="1" applyNumberFormat="1" applyFont="1" applyFill="1" applyAlignment="1" applyProtection="1">
      <alignment horizontal="left"/>
      <protection hidden="1"/>
    </xf>
    <xf numFmtId="43" fontId="45" fillId="0" borderId="0" xfId="32" applyFont="1" applyFill="1" applyProtection="1">
      <protection hidden="1"/>
    </xf>
    <xf numFmtId="43" fontId="44" fillId="0" borderId="0" xfId="32" applyFont="1" applyFill="1" applyProtection="1">
      <protection hidden="1"/>
    </xf>
    <xf numFmtId="40" fontId="45" fillId="0" borderId="0" xfId="72" applyNumberFormat="1" applyFont="1" applyFill="1" applyAlignment="1" applyProtection="1">
      <alignment horizontal="center"/>
      <protection hidden="1"/>
    </xf>
    <xf numFmtId="0" fontId="45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0" fontId="41" fillId="0" borderId="0" xfId="8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3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6" fillId="0" borderId="0" xfId="78" applyFont="1" applyBorder="1" applyProtection="1">
      <protection hidden="1"/>
    </xf>
    <xf numFmtId="43" fontId="46" fillId="0" borderId="17" xfId="78" applyNumberFormat="1" applyFont="1" applyBorder="1" applyProtection="1">
      <protection hidden="1"/>
    </xf>
    <xf numFmtId="43" fontId="7" fillId="0" borderId="17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6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6" fillId="0" borderId="0" xfId="78" applyNumberFormat="1" applyFont="1" applyBorder="1" applyProtection="1">
      <protection hidden="1"/>
    </xf>
    <xf numFmtId="0" fontId="7" fillId="0" borderId="18" xfId="78" applyFont="1" applyBorder="1" applyProtection="1">
      <protection hidden="1"/>
    </xf>
    <xf numFmtId="0" fontId="7" fillId="0" borderId="19" xfId="78" applyFont="1" applyBorder="1" applyProtection="1">
      <protection hidden="1"/>
    </xf>
    <xf numFmtId="43" fontId="7" fillId="0" borderId="19" xfId="78" applyNumberFormat="1" applyFont="1" applyBorder="1" applyProtection="1">
      <protection hidden="1"/>
    </xf>
    <xf numFmtId="0" fontId="46" fillId="0" borderId="21" xfId="78" applyFont="1" applyBorder="1" applyProtection="1">
      <protection hidden="1"/>
    </xf>
    <xf numFmtId="43" fontId="46" fillId="0" borderId="21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8" xfId="78" applyNumberFormat="1" applyFont="1" applyBorder="1" applyProtection="1">
      <protection hidden="1"/>
    </xf>
    <xf numFmtId="43" fontId="46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6" fillId="0" borderId="18" xfId="78" applyFont="1" applyBorder="1" applyProtection="1">
      <protection hidden="1"/>
    </xf>
    <xf numFmtId="43" fontId="7" fillId="0" borderId="18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6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6" fillId="0" borderId="18" xfId="37" applyFont="1" applyFill="1" applyBorder="1" applyProtection="1">
      <protection hidden="1"/>
    </xf>
    <xf numFmtId="0" fontId="46" fillId="0" borderId="20" xfId="78" applyFont="1" applyBorder="1" applyProtection="1">
      <protection hidden="1"/>
    </xf>
    <xf numFmtId="43" fontId="46" fillId="0" borderId="20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8" xfId="78" applyFont="1" applyBorder="1" applyAlignment="1" applyProtection="1">
      <alignment wrapText="1"/>
      <protection hidden="1"/>
    </xf>
    <xf numFmtId="39" fontId="7" fillId="0" borderId="18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7" fillId="0" borderId="19" xfId="37" applyFont="1" applyBorder="1" applyProtection="1">
      <protection hidden="1"/>
    </xf>
    <xf numFmtId="0" fontId="46" fillId="0" borderId="19" xfId="78" applyFont="1" applyBorder="1" applyProtection="1">
      <protection hidden="1"/>
    </xf>
    <xf numFmtId="39" fontId="7" fillId="0" borderId="19" xfId="78" applyNumberFormat="1" applyFont="1" applyBorder="1" applyProtection="1">
      <protection hidden="1"/>
    </xf>
    <xf numFmtId="43" fontId="46" fillId="0" borderId="21" xfId="37" applyFont="1" applyBorder="1" applyProtection="1">
      <protection hidden="1"/>
    </xf>
    <xf numFmtId="39" fontId="46" fillId="0" borderId="21" xfId="78" applyNumberFormat="1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7" fillId="0" borderId="0" xfId="72" applyFont="1" applyProtection="1">
      <protection hidden="1"/>
    </xf>
    <xf numFmtId="0" fontId="47" fillId="0" borderId="0" xfId="72" applyFont="1" applyProtection="1">
      <protection locked="0" hidden="1"/>
    </xf>
    <xf numFmtId="0" fontId="47" fillId="0" borderId="19" xfId="72" applyFont="1" applyBorder="1" applyProtection="1">
      <protection locked="0" hidden="1"/>
    </xf>
    <xf numFmtId="0" fontId="47" fillId="0" borderId="18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8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175" fontId="34" fillId="0" borderId="0" xfId="72" applyNumberFormat="1" applyFont="1" applyProtection="1">
      <protection locked="0" hidden="1"/>
    </xf>
    <xf numFmtId="43" fontId="35" fillId="0" borderId="18" xfId="72" applyNumberFormat="1" applyFont="1" applyFill="1" applyBorder="1" applyProtection="1">
      <protection hidden="1"/>
    </xf>
    <xf numFmtId="43" fontId="34" fillId="0" borderId="17" xfId="28" applyFont="1" applyBorder="1" applyProtection="1">
      <protection locked="0" hidden="1"/>
    </xf>
    <xf numFmtId="0" fontId="34" fillId="0" borderId="19" xfId="72" applyFont="1" applyBorder="1" applyProtection="1">
      <protection locked="0" hidden="1"/>
    </xf>
    <xf numFmtId="0" fontId="34" fillId="0" borderId="21" xfId="72" applyFont="1" applyBorder="1" applyProtection="1">
      <protection locked="0" hidden="1"/>
    </xf>
    <xf numFmtId="0" fontId="34" fillId="0" borderId="20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8" xfId="78" applyNumberFormat="1" applyFont="1" applyBorder="1" applyProtection="1">
      <protection hidden="1"/>
    </xf>
    <xf numFmtId="43" fontId="34" fillId="0" borderId="18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9" xfId="78" applyNumberFormat="1" applyFont="1" applyBorder="1" applyProtection="1">
      <protection hidden="1"/>
    </xf>
    <xf numFmtId="43" fontId="35" fillId="0" borderId="20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37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Border="1" applyProtection="1">
      <protection hidden="1"/>
    </xf>
    <xf numFmtId="37" fontId="41" fillId="0" borderId="0" xfId="28" applyNumberFormat="1" applyFont="1" applyFill="1" applyBorder="1" applyProtection="1">
      <protection hidden="1"/>
    </xf>
    <xf numFmtId="0" fontId="53" fillId="0" borderId="0" xfId="72" applyFont="1" applyProtection="1">
      <protection hidden="1"/>
    </xf>
    <xf numFmtId="0" fontId="52" fillId="0" borderId="0" xfId="72" applyFont="1" applyFill="1" applyAlignment="1" applyProtection="1">
      <alignment horizontal="right"/>
      <protection hidden="1"/>
    </xf>
    <xf numFmtId="174" fontId="55" fillId="0" borderId="0" xfId="72" applyNumberFormat="1" applyFont="1" applyBorder="1" applyAlignment="1" applyProtection="1">
      <alignment horizontal="right"/>
      <protection hidden="1"/>
    </xf>
    <xf numFmtId="0" fontId="56" fillId="0" borderId="0" xfId="72" applyFont="1" applyBorder="1" applyProtection="1">
      <protection hidden="1"/>
    </xf>
    <xf numFmtId="174" fontId="55" fillId="0" borderId="0" xfId="72" applyNumberFormat="1" applyFont="1" applyBorder="1" applyAlignment="1" applyProtection="1">
      <alignment horizontal="center"/>
      <protection hidden="1"/>
    </xf>
    <xf numFmtId="0" fontId="56" fillId="0" borderId="0" xfId="72" applyFont="1" applyProtection="1">
      <protection hidden="1"/>
    </xf>
    <xf numFmtId="0" fontId="55" fillId="0" borderId="18" xfId="72" quotePrefix="1" applyFont="1" applyFill="1" applyBorder="1" applyAlignment="1" applyProtection="1">
      <alignment horizontal="center"/>
      <protection hidden="1"/>
    </xf>
    <xf numFmtId="0" fontId="57" fillId="0" borderId="0" xfId="72" applyFont="1" applyFill="1" applyAlignment="1" applyProtection="1">
      <alignment horizontal="center"/>
      <protection hidden="1"/>
    </xf>
    <xf numFmtId="0" fontId="57" fillId="0" borderId="0" xfId="72" applyFont="1" applyFill="1" applyAlignment="1" applyProtection="1">
      <alignment horizontal="right"/>
      <protection hidden="1"/>
    </xf>
    <xf numFmtId="0" fontId="51" fillId="0" borderId="0" xfId="72" applyFont="1" applyProtection="1">
      <protection hidden="1"/>
    </xf>
    <xf numFmtId="43" fontId="57" fillId="0" borderId="0" xfId="30" applyFont="1" applyFill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1" fillId="0" borderId="0" xfId="72" applyNumberFormat="1" applyFont="1" applyProtection="1">
      <protection hidden="1"/>
    </xf>
    <xf numFmtId="175" fontId="57" fillId="0" borderId="0" xfId="30" applyNumberFormat="1" applyFont="1" applyFill="1" applyAlignment="1" applyProtection="1">
      <alignment horizontal="right"/>
      <protection hidden="1"/>
    </xf>
    <xf numFmtId="0" fontId="57" fillId="0" borderId="0" xfId="72" applyFont="1" applyFill="1" applyBorder="1" applyAlignment="1" applyProtection="1">
      <alignment horizontal="center"/>
      <protection hidden="1"/>
    </xf>
    <xf numFmtId="175" fontId="57" fillId="0" borderId="0" xfId="30" applyNumberFormat="1" applyFont="1" applyFill="1" applyBorder="1" applyAlignment="1" applyProtection="1">
      <alignment horizontal="right"/>
      <protection hidden="1"/>
    </xf>
    <xf numFmtId="0" fontId="57" fillId="0" borderId="18" xfId="72" applyFont="1" applyFill="1" applyBorder="1" applyAlignment="1" applyProtection="1">
      <alignment horizontal="center"/>
      <protection hidden="1"/>
    </xf>
    <xf numFmtId="175" fontId="57" fillId="0" borderId="18" xfId="30" applyNumberFormat="1" applyFont="1" applyFill="1" applyBorder="1" applyAlignment="1" applyProtection="1">
      <alignment horizontal="right"/>
      <protection hidden="1"/>
    </xf>
    <xf numFmtId="175" fontId="57" fillId="0" borderId="4" xfId="30" applyNumberFormat="1" applyFont="1" applyFill="1" applyBorder="1" applyAlignment="1" applyProtection="1">
      <alignment horizontal="right"/>
      <protection hidden="1"/>
    </xf>
    <xf numFmtId="43" fontId="51" fillId="0" borderId="0" xfId="72" applyNumberFormat="1" applyFont="1" applyBorder="1" applyProtection="1">
      <protection hidden="1"/>
    </xf>
    <xf numFmtId="0" fontId="57" fillId="0" borderId="4" xfId="72" applyFont="1" applyFill="1" applyBorder="1" applyAlignment="1" applyProtection="1">
      <alignment horizontal="center"/>
      <protection hidden="1"/>
    </xf>
    <xf numFmtId="0" fontId="57" fillId="0" borderId="17" xfId="72" applyFont="1" applyFill="1" applyBorder="1" applyAlignment="1" applyProtection="1">
      <alignment horizontal="center"/>
      <protection hidden="1"/>
    </xf>
    <xf numFmtId="175" fontId="57" fillId="0" borderId="17" xfId="30" applyNumberFormat="1" applyFont="1" applyFill="1" applyBorder="1" applyAlignment="1" applyProtection="1">
      <alignment horizontal="right"/>
      <protection hidden="1"/>
    </xf>
    <xf numFmtId="0" fontId="57" fillId="0" borderId="20" xfId="72" applyFont="1" applyFill="1" applyBorder="1" applyAlignment="1" applyProtection="1">
      <alignment horizontal="center"/>
      <protection hidden="1"/>
    </xf>
    <xf numFmtId="0" fontId="51" fillId="0" borderId="20" xfId="72" applyFont="1" applyBorder="1" applyProtection="1">
      <protection hidden="1"/>
    </xf>
    <xf numFmtId="175" fontId="57" fillId="0" borderId="20" xfId="30" applyNumberFormat="1" applyFont="1" applyFill="1" applyBorder="1" applyAlignment="1" applyProtection="1">
      <alignment horizontal="right"/>
      <protection hidden="1"/>
    </xf>
    <xf numFmtId="175" fontId="57" fillId="0" borderId="0" xfId="30" applyNumberFormat="1" applyFont="1" applyFill="1" applyAlignment="1" applyProtection="1">
      <alignment horizontal="center"/>
      <protection hidden="1"/>
    </xf>
    <xf numFmtId="43" fontId="51" fillId="0" borderId="18" xfId="72" applyNumberFormat="1" applyFont="1" applyBorder="1" applyProtection="1">
      <protection hidden="1"/>
    </xf>
    <xf numFmtId="175" fontId="57" fillId="0" borderId="18" xfId="30" applyNumberFormat="1" applyFont="1" applyFill="1" applyBorder="1" applyAlignment="1" applyProtection="1">
      <alignment horizontal="center"/>
      <protection hidden="1"/>
    </xf>
    <xf numFmtId="0" fontId="57" fillId="0" borderId="21" xfId="72" applyFont="1" applyFill="1" applyBorder="1" applyAlignment="1" applyProtection="1">
      <alignment horizontal="center"/>
      <protection hidden="1"/>
    </xf>
    <xf numFmtId="175" fontId="57" fillId="0" borderId="21" xfId="30" applyNumberFormat="1" applyFont="1" applyFill="1" applyBorder="1" applyAlignment="1" applyProtection="1">
      <alignment horizontal="right"/>
      <protection hidden="1"/>
    </xf>
    <xf numFmtId="175" fontId="55" fillId="0" borderId="0" xfId="30" applyNumberFormat="1" applyFont="1" applyFill="1" applyBorder="1" applyAlignment="1" applyProtection="1">
      <alignment horizontal="center"/>
      <protection hidden="1"/>
    </xf>
    <xf numFmtId="175" fontId="55" fillId="0" borderId="0" xfId="30" applyNumberFormat="1" applyFont="1" applyFill="1" applyBorder="1" applyAlignment="1" applyProtection="1">
      <alignment horizontal="right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0" fontId="55" fillId="0" borderId="0" xfId="72" applyFont="1" applyFill="1" applyBorder="1" applyAlignment="1" applyProtection="1">
      <alignment horizontal="center"/>
      <protection hidden="1"/>
    </xf>
    <xf numFmtId="175" fontId="55" fillId="0" borderId="0" xfId="72" applyNumberFormat="1" applyFont="1" applyFill="1" applyBorder="1" applyProtection="1">
      <protection hidden="1"/>
    </xf>
    <xf numFmtId="175" fontId="58" fillId="0" borderId="0" xfId="30" applyNumberFormat="1" applyFont="1" applyFill="1" applyBorder="1" applyAlignment="1" applyProtection="1">
      <alignment horizontal="right"/>
      <protection hidden="1"/>
    </xf>
    <xf numFmtId="175" fontId="59" fillId="0" borderId="0" xfId="30" applyNumberFormat="1" applyFont="1" applyFill="1" applyBorder="1" applyAlignment="1" applyProtection="1">
      <alignment horizontal="right"/>
      <protection hidden="1"/>
    </xf>
    <xf numFmtId="175" fontId="60" fillId="0" borderId="0" xfId="30" applyNumberFormat="1" applyFont="1" applyFill="1" applyBorder="1" applyAlignment="1" applyProtection="1">
      <alignment horizontal="right"/>
      <protection hidden="1"/>
    </xf>
    <xf numFmtId="43" fontId="60" fillId="0" borderId="0" xfId="30" applyFont="1" applyFill="1" applyBorder="1" applyAlignment="1" applyProtection="1">
      <alignment horizontal="right"/>
      <protection hidden="1"/>
    </xf>
    <xf numFmtId="43" fontId="52" fillId="0" borderId="0" xfId="30" applyFont="1" applyFill="1" applyAlignment="1" applyProtection="1">
      <alignment horizontal="right"/>
      <protection hidden="1"/>
    </xf>
    <xf numFmtId="43" fontId="60" fillId="0" borderId="0" xfId="30" applyFont="1" applyFill="1" applyAlignment="1" applyProtection="1">
      <alignment horizontal="right"/>
      <protection hidden="1"/>
    </xf>
    <xf numFmtId="43" fontId="60" fillId="0" borderId="0" xfId="30" applyFont="1" applyFill="1" applyProtection="1">
      <protection hidden="1"/>
    </xf>
    <xf numFmtId="0" fontId="60" fillId="0" borderId="0" xfId="72" applyFont="1" applyFill="1" applyProtection="1">
      <protection hidden="1"/>
    </xf>
    <xf numFmtId="43" fontId="61" fillId="0" borderId="19" xfId="72" applyNumberFormat="1" applyFont="1" applyBorder="1" applyProtection="1">
      <protection hidden="1"/>
    </xf>
    <xf numFmtId="43" fontId="61" fillId="0" borderId="19" xfId="72" applyNumberFormat="1" applyFont="1" applyBorder="1" applyProtection="1">
      <protection locked="0" hidden="1"/>
    </xf>
    <xf numFmtId="43" fontId="61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Protection="1">
      <protection locked="0"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Alignment="1" applyProtection="1">
      <alignment horizontal="center"/>
      <protection hidden="1"/>
    </xf>
    <xf numFmtId="9" fontId="48" fillId="0" borderId="0" xfId="86" applyNumberFormat="1" applyFont="1" applyProtection="1">
      <protection hidden="1"/>
    </xf>
    <xf numFmtId="43" fontId="49" fillId="0" borderId="0" xfId="72" applyNumberFormat="1" applyFont="1" applyFill="1" applyProtection="1">
      <protection hidden="1"/>
    </xf>
    <xf numFmtId="43" fontId="48" fillId="0" borderId="0" xfId="72" applyNumberFormat="1" applyFont="1" applyBorder="1" applyProtection="1">
      <protection hidden="1"/>
    </xf>
    <xf numFmtId="43" fontId="49" fillId="0" borderId="18" xfId="72" applyNumberFormat="1" applyFont="1" applyFill="1" applyBorder="1" applyProtection="1">
      <protection hidden="1"/>
    </xf>
    <xf numFmtId="43" fontId="49" fillId="0" borderId="18" xfId="72" applyNumberFormat="1" applyFont="1" applyBorder="1" applyProtection="1">
      <protection hidden="1"/>
    </xf>
    <xf numFmtId="43" fontId="48" fillId="0" borderId="19" xfId="72" applyNumberFormat="1" applyFont="1" applyBorder="1" applyProtection="1">
      <protection hidden="1"/>
    </xf>
    <xf numFmtId="43" fontId="49" fillId="0" borderId="21" xfId="72" applyNumberFormat="1" applyFont="1" applyBorder="1" applyProtection="1">
      <protection hidden="1"/>
    </xf>
    <xf numFmtId="43" fontId="49" fillId="0" borderId="21" xfId="72" applyNumberFormat="1" applyFont="1" applyBorder="1" applyAlignment="1" applyProtection="1">
      <alignment horizontal="center"/>
      <protection hidden="1"/>
    </xf>
    <xf numFmtId="43" fontId="49" fillId="0" borderId="0" xfId="72" applyNumberFormat="1" applyFont="1" applyBorder="1" applyProtection="1">
      <protection hidden="1"/>
    </xf>
    <xf numFmtId="43" fontId="48" fillId="0" borderId="20" xfId="72" applyNumberFormat="1" applyFont="1" applyBorder="1" applyProtection="1">
      <protection hidden="1"/>
    </xf>
    <xf numFmtId="43" fontId="50" fillId="0" borderId="0" xfId="72" applyNumberFormat="1" applyFont="1" applyProtection="1">
      <protection hidden="1"/>
    </xf>
    <xf numFmtId="43" fontId="50" fillId="0" borderId="0" xfId="72" applyNumberFormat="1" applyFont="1" applyBorder="1" applyProtection="1">
      <protection hidden="1"/>
    </xf>
    <xf numFmtId="0" fontId="63" fillId="0" borderId="0" xfId="72" applyFont="1" applyFill="1" applyProtection="1">
      <protection hidden="1"/>
    </xf>
    <xf numFmtId="0" fontId="62" fillId="0" borderId="0" xfId="72" applyFont="1" applyFill="1" applyAlignment="1" applyProtection="1">
      <alignment horizontal="center"/>
      <protection hidden="1"/>
    </xf>
    <xf numFmtId="0" fontId="63" fillId="0" borderId="0" xfId="72" applyFont="1" applyFill="1" applyAlignment="1" applyProtection="1">
      <alignment horizontal="center"/>
      <protection hidden="1"/>
    </xf>
    <xf numFmtId="43" fontId="63" fillId="0" borderId="0" xfId="32" applyFont="1" applyFill="1" applyProtection="1">
      <protection hidden="1"/>
    </xf>
    <xf numFmtId="43" fontId="62" fillId="0" borderId="0" xfId="32" applyFont="1" applyFill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4" xfId="81" applyFont="1" applyFill="1" applyBorder="1" applyAlignment="1" applyProtection="1">
      <alignment horizontal="center"/>
      <protection hidden="1"/>
    </xf>
    <xf numFmtId="39" fontId="42" fillId="0" borderId="14" xfId="81" applyNumberFormat="1" applyFont="1" applyFill="1" applyBorder="1" applyAlignment="1" applyProtection="1">
      <alignment horizontal="center"/>
      <protection hidden="1"/>
    </xf>
    <xf numFmtId="0" fontId="42" fillId="0" borderId="22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15" xfId="81" applyFont="1" applyFill="1" applyBorder="1" applyAlignment="1" applyProtection="1">
      <alignment horizontal="center"/>
      <protection hidden="1"/>
    </xf>
    <xf numFmtId="39" fontId="42" fillId="0" borderId="15" xfId="81" applyNumberFormat="1" applyFont="1" applyFill="1" applyBorder="1" applyAlignment="1" applyProtection="1">
      <alignment horizontal="center"/>
      <protection hidden="1"/>
    </xf>
    <xf numFmtId="37" fontId="42" fillId="0" borderId="15" xfId="81" applyNumberFormat="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center"/>
      <protection hidden="1"/>
    </xf>
    <xf numFmtId="43" fontId="42" fillId="0" borderId="8" xfId="28" applyFont="1" applyFill="1" applyBorder="1" applyAlignment="1" applyProtection="1">
      <alignment horizontal="center"/>
      <protection hidden="1"/>
    </xf>
    <xf numFmtId="43" fontId="42" fillId="0" borderId="14" xfId="28" applyFont="1" applyFill="1" applyBorder="1" applyAlignment="1" applyProtection="1">
      <alignment horizontal="center"/>
      <protection hidden="1"/>
    </xf>
    <xf numFmtId="0" fontId="42" fillId="0" borderId="14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7" fontId="41" fillId="0" borderId="8" xfId="28" applyNumberFormat="1" applyFont="1" applyFill="1" applyBorder="1" applyProtection="1">
      <protection hidden="1"/>
    </xf>
    <xf numFmtId="0" fontId="41" fillId="0" borderId="8" xfId="81" applyFont="1" applyFill="1" applyBorder="1" applyAlignment="1" applyProtection="1">
      <alignment horizontal="center"/>
      <protection hidden="1"/>
    </xf>
    <xf numFmtId="0" fontId="41" fillId="0" borderId="14" xfId="81" applyFont="1" applyFill="1" applyBorder="1" applyAlignment="1" applyProtection="1">
      <alignment horizontal="center"/>
      <protection hidden="1"/>
    </xf>
    <xf numFmtId="0" fontId="41" fillId="0" borderId="16" xfId="81" applyFont="1" applyFill="1" applyBorder="1" applyAlignment="1" applyProtection="1">
      <alignment horizontal="center"/>
      <protection hidden="1"/>
    </xf>
    <xf numFmtId="0" fontId="41" fillId="0" borderId="23" xfId="81" applyFont="1" applyFill="1" applyBorder="1" applyAlignment="1" applyProtection="1">
      <alignment horizontal="center"/>
      <protection hidden="1"/>
    </xf>
    <xf numFmtId="0" fontId="41" fillId="0" borderId="24" xfId="8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37" fontId="41" fillId="0" borderId="8" xfId="81" applyNumberFormat="1" applyFont="1" applyFill="1" applyBorder="1" applyProtection="1">
      <protection hidden="1"/>
    </xf>
    <xf numFmtId="37" fontId="41" fillId="0" borderId="0" xfId="0" applyNumberFormat="1" applyFont="1" applyAlignment="1">
      <alignment horizontal="center"/>
    </xf>
    <xf numFmtId="37" fontId="41" fillId="0" borderId="8" xfId="0" applyNumberFormat="1" applyFont="1" applyBorder="1" applyAlignment="1">
      <alignment horizontal="center"/>
    </xf>
    <xf numFmtId="0" fontId="41" fillId="0" borderId="25" xfId="81" applyFont="1" applyFill="1" applyBorder="1" applyAlignment="1" applyProtection="1">
      <alignment horizontal="center"/>
      <protection hidden="1"/>
    </xf>
    <xf numFmtId="0" fontId="41" fillId="0" borderId="26" xfId="81" applyFont="1" applyFill="1" applyBorder="1" applyAlignment="1" applyProtection="1">
      <alignment horizontal="center"/>
      <protection hidden="1"/>
    </xf>
    <xf numFmtId="37" fontId="41" fillId="0" borderId="16" xfId="0" applyNumberFormat="1" applyFont="1" applyBorder="1" applyAlignment="1">
      <alignment horizontal="center"/>
    </xf>
    <xf numFmtId="37" fontId="41" fillId="0" borderId="16" xfId="28" applyNumberFormat="1" applyFont="1" applyFill="1" applyBorder="1" applyAlignment="1" applyProtection="1">
      <alignment horizontal="center"/>
      <protection hidden="1"/>
    </xf>
    <xf numFmtId="210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1" fontId="42" fillId="0" borderId="8" xfId="81" applyNumberFormat="1" applyFont="1" applyFill="1" applyBorder="1" applyAlignment="1" applyProtection="1">
      <alignment horizontal="center"/>
      <protection hidden="1"/>
    </xf>
    <xf numFmtId="37" fontId="42" fillId="0" borderId="8" xfId="81" applyNumberFormat="1" applyFont="1" applyFill="1" applyBorder="1" applyProtection="1">
      <protection hidden="1"/>
    </xf>
    <xf numFmtId="39" fontId="42" fillId="0" borderId="8" xfId="81" applyNumberFormat="1" applyFont="1" applyFill="1" applyBorder="1" applyAlignment="1" applyProtection="1">
      <alignment horizontal="center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28" applyNumberFormat="1" applyFont="1" applyFill="1" applyAlignment="1" applyProtection="1">
      <alignment horizontal="center"/>
      <protection hidden="1"/>
    </xf>
    <xf numFmtId="43" fontId="44" fillId="0" borderId="0" xfId="28" applyFont="1" applyFill="1" applyAlignment="1" applyProtection="1">
      <alignment horizontal="center"/>
      <protection hidden="1"/>
    </xf>
    <xf numFmtId="0" fontId="45" fillId="0" borderId="0" xfId="72" applyFont="1" applyFill="1" applyAlignment="1" applyProtection="1">
      <protection hidden="1"/>
    </xf>
    <xf numFmtId="43" fontId="44" fillId="0" borderId="4" xfId="32" applyFont="1" applyFill="1" applyBorder="1" applyProtection="1">
      <protection hidden="1"/>
    </xf>
    <xf numFmtId="43" fontId="45" fillId="0" borderId="0" xfId="32" applyFont="1" applyFill="1" applyBorder="1" applyProtection="1">
      <protection hidden="1"/>
    </xf>
    <xf numFmtId="43" fontId="45" fillId="0" borderId="0" xfId="28" applyFont="1" applyFill="1" applyBorder="1" applyProtection="1">
      <protection hidden="1"/>
    </xf>
    <xf numFmtId="43" fontId="45" fillId="0" borderId="0" xfId="72" applyNumberFormat="1" applyFont="1" applyFill="1" applyAlignment="1" applyProtection="1">
      <alignment horizontal="center"/>
      <protection hidden="1"/>
    </xf>
    <xf numFmtId="39" fontId="45" fillId="0" borderId="0" xfId="32" applyNumberFormat="1" applyFont="1" applyFill="1" applyProtection="1">
      <protection hidden="1"/>
    </xf>
    <xf numFmtId="0" fontId="45" fillId="0" borderId="0" xfId="72" quotePrefix="1" applyNumberFormat="1" applyFont="1" applyFill="1" applyBorder="1" applyAlignment="1" applyProtection="1">
      <alignment horizontal="left"/>
      <protection hidden="1"/>
    </xf>
    <xf numFmtId="0" fontId="45" fillId="0" borderId="0" xfId="72" applyFont="1" applyFill="1" applyBorder="1" applyProtection="1">
      <protection hidden="1"/>
    </xf>
    <xf numFmtId="0" fontId="45" fillId="0" borderId="0" xfId="72" applyFont="1" applyFill="1" applyBorder="1" applyAlignment="1" applyProtection="1">
      <alignment horizontal="center"/>
      <protection hidden="1"/>
    </xf>
    <xf numFmtId="43" fontId="44" fillId="0" borderId="17" xfId="28" applyFont="1" applyFill="1" applyBorder="1" applyProtection="1">
      <protection hidden="1"/>
    </xf>
    <xf numFmtId="43" fontId="44" fillId="27" borderId="17" xfId="28" applyFont="1" applyFill="1" applyBorder="1" applyProtection="1">
      <protection hidden="1"/>
    </xf>
    <xf numFmtId="43" fontId="44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8" xfId="35" applyNumberFormat="1" applyFont="1" applyBorder="1" applyAlignment="1" applyProtection="1">
      <alignment horizontal="center"/>
      <protection hidden="1"/>
    </xf>
    <xf numFmtId="43" fontId="34" fillId="0" borderId="18" xfId="31" applyNumberFormat="1" applyFont="1" applyBorder="1" applyAlignment="1" applyProtection="1">
      <alignment horizontal="center"/>
      <protection hidden="1"/>
    </xf>
    <xf numFmtId="0" fontId="34" fillId="0" borderId="18" xfId="78" applyNumberFormat="1" applyFont="1" applyBorder="1" applyProtection="1">
      <protection hidden="1"/>
    </xf>
    <xf numFmtId="0" fontId="34" fillId="0" borderId="18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9" xfId="35" applyNumberFormat="1" applyFont="1" applyBorder="1" applyAlignment="1" applyProtection="1">
      <alignment horizontal="center"/>
      <protection hidden="1"/>
    </xf>
    <xf numFmtId="43" fontId="34" fillId="0" borderId="19" xfId="31" applyNumberFormat="1" applyFont="1" applyBorder="1" applyAlignment="1" applyProtection="1">
      <alignment horizontal="center"/>
      <protection hidden="1"/>
    </xf>
    <xf numFmtId="0" fontId="34" fillId="0" borderId="19" xfId="78" applyNumberFormat="1" applyFont="1" applyBorder="1" applyProtection="1">
      <protection hidden="1"/>
    </xf>
    <xf numFmtId="0" fontId="34" fillId="0" borderId="19" xfId="78" applyNumberFormat="1" applyFont="1" applyBorder="1" applyAlignment="1" applyProtection="1">
      <alignment horizontal="center"/>
      <protection hidden="1"/>
    </xf>
    <xf numFmtId="43" fontId="34" fillId="0" borderId="19" xfId="31" applyNumberFormat="1" applyFont="1" applyBorder="1" applyProtection="1">
      <protection hidden="1"/>
    </xf>
    <xf numFmtId="43" fontId="35" fillId="0" borderId="20" xfId="78" applyNumberFormat="1" applyFont="1" applyBorder="1" applyProtection="1">
      <protection hidden="1"/>
    </xf>
    <xf numFmtId="43" fontId="35" fillId="0" borderId="20" xfId="35" applyNumberFormat="1" applyFont="1" applyBorder="1" applyAlignment="1" applyProtection="1">
      <alignment horizontal="center"/>
      <protection hidden="1"/>
    </xf>
    <xf numFmtId="0" fontId="35" fillId="0" borderId="20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20" xfId="35" applyNumberFormat="1" applyFont="1" applyFill="1" applyBorder="1" applyAlignment="1" applyProtection="1">
      <alignment horizontal="center"/>
      <protection hidden="1"/>
    </xf>
    <xf numFmtId="43" fontId="35" fillId="0" borderId="20" xfId="31" applyNumberFormat="1" applyFont="1" applyFill="1" applyBorder="1" applyProtection="1">
      <protection hidden="1"/>
    </xf>
    <xf numFmtId="43" fontId="34" fillId="0" borderId="0" xfId="90" applyNumberFormat="1" applyFont="1" applyAlignment="1" applyProtection="1">
      <alignment horizontal="center"/>
      <protection hidden="1"/>
    </xf>
    <xf numFmtId="0" fontId="34" fillId="0" borderId="0" xfId="90" applyNumberFormat="1" applyFont="1" applyAlignment="1" applyProtection="1">
      <alignment horizontal="center"/>
      <protection hidden="1"/>
    </xf>
    <xf numFmtId="43" fontId="64" fillId="0" borderId="0" xfId="78" applyNumberFormat="1" applyFont="1" applyProtection="1">
      <protection hidden="1"/>
    </xf>
    <xf numFmtId="0" fontId="47" fillId="0" borderId="19" xfId="72" applyFont="1" applyBorder="1" applyProtection="1">
      <protection hidden="1"/>
    </xf>
    <xf numFmtId="43" fontId="47" fillId="0" borderId="19" xfId="72" applyNumberFormat="1" applyFont="1" applyBorder="1" applyProtection="1">
      <protection hidden="1"/>
    </xf>
    <xf numFmtId="0" fontId="47" fillId="0" borderId="18" xfId="72" applyFont="1" applyBorder="1" applyAlignment="1" applyProtection="1">
      <alignment horizontal="center"/>
      <protection hidden="1"/>
    </xf>
    <xf numFmtId="0" fontId="47" fillId="0" borderId="18" xfId="72" applyFont="1" applyFill="1" applyBorder="1" applyAlignment="1" applyProtection="1">
      <alignment horizontal="left"/>
      <protection hidden="1"/>
    </xf>
    <xf numFmtId="43" fontId="47" fillId="0" borderId="18" xfId="72" applyNumberFormat="1" applyFont="1" applyBorder="1" applyAlignment="1" applyProtection="1">
      <alignment horizontal="center"/>
      <protection hidden="1"/>
    </xf>
    <xf numFmtId="0" fontId="65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5" fillId="0" borderId="18" xfId="72" applyFont="1" applyBorder="1" applyProtection="1">
      <protection hidden="1"/>
    </xf>
    <xf numFmtId="0" fontId="34" fillId="0" borderId="18" xfId="72" applyFont="1" applyBorder="1" applyAlignment="1" applyProtection="1">
      <alignment horizontal="center"/>
      <protection hidden="1"/>
    </xf>
    <xf numFmtId="0" fontId="34" fillId="0" borderId="18" xfId="72" applyFont="1" applyBorder="1" applyProtection="1">
      <protection hidden="1"/>
    </xf>
    <xf numFmtId="43" fontId="34" fillId="0" borderId="18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7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6" applyNumberFormat="1" applyFont="1" applyProtection="1">
      <protection hidden="1"/>
    </xf>
    <xf numFmtId="0" fontId="65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7" fillId="0" borderId="0" xfId="72" applyFont="1" applyBorder="1" applyProtection="1">
      <protection hidden="1"/>
    </xf>
    <xf numFmtId="0" fontId="65" fillId="0" borderId="18" xfId="72" applyFont="1" applyFill="1" applyBorder="1" applyProtection="1">
      <protection hidden="1"/>
    </xf>
    <xf numFmtId="0" fontId="35" fillId="0" borderId="18" xfId="72" applyFont="1" applyFill="1" applyBorder="1" applyAlignment="1" applyProtection="1">
      <alignment horizontal="center"/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65" fillId="0" borderId="17" xfId="28" applyFont="1" applyBorder="1" applyProtection="1">
      <protection hidden="1"/>
    </xf>
    <xf numFmtId="43" fontId="35" fillId="0" borderId="17" xfId="28" applyFont="1" applyBorder="1" applyProtection="1">
      <protection hidden="1"/>
    </xf>
    <xf numFmtId="0" fontId="35" fillId="0" borderId="18" xfId="72" applyFont="1" applyFill="1" applyBorder="1" applyProtection="1">
      <protection hidden="1"/>
    </xf>
    <xf numFmtId="43" fontId="34" fillId="0" borderId="19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5" fillId="0" borderId="21" xfId="72" applyFont="1" applyBorder="1" applyProtection="1">
      <protection hidden="1"/>
    </xf>
    <xf numFmtId="0" fontId="35" fillId="0" borderId="21" xfId="72" applyFont="1" applyBorder="1" applyProtection="1">
      <protection hidden="1"/>
    </xf>
    <xf numFmtId="0" fontId="35" fillId="0" borderId="21" xfId="72" applyFont="1" applyBorder="1" applyAlignment="1" applyProtection="1">
      <alignment horizontal="center"/>
      <protection hidden="1"/>
    </xf>
    <xf numFmtId="43" fontId="35" fillId="0" borderId="21" xfId="72" applyNumberFormat="1" applyFont="1" applyBorder="1" applyProtection="1">
      <protection hidden="1"/>
    </xf>
    <xf numFmtId="43" fontId="35" fillId="0" borderId="21" xfId="72" applyNumberFormat="1" applyFont="1" applyBorder="1" applyAlignment="1" applyProtection="1">
      <alignment horizontal="center"/>
      <protection hidden="1"/>
    </xf>
    <xf numFmtId="0" fontId="65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9" xfId="72" applyFont="1" applyBorder="1" applyProtection="1">
      <protection hidden="1"/>
    </xf>
    <xf numFmtId="0" fontId="47" fillId="0" borderId="20" xfId="72" applyFont="1" applyBorder="1" applyProtection="1">
      <protection hidden="1"/>
    </xf>
    <xf numFmtId="0" fontId="34" fillId="0" borderId="20" xfId="72" applyFont="1" applyBorder="1" applyProtection="1">
      <protection hidden="1"/>
    </xf>
    <xf numFmtId="43" fontId="34" fillId="0" borderId="20" xfId="72" applyNumberFormat="1" applyFont="1" applyBorder="1" applyProtection="1">
      <protection hidden="1"/>
    </xf>
    <xf numFmtId="0" fontId="66" fillId="0" borderId="0" xfId="72" applyFont="1" applyProtection="1">
      <protection hidden="1"/>
    </xf>
    <xf numFmtId="0" fontId="67" fillId="0" borderId="0" xfId="72" applyFont="1" applyProtection="1">
      <protection hidden="1"/>
    </xf>
    <xf numFmtId="43" fontId="67" fillId="0" borderId="0" xfId="72" applyNumberFormat="1" applyFont="1" applyProtection="1">
      <protection hidden="1"/>
    </xf>
    <xf numFmtId="43" fontId="47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6" fillId="0" borderId="0" xfId="72" applyFont="1" applyBorder="1" applyProtection="1">
      <protection hidden="1"/>
    </xf>
    <xf numFmtId="0" fontId="67" fillId="0" borderId="0" xfId="72" applyFont="1" applyBorder="1" applyProtection="1">
      <protection hidden="1"/>
    </xf>
    <xf numFmtId="43" fontId="67" fillId="0" borderId="0" xfId="72" applyNumberFormat="1" applyFont="1" applyBorder="1" applyProtection="1">
      <protection hidden="1"/>
    </xf>
    <xf numFmtId="0" fontId="68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7" xfId="28" applyFont="1" applyBorder="1" applyProtection="1">
      <protection hidden="1"/>
    </xf>
    <xf numFmtId="43" fontId="7" fillId="0" borderId="17" xfId="78" applyNumberFormat="1" applyFont="1" applyFill="1" applyBorder="1" applyProtection="1">
      <protection hidden="1"/>
    </xf>
    <xf numFmtId="43" fontId="7" fillId="0" borderId="17" xfId="78" applyNumberFormat="1" applyFont="1" applyBorder="1" applyAlignment="1" applyProtection="1">
      <alignment horizontal="center"/>
      <protection hidden="1"/>
    </xf>
    <xf numFmtId="0" fontId="7" fillId="0" borderId="17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8" xfId="28" applyFont="1" applyBorder="1" applyProtection="1">
      <protection hidden="1"/>
    </xf>
    <xf numFmtId="0" fontId="7" fillId="0" borderId="18" xfId="78" applyFont="1" applyFill="1" applyBorder="1" applyProtection="1">
      <protection hidden="1"/>
    </xf>
    <xf numFmtId="0" fontId="7" fillId="0" borderId="18" xfId="78" applyFont="1" applyBorder="1" applyAlignment="1" applyProtection="1">
      <alignment horizontal="center"/>
      <protection hidden="1"/>
    </xf>
    <xf numFmtId="0" fontId="7" fillId="0" borderId="18" xfId="78" applyNumberFormat="1" applyFont="1" applyBorder="1" applyProtection="1">
      <protection hidden="1"/>
    </xf>
    <xf numFmtId="0" fontId="46" fillId="0" borderId="0" xfId="78" applyFont="1" applyBorder="1" applyAlignment="1" applyProtection="1">
      <alignment horizontal="center"/>
      <protection hidden="1"/>
    </xf>
    <xf numFmtId="0" fontId="46" fillId="0" borderId="0" xfId="78" applyFont="1" applyFill="1" applyBorder="1" applyAlignment="1" applyProtection="1">
      <alignment horizontal="center"/>
      <protection hidden="1"/>
    </xf>
    <xf numFmtId="43" fontId="46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7" fillId="0" borderId="19" xfId="28" applyFont="1" applyBorder="1" applyProtection="1">
      <protection hidden="1"/>
    </xf>
    <xf numFmtId="0" fontId="7" fillId="0" borderId="19" xfId="78" applyFont="1" applyFill="1" applyBorder="1" applyProtection="1">
      <protection hidden="1"/>
    </xf>
    <xf numFmtId="0" fontId="7" fillId="0" borderId="19" xfId="78" applyFont="1" applyBorder="1" applyAlignment="1" applyProtection="1">
      <alignment horizontal="center"/>
      <protection hidden="1"/>
    </xf>
    <xf numFmtId="0" fontId="7" fillId="0" borderId="19" xfId="78" applyNumberFormat="1" applyFont="1" applyBorder="1" applyProtection="1">
      <protection hidden="1"/>
    </xf>
    <xf numFmtId="43" fontId="46" fillId="0" borderId="21" xfId="28" applyFont="1" applyBorder="1" applyProtection="1">
      <protection hidden="1"/>
    </xf>
    <xf numFmtId="0" fontId="46" fillId="0" borderId="21" xfId="78" applyFont="1" applyFill="1" applyBorder="1" applyProtection="1">
      <protection hidden="1"/>
    </xf>
    <xf numFmtId="0" fontId="46" fillId="0" borderId="21" xfId="78" applyFont="1" applyBorder="1" applyAlignment="1" applyProtection="1">
      <alignment horizontal="center"/>
      <protection hidden="1"/>
    </xf>
    <xf numFmtId="0" fontId="46" fillId="0" borderId="21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8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74" fontId="69" fillId="0" borderId="0" xfId="72" quotePrefix="1" applyNumberFormat="1" applyFont="1" applyBorder="1" applyAlignment="1" applyProtection="1">
      <alignment horizontal="center"/>
      <protection hidden="1"/>
    </xf>
    <xf numFmtId="174" fontId="69" fillId="0" borderId="0" xfId="72" applyNumberFormat="1" applyFont="1" applyBorder="1" applyAlignment="1" applyProtection="1">
      <alignment horizontal="right"/>
      <protection hidden="1"/>
    </xf>
    <xf numFmtId="43" fontId="69" fillId="0" borderId="0" xfId="28" applyFont="1" applyBorder="1" applyAlignment="1" applyProtection="1">
      <alignment horizontal="center"/>
      <protection hidden="1"/>
    </xf>
    <xf numFmtId="0" fontId="70" fillId="0" borderId="18" xfId="72" applyFont="1" applyFill="1" applyBorder="1" applyAlignment="1" applyProtection="1">
      <alignment horizontal="center"/>
      <protection hidden="1"/>
    </xf>
    <xf numFmtId="0" fontId="69" fillId="0" borderId="18" xfId="72" applyFont="1" applyFill="1" applyBorder="1" applyAlignment="1" applyProtection="1">
      <alignment horizontal="right"/>
      <protection hidden="1"/>
    </xf>
    <xf numFmtId="43" fontId="69" fillId="0" borderId="18" xfId="28" quotePrefix="1" applyFont="1" applyFill="1" applyBorder="1" applyAlignment="1" applyProtection="1">
      <alignment horizontal="center"/>
      <protection hidden="1"/>
    </xf>
    <xf numFmtId="0" fontId="71" fillId="0" borderId="0" xfId="72" applyFont="1" applyFill="1" applyProtection="1">
      <protection hidden="1"/>
    </xf>
    <xf numFmtId="0" fontId="71" fillId="0" borderId="0" xfId="72" applyFont="1" applyFill="1" applyAlignment="1" applyProtection="1">
      <alignment horizontal="center"/>
      <protection hidden="1"/>
    </xf>
    <xf numFmtId="0" fontId="71" fillId="0" borderId="0" xfId="72" applyFont="1" applyFill="1" applyAlignment="1" applyProtection="1">
      <alignment horizontal="right"/>
      <protection hidden="1"/>
    </xf>
    <xf numFmtId="43" fontId="71" fillId="0" borderId="0" xfId="28" applyFont="1" applyFill="1" applyAlignment="1" applyProtection="1">
      <alignment horizontal="right"/>
      <protection hidden="1"/>
    </xf>
    <xf numFmtId="43" fontId="71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71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8" xfId="72" applyFont="1" applyFill="1" applyBorder="1" applyProtection="1">
      <protection hidden="1"/>
    </xf>
    <xf numFmtId="0" fontId="33" fillId="0" borderId="18" xfId="72" applyFont="1" applyFill="1" applyBorder="1" applyAlignment="1" applyProtection="1">
      <alignment horizontal="center"/>
      <protection hidden="1"/>
    </xf>
    <xf numFmtId="0" fontId="71" fillId="0" borderId="18" xfId="72" applyFont="1" applyFill="1" applyBorder="1" applyAlignment="1" applyProtection="1">
      <alignment horizontal="center"/>
      <protection hidden="1"/>
    </xf>
    <xf numFmtId="0" fontId="71" fillId="0" borderId="18" xfId="72" applyFont="1" applyFill="1" applyBorder="1" applyProtection="1">
      <protection hidden="1"/>
    </xf>
    <xf numFmtId="43" fontId="71" fillId="0" borderId="18" xfId="28" applyFont="1" applyFill="1" applyBorder="1" applyAlignment="1" applyProtection="1">
      <alignment horizontal="right"/>
      <protection hidden="1"/>
    </xf>
    <xf numFmtId="0" fontId="71" fillId="0" borderId="0" xfId="72" applyFont="1" applyFill="1" applyBorder="1" applyProtection="1"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71" fillId="0" borderId="4" xfId="72" applyFont="1" applyFill="1" applyBorder="1" applyProtection="1">
      <protection hidden="1"/>
    </xf>
    <xf numFmtId="0" fontId="71" fillId="0" borderId="4" xfId="72" applyFont="1" applyFill="1" applyBorder="1" applyAlignment="1" applyProtection="1">
      <alignment horizontal="center"/>
      <protection hidden="1"/>
    </xf>
    <xf numFmtId="43" fontId="71" fillId="0" borderId="4" xfId="28" applyFont="1" applyFill="1" applyBorder="1" applyAlignment="1" applyProtection="1">
      <alignment horizontal="right"/>
      <protection hidden="1"/>
    </xf>
    <xf numFmtId="0" fontId="71" fillId="0" borderId="17" xfId="72" applyFont="1" applyFill="1" applyBorder="1" applyProtection="1">
      <protection hidden="1"/>
    </xf>
    <xf numFmtId="0" fontId="71" fillId="0" borderId="17" xfId="72" applyFont="1" applyFill="1" applyBorder="1" applyAlignment="1" applyProtection="1">
      <alignment horizontal="center"/>
      <protection hidden="1"/>
    </xf>
    <xf numFmtId="43" fontId="71" fillId="0" borderId="17" xfId="28" applyFont="1" applyFill="1" applyBorder="1" applyAlignment="1" applyProtection="1">
      <alignment horizontal="right"/>
      <protection hidden="1"/>
    </xf>
    <xf numFmtId="0" fontId="33" fillId="0" borderId="20" xfId="72" applyFont="1" applyFill="1" applyBorder="1" applyProtection="1">
      <protection hidden="1"/>
    </xf>
    <xf numFmtId="0" fontId="33" fillId="0" borderId="20" xfId="72" applyFont="1" applyFill="1" applyBorder="1" applyAlignment="1" applyProtection="1">
      <alignment horizontal="center"/>
      <protection hidden="1"/>
    </xf>
    <xf numFmtId="0" fontId="71" fillId="0" borderId="20" xfId="72" applyFont="1" applyFill="1" applyBorder="1" applyAlignment="1" applyProtection="1">
      <alignment horizontal="center"/>
      <protection hidden="1"/>
    </xf>
    <xf numFmtId="43" fontId="71" fillId="0" borderId="20" xfId="28" applyFont="1" applyFill="1" applyBorder="1" applyAlignment="1" applyProtection="1">
      <alignment horizontal="right"/>
      <protection hidden="1"/>
    </xf>
    <xf numFmtId="175" fontId="71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75" fontId="71" fillId="0" borderId="18" xfId="30" applyNumberFormat="1" applyFont="1" applyFill="1" applyBorder="1" applyAlignment="1" applyProtection="1">
      <alignment horizontal="center"/>
      <protection hidden="1"/>
    </xf>
    <xf numFmtId="0" fontId="71" fillId="0" borderId="21" xfId="72" applyFont="1" applyFill="1" applyBorder="1" applyProtection="1">
      <protection hidden="1"/>
    </xf>
    <xf numFmtId="0" fontId="71" fillId="0" borderId="21" xfId="72" applyFont="1" applyFill="1" applyBorder="1" applyAlignment="1" applyProtection="1">
      <alignment horizontal="center"/>
      <protection hidden="1"/>
    </xf>
    <xf numFmtId="43" fontId="71" fillId="0" borderId="21" xfId="28" applyFont="1" applyFill="1" applyBorder="1" applyAlignment="1" applyProtection="1">
      <alignment horizontal="right"/>
      <protection hidden="1"/>
    </xf>
    <xf numFmtId="43" fontId="72" fillId="0" borderId="0" xfId="30" applyFont="1" applyProtection="1">
      <protection hidden="1"/>
    </xf>
    <xf numFmtId="0" fontId="72" fillId="0" borderId="0" xfId="72" applyFont="1" applyAlignment="1" applyProtection="1">
      <alignment horizontal="center"/>
      <protection hidden="1"/>
    </xf>
    <xf numFmtId="175" fontId="69" fillId="0" borderId="0" xfId="30" applyNumberFormat="1" applyFont="1" applyFill="1" applyBorder="1" applyAlignment="1" applyProtection="1">
      <alignment horizontal="center"/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70" fillId="0" borderId="0" xfId="72" applyFont="1" applyFill="1" applyBorder="1" applyProtection="1">
      <protection hidden="1"/>
    </xf>
    <xf numFmtId="0" fontId="70" fillId="0" borderId="0" xfId="72" applyFont="1" applyFill="1" applyBorder="1" applyAlignment="1" applyProtection="1">
      <alignment horizontal="center"/>
      <protection hidden="1"/>
    </xf>
    <xf numFmtId="43" fontId="69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Fill="1" applyBorder="1" applyProtection="1">
      <protection hidden="1"/>
    </xf>
    <xf numFmtId="0" fontId="69" fillId="0" borderId="0" xfId="72" applyFont="1" applyFill="1" applyBorder="1" applyAlignment="1" applyProtection="1">
      <alignment horizontal="center"/>
      <protection hidden="1"/>
    </xf>
    <xf numFmtId="43" fontId="69" fillId="0" borderId="0" xfId="28" applyFont="1" applyFill="1" applyBorder="1" applyProtection="1">
      <protection hidden="1"/>
    </xf>
    <xf numFmtId="43" fontId="73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Border="1" applyProtection="1">
      <protection hidden="1"/>
    </xf>
    <xf numFmtId="0" fontId="72" fillId="0" borderId="0" xfId="72" applyFont="1" applyBorder="1" applyAlignment="1" applyProtection="1">
      <alignment horizontal="center"/>
      <protection hidden="1"/>
    </xf>
    <xf numFmtId="175" fontId="74" fillId="0" borderId="0" xfId="30" applyNumberFormat="1" applyFont="1" applyFill="1" applyBorder="1" applyAlignment="1" applyProtection="1">
      <alignment horizontal="right"/>
      <protection hidden="1"/>
    </xf>
    <xf numFmtId="43" fontId="74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75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5" fillId="0" borderId="0" xfId="72" applyFont="1" applyFill="1" applyBorder="1" applyProtection="1">
      <protection hidden="1"/>
    </xf>
    <xf numFmtId="0" fontId="75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20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7" xfId="28" applyFont="1" applyBorder="1" applyProtection="1">
      <protection hidden="1"/>
    </xf>
    <xf numFmtId="43" fontId="35" fillId="0" borderId="0" xfId="28" applyFont="1" applyBorder="1" applyAlignment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7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79" fillId="0" borderId="0" xfId="28" applyFont="1" applyFill="1" applyBorder="1" applyAlignment="1" applyProtection="1">
      <protection hidden="1"/>
    </xf>
    <xf numFmtId="43" fontId="33" fillId="0" borderId="20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6" fillId="0" borderId="0" xfId="37" applyFont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7" fillId="0" borderId="19" xfId="72" applyNumberFormat="1" applyFont="1" applyBorder="1" applyProtection="1">
      <protection locked="0" hidden="1"/>
    </xf>
    <xf numFmtId="43" fontId="47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9" fontId="34" fillId="0" borderId="0" xfId="86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8" xfId="72" applyNumberFormat="1" applyFont="1" applyBorder="1" applyProtection="1">
      <protection locked="0" hidden="1"/>
    </xf>
    <xf numFmtId="43" fontId="35" fillId="0" borderId="18" xfId="72" applyNumberFormat="1" applyFont="1" applyFill="1" applyBorder="1" applyProtection="1">
      <protection locked="0" hidden="1"/>
    </xf>
    <xf numFmtId="43" fontId="35" fillId="0" borderId="21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9" xfId="72" applyNumberFormat="1" applyFont="1" applyBorder="1" applyProtection="1">
      <protection locked="0" hidden="1"/>
    </xf>
    <xf numFmtId="43" fontId="34" fillId="0" borderId="20" xfId="72" applyNumberFormat="1" applyFont="1" applyBorder="1" applyProtection="1">
      <protection locked="0" hidden="1"/>
    </xf>
    <xf numFmtId="43" fontId="67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7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37" fillId="0" borderId="0" xfId="28" applyFont="1"/>
    <xf numFmtId="0" fontId="7" fillId="0" borderId="18" xfId="0" applyFont="1" applyFill="1" applyBorder="1"/>
    <xf numFmtId="0" fontId="7" fillId="0" borderId="0" xfId="0" applyFont="1" applyFill="1" applyBorder="1" applyAlignment="1">
      <alignment horizontal="center"/>
    </xf>
    <xf numFmtId="43" fontId="7" fillId="0" borderId="0" xfId="28" quotePrefix="1" applyFont="1" applyFill="1" applyBorder="1"/>
    <xf numFmtId="0" fontId="7" fillId="0" borderId="21" xfId="0" applyFont="1" applyFill="1" applyBorder="1"/>
    <xf numFmtId="0" fontId="7" fillId="0" borderId="21" xfId="0" quotePrefix="1" applyFont="1" applyFill="1" applyBorder="1" applyAlignment="1">
      <alignment horizontal="center"/>
    </xf>
    <xf numFmtId="43" fontId="7" fillId="0" borderId="21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0" fontId="7" fillId="0" borderId="0" xfId="0" quotePrefix="1" applyFont="1" applyFill="1" applyBorder="1" applyAlignment="1">
      <alignment horizontal="center"/>
    </xf>
    <xf numFmtId="0" fontId="0" fillId="0" borderId="0" xfId="0" applyBorder="1"/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6" fillId="0" borderId="0" xfId="78" applyFont="1" applyFill="1" applyBorder="1" applyProtection="1">
      <protection hidden="1"/>
    </xf>
    <xf numFmtId="4" fontId="46" fillId="0" borderId="0" xfId="78" applyNumberFormat="1" applyFont="1" applyFill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43" fontId="49" fillId="0" borderId="18" xfId="72" applyNumberFormat="1" applyFont="1" applyBorder="1" applyAlignment="1" applyProtection="1">
      <alignment horizontal="center"/>
      <protection hidden="1"/>
    </xf>
    <xf numFmtId="0" fontId="65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9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34" fillId="0" borderId="0" xfId="86" applyNumberFormat="1" applyFont="1" applyProtection="1">
      <protection hidden="1"/>
    </xf>
    <xf numFmtId="43" fontId="7" fillId="0" borderId="0" xfId="28" quotePrefix="1" applyFont="1" applyFill="1" applyAlignment="1">
      <alignment horizontal="center"/>
    </xf>
    <xf numFmtId="43" fontId="7" fillId="0" borderId="0" xfId="28" quotePrefix="1" applyFont="1" applyFill="1" applyBorder="1" applyAlignment="1">
      <alignment horizontal="center"/>
    </xf>
    <xf numFmtId="43" fontId="7" fillId="0" borderId="0" xfId="28" applyFont="1" applyFill="1" applyBorder="1" applyAlignment="1">
      <alignment horizontal="center"/>
    </xf>
    <xf numFmtId="0" fontId="47" fillId="0" borderId="0" xfId="0" applyFont="1"/>
    <xf numFmtId="0" fontId="47" fillId="0" borderId="0" xfId="0" applyFont="1" applyBorder="1"/>
    <xf numFmtId="0" fontId="7" fillId="0" borderId="0" xfId="78" applyFont="1" applyBorder="1" applyAlignment="1" applyProtection="1">
      <alignment horizontal="left"/>
      <protection hidden="1"/>
    </xf>
    <xf numFmtId="0" fontId="46" fillId="0" borderId="18" xfId="78" applyFont="1" applyBorder="1" applyAlignment="1" applyProtection="1">
      <alignment horizontal="center"/>
      <protection hidden="1"/>
    </xf>
    <xf numFmtId="4" fontId="46" fillId="0" borderId="18" xfId="78" applyNumberFormat="1" applyFont="1" applyBorder="1" applyProtection="1">
      <protection hidden="1"/>
    </xf>
    <xf numFmtId="43" fontId="7" fillId="0" borderId="0" xfId="28" applyFont="1" applyFill="1" applyAlignment="1">
      <alignment horizontal="center"/>
    </xf>
    <xf numFmtId="186" fontId="68" fillId="0" borderId="0" xfId="78" quotePrefix="1" applyNumberFormat="1" applyFont="1" applyProtection="1">
      <protection hidden="1"/>
    </xf>
    <xf numFmtId="0" fontId="7" fillId="28" borderId="0" xfId="0" quotePrefix="1" applyFont="1" applyFill="1" applyAlignment="1">
      <alignment horizontal="center"/>
    </xf>
    <xf numFmtId="0" fontId="7" fillId="28" borderId="0" xfId="0" applyFont="1" applyFill="1" applyAlignment="1">
      <alignment horizontal="center"/>
    </xf>
    <xf numFmtId="0" fontId="80" fillId="0" borderId="0" xfId="0" applyFont="1" applyFill="1" applyAlignment="1">
      <alignment horizontal="center"/>
    </xf>
    <xf numFmtId="0" fontId="7" fillId="28" borderId="0" xfId="78" applyFont="1" applyFill="1" applyAlignment="1" applyProtection="1">
      <alignment horizontal="center"/>
      <protection hidden="1"/>
    </xf>
    <xf numFmtId="174" fontId="70" fillId="0" borderId="20" xfId="72" applyNumberFormat="1" applyFont="1" applyBorder="1" applyAlignment="1" applyProtection="1">
      <alignment horizontal="center"/>
      <protection hidden="1"/>
    </xf>
    <xf numFmtId="0" fontId="76" fillId="0" borderId="20" xfId="72" applyFont="1" applyBorder="1" applyAlignment="1" applyProtection="1">
      <alignment horizontal="center"/>
      <protection hidden="1"/>
    </xf>
    <xf numFmtId="0" fontId="77" fillId="0" borderId="27" xfId="72" applyFont="1" applyBorder="1" applyAlignment="1" applyProtection="1">
      <alignment horizontal="center"/>
      <protection hidden="1"/>
    </xf>
    <xf numFmtId="0" fontId="77" fillId="0" borderId="0" xfId="72" applyFont="1" applyAlignment="1" applyProtection="1">
      <alignment horizontal="center"/>
      <protection hidden="1"/>
    </xf>
    <xf numFmtId="0" fontId="65" fillId="0" borderId="20" xfId="72" applyFont="1" applyBorder="1" applyAlignment="1" applyProtection="1">
      <alignment horizontal="center"/>
      <protection hidden="1"/>
    </xf>
    <xf numFmtId="0" fontId="47" fillId="0" borderId="27" xfId="72" applyFont="1" applyBorder="1" applyAlignment="1" applyProtection="1">
      <alignment horizontal="center"/>
      <protection hidden="1"/>
    </xf>
    <xf numFmtId="0" fontId="47" fillId="0" borderId="0" xfId="72" applyFont="1" applyAlignment="1" applyProtection="1">
      <alignment horizontal="center"/>
      <protection hidden="1"/>
    </xf>
    <xf numFmtId="0" fontId="61" fillId="0" borderId="0" xfId="72" applyFont="1" applyBorder="1" applyAlignment="1" applyProtection="1">
      <alignment horizontal="center"/>
      <protection hidden="1"/>
    </xf>
    <xf numFmtId="43" fontId="47" fillId="0" borderId="19" xfId="72" applyNumberFormat="1" applyFont="1" applyBorder="1" applyAlignment="1" applyProtection="1">
      <alignment horizontal="center" wrapText="1"/>
      <protection hidden="1"/>
    </xf>
    <xf numFmtId="43" fontId="47" fillId="0" borderId="18" xfId="72" applyNumberFormat="1" applyFont="1" applyBorder="1" applyAlignment="1" applyProtection="1">
      <alignment horizontal="center" wrapText="1"/>
      <protection hidden="1"/>
    </xf>
    <xf numFmtId="0" fontId="42" fillId="0" borderId="24" xfId="81" applyFont="1" applyFill="1" applyBorder="1" applyAlignment="1" applyProtection="1">
      <alignment horizontal="center"/>
      <protection hidden="1"/>
    </xf>
    <xf numFmtId="0" fontId="42" fillId="0" borderId="22" xfId="81" applyFont="1" applyFill="1" applyBorder="1" applyAlignment="1" applyProtection="1">
      <alignment horizontal="center"/>
      <protection hidden="1"/>
    </xf>
    <xf numFmtId="0" fontId="42" fillId="0" borderId="4" xfId="81" applyFont="1" applyFill="1" applyBorder="1" applyAlignment="1" applyProtection="1">
      <alignment horizontal="center"/>
      <protection hidden="1"/>
    </xf>
    <xf numFmtId="17" fontId="42" fillId="0" borderId="24" xfId="81" applyNumberFormat="1" applyFont="1" applyFill="1" applyBorder="1" applyAlignment="1" applyProtection="1">
      <alignment horizontal="center"/>
      <protection hidden="1"/>
    </xf>
    <xf numFmtId="17" fontId="42" fillId="0" borderId="22" xfId="81" applyNumberFormat="1" applyFont="1" applyFill="1" applyBorder="1" applyAlignment="1" applyProtection="1">
      <alignment horizontal="center"/>
      <protection hidden="1"/>
    </xf>
    <xf numFmtId="39" fontId="42" fillId="0" borderId="24" xfId="81" applyNumberFormat="1" applyFont="1" applyFill="1" applyBorder="1" applyAlignment="1" applyProtection="1">
      <alignment horizontal="center"/>
      <protection hidden="1"/>
    </xf>
    <xf numFmtId="39" fontId="42" fillId="0" borderId="22" xfId="81" applyNumberFormat="1" applyFont="1" applyFill="1" applyBorder="1" applyAlignment="1" applyProtection="1">
      <alignment horizontal="center"/>
      <protection hidden="1"/>
    </xf>
    <xf numFmtId="43" fontId="42" fillId="0" borderId="14" xfId="28" applyFont="1" applyFill="1" applyBorder="1" applyAlignment="1">
      <alignment horizontal="center" wrapText="1"/>
    </xf>
    <xf numFmtId="43" fontId="42" fillId="0" borderId="16" xfId="28" applyFont="1" applyFill="1" applyBorder="1" applyAlignment="1">
      <alignment horizontal="center" wrapText="1"/>
    </xf>
    <xf numFmtId="0" fontId="42" fillId="0" borderId="14" xfId="81" applyFont="1" applyFill="1" applyBorder="1" applyAlignment="1">
      <alignment horizontal="center"/>
    </xf>
    <xf numFmtId="0" fontId="42" fillId="0" borderId="16" xfId="81" applyFont="1" applyFill="1" applyBorder="1" applyAlignment="1">
      <alignment horizontal="center"/>
    </xf>
  </cellXfs>
  <cellStyles count="9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te" xfId="82" builtinId="10" customBuiltin="1"/>
    <cellStyle name="Œ…‹æØ‚è [0.00]_pldt" xfId="83"/>
    <cellStyle name="Œ…‹æØ‚è_pldt" xfId="84"/>
    <cellStyle name="Output" xfId="85" builtinId="21" customBuiltin="1"/>
    <cellStyle name="Percent" xfId="86" builtinId="5"/>
    <cellStyle name="Percent [2]" xfId="87"/>
    <cellStyle name="Percent 2" xfId="88"/>
    <cellStyle name="Percent 3" xfId="89"/>
    <cellStyle name="Percent 4" xfId="90"/>
    <cellStyle name="percentage" xfId="91"/>
    <cellStyle name="QDF" xfId="92"/>
    <cellStyle name="STANDARD" xfId="93"/>
    <cellStyle name="Surrency [0]_laroux" xfId="94"/>
    <cellStyle name="Title" xfId="95" builtinId="15" customBuiltin="1"/>
    <cellStyle name="Total" xfId="96" builtinId="25" customBuiltin="1"/>
    <cellStyle name="Warning Text" xfId="9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111"/>
  <sheetViews>
    <sheetView zoomScaleNormal="100" workbookViewId="0">
      <pane xSplit="1" ySplit="5" topLeftCell="B48" activePane="bottomRight" state="frozen"/>
      <selection activeCell="A17" sqref="A17"/>
      <selection pane="topRight" activeCell="A17" sqref="A17"/>
      <selection pane="bottomLeft" activeCell="A17" sqref="A17"/>
      <selection pane="bottomRight" activeCell="H8" sqref="H8"/>
    </sheetView>
  </sheetViews>
  <sheetFormatPr defaultRowHeight="12" zeroHeight="1"/>
  <cols>
    <col min="1" max="1" width="28.7109375" style="41" customWidth="1"/>
    <col min="2" max="2" width="12.5703125" style="40" customWidth="1"/>
    <col min="3" max="7" width="11.85546875" style="41" customWidth="1"/>
    <col min="8" max="8" width="12.5703125" style="41" customWidth="1"/>
    <col min="9" max="13" width="11.85546875" style="41" hidden="1" customWidth="1"/>
    <col min="14" max="14" width="12.5703125" style="41" hidden="1" customWidth="1"/>
    <col min="15" max="18" width="11.5703125" style="41" hidden="1" customWidth="1"/>
    <col min="19" max="19" width="12.140625" style="41" hidden="1" customWidth="1"/>
    <col min="20" max="20" width="12.85546875" style="41" hidden="1" customWidth="1"/>
    <col min="21" max="24" width="11.28515625" style="41" hidden="1" customWidth="1"/>
    <col min="25" max="25" width="12.140625" style="41" hidden="1" customWidth="1"/>
    <col min="26" max="26" width="12.5703125" style="41" hidden="1" customWidth="1"/>
    <col min="27" max="27" width="11.140625" style="41" hidden="1" customWidth="1"/>
    <col min="28" max="28" width="12" style="41" hidden="1" customWidth="1"/>
    <col min="29" max="29" width="11.28515625" style="41" hidden="1" customWidth="1"/>
    <col min="30" max="30" width="11.7109375" style="41" hidden="1" customWidth="1"/>
    <col min="31" max="31" width="12.140625" style="41" hidden="1" customWidth="1"/>
    <col min="32" max="32" width="12.5703125" style="41" hidden="1" customWidth="1"/>
    <col min="33" max="35" width="11.28515625" style="41" hidden="1" customWidth="1"/>
    <col min="36" max="36" width="11.7109375" style="42" hidden="1" customWidth="1"/>
    <col min="37" max="37" width="12.140625" style="41" hidden="1" customWidth="1"/>
    <col min="38" max="38" width="12.5703125" style="41" hidden="1" customWidth="1"/>
    <col min="39" max="39" width="11.5703125" style="41" hidden="1" customWidth="1"/>
    <col min="40" max="40" width="10.5703125" style="41" hidden="1" customWidth="1"/>
    <col min="41" max="41" width="10.7109375" style="41" hidden="1" customWidth="1"/>
    <col min="42" max="42" width="11.42578125" style="42" hidden="1" customWidth="1"/>
    <col min="43" max="43" width="11.7109375" style="41" hidden="1" customWidth="1"/>
    <col min="44" max="44" width="12.5703125" style="41" hidden="1" customWidth="1"/>
    <col min="45" max="47" width="11.28515625" style="41" hidden="1" customWidth="1"/>
    <col min="48" max="48" width="11.7109375" style="42" hidden="1" customWidth="1"/>
    <col min="49" max="49" width="12.140625" style="41" hidden="1" customWidth="1"/>
    <col min="50" max="50" width="12.5703125" style="41" hidden="1" customWidth="1"/>
    <col min="51" max="51" width="11.85546875" style="41" hidden="1" customWidth="1"/>
    <col min="52" max="53" width="11.28515625" style="41" hidden="1" customWidth="1"/>
    <col min="54" max="54" width="11.7109375" style="42" hidden="1" customWidth="1"/>
    <col min="55" max="55" width="12.140625" style="41" hidden="1" customWidth="1"/>
    <col min="56" max="56" width="12.5703125" style="41" hidden="1" customWidth="1"/>
    <col min="57" max="57" width="12.140625" style="41" hidden="1" customWidth="1"/>
    <col min="58" max="58" width="12.5703125" style="41" hidden="1" customWidth="1"/>
    <col min="59" max="59" width="11.28515625" style="41" hidden="1" customWidth="1"/>
    <col min="60" max="60" width="11.7109375" style="42" hidden="1" customWidth="1"/>
    <col min="61" max="61" width="12.140625" style="41" hidden="1" customWidth="1"/>
    <col min="62" max="62" width="12.5703125" style="41" hidden="1" customWidth="1"/>
    <col min="63" max="63" width="11.28515625" style="41" hidden="1" customWidth="1"/>
    <col min="64" max="64" width="12.5703125" style="41" hidden="1" customWidth="1"/>
    <col min="65" max="65" width="11.28515625" style="41" hidden="1" customWidth="1"/>
    <col min="66" max="66" width="11.7109375" style="42" hidden="1" customWidth="1"/>
    <col min="67" max="67" width="12.140625" style="41" hidden="1" customWidth="1"/>
    <col min="68" max="68" width="12.5703125" style="41" hidden="1" customWidth="1"/>
    <col min="69" max="71" width="11.28515625" style="41" hidden="1" customWidth="1"/>
    <col min="72" max="72" width="11.7109375" style="42" hidden="1" customWidth="1"/>
    <col min="73" max="73" width="12.140625" style="41" hidden="1" customWidth="1"/>
    <col min="74" max="74" width="12.5703125" style="41" hidden="1" customWidth="1"/>
    <col min="75" max="81" width="9.140625" style="41" hidden="1" customWidth="1"/>
    <col min="82" max="82" width="10.42578125" style="41" hidden="1" customWidth="1"/>
    <col min="83" max="89" width="9.140625" style="41" hidden="1" customWidth="1"/>
    <col min="90" max="90" width="9.140625" style="41"/>
    <col min="91" max="91" width="9.85546875" style="41" bestFit="1" customWidth="1"/>
    <col min="92" max="134" width="9.140625" style="41"/>
    <col min="135" max="135" width="9.5703125" style="41" customWidth="1"/>
    <col min="136" max="16384" width="9.140625" style="41"/>
  </cols>
  <sheetData>
    <row r="1" spans="1:74"/>
    <row r="2" spans="1:74">
      <c r="A2" s="39" t="s">
        <v>87</v>
      </c>
      <c r="C2" s="39"/>
      <c r="D2" s="39"/>
      <c r="E2" s="39"/>
      <c r="I2" s="39"/>
      <c r="J2" s="39"/>
      <c r="K2" s="39"/>
      <c r="O2" s="39"/>
      <c r="P2" s="39"/>
      <c r="Q2" s="39"/>
      <c r="U2" s="39"/>
      <c r="V2" s="39"/>
      <c r="W2" s="39"/>
      <c r="AA2" s="39"/>
      <c r="AB2" s="39"/>
      <c r="AC2" s="39"/>
      <c r="AG2" s="39"/>
      <c r="AH2" s="39"/>
      <c r="AI2" s="39"/>
      <c r="AM2" s="39"/>
      <c r="AN2" s="39"/>
      <c r="AO2" s="39"/>
      <c r="AS2" s="39"/>
      <c r="AT2" s="39"/>
      <c r="AU2" s="39"/>
      <c r="AY2" s="39"/>
      <c r="AZ2" s="39"/>
      <c r="BA2" s="39"/>
      <c r="BE2" s="39"/>
      <c r="BF2" s="39"/>
      <c r="BG2" s="39"/>
      <c r="BK2" s="39"/>
      <c r="BL2" s="39"/>
      <c r="BM2" s="39"/>
      <c r="BQ2" s="39"/>
      <c r="BR2" s="39"/>
      <c r="BS2" s="39"/>
    </row>
    <row r="3" spans="1:74">
      <c r="A3" s="39" t="s">
        <v>88</v>
      </c>
      <c r="C3" s="39"/>
      <c r="D3" s="39"/>
      <c r="E3" s="39"/>
      <c r="I3" s="39"/>
      <c r="J3" s="39"/>
      <c r="K3" s="39"/>
      <c r="O3" s="39"/>
      <c r="P3" s="39"/>
      <c r="Q3" s="39"/>
      <c r="U3" s="39"/>
      <c r="V3" s="39"/>
      <c r="W3" s="39"/>
      <c r="AA3" s="39"/>
      <c r="AB3" s="39"/>
      <c r="AC3" s="39"/>
      <c r="AG3" s="39"/>
      <c r="AH3" s="39"/>
      <c r="AI3" s="39"/>
      <c r="AM3" s="39"/>
      <c r="AN3" s="39"/>
      <c r="AO3" s="39"/>
      <c r="AS3" s="39"/>
      <c r="AT3" s="39"/>
      <c r="AU3" s="39"/>
      <c r="AY3" s="39"/>
      <c r="AZ3" s="39"/>
      <c r="BA3" s="39"/>
      <c r="BE3" s="39"/>
      <c r="BF3" s="39"/>
      <c r="BG3" s="39"/>
      <c r="BK3" s="39"/>
      <c r="BL3" s="39"/>
      <c r="BM3" s="39"/>
      <c r="BQ3" s="39"/>
      <c r="BR3" s="39"/>
      <c r="BS3" s="39"/>
    </row>
    <row r="4" spans="1:74">
      <c r="A4" s="39" t="s">
        <v>431</v>
      </c>
      <c r="B4" s="502"/>
      <c r="C4" s="39"/>
      <c r="D4" s="39"/>
      <c r="E4" s="39"/>
      <c r="I4" s="39"/>
      <c r="J4" s="39"/>
      <c r="K4" s="39"/>
      <c r="O4" s="39"/>
      <c r="P4" s="39"/>
      <c r="Q4" s="39"/>
      <c r="U4" s="39"/>
      <c r="V4" s="39"/>
      <c r="W4" s="39"/>
      <c r="AA4" s="39"/>
      <c r="AB4" s="39"/>
      <c r="AC4" s="39"/>
      <c r="AG4" s="39"/>
      <c r="AH4" s="39"/>
      <c r="AI4" s="39"/>
      <c r="AM4" s="39"/>
      <c r="AN4" s="39"/>
      <c r="AO4" s="39"/>
      <c r="AS4" s="39"/>
      <c r="AT4" s="39"/>
      <c r="AU4" s="39"/>
      <c r="AY4" s="39"/>
      <c r="AZ4" s="39"/>
      <c r="BA4" s="39"/>
      <c r="BE4" s="39"/>
      <c r="BF4" s="39"/>
      <c r="BG4" s="39"/>
      <c r="BK4" s="39"/>
      <c r="BL4" s="39"/>
      <c r="BM4" s="39"/>
      <c r="BQ4" s="39"/>
      <c r="BR4" s="39"/>
      <c r="BS4" s="39"/>
    </row>
    <row r="5" spans="1:74" s="43" customFormat="1" ht="24">
      <c r="B5" s="503" t="s">
        <v>349</v>
      </c>
      <c r="C5" s="44" t="s">
        <v>52</v>
      </c>
      <c r="D5" s="44" t="s">
        <v>91</v>
      </c>
      <c r="E5" s="44" t="s">
        <v>89</v>
      </c>
      <c r="F5" s="44" t="s">
        <v>90</v>
      </c>
      <c r="G5" s="44" t="s">
        <v>336</v>
      </c>
      <c r="H5" s="45" t="s">
        <v>459</v>
      </c>
      <c r="I5" s="44" t="s">
        <v>52</v>
      </c>
      <c r="J5" s="44" t="s">
        <v>91</v>
      </c>
      <c r="K5" s="44" t="s">
        <v>89</v>
      </c>
      <c r="L5" s="44" t="s">
        <v>90</v>
      </c>
      <c r="M5" s="44" t="s">
        <v>337</v>
      </c>
      <c r="N5" s="45" t="s">
        <v>363</v>
      </c>
      <c r="O5" s="44" t="s">
        <v>52</v>
      </c>
      <c r="P5" s="44" t="s">
        <v>91</v>
      </c>
      <c r="Q5" s="44" t="s">
        <v>89</v>
      </c>
      <c r="R5" s="44" t="s">
        <v>90</v>
      </c>
      <c r="S5" s="44" t="s">
        <v>338</v>
      </c>
      <c r="T5" s="45" t="s">
        <v>364</v>
      </c>
      <c r="U5" s="44" t="s">
        <v>52</v>
      </c>
      <c r="V5" s="44" t="s">
        <v>91</v>
      </c>
      <c r="W5" s="44" t="s">
        <v>89</v>
      </c>
      <c r="X5" s="44" t="s">
        <v>90</v>
      </c>
      <c r="Y5" s="44" t="s">
        <v>339</v>
      </c>
      <c r="Z5" s="45" t="s">
        <v>365</v>
      </c>
      <c r="AA5" s="44" t="s">
        <v>52</v>
      </c>
      <c r="AB5" s="44" t="s">
        <v>91</v>
      </c>
      <c r="AC5" s="44" t="s">
        <v>89</v>
      </c>
      <c r="AD5" s="44" t="s">
        <v>90</v>
      </c>
      <c r="AE5" s="44" t="s">
        <v>45</v>
      </c>
      <c r="AF5" s="45" t="s">
        <v>366</v>
      </c>
      <c r="AG5" s="44" t="s">
        <v>52</v>
      </c>
      <c r="AH5" s="44" t="s">
        <v>91</v>
      </c>
      <c r="AI5" s="44" t="s">
        <v>89</v>
      </c>
      <c r="AJ5" s="44" t="s">
        <v>90</v>
      </c>
      <c r="AK5" s="44" t="s">
        <v>46</v>
      </c>
      <c r="AL5" s="45" t="s">
        <v>367</v>
      </c>
      <c r="AM5" s="44" t="s">
        <v>52</v>
      </c>
      <c r="AN5" s="44" t="s">
        <v>91</v>
      </c>
      <c r="AO5" s="44" t="s">
        <v>89</v>
      </c>
      <c r="AP5" s="44" t="s">
        <v>90</v>
      </c>
      <c r="AQ5" s="44" t="s">
        <v>47</v>
      </c>
      <c r="AR5" s="45" t="s">
        <v>368</v>
      </c>
      <c r="AS5" s="44" t="s">
        <v>52</v>
      </c>
      <c r="AT5" s="44" t="s">
        <v>91</v>
      </c>
      <c r="AU5" s="44" t="s">
        <v>89</v>
      </c>
      <c r="AV5" s="44" t="s">
        <v>90</v>
      </c>
      <c r="AW5" s="44" t="s">
        <v>48</v>
      </c>
      <c r="AX5" s="45" t="s">
        <v>92</v>
      </c>
      <c r="AY5" s="44" t="s">
        <v>52</v>
      </c>
      <c r="AZ5" s="44" t="s">
        <v>91</v>
      </c>
      <c r="BA5" s="44" t="s">
        <v>89</v>
      </c>
      <c r="BB5" s="44" t="s">
        <v>90</v>
      </c>
      <c r="BC5" s="44" t="s">
        <v>41</v>
      </c>
      <c r="BD5" s="45" t="s">
        <v>93</v>
      </c>
      <c r="BE5" s="44" t="s">
        <v>52</v>
      </c>
      <c r="BF5" s="44" t="s">
        <v>91</v>
      </c>
      <c r="BG5" s="44" t="s">
        <v>89</v>
      </c>
      <c r="BH5" s="44" t="s">
        <v>90</v>
      </c>
      <c r="BI5" s="44" t="s">
        <v>49</v>
      </c>
      <c r="BJ5" s="45" t="s">
        <v>94</v>
      </c>
      <c r="BK5" s="44" t="s">
        <v>52</v>
      </c>
      <c r="BL5" s="44" t="s">
        <v>91</v>
      </c>
      <c r="BM5" s="44" t="s">
        <v>89</v>
      </c>
      <c r="BN5" s="44" t="s">
        <v>90</v>
      </c>
      <c r="BO5" s="44" t="s">
        <v>50</v>
      </c>
      <c r="BP5" s="45" t="s">
        <v>95</v>
      </c>
      <c r="BQ5" s="44" t="s">
        <v>52</v>
      </c>
      <c r="BR5" s="44" t="s">
        <v>91</v>
      </c>
      <c r="BS5" s="44" t="s">
        <v>89</v>
      </c>
      <c r="BT5" s="44" t="s">
        <v>90</v>
      </c>
      <c r="BU5" s="44" t="s">
        <v>51</v>
      </c>
      <c r="BV5" s="45" t="s">
        <v>96</v>
      </c>
    </row>
    <row r="6" spans="1:74" ht="2.25" customHeight="1">
      <c r="B6" s="46">
        <v>0</v>
      </c>
      <c r="D6" s="38"/>
      <c r="E6" s="38"/>
      <c r="G6" s="42"/>
      <c r="H6" s="42"/>
      <c r="J6" s="38"/>
      <c r="K6" s="38"/>
      <c r="M6" s="42">
        <f>SUM(I6:L6)</f>
        <v>0</v>
      </c>
      <c r="N6" s="42">
        <f>B6+M6</f>
        <v>0</v>
      </c>
      <c r="P6" s="38"/>
      <c r="Q6" s="38"/>
      <c r="S6" s="42">
        <f>SUM(O6:R6)</f>
        <v>0</v>
      </c>
      <c r="T6" s="42">
        <f>N6+S6</f>
        <v>0</v>
      </c>
      <c r="V6" s="38"/>
      <c r="W6" s="38"/>
      <c r="Y6" s="42">
        <f>SUM(U6:X6)</f>
        <v>0</v>
      </c>
      <c r="Z6" s="42">
        <f>T6+Y6</f>
        <v>0</v>
      </c>
      <c r="AB6" s="38"/>
      <c r="AC6" s="38"/>
      <c r="AE6" s="42">
        <f>SUM(AA6:AD6)</f>
        <v>0</v>
      </c>
      <c r="AF6" s="42">
        <f>Z6+AE6</f>
        <v>0</v>
      </c>
      <c r="AH6" s="38"/>
      <c r="AI6" s="38"/>
      <c r="AK6" s="42">
        <f>SUM(AG6:AJ6)</f>
        <v>0</v>
      </c>
      <c r="AL6" s="42">
        <f>AF6+AK6</f>
        <v>0</v>
      </c>
      <c r="AN6" s="38"/>
      <c r="AO6" s="38"/>
      <c r="AQ6" s="42">
        <f>SUM(AM6:AP6)</f>
        <v>0</v>
      </c>
      <c r="AR6" s="42">
        <f>AL6+AQ6</f>
        <v>0</v>
      </c>
      <c r="AT6" s="38"/>
      <c r="AU6" s="38"/>
      <c r="AW6" s="42">
        <f t="shared" ref="AW6:AW23" si="0">SUM(AS6:AV6)</f>
        <v>0</v>
      </c>
      <c r="AX6" s="42">
        <f t="shared" ref="AX6:AX21" si="1">AR6+AW6</f>
        <v>0</v>
      </c>
      <c r="AZ6" s="38"/>
      <c r="BA6" s="38"/>
      <c r="BC6" s="42">
        <f t="shared" ref="BC6:BC23" si="2">SUM(AY6:BB6)</f>
        <v>0</v>
      </c>
      <c r="BD6" s="42">
        <f t="shared" ref="BD6:BD21" si="3">AX6+BC6</f>
        <v>0</v>
      </c>
      <c r="BF6" s="38"/>
      <c r="BG6" s="38"/>
      <c r="BI6" s="42">
        <f t="shared" ref="BI6:BI23" si="4">SUM(BE6:BH6)</f>
        <v>0</v>
      </c>
      <c r="BJ6" s="42">
        <f t="shared" ref="BJ6:BJ21" si="5">BD6+BI6</f>
        <v>0</v>
      </c>
      <c r="BL6" s="38"/>
      <c r="BM6" s="38"/>
      <c r="BO6" s="42">
        <f t="shared" ref="BO6:BO23" si="6">SUM(BK6:BN6)</f>
        <v>0</v>
      </c>
      <c r="BP6" s="42">
        <f t="shared" ref="BP6:BP21" si="7">BJ6+BO6</f>
        <v>0</v>
      </c>
      <c r="BR6" s="38"/>
      <c r="BS6" s="38"/>
      <c r="BU6" s="42">
        <f t="shared" ref="BU6:BU23" si="8">SUM(BQ6:BT6)</f>
        <v>0</v>
      </c>
      <c r="BV6" s="42">
        <f t="shared" ref="BV6:BV21" si="9">BP6+BU6</f>
        <v>0</v>
      </c>
    </row>
    <row r="7" spans="1:74">
      <c r="A7" s="41" t="s">
        <v>97</v>
      </c>
      <c r="B7" s="46">
        <v>15000.002142857114</v>
      </c>
      <c r="E7" s="41">
        <v>31681.65</v>
      </c>
      <c r="F7" s="41">
        <v>-31681.65</v>
      </c>
      <c r="G7" s="42">
        <f>SUM(C7:F7)</f>
        <v>0</v>
      </c>
      <c r="H7" s="42">
        <f>B7+G7</f>
        <v>15000.002142857114</v>
      </c>
      <c r="K7" s="42"/>
      <c r="M7" s="42">
        <f>SUM(I7:L7)</f>
        <v>0</v>
      </c>
      <c r="N7" s="42">
        <f>H7+M7</f>
        <v>15000.002142857114</v>
      </c>
      <c r="S7" s="42">
        <f>SUM(O7:R7)</f>
        <v>0</v>
      </c>
      <c r="T7" s="42">
        <f>N7+S7</f>
        <v>15000.002142857114</v>
      </c>
      <c r="Y7" s="42">
        <f>SUM(U7:X7)</f>
        <v>0</v>
      </c>
      <c r="Z7" s="42">
        <f>T7+Y7</f>
        <v>15000.002142857114</v>
      </c>
      <c r="AE7" s="42">
        <f>SUM(AA7:AD7)</f>
        <v>0</v>
      </c>
      <c r="AF7" s="42">
        <f>Z7+AE7</f>
        <v>15000.002142857114</v>
      </c>
      <c r="AK7" s="42">
        <f>SUM(AG7:AJ7)</f>
        <v>0</v>
      </c>
      <c r="AL7" s="42">
        <f>AF7+AK7</f>
        <v>15000.002142857114</v>
      </c>
      <c r="AQ7" s="42">
        <f>SUM(AM7:AP7)</f>
        <v>0</v>
      </c>
      <c r="AR7" s="42">
        <f>AL7+AQ7</f>
        <v>15000.002142857114</v>
      </c>
      <c r="AW7" s="42">
        <f>SUM(AS7:AV7)</f>
        <v>0</v>
      </c>
      <c r="AX7" s="42">
        <f>AR7+AW7</f>
        <v>15000.002142857114</v>
      </c>
      <c r="BC7" s="42">
        <f t="shared" si="2"/>
        <v>0</v>
      </c>
      <c r="BD7" s="42">
        <f t="shared" si="3"/>
        <v>15000.002142857114</v>
      </c>
      <c r="BG7" s="541"/>
      <c r="BI7" s="42">
        <f t="shared" si="4"/>
        <v>0</v>
      </c>
      <c r="BJ7" s="42">
        <f t="shared" si="5"/>
        <v>15000.002142857114</v>
      </c>
      <c r="BO7" s="42">
        <f>SUM(BK7:BN7)</f>
        <v>0</v>
      </c>
      <c r="BP7" s="42">
        <f t="shared" si="7"/>
        <v>15000.002142857114</v>
      </c>
      <c r="BU7" s="42">
        <f>SUM(BQ7:BT7)</f>
        <v>0</v>
      </c>
      <c r="BV7" s="42">
        <f>BP7+BU7</f>
        <v>15000.002142857114</v>
      </c>
    </row>
    <row r="8" spans="1:74">
      <c r="A8" s="41" t="s">
        <v>172</v>
      </c>
      <c r="B8" s="46">
        <v>2264179.9064916163</v>
      </c>
      <c r="D8" s="41">
        <v>919837.7</v>
      </c>
      <c r="E8" s="41">
        <v>-556565.23</v>
      </c>
      <c r="F8" s="42">
        <v>-146092.56667831499</v>
      </c>
      <c r="G8" s="42">
        <f t="shared" ref="G8:G71" si="10">SUM(C8:F8)</f>
        <v>217179.90332168498</v>
      </c>
      <c r="H8" s="42">
        <f t="shared" ref="H8:H70" si="11">B8+G8</f>
        <v>2481359.8098133011</v>
      </c>
      <c r="M8" s="42">
        <f t="shared" ref="M8:M71" si="12">SUM(I8:L8)</f>
        <v>0</v>
      </c>
      <c r="N8" s="42">
        <f t="shared" ref="N8:N71" si="13">H8+M8</f>
        <v>2481359.8098133011</v>
      </c>
      <c r="S8" s="42">
        <f t="shared" ref="S8:S71" si="14">SUM(O8:R8)</f>
        <v>0</v>
      </c>
      <c r="T8" s="42">
        <f t="shared" ref="T8:T71" si="15">N8+S8</f>
        <v>2481359.8098133011</v>
      </c>
      <c r="Y8" s="42">
        <f t="shared" ref="Y8:Y71" si="16">SUM(U8:X8)</f>
        <v>0</v>
      </c>
      <c r="Z8" s="42">
        <f t="shared" ref="Z8:Z71" si="17">T8+Y8</f>
        <v>2481359.8098133011</v>
      </c>
      <c r="AE8" s="42">
        <f t="shared" ref="AE8:AE71" si="18">SUM(AA8:AD8)</f>
        <v>0</v>
      </c>
      <c r="AF8" s="42">
        <f t="shared" ref="AF8:AF71" si="19">Z8+AE8</f>
        <v>2481359.8098133011</v>
      </c>
      <c r="AK8" s="42">
        <f t="shared" ref="AK8:AK71" si="20">SUM(AG8:AJ8)</f>
        <v>0</v>
      </c>
      <c r="AL8" s="42">
        <f t="shared" ref="AL8:AL71" si="21">AF8+AK8</f>
        <v>2481359.8098133011</v>
      </c>
      <c r="AP8" s="507"/>
      <c r="AQ8" s="42">
        <f t="shared" ref="AQ8:AQ71" si="22">SUM(AM8:AP8)</f>
        <v>0</v>
      </c>
      <c r="AR8" s="42">
        <f t="shared" ref="AR8:AR71" si="23">AL8+AQ8</f>
        <v>2481359.8098133011</v>
      </c>
      <c r="AW8" s="42">
        <f t="shared" si="0"/>
        <v>0</v>
      </c>
      <c r="AX8" s="42">
        <f t="shared" si="1"/>
        <v>2481359.8098133011</v>
      </c>
      <c r="BC8" s="42">
        <f t="shared" si="2"/>
        <v>0</v>
      </c>
      <c r="BD8" s="42">
        <f>AX8+BC8</f>
        <v>2481359.8098133011</v>
      </c>
      <c r="BI8" s="42">
        <f t="shared" si="4"/>
        <v>0</v>
      </c>
      <c r="BJ8" s="42">
        <f t="shared" si="5"/>
        <v>2481359.8098133011</v>
      </c>
      <c r="BO8" s="42">
        <f t="shared" si="6"/>
        <v>0</v>
      </c>
      <c r="BP8" s="42">
        <f t="shared" si="7"/>
        <v>2481359.8098133011</v>
      </c>
      <c r="BU8" s="42">
        <f t="shared" si="8"/>
        <v>0</v>
      </c>
      <c r="BV8" s="42">
        <f t="shared" si="9"/>
        <v>2481359.8098133011</v>
      </c>
    </row>
    <row r="9" spans="1:74">
      <c r="A9" s="41" t="s">
        <v>173</v>
      </c>
      <c r="B9" s="46">
        <v>278158.33698044257</v>
      </c>
      <c r="F9" s="41">
        <v>-162734.70525</v>
      </c>
      <c r="G9" s="42">
        <f t="shared" si="10"/>
        <v>-162734.70525</v>
      </c>
      <c r="H9" s="42">
        <f t="shared" si="11"/>
        <v>115423.63173044258</v>
      </c>
      <c r="M9" s="42">
        <f t="shared" si="12"/>
        <v>0</v>
      </c>
      <c r="N9" s="42">
        <f t="shared" si="13"/>
        <v>115423.63173044258</v>
      </c>
      <c r="S9" s="42">
        <f t="shared" si="14"/>
        <v>0</v>
      </c>
      <c r="T9" s="42">
        <f t="shared" si="15"/>
        <v>115423.63173044258</v>
      </c>
      <c r="Y9" s="42">
        <f t="shared" si="16"/>
        <v>0</v>
      </c>
      <c r="Z9" s="42">
        <f t="shared" si="17"/>
        <v>115423.63173044258</v>
      </c>
      <c r="AE9" s="42">
        <f t="shared" si="18"/>
        <v>0</v>
      </c>
      <c r="AF9" s="42">
        <f t="shared" si="19"/>
        <v>115423.63173044258</v>
      </c>
      <c r="AK9" s="42">
        <f t="shared" si="20"/>
        <v>0</v>
      </c>
      <c r="AL9" s="42">
        <f t="shared" si="21"/>
        <v>115423.63173044258</v>
      </c>
      <c r="AQ9" s="42">
        <f t="shared" si="22"/>
        <v>0</v>
      </c>
      <c r="AR9" s="42">
        <f t="shared" si="23"/>
        <v>115423.63173044258</v>
      </c>
      <c r="AW9" s="42">
        <f t="shared" si="0"/>
        <v>0</v>
      </c>
      <c r="AX9" s="42">
        <f t="shared" si="1"/>
        <v>115423.63173044258</v>
      </c>
      <c r="BC9" s="42">
        <f t="shared" si="2"/>
        <v>0</v>
      </c>
      <c r="BD9" s="42">
        <f t="shared" si="3"/>
        <v>115423.63173044258</v>
      </c>
      <c r="BI9" s="42">
        <f t="shared" si="4"/>
        <v>0</v>
      </c>
      <c r="BJ9" s="42">
        <f t="shared" si="5"/>
        <v>115423.63173044258</v>
      </c>
      <c r="BO9" s="42">
        <f t="shared" si="6"/>
        <v>0</v>
      </c>
      <c r="BP9" s="42">
        <f t="shared" si="7"/>
        <v>115423.63173044258</v>
      </c>
      <c r="BU9" s="42">
        <f t="shared" si="8"/>
        <v>0</v>
      </c>
      <c r="BV9" s="42">
        <f t="shared" si="9"/>
        <v>115423.63173044258</v>
      </c>
    </row>
    <row r="10" spans="1:74">
      <c r="A10" s="41" t="s">
        <v>8</v>
      </c>
      <c r="B10" s="46">
        <v>1353458.5910000002</v>
      </c>
      <c r="C10" s="41">
        <v>860437.06</v>
      </c>
      <c r="D10" s="504">
        <v>-922009.42</v>
      </c>
      <c r="F10" s="41">
        <v>-187624.5</v>
      </c>
      <c r="G10" s="42">
        <f t="shared" si="10"/>
        <v>-249196.86</v>
      </c>
      <c r="H10" s="42">
        <f t="shared" si="11"/>
        <v>1104261.7310000001</v>
      </c>
      <c r="M10" s="42">
        <f t="shared" si="12"/>
        <v>0</v>
      </c>
      <c r="N10" s="42">
        <f t="shared" si="13"/>
        <v>1104261.7310000001</v>
      </c>
      <c r="P10" s="504"/>
      <c r="S10" s="42">
        <f t="shared" si="14"/>
        <v>0</v>
      </c>
      <c r="T10" s="42">
        <f t="shared" si="15"/>
        <v>1104261.7310000001</v>
      </c>
      <c r="V10" s="504"/>
      <c r="Y10" s="42">
        <f t="shared" si="16"/>
        <v>0</v>
      </c>
      <c r="Z10" s="42">
        <f t="shared" si="17"/>
        <v>1104261.7310000001</v>
      </c>
      <c r="AB10" s="504"/>
      <c r="AE10" s="42">
        <f t="shared" si="18"/>
        <v>0</v>
      </c>
      <c r="AF10" s="42">
        <f t="shared" si="19"/>
        <v>1104261.7310000001</v>
      </c>
      <c r="AH10" s="504"/>
      <c r="AK10" s="42">
        <f t="shared" si="20"/>
        <v>0</v>
      </c>
      <c r="AL10" s="42">
        <f t="shared" si="21"/>
        <v>1104261.7310000001</v>
      </c>
      <c r="AN10" s="504"/>
      <c r="AQ10" s="42">
        <f t="shared" si="22"/>
        <v>0</v>
      </c>
      <c r="AR10" s="42">
        <f t="shared" si="23"/>
        <v>1104261.7310000001</v>
      </c>
      <c r="AT10" s="47"/>
      <c r="AW10" s="42">
        <f t="shared" si="0"/>
        <v>0</v>
      </c>
      <c r="AX10" s="42">
        <f t="shared" si="1"/>
        <v>1104261.7310000001</v>
      </c>
      <c r="AZ10" s="47"/>
      <c r="BC10" s="42">
        <f t="shared" si="2"/>
        <v>0</v>
      </c>
      <c r="BD10" s="42">
        <f t="shared" si="3"/>
        <v>1104261.7310000001</v>
      </c>
      <c r="BF10" s="47"/>
      <c r="BI10" s="42">
        <f t="shared" si="4"/>
        <v>0</v>
      </c>
      <c r="BJ10" s="42">
        <f t="shared" si="5"/>
        <v>1104261.7310000001</v>
      </c>
      <c r="BL10" s="47"/>
      <c r="BO10" s="42">
        <f t="shared" si="6"/>
        <v>0</v>
      </c>
      <c r="BP10" s="42">
        <f t="shared" si="7"/>
        <v>1104261.7310000001</v>
      </c>
      <c r="BR10" s="47"/>
      <c r="BU10" s="42">
        <f t="shared" si="8"/>
        <v>0</v>
      </c>
      <c r="BV10" s="42">
        <f t="shared" si="9"/>
        <v>1104261.7310000001</v>
      </c>
    </row>
    <row r="11" spans="1:74">
      <c r="A11" s="41" t="s">
        <v>98</v>
      </c>
      <c r="B11" s="46">
        <v>0</v>
      </c>
      <c r="C11" s="42"/>
      <c r="D11" s="42"/>
      <c r="E11" s="41">
        <v>51671.64</v>
      </c>
      <c r="F11" s="42">
        <v>-51671.64</v>
      </c>
      <c r="G11" s="42">
        <f t="shared" si="10"/>
        <v>0</v>
      </c>
      <c r="H11" s="42">
        <f t="shared" si="11"/>
        <v>0</v>
      </c>
      <c r="I11" s="42"/>
      <c r="J11" s="42"/>
      <c r="L11" s="42"/>
      <c r="M11" s="42">
        <f t="shared" si="12"/>
        <v>0</v>
      </c>
      <c r="N11" s="42">
        <f t="shared" si="13"/>
        <v>0</v>
      </c>
      <c r="S11" s="42">
        <f t="shared" si="14"/>
        <v>0</v>
      </c>
      <c r="T11" s="42">
        <f t="shared" si="15"/>
        <v>0</v>
      </c>
      <c r="Y11" s="42">
        <f t="shared" si="16"/>
        <v>0</v>
      </c>
      <c r="Z11" s="42">
        <f t="shared" si="17"/>
        <v>0</v>
      </c>
      <c r="AE11" s="42">
        <f t="shared" si="18"/>
        <v>0</v>
      </c>
      <c r="AF11" s="42">
        <f t="shared" si="19"/>
        <v>0</v>
      </c>
      <c r="AK11" s="42">
        <f t="shared" si="20"/>
        <v>0</v>
      </c>
      <c r="AL11" s="42">
        <f t="shared" si="21"/>
        <v>0</v>
      </c>
      <c r="AQ11" s="42">
        <f t="shared" si="22"/>
        <v>0</v>
      </c>
      <c r="AR11" s="42">
        <f t="shared" si="23"/>
        <v>0</v>
      </c>
      <c r="AW11" s="42">
        <f t="shared" si="0"/>
        <v>0</v>
      </c>
      <c r="AX11" s="42">
        <f t="shared" si="1"/>
        <v>0</v>
      </c>
      <c r="BC11" s="42">
        <f t="shared" si="2"/>
        <v>0</v>
      </c>
      <c r="BD11" s="42">
        <f t="shared" si="3"/>
        <v>0</v>
      </c>
      <c r="BI11" s="42">
        <f t="shared" si="4"/>
        <v>0</v>
      </c>
      <c r="BJ11" s="42">
        <f t="shared" si="5"/>
        <v>0</v>
      </c>
      <c r="BO11" s="42">
        <f t="shared" si="6"/>
        <v>0</v>
      </c>
      <c r="BP11" s="42">
        <f t="shared" si="7"/>
        <v>0</v>
      </c>
      <c r="BU11" s="42">
        <f t="shared" si="8"/>
        <v>0</v>
      </c>
      <c r="BV11" s="42">
        <f t="shared" si="9"/>
        <v>0</v>
      </c>
    </row>
    <row r="12" spans="1:74">
      <c r="A12" s="41" t="s">
        <v>99</v>
      </c>
      <c r="B12" s="46">
        <v>2145.1024999999991</v>
      </c>
      <c r="C12" s="42"/>
      <c r="D12" s="42"/>
      <c r="F12" s="42"/>
      <c r="G12" s="42">
        <f t="shared" si="10"/>
        <v>0</v>
      </c>
      <c r="H12" s="42">
        <f t="shared" si="11"/>
        <v>2145.1024999999991</v>
      </c>
      <c r="I12" s="42"/>
      <c r="J12" s="42"/>
      <c r="K12" s="42"/>
      <c r="L12" s="42"/>
      <c r="M12" s="42">
        <f t="shared" si="12"/>
        <v>0</v>
      </c>
      <c r="N12" s="42">
        <f t="shared" si="13"/>
        <v>2145.1024999999991</v>
      </c>
      <c r="R12" s="42"/>
      <c r="S12" s="42">
        <f t="shared" si="14"/>
        <v>0</v>
      </c>
      <c r="T12" s="42">
        <f t="shared" si="15"/>
        <v>2145.1024999999991</v>
      </c>
      <c r="Y12" s="42">
        <f t="shared" si="16"/>
        <v>0</v>
      </c>
      <c r="Z12" s="42">
        <f t="shared" si="17"/>
        <v>2145.1024999999991</v>
      </c>
      <c r="AE12" s="42">
        <f t="shared" si="18"/>
        <v>0</v>
      </c>
      <c r="AF12" s="42">
        <f t="shared" si="19"/>
        <v>2145.1024999999991</v>
      </c>
      <c r="AK12" s="42">
        <f t="shared" si="20"/>
        <v>0</v>
      </c>
      <c r="AL12" s="42">
        <f t="shared" si="21"/>
        <v>2145.1024999999991</v>
      </c>
      <c r="AQ12" s="42">
        <f t="shared" si="22"/>
        <v>0</v>
      </c>
      <c r="AR12" s="42">
        <f t="shared" si="23"/>
        <v>2145.1024999999991</v>
      </c>
      <c r="AW12" s="42">
        <f t="shared" si="0"/>
        <v>0</v>
      </c>
      <c r="AX12" s="42">
        <f t="shared" si="1"/>
        <v>2145.1024999999991</v>
      </c>
      <c r="BC12" s="42">
        <f t="shared" si="2"/>
        <v>0</v>
      </c>
      <c r="BD12" s="42">
        <f t="shared" si="3"/>
        <v>2145.1024999999991</v>
      </c>
      <c r="BI12" s="42">
        <f t="shared" si="4"/>
        <v>0</v>
      </c>
      <c r="BJ12" s="42">
        <f t="shared" si="5"/>
        <v>2145.1024999999991</v>
      </c>
      <c r="BO12" s="42">
        <f t="shared" si="6"/>
        <v>0</v>
      </c>
      <c r="BP12" s="42">
        <f t="shared" si="7"/>
        <v>2145.1024999999991</v>
      </c>
      <c r="BU12" s="42">
        <f t="shared" si="8"/>
        <v>0</v>
      </c>
      <c r="BV12" s="42">
        <f t="shared" si="9"/>
        <v>2145.1024999999991</v>
      </c>
    </row>
    <row r="13" spans="1:74">
      <c r="A13" s="41" t="s">
        <v>100</v>
      </c>
      <c r="B13" s="46">
        <v>42104.634375000009</v>
      </c>
      <c r="C13" s="42"/>
      <c r="D13" s="42">
        <v>1841.76</v>
      </c>
      <c r="E13" s="42"/>
      <c r="F13" s="42"/>
      <c r="G13" s="42">
        <f t="shared" si="10"/>
        <v>1841.76</v>
      </c>
      <c r="H13" s="42">
        <f t="shared" si="11"/>
        <v>43946.394375000011</v>
      </c>
      <c r="I13" s="42"/>
      <c r="L13" s="42"/>
      <c r="M13" s="42">
        <f t="shared" si="12"/>
        <v>0</v>
      </c>
      <c r="N13" s="42">
        <f t="shared" si="13"/>
        <v>43946.394375000011</v>
      </c>
      <c r="S13" s="42">
        <f t="shared" si="14"/>
        <v>0</v>
      </c>
      <c r="T13" s="42">
        <f t="shared" si="15"/>
        <v>43946.394375000011</v>
      </c>
      <c r="Y13" s="42">
        <f t="shared" si="16"/>
        <v>0</v>
      </c>
      <c r="Z13" s="42">
        <f t="shared" si="17"/>
        <v>43946.394375000011</v>
      </c>
      <c r="AE13" s="42">
        <f t="shared" si="18"/>
        <v>0</v>
      </c>
      <c r="AF13" s="42">
        <f t="shared" si="19"/>
        <v>43946.394375000011</v>
      </c>
      <c r="AK13" s="42">
        <f t="shared" si="20"/>
        <v>0</v>
      </c>
      <c r="AL13" s="42">
        <f t="shared" si="21"/>
        <v>43946.394375000011</v>
      </c>
      <c r="AQ13" s="42">
        <f t="shared" si="22"/>
        <v>0</v>
      </c>
      <c r="AR13" s="42">
        <f t="shared" si="23"/>
        <v>43946.394375000011</v>
      </c>
      <c r="AW13" s="42">
        <f t="shared" si="0"/>
        <v>0</v>
      </c>
      <c r="AX13" s="42">
        <f t="shared" si="1"/>
        <v>43946.394375000011</v>
      </c>
      <c r="BC13" s="42">
        <f t="shared" si="2"/>
        <v>0</v>
      </c>
      <c r="BD13" s="42">
        <f t="shared" si="3"/>
        <v>43946.394375000011</v>
      </c>
      <c r="BI13" s="42">
        <f t="shared" si="4"/>
        <v>0</v>
      </c>
      <c r="BJ13" s="42">
        <f t="shared" si="5"/>
        <v>43946.394375000011</v>
      </c>
      <c r="BO13" s="42">
        <f t="shared" si="6"/>
        <v>0</v>
      </c>
      <c r="BP13" s="42">
        <f t="shared" si="7"/>
        <v>43946.394375000011</v>
      </c>
      <c r="BU13" s="42">
        <f t="shared" si="8"/>
        <v>0</v>
      </c>
      <c r="BV13" s="42">
        <f t="shared" si="9"/>
        <v>43946.394375000011</v>
      </c>
    </row>
    <row r="14" spans="1:74">
      <c r="A14" s="41" t="s">
        <v>315</v>
      </c>
      <c r="B14" s="46">
        <v>1185.5</v>
      </c>
      <c r="C14" s="42"/>
      <c r="D14" s="42"/>
      <c r="E14" s="42"/>
      <c r="F14" s="42"/>
      <c r="G14" s="42">
        <f t="shared" si="10"/>
        <v>0</v>
      </c>
      <c r="H14" s="42">
        <f t="shared" si="11"/>
        <v>1185.5</v>
      </c>
      <c r="I14" s="42"/>
      <c r="J14" s="42"/>
      <c r="L14" s="42"/>
      <c r="M14" s="42">
        <f t="shared" si="12"/>
        <v>0</v>
      </c>
      <c r="N14" s="42">
        <f t="shared" si="13"/>
        <v>1185.5</v>
      </c>
      <c r="S14" s="42">
        <f t="shared" si="14"/>
        <v>0</v>
      </c>
      <c r="T14" s="42">
        <f t="shared" si="15"/>
        <v>1185.5</v>
      </c>
      <c r="Y14" s="42">
        <f t="shared" si="16"/>
        <v>0</v>
      </c>
      <c r="Z14" s="42">
        <f t="shared" si="17"/>
        <v>1185.5</v>
      </c>
      <c r="AE14" s="42">
        <f t="shared" si="18"/>
        <v>0</v>
      </c>
      <c r="AF14" s="42">
        <f t="shared" si="19"/>
        <v>1185.5</v>
      </c>
      <c r="AK14" s="42">
        <f t="shared" si="20"/>
        <v>0</v>
      </c>
      <c r="AL14" s="42">
        <f t="shared" si="21"/>
        <v>1185.5</v>
      </c>
      <c r="AQ14" s="42">
        <f t="shared" si="22"/>
        <v>0</v>
      </c>
      <c r="AR14" s="42">
        <f t="shared" si="23"/>
        <v>1185.5</v>
      </c>
      <c r="AW14" s="42">
        <f t="shared" si="0"/>
        <v>0</v>
      </c>
      <c r="AX14" s="42">
        <f t="shared" si="1"/>
        <v>1185.5</v>
      </c>
      <c r="BC14" s="42">
        <f t="shared" si="2"/>
        <v>0</v>
      </c>
      <c r="BD14" s="42">
        <f t="shared" si="3"/>
        <v>1185.5</v>
      </c>
      <c r="BI14" s="42">
        <f t="shared" si="4"/>
        <v>0</v>
      </c>
      <c r="BJ14" s="42">
        <f t="shared" si="5"/>
        <v>1185.5</v>
      </c>
      <c r="BO14" s="42">
        <f t="shared" si="6"/>
        <v>0</v>
      </c>
      <c r="BP14" s="42">
        <f t="shared" si="7"/>
        <v>1185.5</v>
      </c>
      <c r="BU14" s="42">
        <f t="shared" si="8"/>
        <v>0</v>
      </c>
      <c r="BV14" s="42">
        <f t="shared" si="9"/>
        <v>1185.5</v>
      </c>
    </row>
    <row r="15" spans="1:74" ht="13.5" customHeight="1">
      <c r="A15" s="41" t="s">
        <v>101</v>
      </c>
      <c r="B15" s="46">
        <v>164088.42000000001</v>
      </c>
      <c r="C15" s="42"/>
      <c r="D15" s="42"/>
      <c r="E15" s="42"/>
      <c r="F15" s="42"/>
      <c r="G15" s="42">
        <f t="shared" si="10"/>
        <v>0</v>
      </c>
      <c r="H15" s="42">
        <f t="shared" si="11"/>
        <v>164088.42000000001</v>
      </c>
      <c r="I15" s="42"/>
      <c r="J15" s="42"/>
      <c r="K15" s="42"/>
      <c r="L15" s="42"/>
      <c r="M15" s="42">
        <f t="shared" si="12"/>
        <v>0</v>
      </c>
      <c r="N15" s="42">
        <f t="shared" si="13"/>
        <v>164088.42000000001</v>
      </c>
      <c r="S15" s="42">
        <f t="shared" si="14"/>
        <v>0</v>
      </c>
      <c r="T15" s="42">
        <f t="shared" si="15"/>
        <v>164088.42000000001</v>
      </c>
      <c r="Y15" s="42">
        <f t="shared" si="16"/>
        <v>0</v>
      </c>
      <c r="Z15" s="42">
        <f t="shared" si="17"/>
        <v>164088.42000000001</v>
      </c>
      <c r="AE15" s="42">
        <f t="shared" si="18"/>
        <v>0</v>
      </c>
      <c r="AF15" s="42">
        <f t="shared" si="19"/>
        <v>164088.42000000001</v>
      </c>
      <c r="AG15" s="42"/>
      <c r="AH15" s="42"/>
      <c r="AI15" s="42"/>
      <c r="AK15" s="42">
        <f t="shared" si="20"/>
        <v>0</v>
      </c>
      <c r="AL15" s="42">
        <f t="shared" si="21"/>
        <v>164088.42000000001</v>
      </c>
      <c r="AM15" s="42"/>
      <c r="AN15" s="505"/>
      <c r="AO15" s="42"/>
      <c r="AQ15" s="42">
        <f t="shared" si="22"/>
        <v>0</v>
      </c>
      <c r="AR15" s="42">
        <f t="shared" si="23"/>
        <v>164088.42000000001</v>
      </c>
      <c r="AS15" s="42"/>
      <c r="AT15" s="42"/>
      <c r="AU15" s="42"/>
      <c r="AW15" s="42">
        <f t="shared" si="0"/>
        <v>0</v>
      </c>
      <c r="AX15" s="42">
        <f t="shared" si="1"/>
        <v>164088.42000000001</v>
      </c>
      <c r="AY15" s="42"/>
      <c r="AZ15" s="42"/>
      <c r="BA15" s="42"/>
      <c r="BC15" s="42">
        <f t="shared" si="2"/>
        <v>0</v>
      </c>
      <c r="BD15" s="42">
        <f t="shared" si="3"/>
        <v>164088.42000000001</v>
      </c>
      <c r="BE15" s="42"/>
      <c r="BF15" s="42"/>
      <c r="BG15" s="42"/>
      <c r="BI15" s="42">
        <f t="shared" si="4"/>
        <v>0</v>
      </c>
      <c r="BJ15" s="42">
        <f t="shared" si="5"/>
        <v>164088.42000000001</v>
      </c>
      <c r="BK15" s="42"/>
      <c r="BL15" s="42"/>
      <c r="BM15" s="42"/>
      <c r="BO15" s="42">
        <f t="shared" si="6"/>
        <v>0</v>
      </c>
      <c r="BP15" s="42">
        <f t="shared" si="7"/>
        <v>164088.42000000001</v>
      </c>
      <c r="BQ15" s="42"/>
      <c r="BR15" s="42"/>
      <c r="BS15" s="42"/>
      <c r="BU15" s="42">
        <f t="shared" si="8"/>
        <v>0</v>
      </c>
      <c r="BV15" s="42">
        <f t="shared" si="9"/>
        <v>164088.42000000001</v>
      </c>
    </row>
    <row r="16" spans="1:74" ht="13.5" customHeight="1">
      <c r="A16" s="41" t="s">
        <v>102</v>
      </c>
      <c r="B16" s="46">
        <v>5265490.9221791662</v>
      </c>
      <c r="C16" s="42"/>
      <c r="D16" s="42"/>
      <c r="E16" s="41">
        <v>246875</v>
      </c>
      <c r="F16" s="42">
        <v>314636.45</v>
      </c>
      <c r="G16" s="42">
        <f t="shared" si="10"/>
        <v>561511.44999999995</v>
      </c>
      <c r="H16" s="42">
        <f t="shared" si="11"/>
        <v>5827002.3721791664</v>
      </c>
      <c r="I16" s="42"/>
      <c r="J16" s="42"/>
      <c r="L16" s="42"/>
      <c r="M16" s="42">
        <f t="shared" si="12"/>
        <v>0</v>
      </c>
      <c r="N16" s="42">
        <f t="shared" si="13"/>
        <v>5827002.3721791664</v>
      </c>
      <c r="S16" s="42">
        <f t="shared" si="14"/>
        <v>0</v>
      </c>
      <c r="T16" s="42">
        <f t="shared" si="15"/>
        <v>5827002.3721791664</v>
      </c>
      <c r="Y16" s="42">
        <f t="shared" si="16"/>
        <v>0</v>
      </c>
      <c r="Z16" s="42">
        <f t="shared" si="17"/>
        <v>5827002.3721791664</v>
      </c>
      <c r="AE16" s="42">
        <f t="shared" si="18"/>
        <v>0</v>
      </c>
      <c r="AF16" s="42">
        <f t="shared" si="19"/>
        <v>5827002.3721791664</v>
      </c>
      <c r="AI16" s="42"/>
      <c r="AK16" s="42">
        <f t="shared" si="20"/>
        <v>0</v>
      </c>
      <c r="AL16" s="42">
        <f t="shared" si="21"/>
        <v>5827002.3721791664</v>
      </c>
      <c r="AQ16" s="42">
        <f t="shared" si="22"/>
        <v>0</v>
      </c>
      <c r="AR16" s="42">
        <f t="shared" si="23"/>
        <v>5827002.3721791664</v>
      </c>
      <c r="AW16" s="42">
        <f t="shared" si="0"/>
        <v>0</v>
      </c>
      <c r="AX16" s="42">
        <f t="shared" si="1"/>
        <v>5827002.3721791664</v>
      </c>
      <c r="BC16" s="42">
        <f t="shared" si="2"/>
        <v>0</v>
      </c>
      <c r="BD16" s="42">
        <f t="shared" si="3"/>
        <v>5827002.3721791664</v>
      </c>
      <c r="BI16" s="42">
        <f t="shared" si="4"/>
        <v>0</v>
      </c>
      <c r="BJ16" s="42">
        <f t="shared" si="5"/>
        <v>5827002.3721791664</v>
      </c>
      <c r="BO16" s="42">
        <f t="shared" si="6"/>
        <v>0</v>
      </c>
      <c r="BP16" s="42">
        <f t="shared" si="7"/>
        <v>5827002.3721791664</v>
      </c>
      <c r="BU16" s="42">
        <f t="shared" si="8"/>
        <v>0</v>
      </c>
      <c r="BV16" s="42">
        <f t="shared" si="9"/>
        <v>5827002.3721791664</v>
      </c>
    </row>
    <row r="17" spans="1:74" ht="3" customHeight="1">
      <c r="B17" s="46">
        <v>0</v>
      </c>
      <c r="C17" s="42"/>
      <c r="D17" s="42"/>
      <c r="E17" s="42"/>
      <c r="F17" s="42"/>
      <c r="G17" s="42">
        <f t="shared" si="10"/>
        <v>0</v>
      </c>
      <c r="H17" s="42">
        <f t="shared" si="11"/>
        <v>0</v>
      </c>
      <c r="I17" s="42"/>
      <c r="J17" s="42"/>
      <c r="K17" s="42"/>
      <c r="L17" s="42"/>
      <c r="M17" s="42">
        <f t="shared" si="12"/>
        <v>0</v>
      </c>
      <c r="N17" s="42">
        <f t="shared" si="13"/>
        <v>0</v>
      </c>
      <c r="S17" s="42">
        <f t="shared" si="14"/>
        <v>0</v>
      </c>
      <c r="T17" s="42">
        <f t="shared" si="15"/>
        <v>0</v>
      </c>
      <c r="Y17" s="42">
        <f t="shared" si="16"/>
        <v>0</v>
      </c>
      <c r="Z17" s="42">
        <f t="shared" si="17"/>
        <v>0</v>
      </c>
      <c r="AE17" s="42">
        <f t="shared" si="18"/>
        <v>0</v>
      </c>
      <c r="AF17" s="42">
        <f t="shared" si="19"/>
        <v>0</v>
      </c>
      <c r="AK17" s="42">
        <f t="shared" si="20"/>
        <v>0</v>
      </c>
      <c r="AL17" s="42">
        <f t="shared" si="21"/>
        <v>0</v>
      </c>
      <c r="AQ17" s="42">
        <f t="shared" si="22"/>
        <v>0</v>
      </c>
      <c r="AR17" s="42">
        <f t="shared" si="23"/>
        <v>0</v>
      </c>
      <c r="AW17" s="42">
        <f t="shared" si="0"/>
        <v>0</v>
      </c>
      <c r="AX17" s="42">
        <f t="shared" si="1"/>
        <v>0</v>
      </c>
      <c r="BC17" s="42">
        <f t="shared" si="2"/>
        <v>0</v>
      </c>
      <c r="BD17" s="42">
        <f t="shared" si="3"/>
        <v>0</v>
      </c>
      <c r="BI17" s="42">
        <f t="shared" si="4"/>
        <v>0</v>
      </c>
      <c r="BJ17" s="42">
        <f t="shared" si="5"/>
        <v>0</v>
      </c>
      <c r="BO17" s="42">
        <f t="shared" si="6"/>
        <v>0</v>
      </c>
      <c r="BP17" s="42">
        <f t="shared" si="7"/>
        <v>0</v>
      </c>
      <c r="BU17" s="42">
        <f t="shared" si="8"/>
        <v>0</v>
      </c>
      <c r="BV17" s="42">
        <f t="shared" si="9"/>
        <v>0</v>
      </c>
    </row>
    <row r="18" spans="1:74">
      <c r="A18" s="41" t="s">
        <v>103</v>
      </c>
      <c r="B18" s="46">
        <v>402780.30785714235</v>
      </c>
      <c r="C18" s="42"/>
      <c r="D18" s="42"/>
      <c r="E18" s="42"/>
      <c r="F18" s="42"/>
      <c r="G18" s="42">
        <f t="shared" si="10"/>
        <v>0</v>
      </c>
      <c r="H18" s="42">
        <f t="shared" si="11"/>
        <v>402780.30785714235</v>
      </c>
      <c r="I18" s="42"/>
      <c r="J18" s="42"/>
      <c r="K18" s="42"/>
      <c r="L18" s="42"/>
      <c r="M18" s="42">
        <f t="shared" si="12"/>
        <v>0</v>
      </c>
      <c r="N18" s="42">
        <f t="shared" si="13"/>
        <v>402780.30785714235</v>
      </c>
      <c r="S18" s="42">
        <f t="shared" si="14"/>
        <v>0</v>
      </c>
      <c r="T18" s="42">
        <f t="shared" si="15"/>
        <v>402780.30785714235</v>
      </c>
      <c r="Y18" s="42">
        <f t="shared" si="16"/>
        <v>0</v>
      </c>
      <c r="Z18" s="42">
        <f t="shared" si="17"/>
        <v>402780.30785714235</v>
      </c>
      <c r="AE18" s="42">
        <f t="shared" si="18"/>
        <v>0</v>
      </c>
      <c r="AF18" s="42">
        <f t="shared" si="19"/>
        <v>402780.30785714235</v>
      </c>
      <c r="AK18" s="42">
        <f t="shared" si="20"/>
        <v>0</v>
      </c>
      <c r="AL18" s="42">
        <f t="shared" si="21"/>
        <v>402780.30785714235</v>
      </c>
      <c r="AQ18" s="42">
        <f t="shared" si="22"/>
        <v>0</v>
      </c>
      <c r="AR18" s="42">
        <f t="shared" si="23"/>
        <v>402780.30785714235</v>
      </c>
      <c r="AW18" s="42">
        <f t="shared" si="0"/>
        <v>0</v>
      </c>
      <c r="AX18" s="42">
        <f t="shared" si="1"/>
        <v>402780.30785714235</v>
      </c>
      <c r="BC18" s="42">
        <f t="shared" si="2"/>
        <v>0</v>
      </c>
      <c r="BD18" s="42">
        <f t="shared" si="3"/>
        <v>402780.30785714235</v>
      </c>
      <c r="BI18" s="42">
        <f t="shared" si="4"/>
        <v>0</v>
      </c>
      <c r="BJ18" s="42">
        <f t="shared" si="5"/>
        <v>402780.30785714235</v>
      </c>
      <c r="BO18" s="42">
        <f t="shared" si="6"/>
        <v>0</v>
      </c>
      <c r="BP18" s="42">
        <f t="shared" si="7"/>
        <v>402780.30785714235</v>
      </c>
      <c r="BU18" s="42">
        <f t="shared" si="8"/>
        <v>0</v>
      </c>
      <c r="BV18" s="42">
        <f t="shared" si="9"/>
        <v>402780.30785714235</v>
      </c>
    </row>
    <row r="19" spans="1:74">
      <c r="A19" s="41" t="s">
        <v>104</v>
      </c>
      <c r="B19" s="46">
        <v>46692.059444444443</v>
      </c>
      <c r="C19" s="42"/>
      <c r="D19" s="42"/>
      <c r="F19" s="42"/>
      <c r="G19" s="42">
        <f t="shared" si="10"/>
        <v>0</v>
      </c>
      <c r="H19" s="42">
        <f t="shared" si="11"/>
        <v>46692.059444444443</v>
      </c>
      <c r="I19" s="42"/>
      <c r="J19" s="42"/>
      <c r="L19" s="42"/>
      <c r="M19" s="42">
        <f t="shared" si="12"/>
        <v>0</v>
      </c>
      <c r="N19" s="42">
        <f t="shared" si="13"/>
        <v>46692.059444444443</v>
      </c>
      <c r="S19" s="42">
        <f t="shared" si="14"/>
        <v>0</v>
      </c>
      <c r="T19" s="42">
        <f t="shared" si="15"/>
        <v>46692.059444444443</v>
      </c>
      <c r="Y19" s="42">
        <f t="shared" si="16"/>
        <v>0</v>
      </c>
      <c r="Z19" s="42">
        <f t="shared" si="17"/>
        <v>46692.059444444443</v>
      </c>
      <c r="AE19" s="42">
        <f t="shared" si="18"/>
        <v>0</v>
      </c>
      <c r="AF19" s="42">
        <f t="shared" si="19"/>
        <v>46692.059444444443</v>
      </c>
      <c r="AK19" s="42">
        <f t="shared" si="20"/>
        <v>0</v>
      </c>
      <c r="AL19" s="42">
        <f t="shared" si="21"/>
        <v>46692.059444444443</v>
      </c>
      <c r="AQ19" s="42">
        <f t="shared" si="22"/>
        <v>0</v>
      </c>
      <c r="AR19" s="42">
        <f t="shared" si="23"/>
        <v>46692.059444444443</v>
      </c>
      <c r="AW19" s="42">
        <f t="shared" si="0"/>
        <v>0</v>
      </c>
      <c r="AX19" s="42">
        <f t="shared" si="1"/>
        <v>46692.059444444443</v>
      </c>
      <c r="BC19" s="42">
        <f t="shared" si="2"/>
        <v>0</v>
      </c>
      <c r="BD19" s="42">
        <f t="shared" si="3"/>
        <v>46692.059444444443</v>
      </c>
      <c r="BI19" s="42">
        <f t="shared" si="4"/>
        <v>0</v>
      </c>
      <c r="BJ19" s="42">
        <f t="shared" si="5"/>
        <v>46692.059444444443</v>
      </c>
      <c r="BO19" s="42">
        <f t="shared" si="6"/>
        <v>0</v>
      </c>
      <c r="BP19" s="42">
        <f t="shared" si="7"/>
        <v>46692.059444444443</v>
      </c>
      <c r="BU19" s="42">
        <f t="shared" si="8"/>
        <v>0</v>
      </c>
      <c r="BV19" s="42">
        <f t="shared" si="9"/>
        <v>46692.059444444443</v>
      </c>
    </row>
    <row r="20" spans="1:74">
      <c r="A20" s="41" t="s">
        <v>105</v>
      </c>
      <c r="B20" s="46">
        <v>329610.77857142861</v>
      </c>
      <c r="C20" s="42"/>
      <c r="D20" s="42"/>
      <c r="E20" s="42"/>
      <c r="F20" s="42"/>
      <c r="G20" s="42">
        <f t="shared" si="10"/>
        <v>0</v>
      </c>
      <c r="H20" s="42">
        <f t="shared" si="11"/>
        <v>329610.77857142861</v>
      </c>
      <c r="I20" s="42"/>
      <c r="J20" s="42"/>
      <c r="K20" s="42"/>
      <c r="L20" s="42"/>
      <c r="M20" s="42">
        <f t="shared" si="12"/>
        <v>0</v>
      </c>
      <c r="N20" s="42">
        <f t="shared" si="13"/>
        <v>329610.77857142861</v>
      </c>
      <c r="S20" s="42">
        <f t="shared" si="14"/>
        <v>0</v>
      </c>
      <c r="T20" s="42">
        <f t="shared" si="15"/>
        <v>329610.77857142861</v>
      </c>
      <c r="Y20" s="42">
        <f t="shared" si="16"/>
        <v>0</v>
      </c>
      <c r="Z20" s="42">
        <f t="shared" si="17"/>
        <v>329610.77857142861</v>
      </c>
      <c r="AE20" s="42">
        <f t="shared" si="18"/>
        <v>0</v>
      </c>
      <c r="AF20" s="42">
        <f t="shared" si="19"/>
        <v>329610.77857142861</v>
      </c>
      <c r="AG20" s="42"/>
      <c r="AH20" s="42"/>
      <c r="AI20" s="42"/>
      <c r="AK20" s="42">
        <f t="shared" si="20"/>
        <v>0</v>
      </c>
      <c r="AL20" s="42">
        <f t="shared" si="21"/>
        <v>329610.77857142861</v>
      </c>
      <c r="AM20" s="42"/>
      <c r="AN20" s="42"/>
      <c r="AO20" s="42"/>
      <c r="AQ20" s="42">
        <f t="shared" si="22"/>
        <v>0</v>
      </c>
      <c r="AR20" s="42">
        <f t="shared" si="23"/>
        <v>329610.77857142861</v>
      </c>
      <c r="AS20" s="42"/>
      <c r="AT20" s="42"/>
      <c r="AU20" s="42"/>
      <c r="AW20" s="42">
        <f t="shared" si="0"/>
        <v>0</v>
      </c>
      <c r="AX20" s="42">
        <f t="shared" si="1"/>
        <v>329610.77857142861</v>
      </c>
      <c r="AY20" s="42"/>
      <c r="AZ20" s="42"/>
      <c r="BA20" s="42"/>
      <c r="BC20" s="42">
        <f t="shared" si="2"/>
        <v>0</v>
      </c>
      <c r="BD20" s="42">
        <f t="shared" si="3"/>
        <v>329610.77857142861</v>
      </c>
      <c r="BE20" s="42"/>
      <c r="BF20" s="42"/>
      <c r="BG20" s="42"/>
      <c r="BI20" s="42">
        <f t="shared" si="4"/>
        <v>0</v>
      </c>
      <c r="BJ20" s="42">
        <f t="shared" si="5"/>
        <v>329610.77857142861</v>
      </c>
      <c r="BK20" s="42"/>
      <c r="BL20" s="42"/>
      <c r="BM20" s="42"/>
      <c r="BO20" s="42">
        <f t="shared" si="6"/>
        <v>0</v>
      </c>
      <c r="BP20" s="42">
        <f t="shared" si="7"/>
        <v>329610.77857142861</v>
      </c>
      <c r="BQ20" s="42"/>
      <c r="BR20" s="42"/>
      <c r="BS20" s="42"/>
      <c r="BU20" s="42">
        <f t="shared" si="8"/>
        <v>0</v>
      </c>
      <c r="BV20" s="42">
        <f t="shared" si="9"/>
        <v>329610.77857142861</v>
      </c>
    </row>
    <row r="21" spans="1:74">
      <c r="A21" s="41" t="s">
        <v>107</v>
      </c>
      <c r="B21" s="46">
        <v>-343829.76039682562</v>
      </c>
      <c r="C21" s="42"/>
      <c r="D21" s="42"/>
      <c r="E21" s="42"/>
      <c r="F21" s="42">
        <v>-21460.61</v>
      </c>
      <c r="G21" s="42">
        <f t="shared" si="10"/>
        <v>-21460.61</v>
      </c>
      <c r="H21" s="42">
        <f t="shared" si="11"/>
        <v>-365290.3703968256</v>
      </c>
      <c r="I21" s="42"/>
      <c r="J21" s="42"/>
      <c r="K21" s="42"/>
      <c r="L21" s="42"/>
      <c r="M21" s="42">
        <f t="shared" si="12"/>
        <v>0</v>
      </c>
      <c r="N21" s="42">
        <f t="shared" si="13"/>
        <v>-365290.3703968256</v>
      </c>
      <c r="S21" s="42">
        <f t="shared" si="14"/>
        <v>0</v>
      </c>
      <c r="T21" s="42">
        <f t="shared" si="15"/>
        <v>-365290.3703968256</v>
      </c>
      <c r="Y21" s="42">
        <f t="shared" si="16"/>
        <v>0</v>
      </c>
      <c r="Z21" s="42">
        <f t="shared" si="17"/>
        <v>-365290.3703968256</v>
      </c>
      <c r="AE21" s="42">
        <f t="shared" si="18"/>
        <v>0</v>
      </c>
      <c r="AF21" s="42">
        <f t="shared" si="19"/>
        <v>-365290.3703968256</v>
      </c>
      <c r="AK21" s="42">
        <f t="shared" si="20"/>
        <v>0</v>
      </c>
      <c r="AL21" s="42">
        <f t="shared" si="21"/>
        <v>-365290.3703968256</v>
      </c>
      <c r="AQ21" s="42">
        <f t="shared" si="22"/>
        <v>0</v>
      </c>
      <c r="AR21" s="42">
        <f t="shared" si="23"/>
        <v>-365290.3703968256</v>
      </c>
      <c r="AW21" s="42">
        <f t="shared" si="0"/>
        <v>0</v>
      </c>
      <c r="AX21" s="42">
        <f t="shared" si="1"/>
        <v>-365290.3703968256</v>
      </c>
      <c r="BC21" s="42">
        <f t="shared" si="2"/>
        <v>0</v>
      </c>
      <c r="BD21" s="42">
        <f t="shared" si="3"/>
        <v>-365290.3703968256</v>
      </c>
      <c r="BI21" s="42">
        <f t="shared" si="4"/>
        <v>0</v>
      </c>
      <c r="BJ21" s="42">
        <f t="shared" si="5"/>
        <v>-365290.3703968256</v>
      </c>
      <c r="BO21" s="42">
        <f t="shared" si="6"/>
        <v>0</v>
      </c>
      <c r="BP21" s="42">
        <f t="shared" si="7"/>
        <v>-365290.3703968256</v>
      </c>
      <c r="BU21" s="42">
        <f t="shared" si="8"/>
        <v>0</v>
      </c>
      <c r="BV21" s="42">
        <f t="shared" si="9"/>
        <v>-365290.3703968256</v>
      </c>
    </row>
    <row r="22" spans="1:74">
      <c r="A22" s="41" t="s">
        <v>106</v>
      </c>
      <c r="B22" s="46">
        <v>69759.56</v>
      </c>
      <c r="C22" s="42"/>
      <c r="D22" s="42"/>
      <c r="E22" s="42"/>
      <c r="F22" s="42"/>
      <c r="G22" s="42">
        <f t="shared" si="10"/>
        <v>0</v>
      </c>
      <c r="H22" s="42">
        <f t="shared" si="11"/>
        <v>69759.56</v>
      </c>
      <c r="I22" s="42"/>
      <c r="J22" s="42"/>
      <c r="K22" s="42"/>
      <c r="M22" s="42">
        <f t="shared" si="12"/>
        <v>0</v>
      </c>
      <c r="N22" s="42">
        <f t="shared" si="13"/>
        <v>69759.56</v>
      </c>
      <c r="S22" s="42">
        <f t="shared" si="14"/>
        <v>0</v>
      </c>
      <c r="T22" s="42">
        <f t="shared" si="15"/>
        <v>69759.56</v>
      </c>
      <c r="Y22" s="42">
        <f t="shared" si="16"/>
        <v>0</v>
      </c>
      <c r="Z22" s="42">
        <f t="shared" si="17"/>
        <v>69759.56</v>
      </c>
      <c r="AE22" s="42">
        <f t="shared" si="18"/>
        <v>0</v>
      </c>
      <c r="AF22" s="42">
        <f t="shared" si="19"/>
        <v>69759.56</v>
      </c>
      <c r="AG22" s="42"/>
      <c r="AH22" s="42"/>
      <c r="AI22" s="42"/>
      <c r="AK22" s="42">
        <f t="shared" si="20"/>
        <v>0</v>
      </c>
      <c r="AL22" s="42">
        <f t="shared" si="21"/>
        <v>69759.56</v>
      </c>
      <c r="AM22" s="42"/>
      <c r="AN22" s="42"/>
      <c r="AO22" s="42"/>
      <c r="AQ22" s="42">
        <f t="shared" si="22"/>
        <v>0</v>
      </c>
      <c r="AR22" s="42">
        <f t="shared" si="23"/>
        <v>69759.56</v>
      </c>
      <c r="AS22" s="42"/>
      <c r="AT22" s="42"/>
      <c r="AU22" s="42"/>
      <c r="AW22" s="42">
        <f t="shared" si="0"/>
        <v>0</v>
      </c>
      <c r="AX22" s="42">
        <f>AR22+AW22</f>
        <v>69759.56</v>
      </c>
      <c r="AY22" s="42"/>
      <c r="AZ22" s="42"/>
      <c r="BA22" s="42"/>
      <c r="BC22" s="42">
        <f t="shared" si="2"/>
        <v>0</v>
      </c>
      <c r="BD22" s="42">
        <f>AX22+BC22</f>
        <v>69759.56</v>
      </c>
      <c r="BE22" s="42"/>
      <c r="BF22" s="42"/>
      <c r="BG22" s="42"/>
      <c r="BI22" s="42">
        <f t="shared" si="4"/>
        <v>0</v>
      </c>
      <c r="BJ22" s="42">
        <f>BD22+BI22</f>
        <v>69759.56</v>
      </c>
      <c r="BK22" s="42"/>
      <c r="BL22" s="42"/>
      <c r="BM22" s="42"/>
      <c r="BO22" s="42">
        <f t="shared" si="6"/>
        <v>0</v>
      </c>
      <c r="BP22" s="42">
        <f>BJ22+BO22</f>
        <v>69759.56</v>
      </c>
      <c r="BQ22" s="42"/>
      <c r="BR22" s="42"/>
      <c r="BS22" s="42"/>
      <c r="BU22" s="42">
        <f t="shared" si="8"/>
        <v>0</v>
      </c>
      <c r="BV22" s="42">
        <f>BP22+BU22</f>
        <v>69759.56</v>
      </c>
    </row>
    <row r="23" spans="1:74">
      <c r="A23" s="41" t="s">
        <v>332</v>
      </c>
      <c r="B23" s="46">
        <v>-34959.890744047589</v>
      </c>
      <c r="C23" s="42"/>
      <c r="D23" s="42"/>
      <c r="E23" s="42"/>
      <c r="F23" s="42">
        <v>-1937.76550595238</v>
      </c>
      <c r="G23" s="42">
        <f t="shared" si="10"/>
        <v>-1937.76550595238</v>
      </c>
      <c r="H23" s="42">
        <f t="shared" si="11"/>
        <v>-36897.656249999971</v>
      </c>
      <c r="I23" s="42"/>
      <c r="J23" s="42"/>
      <c r="K23" s="42"/>
      <c r="L23" s="42"/>
      <c r="M23" s="42">
        <f t="shared" si="12"/>
        <v>0</v>
      </c>
      <c r="N23" s="42">
        <f t="shared" si="13"/>
        <v>-36897.656249999971</v>
      </c>
      <c r="S23" s="42">
        <f t="shared" si="14"/>
        <v>0</v>
      </c>
      <c r="T23" s="42">
        <f t="shared" si="15"/>
        <v>-36897.656249999971</v>
      </c>
      <c r="Y23" s="42">
        <f t="shared" si="16"/>
        <v>0</v>
      </c>
      <c r="Z23" s="42">
        <f t="shared" si="17"/>
        <v>-36897.656249999971</v>
      </c>
      <c r="AE23" s="42">
        <f t="shared" si="18"/>
        <v>0</v>
      </c>
      <c r="AF23" s="42">
        <f t="shared" si="19"/>
        <v>-36897.656249999971</v>
      </c>
      <c r="AG23" s="42"/>
      <c r="AH23" s="42"/>
      <c r="AI23" s="42"/>
      <c r="AK23" s="42">
        <f t="shared" si="20"/>
        <v>0</v>
      </c>
      <c r="AL23" s="42">
        <f t="shared" si="21"/>
        <v>-36897.656249999971</v>
      </c>
      <c r="AM23" s="42"/>
      <c r="AN23" s="42"/>
      <c r="AO23" s="42"/>
      <c r="AQ23" s="42">
        <f t="shared" si="22"/>
        <v>0</v>
      </c>
      <c r="AR23" s="42">
        <f t="shared" si="23"/>
        <v>-36897.656249999971</v>
      </c>
      <c r="AS23" s="42"/>
      <c r="AT23" s="42"/>
      <c r="AU23" s="42"/>
      <c r="AW23" s="42">
        <f t="shared" si="0"/>
        <v>0</v>
      </c>
      <c r="AX23" s="42">
        <f>AR23+AW23</f>
        <v>-36897.656249999971</v>
      </c>
      <c r="AY23" s="42"/>
      <c r="AZ23" s="42"/>
      <c r="BA23" s="42"/>
      <c r="BC23" s="42">
        <f t="shared" si="2"/>
        <v>0</v>
      </c>
      <c r="BD23" s="42">
        <f>AX23+BC23</f>
        <v>-36897.656249999971</v>
      </c>
      <c r="BE23" s="42"/>
      <c r="BF23" s="42"/>
      <c r="BG23" s="42"/>
      <c r="BI23" s="42">
        <f t="shared" si="4"/>
        <v>0</v>
      </c>
      <c r="BJ23" s="42">
        <f>BD23+BI23</f>
        <v>-36897.656249999971</v>
      </c>
      <c r="BK23" s="42"/>
      <c r="BL23" s="42"/>
      <c r="BM23" s="42"/>
      <c r="BO23" s="42">
        <f t="shared" si="6"/>
        <v>0</v>
      </c>
      <c r="BP23" s="42">
        <f>BJ23+BO23</f>
        <v>-36897.656249999971</v>
      </c>
      <c r="BQ23" s="42"/>
      <c r="BR23" s="42"/>
      <c r="BS23" s="42"/>
      <c r="BU23" s="42">
        <f t="shared" si="8"/>
        <v>0</v>
      </c>
      <c r="BV23" s="42">
        <f>BP23+BU23</f>
        <v>-36897.656249999971</v>
      </c>
    </row>
    <row r="24" spans="1:74">
      <c r="A24" s="41" t="s">
        <v>350</v>
      </c>
      <c r="B24" s="46">
        <v>4.2063494911417365E-3</v>
      </c>
      <c r="C24" s="42"/>
      <c r="D24" s="42"/>
      <c r="G24" s="42">
        <f t="shared" si="10"/>
        <v>0</v>
      </c>
      <c r="H24" s="42">
        <f t="shared" si="11"/>
        <v>4.2063494911417365E-3</v>
      </c>
      <c r="I24" s="42"/>
      <c r="J24" s="42"/>
      <c r="M24" s="42">
        <f t="shared" si="12"/>
        <v>0</v>
      </c>
      <c r="N24" s="42">
        <f t="shared" si="13"/>
        <v>4.2063494911417365E-3</v>
      </c>
      <c r="S24" s="42">
        <f t="shared" si="14"/>
        <v>0</v>
      </c>
      <c r="T24" s="42">
        <f t="shared" si="15"/>
        <v>4.2063494911417365E-3</v>
      </c>
      <c r="Y24" s="42">
        <f t="shared" si="16"/>
        <v>0</v>
      </c>
      <c r="Z24" s="42">
        <f t="shared" si="17"/>
        <v>4.2063494911417365E-3</v>
      </c>
      <c r="AC24" s="40"/>
      <c r="AE24" s="42">
        <f t="shared" si="18"/>
        <v>0</v>
      </c>
      <c r="AF24" s="42">
        <f t="shared" si="19"/>
        <v>4.2063494911417365E-3</v>
      </c>
      <c r="AK24" s="42">
        <f t="shared" si="20"/>
        <v>0</v>
      </c>
      <c r="AL24" s="42">
        <f t="shared" si="21"/>
        <v>4.2063494911417365E-3</v>
      </c>
      <c r="AQ24" s="42">
        <f t="shared" si="22"/>
        <v>0</v>
      </c>
      <c r="AR24" s="42">
        <f t="shared" si="23"/>
        <v>4.2063494911417365E-3</v>
      </c>
      <c r="AW24" s="42">
        <f t="shared" ref="AW24:AW42" si="24">SUM(AS24:AV24)</f>
        <v>0</v>
      </c>
      <c r="AX24" s="42">
        <f t="shared" ref="AX24:AX59" si="25">AR24+AW24</f>
        <v>4.2063494911417365E-3</v>
      </c>
      <c r="BC24" s="42">
        <f t="shared" ref="BC24:BC42" si="26">SUM(AY24:BB24)</f>
        <v>0</v>
      </c>
      <c r="BD24" s="42">
        <f t="shared" ref="BD24:BD62" si="27">AX24+BC24</f>
        <v>4.2063494911417365E-3</v>
      </c>
      <c r="BI24" s="42">
        <f t="shared" ref="BI24:BI42" si="28">SUM(BE24:BH24)</f>
        <v>0</v>
      </c>
      <c r="BJ24" s="42">
        <f t="shared" ref="BJ24:BJ62" si="29">BD24+BI24</f>
        <v>4.2063494911417365E-3</v>
      </c>
      <c r="BO24" s="42">
        <f t="shared" ref="BO24:BO42" si="30">SUM(BK24:BN24)</f>
        <v>0</v>
      </c>
      <c r="BP24" s="42">
        <f t="shared" ref="BP24:BP62" si="31">BJ24+BO24</f>
        <v>4.2063494911417365E-3</v>
      </c>
      <c r="BU24" s="42">
        <f t="shared" ref="BU24:BU42" si="32">SUM(BQ24:BT24)</f>
        <v>0</v>
      </c>
      <c r="BV24" s="42">
        <f t="shared" ref="BV24:BV62" si="33">BP24+BU24</f>
        <v>4.2063494911417365E-3</v>
      </c>
    </row>
    <row r="25" spans="1:74" ht="3" customHeight="1">
      <c r="B25" s="46">
        <v>0</v>
      </c>
      <c r="C25" s="42"/>
      <c r="D25" s="42"/>
      <c r="F25" s="42"/>
      <c r="G25" s="42">
        <f t="shared" si="10"/>
        <v>0</v>
      </c>
      <c r="H25" s="42">
        <f t="shared" si="11"/>
        <v>0</v>
      </c>
      <c r="I25" s="42"/>
      <c r="J25" s="42"/>
      <c r="L25" s="42"/>
      <c r="M25" s="42">
        <f t="shared" si="12"/>
        <v>0</v>
      </c>
      <c r="N25" s="42">
        <f t="shared" si="13"/>
        <v>0</v>
      </c>
      <c r="S25" s="42">
        <f t="shared" si="14"/>
        <v>0</v>
      </c>
      <c r="T25" s="42">
        <f t="shared" si="15"/>
        <v>0</v>
      </c>
      <c r="Y25" s="42">
        <f t="shared" si="16"/>
        <v>0</v>
      </c>
      <c r="Z25" s="42">
        <f t="shared" si="17"/>
        <v>0</v>
      </c>
      <c r="AE25" s="42">
        <f t="shared" si="18"/>
        <v>0</v>
      </c>
      <c r="AF25" s="42">
        <f t="shared" si="19"/>
        <v>0</v>
      </c>
      <c r="AK25" s="42">
        <f t="shared" si="20"/>
        <v>0</v>
      </c>
      <c r="AL25" s="42">
        <f t="shared" si="21"/>
        <v>0</v>
      </c>
      <c r="AQ25" s="42">
        <f t="shared" si="22"/>
        <v>0</v>
      </c>
      <c r="AR25" s="42">
        <f t="shared" si="23"/>
        <v>0</v>
      </c>
      <c r="AW25" s="42">
        <f t="shared" si="24"/>
        <v>0</v>
      </c>
      <c r="AX25" s="42">
        <f t="shared" si="25"/>
        <v>0</v>
      </c>
      <c r="BC25" s="42">
        <f t="shared" si="26"/>
        <v>0</v>
      </c>
      <c r="BD25" s="42">
        <f t="shared" si="27"/>
        <v>0</v>
      </c>
      <c r="BI25" s="42">
        <f t="shared" si="28"/>
        <v>0</v>
      </c>
      <c r="BJ25" s="42">
        <f t="shared" si="29"/>
        <v>0</v>
      </c>
      <c r="BO25" s="42">
        <f t="shared" si="30"/>
        <v>0</v>
      </c>
      <c r="BP25" s="42">
        <f t="shared" si="31"/>
        <v>0</v>
      </c>
      <c r="BU25" s="42">
        <f t="shared" si="32"/>
        <v>0</v>
      </c>
      <c r="BV25" s="42">
        <f t="shared" si="33"/>
        <v>0</v>
      </c>
    </row>
    <row r="26" spans="1:74">
      <c r="A26" s="41" t="s">
        <v>109</v>
      </c>
      <c r="B26" s="46">
        <v>-493459.36740059633</v>
      </c>
      <c r="E26" s="41">
        <v>9933</v>
      </c>
      <c r="F26" s="41">
        <v>-577985.73</v>
      </c>
      <c r="G26" s="42">
        <f t="shared" si="10"/>
        <v>-568052.73</v>
      </c>
      <c r="H26" s="42">
        <f t="shared" si="11"/>
        <v>-1061512.0974005964</v>
      </c>
      <c r="M26" s="42">
        <f t="shared" si="12"/>
        <v>0</v>
      </c>
      <c r="N26" s="42">
        <f t="shared" si="13"/>
        <v>-1061512.0974005964</v>
      </c>
      <c r="S26" s="42">
        <f t="shared" si="14"/>
        <v>0</v>
      </c>
      <c r="T26" s="42">
        <f t="shared" si="15"/>
        <v>-1061512.0974005964</v>
      </c>
      <c r="Y26" s="42">
        <f t="shared" si="16"/>
        <v>0</v>
      </c>
      <c r="Z26" s="42">
        <f t="shared" si="17"/>
        <v>-1061512.0974005964</v>
      </c>
      <c r="AE26" s="42">
        <f t="shared" si="18"/>
        <v>0</v>
      </c>
      <c r="AF26" s="42">
        <f t="shared" si="19"/>
        <v>-1061512.0974005964</v>
      </c>
      <c r="AK26" s="42">
        <f t="shared" si="20"/>
        <v>0</v>
      </c>
      <c r="AL26" s="42">
        <f t="shared" si="21"/>
        <v>-1061512.0974005964</v>
      </c>
      <c r="AQ26" s="42">
        <f t="shared" si="22"/>
        <v>0</v>
      </c>
      <c r="AR26" s="42">
        <f t="shared" si="23"/>
        <v>-1061512.0974005964</v>
      </c>
      <c r="AW26" s="42">
        <f t="shared" si="24"/>
        <v>0</v>
      </c>
      <c r="AX26" s="42">
        <f t="shared" si="25"/>
        <v>-1061512.0974005964</v>
      </c>
      <c r="BB26" s="534"/>
      <c r="BC26" s="42">
        <f t="shared" si="26"/>
        <v>0</v>
      </c>
      <c r="BD26" s="42">
        <f t="shared" si="27"/>
        <v>-1061512.0974005964</v>
      </c>
      <c r="BI26" s="42">
        <f t="shared" si="28"/>
        <v>0</v>
      </c>
      <c r="BJ26" s="42">
        <f t="shared" si="29"/>
        <v>-1061512.0974005964</v>
      </c>
      <c r="BO26" s="42">
        <f t="shared" si="30"/>
        <v>0</v>
      </c>
      <c r="BP26" s="42">
        <f t="shared" si="31"/>
        <v>-1061512.0974005964</v>
      </c>
      <c r="BU26" s="42">
        <f t="shared" si="32"/>
        <v>0</v>
      </c>
      <c r="BV26" s="42">
        <f t="shared" si="33"/>
        <v>-1061512.0974005964</v>
      </c>
    </row>
    <row r="27" spans="1:74">
      <c r="A27" s="41" t="s">
        <v>110</v>
      </c>
      <c r="B27" s="46">
        <v>-40200</v>
      </c>
      <c r="C27" s="42"/>
      <c r="D27" s="42"/>
      <c r="E27" s="42">
        <v>8000</v>
      </c>
      <c r="F27" s="42">
        <v>-8000</v>
      </c>
      <c r="G27" s="42">
        <f t="shared" si="10"/>
        <v>0</v>
      </c>
      <c r="H27" s="42">
        <f t="shared" si="11"/>
        <v>-40200</v>
      </c>
      <c r="J27" s="42"/>
      <c r="K27" s="42"/>
      <c r="L27" s="42"/>
      <c r="M27" s="42">
        <f t="shared" si="12"/>
        <v>0</v>
      </c>
      <c r="N27" s="42">
        <f t="shared" si="13"/>
        <v>-40200</v>
      </c>
      <c r="S27" s="42">
        <f t="shared" si="14"/>
        <v>0</v>
      </c>
      <c r="T27" s="42">
        <f t="shared" si="15"/>
        <v>-40200</v>
      </c>
      <c r="Y27" s="42">
        <f t="shared" si="16"/>
        <v>0</v>
      </c>
      <c r="Z27" s="42">
        <f t="shared" si="17"/>
        <v>-40200</v>
      </c>
      <c r="AE27" s="42">
        <f t="shared" si="18"/>
        <v>0</v>
      </c>
      <c r="AF27" s="42">
        <f t="shared" si="19"/>
        <v>-40200</v>
      </c>
      <c r="AK27" s="42">
        <f t="shared" si="20"/>
        <v>0</v>
      </c>
      <c r="AL27" s="42">
        <f t="shared" si="21"/>
        <v>-40200</v>
      </c>
      <c r="AQ27" s="42">
        <f t="shared" si="22"/>
        <v>0</v>
      </c>
      <c r="AR27" s="42">
        <f t="shared" si="23"/>
        <v>-40200</v>
      </c>
      <c r="AW27" s="42">
        <f t="shared" si="24"/>
        <v>0</v>
      </c>
      <c r="AX27" s="42">
        <f t="shared" si="25"/>
        <v>-40200</v>
      </c>
      <c r="BC27" s="42">
        <f t="shared" si="26"/>
        <v>0</v>
      </c>
      <c r="BD27" s="42">
        <f t="shared" si="27"/>
        <v>-40200</v>
      </c>
      <c r="BI27" s="42">
        <f t="shared" si="28"/>
        <v>0</v>
      </c>
      <c r="BJ27" s="42">
        <f t="shared" si="29"/>
        <v>-40200</v>
      </c>
      <c r="BO27" s="42">
        <f t="shared" si="30"/>
        <v>0</v>
      </c>
      <c r="BP27" s="42">
        <f t="shared" si="31"/>
        <v>-40200</v>
      </c>
      <c r="BU27" s="42">
        <f t="shared" si="32"/>
        <v>0</v>
      </c>
      <c r="BV27" s="42">
        <f t="shared" si="33"/>
        <v>-40200</v>
      </c>
    </row>
    <row r="28" spans="1:74">
      <c r="A28" s="41" t="s">
        <v>111</v>
      </c>
      <c r="B28" s="46">
        <v>30830.7</v>
      </c>
      <c r="D28" s="42"/>
      <c r="E28" s="42">
        <v>16278</v>
      </c>
      <c r="F28" s="41">
        <v>-11128</v>
      </c>
      <c r="G28" s="42">
        <f t="shared" si="10"/>
        <v>5150</v>
      </c>
      <c r="H28" s="42">
        <f t="shared" si="11"/>
        <v>35980.699999999997</v>
      </c>
      <c r="I28" s="42"/>
      <c r="K28" s="42"/>
      <c r="L28" s="42"/>
      <c r="M28" s="42">
        <f t="shared" si="12"/>
        <v>0</v>
      </c>
      <c r="N28" s="42">
        <f t="shared" si="13"/>
        <v>35980.699999999997</v>
      </c>
      <c r="S28" s="42">
        <f t="shared" si="14"/>
        <v>0</v>
      </c>
      <c r="T28" s="42">
        <f t="shared" si="15"/>
        <v>35980.699999999997</v>
      </c>
      <c r="Y28" s="42">
        <f t="shared" si="16"/>
        <v>0</v>
      </c>
      <c r="Z28" s="42">
        <f t="shared" si="17"/>
        <v>35980.699999999997</v>
      </c>
      <c r="AE28" s="42">
        <f t="shared" si="18"/>
        <v>0</v>
      </c>
      <c r="AF28" s="42">
        <f t="shared" si="19"/>
        <v>35980.699999999997</v>
      </c>
      <c r="AK28" s="42">
        <f t="shared" si="20"/>
        <v>0</v>
      </c>
      <c r="AL28" s="42">
        <f t="shared" si="21"/>
        <v>35980.699999999997</v>
      </c>
      <c r="AQ28" s="42">
        <f t="shared" si="22"/>
        <v>0</v>
      </c>
      <c r="AR28" s="42">
        <f t="shared" si="23"/>
        <v>35980.699999999997</v>
      </c>
      <c r="AW28" s="42">
        <f t="shared" si="24"/>
        <v>0</v>
      </c>
      <c r="AX28" s="42">
        <f t="shared" si="25"/>
        <v>35980.699999999997</v>
      </c>
      <c r="BC28" s="42">
        <f t="shared" si="26"/>
        <v>0</v>
      </c>
      <c r="BD28" s="42">
        <f t="shared" si="27"/>
        <v>35980.699999999997</v>
      </c>
      <c r="BI28" s="42">
        <f t="shared" si="28"/>
        <v>0</v>
      </c>
      <c r="BJ28" s="42">
        <f t="shared" si="29"/>
        <v>35980.699999999997</v>
      </c>
      <c r="BO28" s="42">
        <f t="shared" si="30"/>
        <v>0</v>
      </c>
      <c r="BP28" s="42">
        <f t="shared" si="31"/>
        <v>35980.699999999997</v>
      </c>
      <c r="BU28" s="42">
        <f t="shared" si="32"/>
        <v>0</v>
      </c>
      <c r="BV28" s="42">
        <f t="shared" si="33"/>
        <v>35980.699999999997</v>
      </c>
    </row>
    <row r="29" spans="1:74">
      <c r="A29" s="41" t="s">
        <v>112</v>
      </c>
      <c r="B29" s="46">
        <v>10450</v>
      </c>
      <c r="D29" s="42"/>
      <c r="E29" s="41">
        <v>3850</v>
      </c>
      <c r="F29" s="41">
        <v>-1925</v>
      </c>
      <c r="G29" s="42">
        <f t="shared" si="10"/>
        <v>1925</v>
      </c>
      <c r="H29" s="42">
        <f t="shared" si="11"/>
        <v>12375</v>
      </c>
      <c r="I29" s="42"/>
      <c r="K29" s="42"/>
      <c r="M29" s="42">
        <f t="shared" si="12"/>
        <v>0</v>
      </c>
      <c r="N29" s="42">
        <f t="shared" si="13"/>
        <v>12375</v>
      </c>
      <c r="Q29" s="40"/>
      <c r="S29" s="42">
        <f t="shared" si="14"/>
        <v>0</v>
      </c>
      <c r="T29" s="42">
        <f t="shared" si="15"/>
        <v>12375</v>
      </c>
      <c r="Y29" s="42">
        <f t="shared" si="16"/>
        <v>0</v>
      </c>
      <c r="Z29" s="42">
        <f t="shared" si="17"/>
        <v>12375</v>
      </c>
      <c r="AC29" s="40"/>
      <c r="AE29" s="42">
        <f t="shared" si="18"/>
        <v>0</v>
      </c>
      <c r="AF29" s="42">
        <f t="shared" si="19"/>
        <v>12375</v>
      </c>
      <c r="AI29" s="40"/>
      <c r="AK29" s="42">
        <f t="shared" si="20"/>
        <v>0</v>
      </c>
      <c r="AL29" s="42">
        <f t="shared" si="21"/>
        <v>12375</v>
      </c>
      <c r="AO29" s="40"/>
      <c r="AQ29" s="42">
        <f t="shared" si="22"/>
        <v>0</v>
      </c>
      <c r="AR29" s="42">
        <f t="shared" si="23"/>
        <v>12375</v>
      </c>
      <c r="AU29" s="40"/>
      <c r="AW29" s="42">
        <f t="shared" si="24"/>
        <v>0</v>
      </c>
      <c r="AX29" s="42">
        <f t="shared" si="25"/>
        <v>12375</v>
      </c>
      <c r="BA29" s="40"/>
      <c r="BC29" s="42">
        <f t="shared" si="26"/>
        <v>0</v>
      </c>
      <c r="BD29" s="42">
        <f t="shared" si="27"/>
        <v>12375</v>
      </c>
      <c r="BG29" s="40"/>
      <c r="BI29" s="42">
        <f t="shared" si="28"/>
        <v>0</v>
      </c>
      <c r="BJ29" s="42">
        <f t="shared" si="29"/>
        <v>12375</v>
      </c>
      <c r="BM29" s="40"/>
      <c r="BO29" s="42">
        <f t="shared" si="30"/>
        <v>0</v>
      </c>
      <c r="BP29" s="42">
        <f t="shared" si="31"/>
        <v>12375</v>
      </c>
      <c r="BS29" s="40"/>
      <c r="BU29" s="42">
        <f t="shared" si="32"/>
        <v>0</v>
      </c>
      <c r="BV29" s="42">
        <f t="shared" si="33"/>
        <v>12375</v>
      </c>
    </row>
    <row r="30" spans="1:74">
      <c r="A30" s="41" t="s">
        <v>113</v>
      </c>
      <c r="B30" s="46">
        <v>6800</v>
      </c>
      <c r="D30" s="42"/>
      <c r="E30" s="42">
        <v>2200</v>
      </c>
      <c r="F30" s="41">
        <v>-1100</v>
      </c>
      <c r="G30" s="42">
        <f t="shared" si="10"/>
        <v>1100</v>
      </c>
      <c r="H30" s="42">
        <f t="shared" si="11"/>
        <v>7900</v>
      </c>
      <c r="I30" s="42"/>
      <c r="L30" s="42"/>
      <c r="M30" s="42">
        <f t="shared" si="12"/>
        <v>0</v>
      </c>
      <c r="N30" s="42">
        <f t="shared" si="13"/>
        <v>7900</v>
      </c>
      <c r="S30" s="42">
        <f t="shared" si="14"/>
        <v>0</v>
      </c>
      <c r="T30" s="42">
        <f t="shared" si="15"/>
        <v>7900</v>
      </c>
      <c r="Y30" s="42">
        <f t="shared" si="16"/>
        <v>0</v>
      </c>
      <c r="Z30" s="42">
        <f t="shared" si="17"/>
        <v>7900</v>
      </c>
      <c r="AE30" s="42">
        <f t="shared" si="18"/>
        <v>0</v>
      </c>
      <c r="AF30" s="42">
        <f t="shared" si="19"/>
        <v>7900</v>
      </c>
      <c r="AI30" s="40"/>
      <c r="AK30" s="42">
        <f t="shared" si="20"/>
        <v>0</v>
      </c>
      <c r="AL30" s="42">
        <f t="shared" si="21"/>
        <v>7900</v>
      </c>
      <c r="AO30" s="40"/>
      <c r="AQ30" s="42">
        <f t="shared" si="22"/>
        <v>0</v>
      </c>
      <c r="AR30" s="42">
        <f t="shared" si="23"/>
        <v>7900</v>
      </c>
      <c r="AU30" s="40"/>
      <c r="AW30" s="42">
        <f t="shared" si="24"/>
        <v>0</v>
      </c>
      <c r="AX30" s="42">
        <f t="shared" si="25"/>
        <v>7900</v>
      </c>
      <c r="BA30" s="40"/>
      <c r="BC30" s="42">
        <f t="shared" si="26"/>
        <v>0</v>
      </c>
      <c r="BD30" s="42">
        <f t="shared" si="27"/>
        <v>7900</v>
      </c>
      <c r="BG30" s="40"/>
      <c r="BI30" s="42">
        <f t="shared" si="28"/>
        <v>0</v>
      </c>
      <c r="BJ30" s="42">
        <f t="shared" si="29"/>
        <v>7900</v>
      </c>
      <c r="BM30" s="40"/>
      <c r="BO30" s="42">
        <f t="shared" si="30"/>
        <v>0</v>
      </c>
      <c r="BP30" s="42">
        <f t="shared" si="31"/>
        <v>7900</v>
      </c>
      <c r="BS30" s="40"/>
      <c r="BU30" s="42">
        <f t="shared" si="32"/>
        <v>0</v>
      </c>
      <c r="BV30" s="42">
        <f t="shared" si="33"/>
        <v>7900</v>
      </c>
    </row>
    <row r="31" spans="1:74">
      <c r="A31" s="41" t="s">
        <v>114</v>
      </c>
      <c r="B31" s="46">
        <v>-2652.2650000000003</v>
      </c>
      <c r="C31" s="42"/>
      <c r="D31" s="42"/>
      <c r="E31" s="42">
        <v>2422.61</v>
      </c>
      <c r="F31" s="42">
        <v>-2422.61</v>
      </c>
      <c r="G31" s="42">
        <f t="shared" si="10"/>
        <v>0</v>
      </c>
      <c r="H31" s="42">
        <f t="shared" si="11"/>
        <v>-2652.2650000000003</v>
      </c>
      <c r="I31" s="42"/>
      <c r="M31" s="42">
        <f t="shared" si="12"/>
        <v>0</v>
      </c>
      <c r="N31" s="42">
        <f t="shared" si="13"/>
        <v>-2652.2650000000003</v>
      </c>
      <c r="Q31" s="40"/>
      <c r="S31" s="42">
        <f t="shared" si="14"/>
        <v>0</v>
      </c>
      <c r="T31" s="42">
        <f t="shared" si="15"/>
        <v>-2652.2650000000003</v>
      </c>
      <c r="Y31" s="42">
        <f t="shared" si="16"/>
        <v>0</v>
      </c>
      <c r="Z31" s="42">
        <f t="shared" si="17"/>
        <v>-2652.2650000000003</v>
      </c>
      <c r="AE31" s="42">
        <f t="shared" si="18"/>
        <v>0</v>
      </c>
      <c r="AF31" s="42">
        <f t="shared" si="19"/>
        <v>-2652.2650000000003</v>
      </c>
      <c r="AK31" s="42">
        <f t="shared" si="20"/>
        <v>0</v>
      </c>
      <c r="AL31" s="42">
        <f t="shared" si="21"/>
        <v>-2652.2650000000003</v>
      </c>
      <c r="AQ31" s="42">
        <f t="shared" si="22"/>
        <v>0</v>
      </c>
      <c r="AR31" s="42">
        <f t="shared" si="23"/>
        <v>-2652.2650000000003</v>
      </c>
      <c r="AW31" s="42">
        <f t="shared" si="24"/>
        <v>0</v>
      </c>
      <c r="AX31" s="42">
        <f t="shared" si="25"/>
        <v>-2652.2650000000003</v>
      </c>
      <c r="BC31" s="42">
        <f t="shared" si="26"/>
        <v>0</v>
      </c>
      <c r="BD31" s="42">
        <f t="shared" si="27"/>
        <v>-2652.2650000000003</v>
      </c>
      <c r="BI31" s="42">
        <f t="shared" si="28"/>
        <v>0</v>
      </c>
      <c r="BJ31" s="42">
        <f t="shared" si="29"/>
        <v>-2652.2650000000003</v>
      </c>
      <c r="BO31" s="42">
        <f t="shared" si="30"/>
        <v>0</v>
      </c>
      <c r="BP31" s="42">
        <f t="shared" si="31"/>
        <v>-2652.2650000000003</v>
      </c>
      <c r="BU31" s="42">
        <f t="shared" si="32"/>
        <v>0</v>
      </c>
      <c r="BV31" s="42">
        <f t="shared" si="33"/>
        <v>-2652.2650000000003</v>
      </c>
    </row>
    <row r="32" spans="1:74">
      <c r="A32" s="41" t="s">
        <v>115</v>
      </c>
      <c r="B32" s="46">
        <v>-371.13</v>
      </c>
      <c r="C32" s="42"/>
      <c r="E32" s="42">
        <v>604.87</v>
      </c>
      <c r="F32" s="41">
        <v>-604.87</v>
      </c>
      <c r="G32" s="42">
        <f t="shared" si="10"/>
        <v>0</v>
      </c>
      <c r="H32" s="42">
        <f t="shared" si="11"/>
        <v>-371.13</v>
      </c>
      <c r="I32" s="42"/>
      <c r="J32" s="42"/>
      <c r="K32" s="42"/>
      <c r="M32" s="42">
        <f t="shared" si="12"/>
        <v>0</v>
      </c>
      <c r="N32" s="42">
        <f t="shared" si="13"/>
        <v>-371.13</v>
      </c>
      <c r="S32" s="42">
        <f t="shared" si="14"/>
        <v>0</v>
      </c>
      <c r="T32" s="42">
        <f t="shared" si="15"/>
        <v>-371.13</v>
      </c>
      <c r="Y32" s="42">
        <f t="shared" si="16"/>
        <v>0</v>
      </c>
      <c r="Z32" s="42">
        <f t="shared" si="17"/>
        <v>-371.13</v>
      </c>
      <c r="AE32" s="42">
        <f t="shared" si="18"/>
        <v>0</v>
      </c>
      <c r="AF32" s="42">
        <f t="shared" si="19"/>
        <v>-371.13</v>
      </c>
      <c r="AK32" s="42">
        <f t="shared" si="20"/>
        <v>0</v>
      </c>
      <c r="AL32" s="42">
        <f t="shared" si="21"/>
        <v>-371.13</v>
      </c>
      <c r="AQ32" s="42">
        <f t="shared" si="22"/>
        <v>0</v>
      </c>
      <c r="AR32" s="42">
        <f t="shared" si="23"/>
        <v>-371.13</v>
      </c>
      <c r="AW32" s="42">
        <f t="shared" si="24"/>
        <v>0</v>
      </c>
      <c r="AX32" s="42">
        <f t="shared" si="25"/>
        <v>-371.13</v>
      </c>
      <c r="BC32" s="42">
        <f t="shared" si="26"/>
        <v>0</v>
      </c>
      <c r="BD32" s="42">
        <f t="shared" si="27"/>
        <v>-371.13</v>
      </c>
      <c r="BI32" s="42">
        <f t="shared" si="28"/>
        <v>0</v>
      </c>
      <c r="BJ32" s="42">
        <f t="shared" si="29"/>
        <v>-371.13</v>
      </c>
      <c r="BO32" s="42">
        <f t="shared" si="30"/>
        <v>0</v>
      </c>
      <c r="BP32" s="42">
        <f t="shared" si="31"/>
        <v>-371.13</v>
      </c>
      <c r="BU32" s="42">
        <f t="shared" si="32"/>
        <v>0</v>
      </c>
      <c r="BV32" s="42">
        <f t="shared" si="33"/>
        <v>-371.13</v>
      </c>
    </row>
    <row r="33" spans="1:74">
      <c r="A33" s="41" t="s">
        <v>116</v>
      </c>
      <c r="B33" s="46">
        <v>-5872.68</v>
      </c>
      <c r="C33" s="42"/>
      <c r="D33" s="42"/>
      <c r="E33" s="41">
        <v>1625</v>
      </c>
      <c r="F33" s="41">
        <v>-3000</v>
      </c>
      <c r="G33" s="42">
        <f t="shared" si="10"/>
        <v>-1375</v>
      </c>
      <c r="H33" s="42">
        <f>B33+G33</f>
        <v>-7247.68</v>
      </c>
      <c r="I33" s="42"/>
      <c r="J33" s="42"/>
      <c r="L33" s="42"/>
      <c r="M33" s="42">
        <f t="shared" si="12"/>
        <v>0</v>
      </c>
      <c r="N33" s="42">
        <f t="shared" si="13"/>
        <v>-7247.68</v>
      </c>
      <c r="S33" s="42">
        <f t="shared" si="14"/>
        <v>0</v>
      </c>
      <c r="T33" s="42">
        <f t="shared" si="15"/>
        <v>-7247.68</v>
      </c>
      <c r="Y33" s="42">
        <f t="shared" si="16"/>
        <v>0</v>
      </c>
      <c r="Z33" s="42">
        <f t="shared" si="17"/>
        <v>-7247.68</v>
      </c>
      <c r="AE33" s="42">
        <f t="shared" si="18"/>
        <v>0</v>
      </c>
      <c r="AF33" s="42">
        <f t="shared" si="19"/>
        <v>-7247.68</v>
      </c>
      <c r="AK33" s="42">
        <f t="shared" si="20"/>
        <v>0</v>
      </c>
      <c r="AL33" s="42">
        <f t="shared" si="21"/>
        <v>-7247.68</v>
      </c>
      <c r="AQ33" s="42">
        <f t="shared" si="22"/>
        <v>0</v>
      </c>
      <c r="AR33" s="42">
        <f t="shared" si="23"/>
        <v>-7247.68</v>
      </c>
      <c r="AW33" s="42">
        <f t="shared" si="24"/>
        <v>0</v>
      </c>
      <c r="AX33" s="42">
        <f t="shared" si="25"/>
        <v>-7247.68</v>
      </c>
      <c r="BC33" s="42">
        <f t="shared" si="26"/>
        <v>0</v>
      </c>
      <c r="BD33" s="42">
        <f t="shared" si="27"/>
        <v>-7247.68</v>
      </c>
      <c r="BI33" s="42">
        <f t="shared" si="28"/>
        <v>0</v>
      </c>
      <c r="BJ33" s="42">
        <f t="shared" si="29"/>
        <v>-7247.68</v>
      </c>
      <c r="BO33" s="42">
        <f t="shared" si="30"/>
        <v>0</v>
      </c>
      <c r="BP33" s="42">
        <f t="shared" si="31"/>
        <v>-7247.68</v>
      </c>
      <c r="BU33" s="42">
        <f t="shared" si="32"/>
        <v>0</v>
      </c>
      <c r="BV33" s="42">
        <f t="shared" si="33"/>
        <v>-7247.68</v>
      </c>
    </row>
    <row r="34" spans="1:74">
      <c r="A34" s="41" t="s">
        <v>117</v>
      </c>
      <c r="B34" s="46">
        <v>120163.054</v>
      </c>
      <c r="C34" s="42"/>
      <c r="D34" s="42"/>
      <c r="E34" s="42">
        <v>4885.45</v>
      </c>
      <c r="F34" s="42">
        <v>36851.18</v>
      </c>
      <c r="G34" s="42">
        <f t="shared" si="10"/>
        <v>41736.629999999997</v>
      </c>
      <c r="H34" s="42">
        <f t="shared" si="11"/>
        <v>161899.68400000001</v>
      </c>
      <c r="I34" s="42"/>
      <c r="J34" s="42"/>
      <c r="K34" s="42"/>
      <c r="L34" s="42"/>
      <c r="M34" s="42">
        <f t="shared" si="12"/>
        <v>0</v>
      </c>
      <c r="N34" s="42">
        <f t="shared" si="13"/>
        <v>161899.68400000001</v>
      </c>
      <c r="S34" s="42">
        <f t="shared" si="14"/>
        <v>0</v>
      </c>
      <c r="T34" s="42">
        <f t="shared" si="15"/>
        <v>161899.68400000001</v>
      </c>
      <c r="Y34" s="42">
        <f t="shared" si="16"/>
        <v>0</v>
      </c>
      <c r="Z34" s="42">
        <f t="shared" si="17"/>
        <v>161899.68400000001</v>
      </c>
      <c r="AE34" s="42">
        <f t="shared" si="18"/>
        <v>0</v>
      </c>
      <c r="AF34" s="42">
        <f t="shared" si="19"/>
        <v>161899.68400000001</v>
      </c>
      <c r="AI34" s="42"/>
      <c r="AK34" s="42">
        <f t="shared" si="20"/>
        <v>0</v>
      </c>
      <c r="AL34" s="42">
        <f t="shared" si="21"/>
        <v>161899.68400000001</v>
      </c>
      <c r="AQ34" s="42">
        <f t="shared" si="22"/>
        <v>0</v>
      </c>
      <c r="AR34" s="42">
        <f t="shared" si="23"/>
        <v>161899.68400000001</v>
      </c>
      <c r="AW34" s="42">
        <f t="shared" si="24"/>
        <v>0</v>
      </c>
      <c r="AX34" s="42">
        <f t="shared" si="25"/>
        <v>161899.68400000001</v>
      </c>
      <c r="BC34" s="42">
        <f t="shared" si="26"/>
        <v>0</v>
      </c>
      <c r="BD34" s="42">
        <f t="shared" si="27"/>
        <v>161899.68400000001</v>
      </c>
      <c r="BI34" s="42">
        <f t="shared" si="28"/>
        <v>0</v>
      </c>
      <c r="BJ34" s="42">
        <f t="shared" si="29"/>
        <v>161899.68400000001</v>
      </c>
      <c r="BO34" s="42">
        <f t="shared" si="30"/>
        <v>0</v>
      </c>
      <c r="BP34" s="42">
        <f>BJ34+BO34</f>
        <v>161899.68400000001</v>
      </c>
      <c r="BU34" s="42">
        <f t="shared" si="32"/>
        <v>0</v>
      </c>
      <c r="BV34" s="42">
        <f t="shared" si="33"/>
        <v>161899.68400000001</v>
      </c>
    </row>
    <row r="35" spans="1:74">
      <c r="A35" s="41" t="s">
        <v>118</v>
      </c>
      <c r="B35" s="46">
        <v>-89.84</v>
      </c>
      <c r="C35" s="42"/>
      <c r="D35" s="42"/>
      <c r="F35" s="42"/>
      <c r="G35" s="42">
        <f t="shared" si="10"/>
        <v>0</v>
      </c>
      <c r="H35" s="42">
        <f t="shared" si="11"/>
        <v>-89.84</v>
      </c>
      <c r="I35" s="42"/>
      <c r="J35" s="42"/>
      <c r="L35" s="42"/>
      <c r="M35" s="42">
        <f t="shared" si="12"/>
        <v>0</v>
      </c>
      <c r="N35" s="42">
        <f t="shared" si="13"/>
        <v>-89.84</v>
      </c>
      <c r="S35" s="42">
        <f t="shared" si="14"/>
        <v>0</v>
      </c>
      <c r="T35" s="42">
        <f t="shared" si="15"/>
        <v>-89.84</v>
      </c>
      <c r="Y35" s="42">
        <f t="shared" si="16"/>
        <v>0</v>
      </c>
      <c r="Z35" s="42">
        <f t="shared" si="17"/>
        <v>-89.84</v>
      </c>
      <c r="AE35" s="42">
        <f t="shared" si="18"/>
        <v>0</v>
      </c>
      <c r="AF35" s="42">
        <f t="shared" si="19"/>
        <v>-89.84</v>
      </c>
      <c r="AK35" s="42">
        <f t="shared" si="20"/>
        <v>0</v>
      </c>
      <c r="AL35" s="42">
        <f t="shared" si="21"/>
        <v>-89.84</v>
      </c>
      <c r="AQ35" s="42">
        <f t="shared" si="22"/>
        <v>0</v>
      </c>
      <c r="AR35" s="42">
        <f t="shared" si="23"/>
        <v>-89.84</v>
      </c>
      <c r="AW35" s="42">
        <f t="shared" si="24"/>
        <v>0</v>
      </c>
      <c r="AX35" s="42">
        <f t="shared" si="25"/>
        <v>-89.84</v>
      </c>
      <c r="BC35" s="42">
        <f t="shared" si="26"/>
        <v>0</v>
      </c>
      <c r="BD35" s="42">
        <f t="shared" si="27"/>
        <v>-89.84</v>
      </c>
      <c r="BI35" s="42">
        <f t="shared" si="28"/>
        <v>0</v>
      </c>
      <c r="BJ35" s="42">
        <f t="shared" si="29"/>
        <v>-89.84</v>
      </c>
      <c r="BO35" s="42">
        <f t="shared" si="30"/>
        <v>0</v>
      </c>
      <c r="BP35" s="42">
        <f t="shared" si="31"/>
        <v>-89.84</v>
      </c>
      <c r="BU35" s="42">
        <f t="shared" si="32"/>
        <v>0</v>
      </c>
      <c r="BV35" s="42">
        <f t="shared" si="33"/>
        <v>-89.84</v>
      </c>
    </row>
    <row r="36" spans="1:74">
      <c r="A36" s="41" t="s">
        <v>119</v>
      </c>
      <c r="B36" s="46">
        <v>1894769.9548000002</v>
      </c>
      <c r="E36" s="42">
        <v>47772.84</v>
      </c>
      <c r="F36" s="41">
        <v>1414.52</v>
      </c>
      <c r="G36" s="42">
        <f t="shared" si="10"/>
        <v>49187.359999999993</v>
      </c>
      <c r="H36" s="42">
        <f t="shared" si="11"/>
        <v>1943957.3148000003</v>
      </c>
      <c r="I36" s="42"/>
      <c r="J36" s="42"/>
      <c r="L36" s="42"/>
      <c r="M36" s="42">
        <f t="shared" si="12"/>
        <v>0</v>
      </c>
      <c r="N36" s="42">
        <f t="shared" si="13"/>
        <v>1943957.3148000003</v>
      </c>
      <c r="S36" s="42">
        <f t="shared" si="14"/>
        <v>0</v>
      </c>
      <c r="T36" s="42">
        <f t="shared" si="15"/>
        <v>1943957.3148000003</v>
      </c>
      <c r="Y36" s="42">
        <f t="shared" si="16"/>
        <v>0</v>
      </c>
      <c r="Z36" s="42">
        <f t="shared" si="17"/>
        <v>1943957.3148000003</v>
      </c>
      <c r="AE36" s="42">
        <f t="shared" si="18"/>
        <v>0</v>
      </c>
      <c r="AF36" s="42">
        <f t="shared" si="19"/>
        <v>1943957.3148000003</v>
      </c>
      <c r="AK36" s="42">
        <f t="shared" si="20"/>
        <v>0</v>
      </c>
      <c r="AL36" s="42">
        <f t="shared" si="21"/>
        <v>1943957.3148000003</v>
      </c>
      <c r="AQ36" s="42">
        <f t="shared" si="22"/>
        <v>0</v>
      </c>
      <c r="AR36" s="42">
        <f t="shared" si="23"/>
        <v>1943957.3148000003</v>
      </c>
      <c r="AW36" s="42">
        <f t="shared" si="24"/>
        <v>0</v>
      </c>
      <c r="AX36" s="42">
        <f t="shared" si="25"/>
        <v>1943957.3148000003</v>
      </c>
      <c r="BC36" s="42">
        <f t="shared" si="26"/>
        <v>0</v>
      </c>
      <c r="BD36" s="42">
        <f t="shared" si="27"/>
        <v>1943957.3148000003</v>
      </c>
      <c r="BI36" s="42">
        <f t="shared" si="28"/>
        <v>0</v>
      </c>
      <c r="BJ36" s="42">
        <f t="shared" si="29"/>
        <v>1943957.3148000003</v>
      </c>
      <c r="BO36" s="42">
        <f t="shared" si="30"/>
        <v>0</v>
      </c>
      <c r="BP36" s="42">
        <f t="shared" si="31"/>
        <v>1943957.3148000003</v>
      </c>
      <c r="BU36" s="42">
        <f t="shared" si="32"/>
        <v>0</v>
      </c>
      <c r="BV36" s="42">
        <f t="shared" si="33"/>
        <v>1943957.3148000003</v>
      </c>
    </row>
    <row r="37" spans="1:74">
      <c r="A37" s="41" t="s">
        <v>120</v>
      </c>
      <c r="B37" s="46">
        <v>-1710412.8396887756</v>
      </c>
      <c r="C37" s="42">
        <v>-83053.613571428607</v>
      </c>
      <c r="E37" s="42"/>
      <c r="F37" s="42"/>
      <c r="G37" s="42">
        <f t="shared" si="10"/>
        <v>-83053.613571428607</v>
      </c>
      <c r="H37" s="42">
        <f t="shared" si="11"/>
        <v>-1793466.4532602043</v>
      </c>
      <c r="I37" s="42"/>
      <c r="K37" s="42"/>
      <c r="L37" s="42"/>
      <c r="M37" s="42">
        <f t="shared" si="12"/>
        <v>0</v>
      </c>
      <c r="N37" s="42">
        <f t="shared" si="13"/>
        <v>-1793466.4532602043</v>
      </c>
      <c r="S37" s="42">
        <f t="shared" si="14"/>
        <v>0</v>
      </c>
      <c r="T37" s="42">
        <f t="shared" si="15"/>
        <v>-1793466.4532602043</v>
      </c>
      <c r="Y37" s="42">
        <f t="shared" si="16"/>
        <v>0</v>
      </c>
      <c r="Z37" s="42">
        <f t="shared" si="17"/>
        <v>-1793466.4532602043</v>
      </c>
      <c r="AE37" s="42">
        <f t="shared" si="18"/>
        <v>0</v>
      </c>
      <c r="AF37" s="42">
        <f t="shared" si="19"/>
        <v>-1793466.4532602043</v>
      </c>
      <c r="AK37" s="42">
        <f t="shared" si="20"/>
        <v>0</v>
      </c>
      <c r="AL37" s="42">
        <f t="shared" si="21"/>
        <v>-1793466.4532602043</v>
      </c>
      <c r="AQ37" s="42">
        <f t="shared" si="22"/>
        <v>0</v>
      </c>
      <c r="AR37" s="42">
        <f t="shared" si="23"/>
        <v>-1793466.4532602043</v>
      </c>
      <c r="AW37" s="42">
        <f t="shared" si="24"/>
        <v>0</v>
      </c>
      <c r="AX37" s="42">
        <f t="shared" si="25"/>
        <v>-1793466.4532602043</v>
      </c>
      <c r="BC37" s="42">
        <f t="shared" si="26"/>
        <v>0</v>
      </c>
      <c r="BD37" s="42">
        <f t="shared" si="27"/>
        <v>-1793466.4532602043</v>
      </c>
      <c r="BI37" s="42">
        <f t="shared" si="28"/>
        <v>0</v>
      </c>
      <c r="BJ37" s="42">
        <f t="shared" si="29"/>
        <v>-1793466.4532602043</v>
      </c>
      <c r="BO37" s="42">
        <f t="shared" si="30"/>
        <v>0</v>
      </c>
      <c r="BP37" s="42">
        <f t="shared" si="31"/>
        <v>-1793466.4532602043</v>
      </c>
      <c r="BU37" s="42">
        <f t="shared" si="32"/>
        <v>0</v>
      </c>
      <c r="BV37" s="42">
        <f t="shared" si="33"/>
        <v>-1793466.4532602043</v>
      </c>
    </row>
    <row r="38" spans="1:74" s="40" customFormat="1">
      <c r="A38" s="40" t="s">
        <v>121</v>
      </c>
      <c r="B38" s="46">
        <v>0</v>
      </c>
      <c r="G38" s="42">
        <f t="shared" si="10"/>
        <v>0</v>
      </c>
      <c r="H38" s="42">
        <f t="shared" si="11"/>
        <v>0</v>
      </c>
      <c r="M38" s="42">
        <f t="shared" si="12"/>
        <v>0</v>
      </c>
      <c r="N38" s="42">
        <f t="shared" si="13"/>
        <v>0</v>
      </c>
      <c r="Q38" s="41"/>
      <c r="S38" s="42">
        <f t="shared" si="14"/>
        <v>0</v>
      </c>
      <c r="T38" s="42">
        <f t="shared" si="15"/>
        <v>0</v>
      </c>
      <c r="Y38" s="42">
        <f t="shared" si="16"/>
        <v>0</v>
      </c>
      <c r="Z38" s="42">
        <f t="shared" si="17"/>
        <v>0</v>
      </c>
      <c r="AE38" s="42">
        <f t="shared" si="18"/>
        <v>0</v>
      </c>
      <c r="AF38" s="42">
        <f t="shared" si="19"/>
        <v>0</v>
      </c>
      <c r="AK38" s="42">
        <f t="shared" si="20"/>
        <v>0</v>
      </c>
      <c r="AL38" s="42">
        <f t="shared" si="21"/>
        <v>0</v>
      </c>
      <c r="AQ38" s="42">
        <f t="shared" si="22"/>
        <v>0</v>
      </c>
      <c r="AR38" s="42">
        <f t="shared" si="23"/>
        <v>0</v>
      </c>
      <c r="AW38" s="42">
        <f t="shared" si="24"/>
        <v>0</v>
      </c>
      <c r="AX38" s="42">
        <f t="shared" si="25"/>
        <v>0</v>
      </c>
      <c r="BC38" s="42">
        <f t="shared" si="26"/>
        <v>0</v>
      </c>
      <c r="BD38" s="42">
        <f t="shared" si="27"/>
        <v>0</v>
      </c>
      <c r="BI38" s="42">
        <f t="shared" si="28"/>
        <v>0</v>
      </c>
      <c r="BJ38" s="42">
        <f t="shared" si="29"/>
        <v>0</v>
      </c>
      <c r="BO38" s="42">
        <f t="shared" si="30"/>
        <v>0</v>
      </c>
      <c r="BP38" s="42">
        <f t="shared" si="31"/>
        <v>0</v>
      </c>
      <c r="BU38" s="42">
        <f t="shared" si="32"/>
        <v>0</v>
      </c>
      <c r="BV38" s="42">
        <f t="shared" si="33"/>
        <v>0</v>
      </c>
    </row>
    <row r="39" spans="1:74" s="40" customFormat="1">
      <c r="A39" s="40" t="s">
        <v>122</v>
      </c>
      <c r="B39" s="46">
        <v>61294.27</v>
      </c>
      <c r="G39" s="42">
        <f t="shared" si="10"/>
        <v>0</v>
      </c>
      <c r="H39" s="42">
        <f t="shared" si="11"/>
        <v>61294.27</v>
      </c>
      <c r="M39" s="42">
        <f t="shared" si="12"/>
        <v>0</v>
      </c>
      <c r="N39" s="42">
        <f t="shared" si="13"/>
        <v>61294.27</v>
      </c>
      <c r="S39" s="42">
        <f t="shared" si="14"/>
        <v>0</v>
      </c>
      <c r="T39" s="42">
        <f t="shared" si="15"/>
        <v>61294.27</v>
      </c>
      <c r="Y39" s="42">
        <f t="shared" si="16"/>
        <v>0</v>
      </c>
      <c r="Z39" s="42">
        <f t="shared" si="17"/>
        <v>61294.27</v>
      </c>
      <c r="AE39" s="42">
        <f t="shared" si="18"/>
        <v>0</v>
      </c>
      <c r="AF39" s="42">
        <f t="shared" si="19"/>
        <v>61294.27</v>
      </c>
      <c r="AJ39" s="46"/>
      <c r="AK39" s="42">
        <f t="shared" si="20"/>
        <v>0</v>
      </c>
      <c r="AL39" s="42">
        <f t="shared" si="21"/>
        <v>61294.27</v>
      </c>
      <c r="AP39" s="46"/>
      <c r="AQ39" s="42">
        <f t="shared" si="22"/>
        <v>0</v>
      </c>
      <c r="AR39" s="42">
        <f t="shared" si="23"/>
        <v>61294.27</v>
      </c>
      <c r="AV39" s="46"/>
      <c r="AW39" s="42">
        <f t="shared" si="24"/>
        <v>0</v>
      </c>
      <c r="AX39" s="42">
        <f t="shared" si="25"/>
        <v>61294.27</v>
      </c>
      <c r="BB39" s="46"/>
      <c r="BC39" s="42">
        <f t="shared" si="26"/>
        <v>0</v>
      </c>
      <c r="BD39" s="42">
        <f t="shared" si="27"/>
        <v>61294.27</v>
      </c>
      <c r="BH39" s="46"/>
      <c r="BI39" s="42">
        <f t="shared" si="28"/>
        <v>0</v>
      </c>
      <c r="BJ39" s="42">
        <f t="shared" si="29"/>
        <v>61294.27</v>
      </c>
      <c r="BN39" s="46"/>
      <c r="BO39" s="42">
        <f t="shared" si="30"/>
        <v>0</v>
      </c>
      <c r="BP39" s="42">
        <f t="shared" si="31"/>
        <v>61294.27</v>
      </c>
      <c r="BT39" s="46"/>
      <c r="BU39" s="42">
        <f t="shared" si="32"/>
        <v>0</v>
      </c>
      <c r="BV39" s="42">
        <f t="shared" si="33"/>
        <v>61294.27</v>
      </c>
    </row>
    <row r="40" spans="1:74">
      <c r="A40" s="41" t="s">
        <v>123</v>
      </c>
      <c r="B40" s="46">
        <v>0</v>
      </c>
      <c r="C40" s="42"/>
      <c r="D40" s="42"/>
      <c r="E40" s="42"/>
      <c r="F40" s="42"/>
      <c r="G40" s="42">
        <f t="shared" si="10"/>
        <v>0</v>
      </c>
      <c r="H40" s="42">
        <f t="shared" si="11"/>
        <v>0</v>
      </c>
      <c r="I40" s="42"/>
      <c r="J40" s="42"/>
      <c r="K40" s="42"/>
      <c r="L40" s="42"/>
      <c r="M40" s="42">
        <f t="shared" si="12"/>
        <v>0</v>
      </c>
      <c r="N40" s="42">
        <f t="shared" si="13"/>
        <v>0</v>
      </c>
      <c r="S40" s="42">
        <f t="shared" si="14"/>
        <v>0</v>
      </c>
      <c r="T40" s="42">
        <f t="shared" si="15"/>
        <v>0</v>
      </c>
      <c r="Y40" s="42">
        <f t="shared" si="16"/>
        <v>0</v>
      </c>
      <c r="Z40" s="42">
        <f t="shared" si="17"/>
        <v>0</v>
      </c>
      <c r="AE40" s="42">
        <f t="shared" si="18"/>
        <v>0</v>
      </c>
      <c r="AF40" s="42">
        <f t="shared" si="19"/>
        <v>0</v>
      </c>
      <c r="AG40" s="42"/>
      <c r="AH40" s="42"/>
      <c r="AI40" s="42"/>
      <c r="AK40" s="42">
        <f t="shared" si="20"/>
        <v>0</v>
      </c>
      <c r="AL40" s="42">
        <f t="shared" si="21"/>
        <v>0</v>
      </c>
      <c r="AM40" s="42"/>
      <c r="AN40" s="42"/>
      <c r="AO40" s="42"/>
      <c r="AQ40" s="42">
        <f t="shared" si="22"/>
        <v>0</v>
      </c>
      <c r="AR40" s="42">
        <f t="shared" si="23"/>
        <v>0</v>
      </c>
      <c r="AS40" s="42"/>
      <c r="AT40" s="42"/>
      <c r="AU40" s="42"/>
      <c r="AW40" s="42">
        <f t="shared" si="24"/>
        <v>0</v>
      </c>
      <c r="AX40" s="42">
        <f t="shared" si="25"/>
        <v>0</v>
      </c>
      <c r="AY40" s="42"/>
      <c r="AZ40" s="42"/>
      <c r="BA40" s="42"/>
      <c r="BC40" s="42">
        <f t="shared" si="26"/>
        <v>0</v>
      </c>
      <c r="BD40" s="42">
        <f t="shared" si="27"/>
        <v>0</v>
      </c>
      <c r="BE40" s="42"/>
      <c r="BF40" s="42"/>
      <c r="BG40" s="42"/>
      <c r="BI40" s="42">
        <f t="shared" si="28"/>
        <v>0</v>
      </c>
      <c r="BJ40" s="42">
        <f t="shared" si="29"/>
        <v>0</v>
      </c>
      <c r="BK40" s="42"/>
      <c r="BL40" s="42"/>
      <c r="BM40" s="42"/>
      <c r="BO40" s="42">
        <f t="shared" si="30"/>
        <v>0</v>
      </c>
      <c r="BP40" s="42">
        <f t="shared" si="31"/>
        <v>0</v>
      </c>
      <c r="BQ40" s="42"/>
      <c r="BR40" s="42"/>
      <c r="BS40" s="42"/>
      <c r="BU40" s="42">
        <f t="shared" si="32"/>
        <v>0</v>
      </c>
      <c r="BV40" s="42">
        <f t="shared" si="33"/>
        <v>0</v>
      </c>
    </row>
    <row r="41" spans="1:74">
      <c r="A41" s="41" t="s">
        <v>124</v>
      </c>
      <c r="B41" s="46">
        <v>-10000000</v>
      </c>
      <c r="C41" s="42"/>
      <c r="D41" s="42"/>
      <c r="E41" s="42"/>
      <c r="F41" s="42"/>
      <c r="G41" s="42">
        <f t="shared" si="10"/>
        <v>0</v>
      </c>
      <c r="H41" s="42">
        <f t="shared" si="11"/>
        <v>-10000000</v>
      </c>
      <c r="I41" s="42"/>
      <c r="J41" s="42"/>
      <c r="K41" s="42"/>
      <c r="L41" s="42"/>
      <c r="M41" s="42">
        <f t="shared" si="12"/>
        <v>0</v>
      </c>
      <c r="N41" s="42">
        <f t="shared" si="13"/>
        <v>-10000000</v>
      </c>
      <c r="S41" s="42">
        <f t="shared" si="14"/>
        <v>0</v>
      </c>
      <c r="T41" s="42">
        <f t="shared" si="15"/>
        <v>-10000000</v>
      </c>
      <c r="Y41" s="42">
        <f t="shared" si="16"/>
        <v>0</v>
      </c>
      <c r="Z41" s="42">
        <f t="shared" si="17"/>
        <v>-10000000</v>
      </c>
      <c r="AE41" s="42">
        <f t="shared" si="18"/>
        <v>0</v>
      </c>
      <c r="AF41" s="42">
        <f t="shared" si="19"/>
        <v>-10000000</v>
      </c>
      <c r="AG41" s="42"/>
      <c r="AH41" s="42"/>
      <c r="AI41" s="42"/>
      <c r="AK41" s="42">
        <f t="shared" si="20"/>
        <v>0</v>
      </c>
      <c r="AL41" s="42">
        <f t="shared" si="21"/>
        <v>-10000000</v>
      </c>
      <c r="AM41" s="42"/>
      <c r="AN41" s="42"/>
      <c r="AO41" s="42"/>
      <c r="AQ41" s="42">
        <f t="shared" si="22"/>
        <v>0</v>
      </c>
      <c r="AR41" s="42">
        <f t="shared" si="23"/>
        <v>-10000000</v>
      </c>
      <c r="AS41" s="42"/>
      <c r="AT41" s="42"/>
      <c r="AU41" s="42"/>
      <c r="AW41" s="42">
        <f t="shared" si="24"/>
        <v>0</v>
      </c>
      <c r="AX41" s="42">
        <f t="shared" si="25"/>
        <v>-10000000</v>
      </c>
      <c r="AY41" s="42"/>
      <c r="AZ41" s="42"/>
      <c r="BA41" s="42"/>
      <c r="BC41" s="42">
        <f t="shared" si="26"/>
        <v>0</v>
      </c>
      <c r="BD41" s="42">
        <f t="shared" si="27"/>
        <v>-10000000</v>
      </c>
      <c r="BE41" s="42"/>
      <c r="BF41" s="42"/>
      <c r="BG41" s="42"/>
      <c r="BI41" s="42">
        <f t="shared" si="28"/>
        <v>0</v>
      </c>
      <c r="BJ41" s="42">
        <f t="shared" si="29"/>
        <v>-10000000</v>
      </c>
      <c r="BK41" s="42"/>
      <c r="BL41" s="42"/>
      <c r="BM41" s="42"/>
      <c r="BO41" s="42">
        <f t="shared" si="30"/>
        <v>0</v>
      </c>
      <c r="BP41" s="42">
        <f t="shared" si="31"/>
        <v>-10000000</v>
      </c>
      <c r="BQ41" s="42"/>
      <c r="BR41" s="42"/>
      <c r="BS41" s="42"/>
      <c r="BU41" s="42">
        <f t="shared" si="32"/>
        <v>0</v>
      </c>
      <c r="BV41" s="42">
        <f t="shared" si="33"/>
        <v>-10000000</v>
      </c>
    </row>
    <row r="42" spans="1:74" s="48" customFormat="1">
      <c r="A42" s="48" t="s">
        <v>25</v>
      </c>
      <c r="B42" s="49">
        <v>660170.88887440506</v>
      </c>
      <c r="G42" s="49">
        <f t="shared" si="10"/>
        <v>0</v>
      </c>
      <c r="H42" s="49">
        <f>B42+G42</f>
        <v>660170.88887440506</v>
      </c>
      <c r="M42" s="49">
        <f t="shared" si="12"/>
        <v>0</v>
      </c>
      <c r="N42" s="49">
        <f t="shared" si="13"/>
        <v>660170.88887440506</v>
      </c>
      <c r="S42" s="49">
        <f t="shared" si="14"/>
        <v>0</v>
      </c>
      <c r="T42" s="49">
        <f t="shared" si="15"/>
        <v>660170.88887440506</v>
      </c>
      <c r="Y42" s="49">
        <f t="shared" si="16"/>
        <v>0</v>
      </c>
      <c r="Z42" s="49">
        <f t="shared" si="17"/>
        <v>660170.88887440506</v>
      </c>
      <c r="AE42" s="49">
        <f t="shared" si="18"/>
        <v>0</v>
      </c>
      <c r="AF42" s="49">
        <f t="shared" si="19"/>
        <v>660170.88887440506</v>
      </c>
      <c r="AG42" s="49"/>
      <c r="AH42" s="49"/>
      <c r="AI42" s="49"/>
      <c r="AJ42" s="49"/>
      <c r="AK42" s="49">
        <f t="shared" si="20"/>
        <v>0</v>
      </c>
      <c r="AL42" s="49">
        <f t="shared" si="21"/>
        <v>660170.88887440506</v>
      </c>
      <c r="AM42" s="49"/>
      <c r="AN42" s="49"/>
      <c r="AO42" s="49"/>
      <c r="AP42" s="49"/>
      <c r="AQ42" s="49">
        <f t="shared" si="22"/>
        <v>0</v>
      </c>
      <c r="AR42" s="49">
        <f t="shared" si="23"/>
        <v>660170.88887440506</v>
      </c>
      <c r="AS42" s="49"/>
      <c r="AT42" s="49"/>
      <c r="AU42" s="49"/>
      <c r="AV42" s="49"/>
      <c r="AW42" s="49">
        <f t="shared" si="24"/>
        <v>0</v>
      </c>
      <c r="AX42" s="49">
        <f t="shared" si="25"/>
        <v>660170.88887440506</v>
      </c>
      <c r="AY42" s="49"/>
      <c r="AZ42" s="49"/>
      <c r="BA42" s="49"/>
      <c r="BB42" s="49"/>
      <c r="BC42" s="49">
        <f t="shared" si="26"/>
        <v>0</v>
      </c>
      <c r="BD42" s="49">
        <f t="shared" si="27"/>
        <v>660170.88887440506</v>
      </c>
      <c r="BE42" s="49"/>
      <c r="BF42" s="49"/>
      <c r="BG42" s="49"/>
      <c r="BH42" s="49"/>
      <c r="BI42" s="49">
        <f t="shared" si="28"/>
        <v>0</v>
      </c>
      <c r="BJ42" s="49">
        <f t="shared" si="29"/>
        <v>660170.88887440506</v>
      </c>
      <c r="BK42" s="49"/>
      <c r="BL42" s="49"/>
      <c r="BM42" s="49"/>
      <c r="BN42" s="49"/>
      <c r="BO42" s="49">
        <f t="shared" si="30"/>
        <v>0</v>
      </c>
      <c r="BP42" s="49">
        <f t="shared" si="31"/>
        <v>660170.88887440506</v>
      </c>
      <c r="BQ42" s="49"/>
      <c r="BR42" s="49"/>
      <c r="BS42" s="49"/>
      <c r="BT42" s="49"/>
      <c r="BU42" s="49">
        <f t="shared" si="32"/>
        <v>0</v>
      </c>
      <c r="BV42" s="49">
        <f t="shared" si="33"/>
        <v>660170.88887440506</v>
      </c>
    </row>
    <row r="43" spans="1:74">
      <c r="A43" s="41" t="s">
        <v>125</v>
      </c>
      <c r="B43" s="46"/>
      <c r="C43" s="41">
        <v>-692113.44642857101</v>
      </c>
      <c r="G43" s="42">
        <f t="shared" si="10"/>
        <v>-692113.44642857101</v>
      </c>
      <c r="H43" s="42">
        <f t="shared" si="11"/>
        <v>-692113.44642857101</v>
      </c>
      <c r="M43" s="42">
        <f t="shared" si="12"/>
        <v>0</v>
      </c>
      <c r="N43" s="42">
        <f t="shared" si="13"/>
        <v>-692113.44642857101</v>
      </c>
      <c r="S43" s="42">
        <f t="shared" si="14"/>
        <v>0</v>
      </c>
      <c r="T43" s="42">
        <f t="shared" si="15"/>
        <v>-692113.44642857101</v>
      </c>
      <c r="Y43" s="42">
        <f t="shared" si="16"/>
        <v>0</v>
      </c>
      <c r="Z43" s="42">
        <f t="shared" si="17"/>
        <v>-692113.44642857101</v>
      </c>
      <c r="AE43" s="42">
        <f t="shared" si="18"/>
        <v>0</v>
      </c>
      <c r="AF43" s="42">
        <f t="shared" si="19"/>
        <v>-692113.44642857101</v>
      </c>
      <c r="AJ43" s="46"/>
      <c r="AK43" s="42">
        <f t="shared" si="20"/>
        <v>0</v>
      </c>
      <c r="AL43" s="42">
        <f t="shared" si="21"/>
        <v>-692113.44642857101</v>
      </c>
      <c r="AP43" s="46"/>
      <c r="AQ43" s="42">
        <f t="shared" si="22"/>
        <v>0</v>
      </c>
      <c r="AR43" s="42">
        <f t="shared" si="23"/>
        <v>-692113.44642857101</v>
      </c>
      <c r="AV43" s="46"/>
      <c r="AW43" s="42">
        <f>SUM(AS43:AV43)</f>
        <v>0</v>
      </c>
      <c r="AX43" s="42">
        <f t="shared" si="25"/>
        <v>-692113.44642857101</v>
      </c>
      <c r="BB43" s="46"/>
      <c r="BC43" s="42">
        <f>SUM(AY43:BB43)</f>
        <v>0</v>
      </c>
      <c r="BD43" s="42">
        <f t="shared" si="27"/>
        <v>-692113.44642857101</v>
      </c>
      <c r="BH43" s="46"/>
      <c r="BI43" s="42">
        <f>SUM(BE43:BH43)</f>
        <v>0</v>
      </c>
      <c r="BJ43" s="42">
        <f t="shared" si="29"/>
        <v>-692113.44642857101</v>
      </c>
      <c r="BN43" s="46"/>
      <c r="BO43" s="42">
        <f>SUM(BK43:BN43)</f>
        <v>0</v>
      </c>
      <c r="BP43" s="42">
        <f t="shared" si="31"/>
        <v>-692113.44642857101</v>
      </c>
      <c r="BT43" s="46"/>
      <c r="BU43" s="42">
        <f t="shared" ref="BU43:BU48" si="34">SUM(BQ43:BT43)</f>
        <v>0</v>
      </c>
      <c r="BV43" s="42">
        <f t="shared" si="33"/>
        <v>-692113.44642857101</v>
      </c>
    </row>
    <row r="44" spans="1:74">
      <c r="A44" s="41" t="s">
        <v>403</v>
      </c>
      <c r="B44" s="46"/>
      <c r="F44" s="41">
        <v>2700</v>
      </c>
      <c r="G44" s="42">
        <f t="shared" si="10"/>
        <v>2700</v>
      </c>
      <c r="H44" s="42">
        <f t="shared" si="11"/>
        <v>2700</v>
      </c>
      <c r="M44" s="42">
        <f t="shared" si="12"/>
        <v>0</v>
      </c>
      <c r="N44" s="42">
        <f t="shared" si="13"/>
        <v>2700</v>
      </c>
      <c r="S44" s="42">
        <f t="shared" si="14"/>
        <v>0</v>
      </c>
      <c r="T44" s="42">
        <f t="shared" si="15"/>
        <v>2700</v>
      </c>
      <c r="Y44" s="42">
        <f t="shared" si="16"/>
        <v>0</v>
      </c>
      <c r="Z44" s="42">
        <f t="shared" si="17"/>
        <v>2700</v>
      </c>
      <c r="AE44" s="42">
        <f t="shared" si="18"/>
        <v>0</v>
      </c>
      <c r="AF44" s="42">
        <f t="shared" si="19"/>
        <v>2700</v>
      </c>
      <c r="AJ44" s="46"/>
      <c r="AK44" s="42">
        <f t="shared" si="20"/>
        <v>0</v>
      </c>
      <c r="AL44" s="42">
        <f t="shared" si="21"/>
        <v>2700</v>
      </c>
      <c r="AP44" s="46"/>
      <c r="AQ44" s="42">
        <f t="shared" si="22"/>
        <v>0</v>
      </c>
      <c r="AR44" s="42">
        <f t="shared" si="23"/>
        <v>2700</v>
      </c>
      <c r="AV44" s="46"/>
      <c r="AW44" s="42">
        <f>SUM(AS44:AV44)</f>
        <v>0</v>
      </c>
      <c r="AX44" s="42">
        <f>AR44+AW44</f>
        <v>2700</v>
      </c>
      <c r="BB44" s="46"/>
      <c r="BC44" s="42">
        <f>SUM(AY44:BB44)</f>
        <v>0</v>
      </c>
      <c r="BD44" s="42">
        <f>AX44+BC44</f>
        <v>2700</v>
      </c>
      <c r="BH44" s="46"/>
      <c r="BI44" s="42">
        <f>SUM(BE44:BH44)</f>
        <v>0</v>
      </c>
      <c r="BJ44" s="42">
        <f>BD44+BI44</f>
        <v>2700</v>
      </c>
      <c r="BN44" s="46"/>
      <c r="BO44" s="42">
        <f t="shared" ref="BO44:BO49" si="35">SUM(BK44:BN44)</f>
        <v>0</v>
      </c>
      <c r="BP44" s="42">
        <f t="shared" ref="BP44:BP49" si="36">BJ44+BO44</f>
        <v>2700</v>
      </c>
      <c r="BT44" s="46"/>
      <c r="BU44" s="42">
        <f t="shared" si="34"/>
        <v>0</v>
      </c>
      <c r="BV44" s="42">
        <f>BP44+BU44</f>
        <v>2700</v>
      </c>
    </row>
    <row r="45" spans="1:74">
      <c r="A45" s="41" t="s">
        <v>255</v>
      </c>
      <c r="B45" s="46"/>
      <c r="D45" s="41">
        <v>329.96</v>
      </c>
      <c r="G45" s="42">
        <f t="shared" si="10"/>
        <v>329.96</v>
      </c>
      <c r="H45" s="42">
        <f t="shared" si="11"/>
        <v>329.96</v>
      </c>
      <c r="M45" s="42">
        <f t="shared" si="12"/>
        <v>0</v>
      </c>
      <c r="N45" s="42">
        <f t="shared" si="13"/>
        <v>329.96</v>
      </c>
      <c r="S45" s="42">
        <f t="shared" si="14"/>
        <v>0</v>
      </c>
      <c r="T45" s="42">
        <f t="shared" si="15"/>
        <v>329.96</v>
      </c>
      <c r="Y45" s="42">
        <f t="shared" si="16"/>
        <v>0</v>
      </c>
      <c r="Z45" s="42">
        <f t="shared" si="17"/>
        <v>329.96</v>
      </c>
      <c r="AE45" s="42">
        <f t="shared" si="18"/>
        <v>0</v>
      </c>
      <c r="AF45" s="42">
        <f t="shared" si="19"/>
        <v>329.96</v>
      </c>
      <c r="AK45" s="42">
        <f t="shared" si="20"/>
        <v>0</v>
      </c>
      <c r="AL45" s="42">
        <f t="shared" si="21"/>
        <v>329.96</v>
      </c>
      <c r="AQ45" s="42">
        <f t="shared" si="22"/>
        <v>0</v>
      </c>
      <c r="AR45" s="42">
        <f t="shared" si="23"/>
        <v>329.96</v>
      </c>
      <c r="AW45" s="42">
        <f>SUM(AS45:AV45)</f>
        <v>0</v>
      </c>
      <c r="AX45" s="42">
        <f>AR45+AW45</f>
        <v>329.96</v>
      </c>
      <c r="BC45" s="42">
        <f>SUM(AY45:BB45)</f>
        <v>0</v>
      </c>
      <c r="BD45" s="42">
        <f>AX45+BC45</f>
        <v>329.96</v>
      </c>
      <c r="BI45" s="42">
        <f>SUM(BE45:BH45)</f>
        <v>0</v>
      </c>
      <c r="BJ45" s="42">
        <f>BD45+BI45</f>
        <v>329.96</v>
      </c>
      <c r="BO45" s="42">
        <f t="shared" si="35"/>
        <v>0</v>
      </c>
      <c r="BP45" s="42">
        <f t="shared" si="36"/>
        <v>329.96</v>
      </c>
      <c r="BU45" s="42">
        <f t="shared" si="34"/>
        <v>0</v>
      </c>
      <c r="BV45" s="42">
        <f>BP45+BU45</f>
        <v>329.96</v>
      </c>
    </row>
    <row r="46" spans="1:74" hidden="1">
      <c r="A46" s="41" t="s">
        <v>126</v>
      </c>
      <c r="B46" s="46"/>
      <c r="G46" s="42">
        <f t="shared" si="10"/>
        <v>0</v>
      </c>
      <c r="H46" s="42">
        <f t="shared" si="11"/>
        <v>0</v>
      </c>
      <c r="M46" s="42">
        <f t="shared" si="12"/>
        <v>0</v>
      </c>
      <c r="N46" s="42">
        <f t="shared" si="13"/>
        <v>0</v>
      </c>
      <c r="S46" s="42">
        <f t="shared" si="14"/>
        <v>0</v>
      </c>
      <c r="T46" s="42">
        <f t="shared" si="15"/>
        <v>0</v>
      </c>
      <c r="Y46" s="42">
        <f t="shared" si="16"/>
        <v>0</v>
      </c>
      <c r="Z46" s="42">
        <f t="shared" si="17"/>
        <v>0</v>
      </c>
      <c r="AE46" s="42">
        <f t="shared" si="18"/>
        <v>0</v>
      </c>
      <c r="AF46" s="42">
        <f t="shared" si="19"/>
        <v>0</v>
      </c>
      <c r="AG46" s="42"/>
      <c r="AH46" s="42"/>
      <c r="AI46" s="42"/>
      <c r="AK46" s="42">
        <f t="shared" si="20"/>
        <v>0</v>
      </c>
      <c r="AL46" s="42">
        <f t="shared" si="21"/>
        <v>0</v>
      </c>
      <c r="AM46" s="42"/>
      <c r="AN46" s="42"/>
      <c r="AO46" s="42"/>
      <c r="AQ46" s="42">
        <f t="shared" si="22"/>
        <v>0</v>
      </c>
      <c r="AR46" s="42">
        <f t="shared" si="23"/>
        <v>0</v>
      </c>
      <c r="AS46" s="42"/>
      <c r="AT46" s="42"/>
      <c r="AU46" s="42"/>
      <c r="AW46" s="42">
        <f>SUM(AS46:AV46)</f>
        <v>0</v>
      </c>
      <c r="AX46" s="42">
        <f>AR46+AW46</f>
        <v>0</v>
      </c>
      <c r="AY46" s="42"/>
      <c r="AZ46" s="42"/>
      <c r="BA46" s="42"/>
      <c r="BC46" s="42">
        <f t="shared" ref="BC46:BC56" si="37">SUM(AY46:BB46)</f>
        <v>0</v>
      </c>
      <c r="BD46" s="42">
        <f>AX46+BC46</f>
        <v>0</v>
      </c>
      <c r="BE46" s="42"/>
      <c r="BF46" s="42"/>
      <c r="BG46" s="42"/>
      <c r="BI46" s="42">
        <f t="shared" ref="BI46:BI56" si="38">SUM(BE46:BH46)</f>
        <v>0</v>
      </c>
      <c r="BJ46" s="42">
        <f t="shared" si="29"/>
        <v>0</v>
      </c>
      <c r="BK46" s="42"/>
      <c r="BL46" s="42"/>
      <c r="BM46" s="42"/>
      <c r="BO46" s="42">
        <f t="shared" si="35"/>
        <v>0</v>
      </c>
      <c r="BP46" s="42">
        <f t="shared" si="36"/>
        <v>0</v>
      </c>
      <c r="BQ46" s="42"/>
      <c r="BR46" s="42"/>
      <c r="BS46" s="42"/>
      <c r="BU46" s="42">
        <f t="shared" si="34"/>
        <v>0</v>
      </c>
      <c r="BV46" s="42">
        <f>BP46+BU46</f>
        <v>0</v>
      </c>
    </row>
    <row r="47" spans="1:74">
      <c r="A47" s="41" t="s">
        <v>127</v>
      </c>
      <c r="B47" s="46"/>
      <c r="G47" s="42">
        <f t="shared" si="10"/>
        <v>0</v>
      </c>
      <c r="H47" s="42">
        <f t="shared" si="11"/>
        <v>0</v>
      </c>
      <c r="M47" s="42">
        <f t="shared" si="12"/>
        <v>0</v>
      </c>
      <c r="N47" s="42">
        <f t="shared" si="13"/>
        <v>0</v>
      </c>
      <c r="S47" s="42">
        <f t="shared" si="14"/>
        <v>0</v>
      </c>
      <c r="T47" s="42">
        <f t="shared" si="15"/>
        <v>0</v>
      </c>
      <c r="Y47" s="42">
        <f t="shared" si="16"/>
        <v>0</v>
      </c>
      <c r="Z47" s="42">
        <f t="shared" si="17"/>
        <v>0</v>
      </c>
      <c r="AE47" s="42">
        <f t="shared" si="18"/>
        <v>0</v>
      </c>
      <c r="AF47" s="42">
        <f t="shared" si="19"/>
        <v>0</v>
      </c>
      <c r="AG47" s="42"/>
      <c r="AH47" s="42"/>
      <c r="AI47" s="42"/>
      <c r="AK47" s="42">
        <f t="shared" si="20"/>
        <v>0</v>
      </c>
      <c r="AL47" s="42">
        <f t="shared" si="21"/>
        <v>0</v>
      </c>
      <c r="AM47" s="42"/>
      <c r="AN47" s="42"/>
      <c r="AO47" s="42"/>
      <c r="AQ47" s="42">
        <f t="shared" si="22"/>
        <v>0</v>
      </c>
      <c r="AR47" s="42">
        <f t="shared" si="23"/>
        <v>0</v>
      </c>
      <c r="AS47" s="42"/>
      <c r="AT47" s="42"/>
      <c r="AU47" s="42"/>
      <c r="AW47" s="42">
        <f>SUM(AS47:AV47)</f>
        <v>0</v>
      </c>
      <c r="AX47" s="42">
        <f>AR47+AW47</f>
        <v>0</v>
      </c>
      <c r="AY47" s="42"/>
      <c r="AZ47" s="42"/>
      <c r="BA47" s="42"/>
      <c r="BC47" s="42">
        <f t="shared" si="37"/>
        <v>0</v>
      </c>
      <c r="BD47" s="42">
        <f>AX47+BC47</f>
        <v>0</v>
      </c>
      <c r="BE47" s="42"/>
      <c r="BF47" s="42"/>
      <c r="BG47" s="42"/>
      <c r="BI47" s="42">
        <f t="shared" si="38"/>
        <v>0</v>
      </c>
      <c r="BJ47" s="42">
        <f t="shared" si="29"/>
        <v>0</v>
      </c>
      <c r="BK47" s="42"/>
      <c r="BL47" s="42"/>
      <c r="BM47" s="42"/>
      <c r="BO47" s="42">
        <f t="shared" si="35"/>
        <v>0</v>
      </c>
      <c r="BP47" s="42">
        <f t="shared" si="36"/>
        <v>0</v>
      </c>
      <c r="BQ47" s="42"/>
      <c r="BR47" s="42"/>
      <c r="BS47" s="42"/>
      <c r="BU47" s="42">
        <f t="shared" si="34"/>
        <v>0</v>
      </c>
      <c r="BV47" s="42">
        <f>BP47+BU47</f>
        <v>0</v>
      </c>
    </row>
    <row r="48" spans="1:74">
      <c r="A48" s="41" t="s">
        <v>128</v>
      </c>
      <c r="B48" s="46"/>
      <c r="C48" s="46">
        <v>-77330</v>
      </c>
      <c r="G48" s="42">
        <f t="shared" si="10"/>
        <v>-77330</v>
      </c>
      <c r="H48" s="42">
        <f t="shared" si="11"/>
        <v>-77330</v>
      </c>
      <c r="M48" s="42">
        <f t="shared" si="12"/>
        <v>0</v>
      </c>
      <c r="N48" s="42">
        <f t="shared" si="13"/>
        <v>-77330</v>
      </c>
      <c r="S48" s="42">
        <f t="shared" si="14"/>
        <v>0</v>
      </c>
      <c r="T48" s="42">
        <f t="shared" si="15"/>
        <v>-77330</v>
      </c>
      <c r="Y48" s="42">
        <f t="shared" si="16"/>
        <v>0</v>
      </c>
      <c r="Z48" s="42">
        <f t="shared" si="17"/>
        <v>-77330</v>
      </c>
      <c r="AE48" s="42">
        <f t="shared" si="18"/>
        <v>0</v>
      </c>
      <c r="AF48" s="42">
        <f t="shared" si="19"/>
        <v>-77330</v>
      </c>
      <c r="AK48" s="42">
        <f t="shared" si="20"/>
        <v>0</v>
      </c>
      <c r="AL48" s="42">
        <f t="shared" si="21"/>
        <v>-77330</v>
      </c>
      <c r="AQ48" s="42">
        <f t="shared" si="22"/>
        <v>0</v>
      </c>
      <c r="AR48" s="42">
        <f t="shared" si="23"/>
        <v>-77330</v>
      </c>
      <c r="AW48" s="42">
        <f t="shared" ref="AW48:AW56" si="39">SUM(AS48:AV48)</f>
        <v>0</v>
      </c>
      <c r="AX48" s="42">
        <f t="shared" si="25"/>
        <v>-77330</v>
      </c>
      <c r="BC48" s="42">
        <f t="shared" si="37"/>
        <v>0</v>
      </c>
      <c r="BD48" s="42">
        <f>AX48+BC48</f>
        <v>-77330</v>
      </c>
      <c r="BI48" s="42">
        <f t="shared" si="38"/>
        <v>0</v>
      </c>
      <c r="BJ48" s="42">
        <f t="shared" si="29"/>
        <v>-77330</v>
      </c>
      <c r="BO48" s="42">
        <f>SUM(BK48:BN48)</f>
        <v>0</v>
      </c>
      <c r="BP48" s="42">
        <f t="shared" si="36"/>
        <v>-77330</v>
      </c>
      <c r="BU48" s="42">
        <f t="shared" si="34"/>
        <v>0</v>
      </c>
      <c r="BV48" s="42">
        <f>BP48+BU48</f>
        <v>-77330</v>
      </c>
    </row>
    <row r="49" spans="1:74">
      <c r="A49" s="41" t="s">
        <v>129</v>
      </c>
      <c r="C49" s="41">
        <v>-7940</v>
      </c>
      <c r="G49" s="42">
        <f t="shared" si="10"/>
        <v>-7940</v>
      </c>
      <c r="H49" s="42">
        <f t="shared" si="11"/>
        <v>-7940</v>
      </c>
      <c r="M49" s="42">
        <f t="shared" si="12"/>
        <v>0</v>
      </c>
      <c r="N49" s="42">
        <f t="shared" si="13"/>
        <v>-7940</v>
      </c>
      <c r="S49" s="42">
        <f t="shared" si="14"/>
        <v>0</v>
      </c>
      <c r="T49" s="42">
        <f t="shared" si="15"/>
        <v>-7940</v>
      </c>
      <c r="Y49" s="42">
        <f t="shared" si="16"/>
        <v>0</v>
      </c>
      <c r="Z49" s="42">
        <f t="shared" si="17"/>
        <v>-7940</v>
      </c>
      <c r="AE49" s="42">
        <f t="shared" si="18"/>
        <v>0</v>
      </c>
      <c r="AF49" s="42">
        <f t="shared" si="19"/>
        <v>-7940</v>
      </c>
      <c r="AK49" s="42">
        <f t="shared" si="20"/>
        <v>0</v>
      </c>
      <c r="AL49" s="42">
        <f t="shared" si="21"/>
        <v>-7940</v>
      </c>
      <c r="AQ49" s="42">
        <f t="shared" si="22"/>
        <v>0</v>
      </c>
      <c r="AR49" s="42">
        <f t="shared" si="23"/>
        <v>-7940</v>
      </c>
      <c r="AW49" s="42">
        <f t="shared" si="39"/>
        <v>0</v>
      </c>
      <c r="AX49" s="42">
        <f t="shared" si="25"/>
        <v>-7940</v>
      </c>
      <c r="BC49" s="42">
        <f t="shared" si="37"/>
        <v>0</v>
      </c>
      <c r="BD49" s="42">
        <f t="shared" si="27"/>
        <v>-7940</v>
      </c>
      <c r="BI49" s="42">
        <f t="shared" si="38"/>
        <v>0</v>
      </c>
      <c r="BJ49" s="42">
        <f t="shared" si="29"/>
        <v>-7940</v>
      </c>
      <c r="BO49" s="42">
        <f t="shared" si="35"/>
        <v>0</v>
      </c>
      <c r="BP49" s="42">
        <f t="shared" si="36"/>
        <v>-7940</v>
      </c>
      <c r="BU49" s="42">
        <f t="shared" ref="BU49:BU56" si="40">SUM(BQ49:BT49)</f>
        <v>0</v>
      </c>
      <c r="BV49" s="42">
        <f t="shared" si="33"/>
        <v>-7940</v>
      </c>
    </row>
    <row r="50" spans="1:74">
      <c r="A50" s="41" t="s">
        <v>130</v>
      </c>
      <c r="B50" s="46"/>
      <c r="F50" s="41">
        <v>-461.03</v>
      </c>
      <c r="G50" s="42">
        <f t="shared" si="10"/>
        <v>-461.03</v>
      </c>
      <c r="H50" s="42">
        <f t="shared" si="11"/>
        <v>-461.03</v>
      </c>
      <c r="M50" s="42">
        <f t="shared" si="12"/>
        <v>0</v>
      </c>
      <c r="N50" s="42">
        <f t="shared" si="13"/>
        <v>-461.03</v>
      </c>
      <c r="S50" s="42">
        <f t="shared" si="14"/>
        <v>0</v>
      </c>
      <c r="T50" s="42">
        <f t="shared" si="15"/>
        <v>-461.03</v>
      </c>
      <c r="Y50" s="42">
        <f t="shared" si="16"/>
        <v>0</v>
      </c>
      <c r="Z50" s="42">
        <f t="shared" si="17"/>
        <v>-461.03</v>
      </c>
      <c r="AE50" s="42">
        <f t="shared" si="18"/>
        <v>0</v>
      </c>
      <c r="AF50" s="42">
        <f t="shared" si="19"/>
        <v>-461.03</v>
      </c>
      <c r="AK50" s="42">
        <f t="shared" si="20"/>
        <v>0</v>
      </c>
      <c r="AL50" s="42">
        <f t="shared" si="21"/>
        <v>-461.03</v>
      </c>
      <c r="AQ50" s="42">
        <f t="shared" si="22"/>
        <v>0</v>
      </c>
      <c r="AR50" s="42">
        <f t="shared" si="23"/>
        <v>-461.03</v>
      </c>
      <c r="AW50" s="42">
        <f t="shared" si="39"/>
        <v>0</v>
      </c>
      <c r="AX50" s="42">
        <f t="shared" si="25"/>
        <v>-461.03</v>
      </c>
      <c r="BC50" s="42">
        <f t="shared" si="37"/>
        <v>0</v>
      </c>
      <c r="BD50" s="42">
        <f t="shared" si="27"/>
        <v>-461.03</v>
      </c>
      <c r="BI50" s="42">
        <f t="shared" si="38"/>
        <v>0</v>
      </c>
      <c r="BJ50" s="42">
        <f t="shared" si="29"/>
        <v>-461.03</v>
      </c>
      <c r="BO50" s="42">
        <f t="shared" ref="BO50:BO56" si="41">SUM(BK50:BN50)</f>
        <v>0</v>
      </c>
      <c r="BP50" s="42">
        <f t="shared" si="31"/>
        <v>-461.03</v>
      </c>
      <c r="BU50" s="42">
        <f t="shared" si="40"/>
        <v>0</v>
      </c>
      <c r="BV50" s="42">
        <f t="shared" si="33"/>
        <v>-461.03</v>
      </c>
    </row>
    <row r="51" spans="1:74" ht="2.25" customHeight="1">
      <c r="B51" s="46"/>
      <c r="G51" s="42">
        <f t="shared" si="10"/>
        <v>0</v>
      </c>
      <c r="H51" s="42">
        <f t="shared" si="11"/>
        <v>0</v>
      </c>
      <c r="M51" s="42">
        <f t="shared" si="12"/>
        <v>0</v>
      </c>
      <c r="N51" s="42">
        <f t="shared" si="13"/>
        <v>0</v>
      </c>
      <c r="S51" s="42">
        <f t="shared" si="14"/>
        <v>0</v>
      </c>
      <c r="T51" s="42">
        <f t="shared" si="15"/>
        <v>0</v>
      </c>
      <c r="Y51" s="42">
        <f t="shared" si="16"/>
        <v>0</v>
      </c>
      <c r="Z51" s="42">
        <f t="shared" si="17"/>
        <v>0</v>
      </c>
      <c r="AE51" s="42">
        <f t="shared" si="18"/>
        <v>0</v>
      </c>
      <c r="AF51" s="42">
        <f t="shared" si="19"/>
        <v>0</v>
      </c>
      <c r="AK51" s="42">
        <f t="shared" si="20"/>
        <v>0</v>
      </c>
      <c r="AL51" s="42">
        <f t="shared" si="21"/>
        <v>0</v>
      </c>
      <c r="AQ51" s="42">
        <f t="shared" si="22"/>
        <v>0</v>
      </c>
      <c r="AR51" s="42">
        <f t="shared" si="23"/>
        <v>0</v>
      </c>
      <c r="AW51" s="42">
        <f t="shared" si="39"/>
        <v>0</v>
      </c>
      <c r="AX51" s="42">
        <f t="shared" si="25"/>
        <v>0</v>
      </c>
      <c r="BC51" s="42">
        <f t="shared" si="37"/>
        <v>0</v>
      </c>
      <c r="BD51" s="42">
        <f t="shared" si="27"/>
        <v>0</v>
      </c>
      <c r="BI51" s="42">
        <f t="shared" si="38"/>
        <v>0</v>
      </c>
      <c r="BJ51" s="42">
        <f t="shared" si="29"/>
        <v>0</v>
      </c>
      <c r="BO51" s="42">
        <f t="shared" si="41"/>
        <v>0</v>
      </c>
      <c r="BP51" s="42">
        <f t="shared" si="31"/>
        <v>0</v>
      </c>
      <c r="BU51" s="42">
        <f t="shared" si="40"/>
        <v>0</v>
      </c>
      <c r="BV51" s="42">
        <f t="shared" si="33"/>
        <v>0</v>
      </c>
    </row>
    <row r="52" spans="1:74">
      <c r="A52" s="41" t="s">
        <v>131</v>
      </c>
      <c r="B52" s="46"/>
      <c r="F52" s="42">
        <v>427176.81</v>
      </c>
      <c r="G52" s="42">
        <f t="shared" si="10"/>
        <v>427176.81</v>
      </c>
      <c r="H52" s="42">
        <f t="shared" si="11"/>
        <v>427176.81</v>
      </c>
      <c r="L52" s="42"/>
      <c r="M52" s="42">
        <f t="shared" si="12"/>
        <v>0</v>
      </c>
      <c r="N52" s="42">
        <f t="shared" si="13"/>
        <v>427176.81</v>
      </c>
      <c r="S52" s="42">
        <f t="shared" si="14"/>
        <v>0</v>
      </c>
      <c r="T52" s="42">
        <f t="shared" si="15"/>
        <v>427176.81</v>
      </c>
      <c r="Y52" s="42">
        <f t="shared" si="16"/>
        <v>0</v>
      </c>
      <c r="Z52" s="42">
        <f t="shared" si="17"/>
        <v>427176.81</v>
      </c>
      <c r="AE52" s="42">
        <f t="shared" si="18"/>
        <v>0</v>
      </c>
      <c r="AF52" s="42">
        <f t="shared" si="19"/>
        <v>427176.81</v>
      </c>
      <c r="AK52" s="42">
        <f t="shared" si="20"/>
        <v>0</v>
      </c>
      <c r="AL52" s="42">
        <f t="shared" si="21"/>
        <v>427176.81</v>
      </c>
      <c r="AQ52" s="42">
        <f t="shared" si="22"/>
        <v>0</v>
      </c>
      <c r="AR52" s="42">
        <f t="shared" si="23"/>
        <v>427176.81</v>
      </c>
      <c r="AW52" s="42">
        <f t="shared" si="39"/>
        <v>0</v>
      </c>
      <c r="AX52" s="42">
        <f t="shared" si="25"/>
        <v>427176.81</v>
      </c>
      <c r="BC52" s="42">
        <f t="shared" si="37"/>
        <v>0</v>
      </c>
      <c r="BD52" s="42">
        <f t="shared" si="27"/>
        <v>427176.81</v>
      </c>
      <c r="BI52" s="42">
        <f t="shared" si="38"/>
        <v>0</v>
      </c>
      <c r="BJ52" s="42">
        <f t="shared" si="29"/>
        <v>427176.81</v>
      </c>
      <c r="BO52" s="42">
        <f t="shared" si="41"/>
        <v>0</v>
      </c>
      <c r="BP52" s="42">
        <f t="shared" si="31"/>
        <v>427176.81</v>
      </c>
      <c r="BU52" s="42">
        <f t="shared" si="40"/>
        <v>0</v>
      </c>
      <c r="BV52" s="42">
        <f t="shared" si="33"/>
        <v>427176.81</v>
      </c>
    </row>
    <row r="53" spans="1:74">
      <c r="A53" s="41" t="s">
        <v>132</v>
      </c>
      <c r="B53" s="46"/>
      <c r="C53" s="42"/>
      <c r="D53" s="42"/>
      <c r="E53" s="41">
        <v>2382.14</v>
      </c>
      <c r="F53" s="42">
        <v>3543.66</v>
      </c>
      <c r="G53" s="42">
        <f t="shared" si="10"/>
        <v>5925.7999999999993</v>
      </c>
      <c r="H53" s="42">
        <f t="shared" si="11"/>
        <v>5925.7999999999993</v>
      </c>
      <c r="I53" s="42"/>
      <c r="J53" s="42"/>
      <c r="M53" s="42">
        <f t="shared" si="12"/>
        <v>0</v>
      </c>
      <c r="N53" s="42">
        <f t="shared" si="13"/>
        <v>5925.7999999999993</v>
      </c>
      <c r="S53" s="42">
        <f t="shared" si="14"/>
        <v>0</v>
      </c>
      <c r="T53" s="42">
        <f t="shared" si="15"/>
        <v>5925.7999999999993</v>
      </c>
      <c r="Y53" s="42">
        <f t="shared" si="16"/>
        <v>0</v>
      </c>
      <c r="Z53" s="42">
        <f t="shared" si="17"/>
        <v>5925.7999999999993</v>
      </c>
      <c r="AE53" s="42">
        <f t="shared" si="18"/>
        <v>0</v>
      </c>
      <c r="AF53" s="42">
        <f t="shared" si="19"/>
        <v>5925.7999999999993</v>
      </c>
      <c r="AG53" s="42"/>
      <c r="AH53" s="42"/>
      <c r="AI53" s="42"/>
      <c r="AK53" s="42">
        <f t="shared" si="20"/>
        <v>0</v>
      </c>
      <c r="AL53" s="42">
        <f t="shared" si="21"/>
        <v>5925.7999999999993</v>
      </c>
      <c r="AM53" s="42"/>
      <c r="AN53" s="42"/>
      <c r="AO53" s="42"/>
      <c r="AQ53" s="42">
        <f t="shared" si="22"/>
        <v>0</v>
      </c>
      <c r="AR53" s="42">
        <f t="shared" si="23"/>
        <v>5925.7999999999993</v>
      </c>
      <c r="AS53" s="42"/>
      <c r="AT53" s="42"/>
      <c r="AU53" s="42"/>
      <c r="AW53" s="42">
        <f t="shared" si="39"/>
        <v>0</v>
      </c>
      <c r="AX53" s="42">
        <f t="shared" si="25"/>
        <v>5925.7999999999993</v>
      </c>
      <c r="AY53" s="42"/>
      <c r="AZ53" s="42"/>
      <c r="BA53" s="42"/>
      <c r="BC53" s="42">
        <f t="shared" si="37"/>
        <v>0</v>
      </c>
      <c r="BD53" s="42">
        <f t="shared" si="27"/>
        <v>5925.7999999999993</v>
      </c>
      <c r="BE53" s="42"/>
      <c r="BF53" s="42"/>
      <c r="BG53" s="42"/>
      <c r="BI53" s="42">
        <f t="shared" si="38"/>
        <v>0</v>
      </c>
      <c r="BJ53" s="42">
        <f t="shared" si="29"/>
        <v>5925.7999999999993</v>
      </c>
      <c r="BK53" s="42"/>
      <c r="BL53" s="42"/>
      <c r="BM53" s="42"/>
      <c r="BO53" s="42">
        <f t="shared" si="41"/>
        <v>0</v>
      </c>
      <c r="BP53" s="42">
        <f t="shared" si="31"/>
        <v>5925.7999999999993</v>
      </c>
      <c r="BQ53" s="42"/>
      <c r="BR53" s="42"/>
      <c r="BS53" s="42"/>
      <c r="BU53" s="42">
        <f t="shared" si="40"/>
        <v>0</v>
      </c>
      <c r="BV53" s="42">
        <f t="shared" si="33"/>
        <v>5925.7999999999993</v>
      </c>
    </row>
    <row r="54" spans="1:74" ht="2.25" customHeight="1">
      <c r="B54" s="46"/>
      <c r="G54" s="42">
        <f t="shared" si="10"/>
        <v>0</v>
      </c>
      <c r="H54" s="42">
        <f t="shared" si="11"/>
        <v>0</v>
      </c>
      <c r="M54" s="42">
        <f t="shared" si="12"/>
        <v>0</v>
      </c>
      <c r="N54" s="42">
        <f t="shared" si="13"/>
        <v>0</v>
      </c>
      <c r="S54" s="42">
        <f t="shared" si="14"/>
        <v>0</v>
      </c>
      <c r="T54" s="42">
        <f t="shared" si="15"/>
        <v>0</v>
      </c>
      <c r="Y54" s="42">
        <f t="shared" si="16"/>
        <v>0</v>
      </c>
      <c r="Z54" s="42">
        <f t="shared" si="17"/>
        <v>0</v>
      </c>
      <c r="AE54" s="42">
        <f t="shared" si="18"/>
        <v>0</v>
      </c>
      <c r="AF54" s="42">
        <f t="shared" si="19"/>
        <v>0</v>
      </c>
      <c r="AK54" s="42">
        <f t="shared" si="20"/>
        <v>0</v>
      </c>
      <c r="AL54" s="42">
        <f t="shared" si="21"/>
        <v>0</v>
      </c>
      <c r="AQ54" s="42">
        <f t="shared" si="22"/>
        <v>0</v>
      </c>
      <c r="AR54" s="42">
        <f t="shared" si="23"/>
        <v>0</v>
      </c>
      <c r="AW54" s="42">
        <f t="shared" si="39"/>
        <v>0</v>
      </c>
      <c r="AX54" s="42">
        <f t="shared" si="25"/>
        <v>0</v>
      </c>
      <c r="BC54" s="42">
        <f t="shared" si="37"/>
        <v>0</v>
      </c>
      <c r="BD54" s="42">
        <f t="shared" si="27"/>
        <v>0</v>
      </c>
      <c r="BI54" s="42">
        <f t="shared" si="38"/>
        <v>0</v>
      </c>
      <c r="BJ54" s="42">
        <f t="shared" si="29"/>
        <v>0</v>
      </c>
      <c r="BO54" s="42">
        <f t="shared" si="41"/>
        <v>0</v>
      </c>
      <c r="BP54" s="42">
        <f t="shared" si="31"/>
        <v>0</v>
      </c>
      <c r="BU54" s="42">
        <f t="shared" si="40"/>
        <v>0</v>
      </c>
      <c r="BV54" s="42">
        <f t="shared" si="33"/>
        <v>0</v>
      </c>
    </row>
    <row r="55" spans="1:74">
      <c r="A55" s="41" t="s">
        <v>133</v>
      </c>
      <c r="B55" s="46"/>
      <c r="E55" s="42"/>
      <c r="F55" s="41">
        <v>96064.436678314698</v>
      </c>
      <c r="G55" s="42">
        <f t="shared" si="10"/>
        <v>96064.436678314698</v>
      </c>
      <c r="H55" s="42">
        <f t="shared" si="11"/>
        <v>96064.436678314698</v>
      </c>
      <c r="K55" s="42"/>
      <c r="M55" s="42">
        <f t="shared" si="12"/>
        <v>0</v>
      </c>
      <c r="N55" s="42">
        <f t="shared" si="13"/>
        <v>96064.436678314698</v>
      </c>
      <c r="S55" s="42">
        <f t="shared" si="14"/>
        <v>0</v>
      </c>
      <c r="T55" s="42">
        <f t="shared" si="15"/>
        <v>96064.436678314698</v>
      </c>
      <c r="Y55" s="42">
        <f t="shared" si="16"/>
        <v>0</v>
      </c>
      <c r="Z55" s="42">
        <f t="shared" si="17"/>
        <v>96064.436678314698</v>
      </c>
      <c r="AE55" s="42">
        <f t="shared" si="18"/>
        <v>0</v>
      </c>
      <c r="AF55" s="42">
        <f t="shared" si="19"/>
        <v>96064.436678314698</v>
      </c>
      <c r="AK55" s="42">
        <f t="shared" si="20"/>
        <v>0</v>
      </c>
      <c r="AL55" s="42">
        <f t="shared" si="21"/>
        <v>96064.436678314698</v>
      </c>
      <c r="AQ55" s="42">
        <f t="shared" si="22"/>
        <v>0</v>
      </c>
      <c r="AR55" s="42">
        <f t="shared" si="23"/>
        <v>96064.436678314698</v>
      </c>
      <c r="AW55" s="42">
        <f t="shared" si="39"/>
        <v>0</v>
      </c>
      <c r="AX55" s="42">
        <f t="shared" si="25"/>
        <v>96064.436678314698</v>
      </c>
      <c r="BC55" s="42">
        <f t="shared" si="37"/>
        <v>0</v>
      </c>
      <c r="BD55" s="42">
        <f t="shared" si="27"/>
        <v>96064.436678314698</v>
      </c>
      <c r="BI55" s="42">
        <f t="shared" si="38"/>
        <v>0</v>
      </c>
      <c r="BJ55" s="42">
        <f t="shared" si="29"/>
        <v>96064.436678314698</v>
      </c>
      <c r="BO55" s="42">
        <f t="shared" si="41"/>
        <v>0</v>
      </c>
      <c r="BP55" s="42">
        <f t="shared" si="31"/>
        <v>96064.436678314698</v>
      </c>
      <c r="BU55" s="42">
        <f t="shared" si="40"/>
        <v>0</v>
      </c>
      <c r="BV55" s="42">
        <f t="shared" si="33"/>
        <v>96064.436678314698</v>
      </c>
    </row>
    <row r="56" spans="1:74">
      <c r="A56" s="41" t="s">
        <v>134</v>
      </c>
      <c r="B56" s="46"/>
      <c r="G56" s="42">
        <f t="shared" si="10"/>
        <v>0</v>
      </c>
      <c r="H56" s="42">
        <f t="shared" si="11"/>
        <v>0</v>
      </c>
      <c r="M56" s="42">
        <f t="shared" si="12"/>
        <v>0</v>
      </c>
      <c r="N56" s="42">
        <f t="shared" si="13"/>
        <v>0</v>
      </c>
      <c r="S56" s="42">
        <f t="shared" si="14"/>
        <v>0</v>
      </c>
      <c r="T56" s="42">
        <f t="shared" si="15"/>
        <v>0</v>
      </c>
      <c r="Y56" s="42">
        <f t="shared" si="16"/>
        <v>0</v>
      </c>
      <c r="Z56" s="42">
        <f t="shared" si="17"/>
        <v>0</v>
      </c>
      <c r="AE56" s="42">
        <f t="shared" si="18"/>
        <v>0</v>
      </c>
      <c r="AF56" s="42">
        <f t="shared" si="19"/>
        <v>0</v>
      </c>
      <c r="AG56" s="42"/>
      <c r="AH56" s="42"/>
      <c r="AI56" s="42"/>
      <c r="AK56" s="42">
        <f t="shared" si="20"/>
        <v>0</v>
      </c>
      <c r="AL56" s="42">
        <f t="shared" si="21"/>
        <v>0</v>
      </c>
      <c r="AM56" s="42"/>
      <c r="AN56" s="42"/>
      <c r="AO56" s="42"/>
      <c r="AQ56" s="42">
        <f t="shared" si="22"/>
        <v>0</v>
      </c>
      <c r="AR56" s="42">
        <f t="shared" si="23"/>
        <v>0</v>
      </c>
      <c r="AS56" s="42"/>
      <c r="AT56" s="42"/>
      <c r="AU56" s="42"/>
      <c r="AW56" s="42">
        <f t="shared" si="39"/>
        <v>0</v>
      </c>
      <c r="AX56" s="42">
        <f t="shared" si="25"/>
        <v>0</v>
      </c>
      <c r="AY56" s="42"/>
      <c r="AZ56" s="42"/>
      <c r="BA56" s="42"/>
      <c r="BC56" s="42">
        <f t="shared" si="37"/>
        <v>0</v>
      </c>
      <c r="BD56" s="42">
        <f t="shared" si="27"/>
        <v>0</v>
      </c>
      <c r="BE56" s="42"/>
      <c r="BF56" s="42"/>
      <c r="BG56" s="42"/>
      <c r="BI56" s="42">
        <f t="shared" si="38"/>
        <v>0</v>
      </c>
      <c r="BJ56" s="42">
        <f t="shared" si="29"/>
        <v>0</v>
      </c>
      <c r="BK56" s="42"/>
      <c r="BL56" s="42"/>
      <c r="BM56" s="42"/>
      <c r="BO56" s="42">
        <f t="shared" si="41"/>
        <v>0</v>
      </c>
      <c r="BP56" s="42">
        <f t="shared" si="31"/>
        <v>0</v>
      </c>
      <c r="BQ56" s="42"/>
      <c r="BR56" s="42"/>
      <c r="BS56" s="42"/>
      <c r="BU56" s="42">
        <f t="shared" si="40"/>
        <v>0</v>
      </c>
      <c r="BV56" s="42">
        <f t="shared" si="33"/>
        <v>0</v>
      </c>
    </row>
    <row r="57" spans="1:74">
      <c r="A57" s="41" t="s">
        <v>314</v>
      </c>
      <c r="B57" s="46"/>
      <c r="F57" s="41">
        <v>456</v>
      </c>
      <c r="G57" s="42">
        <f t="shared" si="10"/>
        <v>456</v>
      </c>
      <c r="H57" s="42">
        <f t="shared" si="11"/>
        <v>456</v>
      </c>
      <c r="M57" s="42">
        <f t="shared" si="12"/>
        <v>0</v>
      </c>
      <c r="N57" s="42">
        <f t="shared" si="13"/>
        <v>456</v>
      </c>
      <c r="S57" s="42">
        <f t="shared" si="14"/>
        <v>0</v>
      </c>
      <c r="T57" s="42">
        <f t="shared" si="15"/>
        <v>456</v>
      </c>
      <c r="Y57" s="42">
        <f t="shared" si="16"/>
        <v>0</v>
      </c>
      <c r="Z57" s="42">
        <f t="shared" si="17"/>
        <v>456</v>
      </c>
      <c r="AE57" s="42">
        <f t="shared" si="18"/>
        <v>0</v>
      </c>
      <c r="AF57" s="42">
        <f t="shared" si="19"/>
        <v>456</v>
      </c>
      <c r="AK57" s="42">
        <f t="shared" si="20"/>
        <v>0</v>
      </c>
      <c r="AL57" s="42">
        <f t="shared" si="21"/>
        <v>456</v>
      </c>
      <c r="AQ57" s="42">
        <f t="shared" si="22"/>
        <v>0</v>
      </c>
      <c r="AR57" s="42">
        <f t="shared" si="23"/>
        <v>456</v>
      </c>
      <c r="AW57" s="42">
        <f>SUM(AS57:AV57)</f>
        <v>0</v>
      </c>
      <c r="AX57" s="42">
        <f t="shared" si="25"/>
        <v>456</v>
      </c>
      <c r="BC57" s="42">
        <f>SUM(AY57:BB57)</f>
        <v>0</v>
      </c>
      <c r="BD57" s="42">
        <f t="shared" si="27"/>
        <v>456</v>
      </c>
      <c r="BI57" s="42">
        <f>SUM(BE57:BH57)</f>
        <v>0</v>
      </c>
      <c r="BJ57" s="42">
        <f t="shared" si="29"/>
        <v>456</v>
      </c>
      <c r="BO57" s="42">
        <f>SUM(BK57:BN57)</f>
        <v>0</v>
      </c>
      <c r="BP57" s="42">
        <f t="shared" si="31"/>
        <v>456</v>
      </c>
      <c r="BU57" s="42">
        <f>SUM(BQ57:BT57)</f>
        <v>0</v>
      </c>
      <c r="BV57" s="42">
        <f t="shared" si="33"/>
        <v>456</v>
      </c>
    </row>
    <row r="58" spans="1:74">
      <c r="A58" s="41" t="s">
        <v>257</v>
      </c>
      <c r="B58" s="46"/>
      <c r="G58" s="42">
        <f t="shared" si="10"/>
        <v>0</v>
      </c>
      <c r="H58" s="42">
        <f t="shared" si="11"/>
        <v>0</v>
      </c>
      <c r="M58" s="42">
        <f t="shared" si="12"/>
        <v>0</v>
      </c>
      <c r="N58" s="42">
        <f t="shared" si="13"/>
        <v>0</v>
      </c>
      <c r="S58" s="42">
        <f t="shared" si="14"/>
        <v>0</v>
      </c>
      <c r="T58" s="42">
        <f t="shared" si="15"/>
        <v>0</v>
      </c>
      <c r="Y58" s="42">
        <f t="shared" si="16"/>
        <v>0</v>
      </c>
      <c r="Z58" s="42">
        <f t="shared" si="17"/>
        <v>0</v>
      </c>
      <c r="AE58" s="42">
        <f t="shared" si="18"/>
        <v>0</v>
      </c>
      <c r="AF58" s="42">
        <f t="shared" si="19"/>
        <v>0</v>
      </c>
      <c r="AK58" s="42">
        <f t="shared" si="20"/>
        <v>0</v>
      </c>
      <c r="AL58" s="42">
        <f t="shared" si="21"/>
        <v>0</v>
      </c>
      <c r="AQ58" s="42">
        <f t="shared" si="22"/>
        <v>0</v>
      </c>
      <c r="AR58" s="42">
        <f t="shared" si="23"/>
        <v>0</v>
      </c>
      <c r="AW58" s="42">
        <f t="shared" ref="AW58:AW75" si="42">SUM(AS58:AV58)</f>
        <v>0</v>
      </c>
      <c r="AX58" s="42">
        <f t="shared" si="25"/>
        <v>0</v>
      </c>
      <c r="BC58" s="42">
        <f t="shared" ref="BC58:BC83" si="43">SUM(AY58:BB58)</f>
        <v>0</v>
      </c>
      <c r="BD58" s="42">
        <f t="shared" si="27"/>
        <v>0</v>
      </c>
      <c r="BI58" s="42">
        <f t="shared" ref="BI58:BI75" si="44">SUM(BE58:BH58)</f>
        <v>0</v>
      </c>
      <c r="BJ58" s="42">
        <f t="shared" si="29"/>
        <v>0</v>
      </c>
      <c r="BO58" s="42">
        <f t="shared" ref="BO58:BO75" si="45">SUM(BK58:BN58)</f>
        <v>0</v>
      </c>
      <c r="BP58" s="42">
        <f t="shared" si="31"/>
        <v>0</v>
      </c>
      <c r="BU58" s="42">
        <f t="shared" ref="BU58:BU75" si="46">SUM(BQ58:BT58)</f>
        <v>0</v>
      </c>
      <c r="BV58" s="42">
        <f t="shared" si="33"/>
        <v>0</v>
      </c>
    </row>
    <row r="59" spans="1:74">
      <c r="A59" s="41" t="s">
        <v>135</v>
      </c>
      <c r="B59" s="46"/>
      <c r="F59" s="42">
        <v>14153</v>
      </c>
      <c r="G59" s="42">
        <f t="shared" si="10"/>
        <v>14153</v>
      </c>
      <c r="H59" s="42">
        <f t="shared" si="11"/>
        <v>14153</v>
      </c>
      <c r="L59" s="42"/>
      <c r="M59" s="42">
        <f t="shared" si="12"/>
        <v>0</v>
      </c>
      <c r="N59" s="42">
        <f t="shared" si="13"/>
        <v>14153</v>
      </c>
      <c r="S59" s="42">
        <f t="shared" si="14"/>
        <v>0</v>
      </c>
      <c r="T59" s="42">
        <f t="shared" si="15"/>
        <v>14153</v>
      </c>
      <c r="Y59" s="42">
        <f t="shared" si="16"/>
        <v>0</v>
      </c>
      <c r="Z59" s="42">
        <f t="shared" si="17"/>
        <v>14153</v>
      </c>
      <c r="AE59" s="42">
        <f t="shared" si="18"/>
        <v>0</v>
      </c>
      <c r="AF59" s="42">
        <f t="shared" si="19"/>
        <v>14153</v>
      </c>
      <c r="AK59" s="42">
        <f t="shared" si="20"/>
        <v>0</v>
      </c>
      <c r="AL59" s="42">
        <f t="shared" si="21"/>
        <v>14153</v>
      </c>
      <c r="AQ59" s="42">
        <f t="shared" si="22"/>
        <v>0</v>
      </c>
      <c r="AR59" s="42">
        <f t="shared" si="23"/>
        <v>14153</v>
      </c>
      <c r="AW59" s="42">
        <f t="shared" si="42"/>
        <v>0</v>
      </c>
      <c r="AX59" s="42">
        <f t="shared" si="25"/>
        <v>14153</v>
      </c>
      <c r="BC59" s="42">
        <f t="shared" si="43"/>
        <v>0</v>
      </c>
      <c r="BD59" s="42">
        <f t="shared" si="27"/>
        <v>14153</v>
      </c>
      <c r="BI59" s="42">
        <f t="shared" si="44"/>
        <v>0</v>
      </c>
      <c r="BJ59" s="42">
        <f t="shared" si="29"/>
        <v>14153</v>
      </c>
      <c r="BO59" s="42">
        <f t="shared" si="45"/>
        <v>0</v>
      </c>
      <c r="BP59" s="42">
        <f t="shared" si="31"/>
        <v>14153</v>
      </c>
      <c r="BU59" s="42">
        <f t="shared" si="46"/>
        <v>0</v>
      </c>
      <c r="BV59" s="42">
        <f t="shared" si="33"/>
        <v>14153</v>
      </c>
    </row>
    <row r="60" spans="1:74">
      <c r="A60" s="41" t="s">
        <v>394</v>
      </c>
      <c r="B60" s="46"/>
      <c r="E60" s="41">
        <v>28414.98</v>
      </c>
      <c r="F60" s="42"/>
      <c r="G60" s="42">
        <f t="shared" si="10"/>
        <v>28414.98</v>
      </c>
      <c r="H60" s="42">
        <f t="shared" si="11"/>
        <v>28414.98</v>
      </c>
      <c r="L60" s="42"/>
      <c r="M60" s="42">
        <f t="shared" si="12"/>
        <v>0</v>
      </c>
      <c r="N60" s="42">
        <f t="shared" si="13"/>
        <v>28414.98</v>
      </c>
      <c r="S60" s="42">
        <f t="shared" si="14"/>
        <v>0</v>
      </c>
      <c r="T60" s="42">
        <f t="shared" si="15"/>
        <v>28414.98</v>
      </c>
      <c r="Y60" s="42">
        <f t="shared" si="16"/>
        <v>0</v>
      </c>
      <c r="Z60" s="42">
        <f t="shared" si="17"/>
        <v>28414.98</v>
      </c>
      <c r="AE60" s="42">
        <f t="shared" si="18"/>
        <v>0</v>
      </c>
      <c r="AF60" s="42">
        <f t="shared" si="19"/>
        <v>28414.98</v>
      </c>
      <c r="AK60" s="42">
        <f t="shared" si="20"/>
        <v>0</v>
      </c>
      <c r="AL60" s="42">
        <f t="shared" si="21"/>
        <v>28414.98</v>
      </c>
      <c r="AQ60" s="42">
        <f t="shared" si="22"/>
        <v>0</v>
      </c>
      <c r="AR60" s="42">
        <f t="shared" si="23"/>
        <v>28414.98</v>
      </c>
      <c r="AW60" s="42">
        <f>SUM(AS60:AV60)</f>
        <v>0</v>
      </c>
      <c r="AX60" s="42">
        <f t="shared" ref="AX60:AX65" si="47">AR60+AW60</f>
        <v>28414.98</v>
      </c>
      <c r="BC60" s="42">
        <f>SUM(AY60:BB60)</f>
        <v>0</v>
      </c>
      <c r="BD60" s="42">
        <f>AX60+BC60</f>
        <v>28414.98</v>
      </c>
      <c r="BI60" s="42">
        <f>SUM(BE60:BH60)</f>
        <v>0</v>
      </c>
      <c r="BJ60" s="42">
        <f>BD60+BI60</f>
        <v>28414.98</v>
      </c>
      <c r="BO60" s="42">
        <f>SUM(BK60:BN60)</f>
        <v>0</v>
      </c>
      <c r="BP60" s="42">
        <f t="shared" si="31"/>
        <v>28414.98</v>
      </c>
      <c r="BU60" s="42">
        <f>SUM(BQ60:BT60)</f>
        <v>0</v>
      </c>
      <c r="BV60" s="42">
        <f>BP60+BU60</f>
        <v>28414.98</v>
      </c>
    </row>
    <row r="61" spans="1:74">
      <c r="A61" s="41" t="s">
        <v>136</v>
      </c>
      <c r="B61" s="46"/>
      <c r="E61" s="506"/>
      <c r="F61" s="41">
        <v>51671.64</v>
      </c>
      <c r="G61" s="42">
        <f t="shared" si="10"/>
        <v>51671.64</v>
      </c>
      <c r="H61" s="42">
        <f t="shared" si="11"/>
        <v>51671.64</v>
      </c>
      <c r="M61" s="42">
        <f t="shared" si="12"/>
        <v>0</v>
      </c>
      <c r="N61" s="42">
        <f t="shared" si="13"/>
        <v>51671.64</v>
      </c>
      <c r="S61" s="42">
        <f t="shared" si="14"/>
        <v>0</v>
      </c>
      <c r="T61" s="42">
        <f t="shared" si="15"/>
        <v>51671.64</v>
      </c>
      <c r="Y61" s="42">
        <f t="shared" si="16"/>
        <v>0</v>
      </c>
      <c r="Z61" s="42">
        <f t="shared" si="17"/>
        <v>51671.64</v>
      </c>
      <c r="AE61" s="42">
        <f t="shared" si="18"/>
        <v>0</v>
      </c>
      <c r="AF61" s="42">
        <f t="shared" si="19"/>
        <v>51671.64</v>
      </c>
      <c r="AK61" s="42">
        <f t="shared" si="20"/>
        <v>0</v>
      </c>
      <c r="AL61" s="42">
        <f t="shared" si="21"/>
        <v>51671.64</v>
      </c>
      <c r="AQ61" s="42">
        <f t="shared" si="22"/>
        <v>0</v>
      </c>
      <c r="AR61" s="42">
        <f t="shared" si="23"/>
        <v>51671.64</v>
      </c>
      <c r="AW61" s="42">
        <f>SUM(AS61:AV61)</f>
        <v>0</v>
      </c>
      <c r="AX61" s="42">
        <f t="shared" si="47"/>
        <v>51671.64</v>
      </c>
      <c r="BC61" s="42">
        <f>SUM(AY61:BB61)</f>
        <v>0</v>
      </c>
      <c r="BD61" s="42">
        <f>AX61+BC61</f>
        <v>51671.64</v>
      </c>
      <c r="BI61" s="42">
        <f>SUM(BE61:BH61)</f>
        <v>0</v>
      </c>
      <c r="BJ61" s="42">
        <f>BD61+BI61</f>
        <v>51671.64</v>
      </c>
      <c r="BO61" s="42">
        <f>SUM(BK61:BN61)</f>
        <v>0</v>
      </c>
      <c r="BP61" s="42">
        <f>BJ61+BO61</f>
        <v>51671.64</v>
      </c>
      <c r="BU61" s="42">
        <f>SUM(BQ61:BT61)</f>
        <v>0</v>
      </c>
      <c r="BV61" s="42">
        <f>BP61+BU61</f>
        <v>51671.64</v>
      </c>
    </row>
    <row r="62" spans="1:74">
      <c r="A62" s="41" t="s">
        <v>137</v>
      </c>
      <c r="B62" s="46"/>
      <c r="G62" s="42">
        <f t="shared" si="10"/>
        <v>0</v>
      </c>
      <c r="H62" s="42">
        <f t="shared" si="11"/>
        <v>0</v>
      </c>
      <c r="M62" s="42">
        <f t="shared" si="12"/>
        <v>0</v>
      </c>
      <c r="N62" s="42">
        <f t="shared" si="13"/>
        <v>0</v>
      </c>
      <c r="S62" s="42">
        <f t="shared" si="14"/>
        <v>0</v>
      </c>
      <c r="T62" s="42">
        <f t="shared" si="15"/>
        <v>0</v>
      </c>
      <c r="Y62" s="42">
        <f t="shared" si="16"/>
        <v>0</v>
      </c>
      <c r="Z62" s="42">
        <f t="shared" si="17"/>
        <v>0</v>
      </c>
      <c r="AE62" s="42">
        <f t="shared" si="18"/>
        <v>0</v>
      </c>
      <c r="AF62" s="42">
        <f t="shared" si="19"/>
        <v>0</v>
      </c>
      <c r="AK62" s="42">
        <f t="shared" si="20"/>
        <v>0</v>
      </c>
      <c r="AL62" s="42">
        <f t="shared" si="21"/>
        <v>0</v>
      </c>
      <c r="AQ62" s="42">
        <f t="shared" si="22"/>
        <v>0</v>
      </c>
      <c r="AR62" s="42">
        <f t="shared" si="23"/>
        <v>0</v>
      </c>
      <c r="AW62" s="42">
        <f>SUM(AS62:AV62)</f>
        <v>0</v>
      </c>
      <c r="AX62" s="42">
        <f t="shared" si="47"/>
        <v>0</v>
      </c>
      <c r="BC62" s="42">
        <f t="shared" si="43"/>
        <v>0</v>
      </c>
      <c r="BD62" s="42">
        <f t="shared" si="27"/>
        <v>0</v>
      </c>
      <c r="BI62" s="42">
        <f t="shared" si="44"/>
        <v>0</v>
      </c>
      <c r="BJ62" s="42">
        <f t="shared" si="29"/>
        <v>0</v>
      </c>
      <c r="BO62" s="42">
        <f t="shared" si="45"/>
        <v>0</v>
      </c>
      <c r="BP62" s="42">
        <f t="shared" si="31"/>
        <v>0</v>
      </c>
      <c r="BU62" s="42">
        <f t="shared" si="46"/>
        <v>0</v>
      </c>
      <c r="BV62" s="42">
        <f t="shared" si="33"/>
        <v>0</v>
      </c>
    </row>
    <row r="63" spans="1:74">
      <c r="A63" s="41" t="s">
        <v>139</v>
      </c>
      <c r="B63" s="46"/>
      <c r="F63" s="42">
        <v>8000</v>
      </c>
      <c r="G63" s="42">
        <f t="shared" si="10"/>
        <v>8000</v>
      </c>
      <c r="H63" s="42">
        <f t="shared" si="11"/>
        <v>8000</v>
      </c>
      <c r="M63" s="42">
        <f t="shared" si="12"/>
        <v>0</v>
      </c>
      <c r="N63" s="42">
        <f t="shared" si="13"/>
        <v>8000</v>
      </c>
      <c r="S63" s="42">
        <f t="shared" si="14"/>
        <v>0</v>
      </c>
      <c r="T63" s="42">
        <f t="shared" si="15"/>
        <v>8000</v>
      </c>
      <c r="Y63" s="42">
        <f t="shared" si="16"/>
        <v>0</v>
      </c>
      <c r="Z63" s="42">
        <f t="shared" si="17"/>
        <v>8000</v>
      </c>
      <c r="AE63" s="42">
        <f t="shared" si="18"/>
        <v>0</v>
      </c>
      <c r="AF63" s="42">
        <f t="shared" si="19"/>
        <v>8000</v>
      </c>
      <c r="AK63" s="42">
        <f t="shared" si="20"/>
        <v>0</v>
      </c>
      <c r="AL63" s="42">
        <f t="shared" si="21"/>
        <v>8000</v>
      </c>
      <c r="AQ63" s="42">
        <f t="shared" si="22"/>
        <v>0</v>
      </c>
      <c r="AR63" s="42">
        <f t="shared" si="23"/>
        <v>8000</v>
      </c>
      <c r="AW63" s="42">
        <f>SUM(AS63:AV63)</f>
        <v>0</v>
      </c>
      <c r="AX63" s="42">
        <f t="shared" si="47"/>
        <v>8000</v>
      </c>
      <c r="BC63" s="42">
        <f t="shared" si="43"/>
        <v>0</v>
      </c>
      <c r="BD63" s="42">
        <f>AX63+BC63</f>
        <v>8000</v>
      </c>
      <c r="BI63" s="42">
        <f t="shared" si="44"/>
        <v>0</v>
      </c>
      <c r="BJ63" s="42">
        <f>BD63+BI63</f>
        <v>8000</v>
      </c>
      <c r="BO63" s="42">
        <f t="shared" si="45"/>
        <v>0</v>
      </c>
      <c r="BP63" s="42">
        <f>BJ63+BO63</f>
        <v>8000</v>
      </c>
      <c r="BU63" s="42">
        <f t="shared" si="46"/>
        <v>0</v>
      </c>
      <c r="BV63" s="42">
        <f>BP63+BU63</f>
        <v>8000</v>
      </c>
    </row>
    <row r="64" spans="1:74">
      <c r="A64" s="41" t="s">
        <v>138</v>
      </c>
      <c r="B64" s="46"/>
      <c r="F64" s="41">
        <v>23398.375505952383</v>
      </c>
      <c r="G64" s="42">
        <f t="shared" si="10"/>
        <v>23398.375505952383</v>
      </c>
      <c r="H64" s="42">
        <f t="shared" si="11"/>
        <v>23398.375505952383</v>
      </c>
      <c r="M64" s="42">
        <f t="shared" si="12"/>
        <v>0</v>
      </c>
      <c r="N64" s="42">
        <f t="shared" si="13"/>
        <v>23398.375505952383</v>
      </c>
      <c r="S64" s="42">
        <f t="shared" si="14"/>
        <v>0</v>
      </c>
      <c r="T64" s="42">
        <f t="shared" si="15"/>
        <v>23398.375505952383</v>
      </c>
      <c r="Y64" s="42">
        <f t="shared" si="16"/>
        <v>0</v>
      </c>
      <c r="Z64" s="42">
        <f t="shared" si="17"/>
        <v>23398.375505952383</v>
      </c>
      <c r="AE64" s="42">
        <f t="shared" si="18"/>
        <v>0</v>
      </c>
      <c r="AF64" s="42">
        <f t="shared" si="19"/>
        <v>23398.375505952383</v>
      </c>
      <c r="AK64" s="42">
        <f t="shared" si="20"/>
        <v>0</v>
      </c>
      <c r="AL64" s="42">
        <f t="shared" si="21"/>
        <v>23398.375505952383</v>
      </c>
      <c r="AQ64" s="42">
        <f t="shared" si="22"/>
        <v>0</v>
      </c>
      <c r="AR64" s="42">
        <f t="shared" si="23"/>
        <v>23398.375505952383</v>
      </c>
      <c r="AW64" s="42">
        <f t="shared" si="42"/>
        <v>0</v>
      </c>
      <c r="AX64" s="42">
        <f t="shared" si="47"/>
        <v>23398.375505952383</v>
      </c>
      <c r="BC64" s="42">
        <f t="shared" si="43"/>
        <v>0</v>
      </c>
      <c r="BD64" s="42">
        <f>AX64+BC64</f>
        <v>23398.375505952383</v>
      </c>
      <c r="BI64" s="42">
        <f t="shared" si="44"/>
        <v>0</v>
      </c>
      <c r="BJ64" s="42">
        <f>BD64+BI64</f>
        <v>23398.375505952383</v>
      </c>
      <c r="BO64" s="42">
        <f t="shared" si="45"/>
        <v>0</v>
      </c>
      <c r="BP64" s="42">
        <f>BJ64+BO64</f>
        <v>23398.375505952383</v>
      </c>
      <c r="BU64" s="42">
        <f t="shared" si="46"/>
        <v>0</v>
      </c>
      <c r="BV64" s="42">
        <f>BP64+BU64</f>
        <v>23398.375505952383</v>
      </c>
    </row>
    <row r="65" spans="1:74">
      <c r="A65" s="41" t="s">
        <v>140</v>
      </c>
      <c r="B65" s="46"/>
      <c r="E65" s="41">
        <v>32030.62</v>
      </c>
      <c r="F65" s="41">
        <v>3120</v>
      </c>
      <c r="G65" s="42">
        <f t="shared" si="10"/>
        <v>35150.619999999995</v>
      </c>
      <c r="H65" s="42">
        <f t="shared" si="11"/>
        <v>35150.619999999995</v>
      </c>
      <c r="M65" s="42">
        <f t="shared" si="12"/>
        <v>0</v>
      </c>
      <c r="N65" s="42">
        <f t="shared" si="13"/>
        <v>35150.619999999995</v>
      </c>
      <c r="S65" s="42">
        <f t="shared" si="14"/>
        <v>0</v>
      </c>
      <c r="T65" s="42">
        <f t="shared" si="15"/>
        <v>35150.619999999995</v>
      </c>
      <c r="Y65" s="42">
        <f t="shared" si="16"/>
        <v>0</v>
      </c>
      <c r="Z65" s="42">
        <f t="shared" si="17"/>
        <v>35150.619999999995</v>
      </c>
      <c r="AE65" s="42">
        <f t="shared" si="18"/>
        <v>0</v>
      </c>
      <c r="AF65" s="42">
        <f t="shared" si="19"/>
        <v>35150.619999999995</v>
      </c>
      <c r="AK65" s="42">
        <f t="shared" si="20"/>
        <v>0</v>
      </c>
      <c r="AL65" s="42">
        <f t="shared" si="21"/>
        <v>35150.619999999995</v>
      </c>
      <c r="AQ65" s="42">
        <f t="shared" si="22"/>
        <v>0</v>
      </c>
      <c r="AR65" s="42">
        <f t="shared" si="23"/>
        <v>35150.619999999995</v>
      </c>
      <c r="AW65" s="42">
        <f t="shared" si="42"/>
        <v>0</v>
      </c>
      <c r="AX65" s="42">
        <f t="shared" si="47"/>
        <v>35150.619999999995</v>
      </c>
      <c r="BC65" s="42">
        <f t="shared" si="43"/>
        <v>0</v>
      </c>
      <c r="BD65" s="42">
        <f>AX65+BC65</f>
        <v>35150.619999999995</v>
      </c>
      <c r="BI65" s="42">
        <f t="shared" si="44"/>
        <v>0</v>
      </c>
      <c r="BJ65" s="42">
        <f>BD65+BI65</f>
        <v>35150.619999999995</v>
      </c>
      <c r="BO65" s="42">
        <f t="shared" si="45"/>
        <v>0</v>
      </c>
      <c r="BP65" s="42">
        <f>BJ65+BO65</f>
        <v>35150.619999999995</v>
      </c>
      <c r="BU65" s="42">
        <f t="shared" si="46"/>
        <v>0</v>
      </c>
      <c r="BV65" s="42">
        <f>BP65+BU65</f>
        <v>35150.619999999995</v>
      </c>
    </row>
    <row r="66" spans="1:74">
      <c r="A66" s="41" t="s">
        <v>141</v>
      </c>
      <c r="B66" s="46"/>
      <c r="F66" s="41">
        <v>200</v>
      </c>
      <c r="G66" s="42">
        <f t="shared" si="10"/>
        <v>200</v>
      </c>
      <c r="H66" s="42">
        <f t="shared" si="11"/>
        <v>200</v>
      </c>
      <c r="M66" s="42">
        <f t="shared" si="12"/>
        <v>0</v>
      </c>
      <c r="N66" s="42">
        <f t="shared" si="13"/>
        <v>200</v>
      </c>
      <c r="S66" s="42">
        <f t="shared" si="14"/>
        <v>0</v>
      </c>
      <c r="T66" s="42">
        <f t="shared" si="15"/>
        <v>200</v>
      </c>
      <c r="Y66" s="42">
        <f t="shared" si="16"/>
        <v>0</v>
      </c>
      <c r="Z66" s="42">
        <f t="shared" si="17"/>
        <v>200</v>
      </c>
      <c r="AE66" s="42">
        <f t="shared" si="18"/>
        <v>0</v>
      </c>
      <c r="AF66" s="42">
        <f t="shared" si="19"/>
        <v>200</v>
      </c>
      <c r="AG66" s="42"/>
      <c r="AH66" s="42"/>
      <c r="AI66" s="42"/>
      <c r="AK66" s="42">
        <f t="shared" si="20"/>
        <v>0</v>
      </c>
      <c r="AL66" s="42">
        <f t="shared" si="21"/>
        <v>200</v>
      </c>
      <c r="AM66" s="42"/>
      <c r="AN66" s="42"/>
      <c r="AO66" s="42"/>
      <c r="AQ66" s="42">
        <f t="shared" si="22"/>
        <v>0</v>
      </c>
      <c r="AR66" s="42">
        <f t="shared" si="23"/>
        <v>200</v>
      </c>
      <c r="AS66" s="42"/>
      <c r="AT66" s="42"/>
      <c r="AU66" s="42"/>
      <c r="AW66" s="42">
        <f t="shared" si="42"/>
        <v>0</v>
      </c>
      <c r="AX66" s="42">
        <f t="shared" ref="AX66:AX83" si="48">AR66+AW66</f>
        <v>200</v>
      </c>
      <c r="AY66" s="42"/>
      <c r="AZ66" s="42"/>
      <c r="BA66" s="42"/>
      <c r="BC66" s="42">
        <f t="shared" si="43"/>
        <v>0</v>
      </c>
      <c r="BD66" s="42">
        <f t="shared" ref="BD66:BD83" si="49">AX66+BC66</f>
        <v>200</v>
      </c>
      <c r="BE66" s="42"/>
      <c r="BF66" s="42"/>
      <c r="BG66" s="42"/>
      <c r="BI66" s="42">
        <f t="shared" si="44"/>
        <v>0</v>
      </c>
      <c r="BJ66" s="42">
        <f t="shared" ref="BJ66:BJ83" si="50">BD66+BI66</f>
        <v>200</v>
      </c>
      <c r="BK66" s="42"/>
      <c r="BL66" s="42"/>
      <c r="BM66" s="42"/>
      <c r="BO66" s="42">
        <f t="shared" si="45"/>
        <v>0</v>
      </c>
      <c r="BP66" s="42">
        <f t="shared" ref="BP66:BP83" si="51">BJ66+BO66</f>
        <v>200</v>
      </c>
      <c r="BQ66" s="42"/>
      <c r="BR66" s="42"/>
      <c r="BS66" s="42"/>
      <c r="BU66" s="42">
        <f t="shared" si="46"/>
        <v>0</v>
      </c>
      <c r="BV66" s="42">
        <f t="shared" ref="BV66:BV83" si="52">BP66+BU66</f>
        <v>200</v>
      </c>
    </row>
    <row r="67" spans="1:74">
      <c r="A67" s="41" t="s">
        <v>142</v>
      </c>
      <c r="B67" s="46"/>
      <c r="G67" s="42">
        <f t="shared" si="10"/>
        <v>0</v>
      </c>
      <c r="H67" s="42">
        <f t="shared" si="11"/>
        <v>0</v>
      </c>
      <c r="M67" s="42">
        <f t="shared" si="12"/>
        <v>0</v>
      </c>
      <c r="N67" s="42">
        <f t="shared" si="13"/>
        <v>0</v>
      </c>
      <c r="S67" s="42">
        <f t="shared" si="14"/>
        <v>0</v>
      </c>
      <c r="T67" s="42">
        <f t="shared" si="15"/>
        <v>0</v>
      </c>
      <c r="Y67" s="42">
        <f t="shared" si="16"/>
        <v>0</v>
      </c>
      <c r="Z67" s="42">
        <f t="shared" si="17"/>
        <v>0</v>
      </c>
      <c r="AE67" s="42">
        <f t="shared" si="18"/>
        <v>0</v>
      </c>
      <c r="AF67" s="42">
        <f t="shared" si="19"/>
        <v>0</v>
      </c>
      <c r="AK67" s="42">
        <f t="shared" si="20"/>
        <v>0</v>
      </c>
      <c r="AL67" s="42">
        <f t="shared" si="21"/>
        <v>0</v>
      </c>
      <c r="AQ67" s="42">
        <f t="shared" si="22"/>
        <v>0</v>
      </c>
      <c r="AR67" s="42">
        <f t="shared" si="23"/>
        <v>0</v>
      </c>
      <c r="AW67" s="42">
        <f t="shared" si="42"/>
        <v>0</v>
      </c>
      <c r="AX67" s="42">
        <f t="shared" si="48"/>
        <v>0</v>
      </c>
      <c r="BC67" s="42">
        <f t="shared" si="43"/>
        <v>0</v>
      </c>
      <c r="BD67" s="42">
        <f t="shared" si="49"/>
        <v>0</v>
      </c>
      <c r="BI67" s="42">
        <f t="shared" si="44"/>
        <v>0</v>
      </c>
      <c r="BJ67" s="42">
        <f t="shared" si="50"/>
        <v>0</v>
      </c>
      <c r="BO67" s="42">
        <f t="shared" si="45"/>
        <v>0</v>
      </c>
      <c r="BP67" s="42">
        <f t="shared" si="51"/>
        <v>0</v>
      </c>
      <c r="BU67" s="42">
        <f t="shared" si="46"/>
        <v>0</v>
      </c>
      <c r="BV67" s="42">
        <f t="shared" si="52"/>
        <v>0</v>
      </c>
    </row>
    <row r="68" spans="1:74">
      <c r="A68" s="41" t="s">
        <v>143</v>
      </c>
      <c r="B68" s="46"/>
      <c r="F68" s="41">
        <v>19500</v>
      </c>
      <c r="G68" s="42">
        <f t="shared" si="10"/>
        <v>19500</v>
      </c>
      <c r="H68" s="42">
        <f t="shared" si="11"/>
        <v>19500</v>
      </c>
      <c r="M68" s="42">
        <f t="shared" si="12"/>
        <v>0</v>
      </c>
      <c r="N68" s="42">
        <f t="shared" si="13"/>
        <v>19500</v>
      </c>
      <c r="S68" s="42">
        <f t="shared" si="14"/>
        <v>0</v>
      </c>
      <c r="T68" s="42">
        <f t="shared" si="15"/>
        <v>19500</v>
      </c>
      <c r="Y68" s="42">
        <f t="shared" si="16"/>
        <v>0</v>
      </c>
      <c r="Z68" s="42">
        <f t="shared" si="17"/>
        <v>19500</v>
      </c>
      <c r="AE68" s="42">
        <f t="shared" si="18"/>
        <v>0</v>
      </c>
      <c r="AF68" s="42">
        <f t="shared" si="19"/>
        <v>19500</v>
      </c>
      <c r="AG68" s="42"/>
      <c r="AH68" s="42"/>
      <c r="AI68" s="42"/>
      <c r="AK68" s="42">
        <f t="shared" si="20"/>
        <v>0</v>
      </c>
      <c r="AL68" s="42">
        <f t="shared" si="21"/>
        <v>19500</v>
      </c>
      <c r="AM68" s="42"/>
      <c r="AN68" s="42"/>
      <c r="AO68" s="42"/>
      <c r="AQ68" s="42">
        <f t="shared" si="22"/>
        <v>0</v>
      </c>
      <c r="AR68" s="42">
        <f t="shared" si="23"/>
        <v>19500</v>
      </c>
      <c r="AS68" s="42"/>
      <c r="AT68" s="42"/>
      <c r="AU68" s="42"/>
      <c r="AW68" s="42">
        <f t="shared" si="42"/>
        <v>0</v>
      </c>
      <c r="AX68" s="42">
        <f t="shared" si="48"/>
        <v>19500</v>
      </c>
      <c r="AY68" s="42"/>
      <c r="AZ68" s="42"/>
      <c r="BA68" s="42"/>
      <c r="BC68" s="42">
        <f t="shared" si="43"/>
        <v>0</v>
      </c>
      <c r="BD68" s="42">
        <f t="shared" si="49"/>
        <v>19500</v>
      </c>
      <c r="BE68" s="42"/>
      <c r="BF68" s="42"/>
      <c r="BG68" s="42"/>
      <c r="BI68" s="42">
        <f t="shared" si="44"/>
        <v>0</v>
      </c>
      <c r="BJ68" s="42">
        <f t="shared" si="50"/>
        <v>19500</v>
      </c>
      <c r="BK68" s="42"/>
      <c r="BL68" s="42"/>
      <c r="BM68" s="42"/>
      <c r="BO68" s="42">
        <f t="shared" si="45"/>
        <v>0</v>
      </c>
      <c r="BP68" s="42">
        <f t="shared" si="51"/>
        <v>19500</v>
      </c>
      <c r="BQ68" s="42"/>
      <c r="BR68" s="42"/>
      <c r="BS68" s="42"/>
      <c r="BU68" s="42">
        <f t="shared" si="46"/>
        <v>0</v>
      </c>
      <c r="BV68" s="42">
        <f t="shared" si="52"/>
        <v>19500</v>
      </c>
    </row>
    <row r="69" spans="1:74">
      <c r="A69" s="41" t="s">
        <v>144</v>
      </c>
      <c r="B69" s="46"/>
      <c r="G69" s="42">
        <f t="shared" si="10"/>
        <v>0</v>
      </c>
      <c r="H69" s="42">
        <f t="shared" si="11"/>
        <v>0</v>
      </c>
      <c r="M69" s="42">
        <f t="shared" si="12"/>
        <v>0</v>
      </c>
      <c r="N69" s="42">
        <f t="shared" si="13"/>
        <v>0</v>
      </c>
      <c r="S69" s="42">
        <f t="shared" si="14"/>
        <v>0</v>
      </c>
      <c r="T69" s="42">
        <f t="shared" si="15"/>
        <v>0</v>
      </c>
      <c r="Y69" s="42">
        <f t="shared" si="16"/>
        <v>0</v>
      </c>
      <c r="Z69" s="42">
        <f t="shared" si="17"/>
        <v>0</v>
      </c>
      <c r="AE69" s="42">
        <f t="shared" si="18"/>
        <v>0</v>
      </c>
      <c r="AF69" s="42">
        <f t="shared" si="19"/>
        <v>0</v>
      </c>
      <c r="AG69" s="42"/>
      <c r="AH69" s="42"/>
      <c r="AI69" s="42"/>
      <c r="AK69" s="42">
        <f t="shared" si="20"/>
        <v>0</v>
      </c>
      <c r="AL69" s="42">
        <f t="shared" si="21"/>
        <v>0</v>
      </c>
      <c r="AM69" s="42"/>
      <c r="AN69" s="42"/>
      <c r="AO69" s="42"/>
      <c r="AQ69" s="42">
        <f t="shared" si="22"/>
        <v>0</v>
      </c>
      <c r="AR69" s="42">
        <f t="shared" si="23"/>
        <v>0</v>
      </c>
      <c r="AS69" s="42"/>
      <c r="AT69" s="42"/>
      <c r="AU69" s="42"/>
      <c r="AW69" s="42">
        <f t="shared" si="42"/>
        <v>0</v>
      </c>
      <c r="AX69" s="42">
        <f t="shared" si="48"/>
        <v>0</v>
      </c>
      <c r="AY69" s="42"/>
      <c r="AZ69" s="42"/>
      <c r="BA69" s="42"/>
      <c r="BC69" s="42">
        <f t="shared" si="43"/>
        <v>0</v>
      </c>
      <c r="BD69" s="42">
        <f t="shared" si="49"/>
        <v>0</v>
      </c>
      <c r="BE69" s="42"/>
      <c r="BF69" s="42"/>
      <c r="BG69" s="42"/>
      <c r="BI69" s="42">
        <f t="shared" si="44"/>
        <v>0</v>
      </c>
      <c r="BJ69" s="42">
        <f t="shared" si="50"/>
        <v>0</v>
      </c>
      <c r="BK69" s="42"/>
      <c r="BL69" s="42"/>
      <c r="BM69" s="42"/>
      <c r="BO69" s="42">
        <f t="shared" si="45"/>
        <v>0</v>
      </c>
      <c r="BP69" s="42">
        <f t="shared" si="51"/>
        <v>0</v>
      </c>
      <c r="BQ69" s="42"/>
      <c r="BR69" s="42"/>
      <c r="BS69" s="42"/>
      <c r="BU69" s="42">
        <f t="shared" si="46"/>
        <v>0</v>
      </c>
      <c r="BV69" s="42">
        <f t="shared" si="52"/>
        <v>0</v>
      </c>
    </row>
    <row r="70" spans="1:74">
      <c r="A70" s="41" t="s">
        <v>456</v>
      </c>
      <c r="B70" s="46"/>
      <c r="C70" s="42"/>
      <c r="D70" s="42"/>
      <c r="F70" s="42">
        <v>186124.5</v>
      </c>
      <c r="G70" s="42">
        <f t="shared" si="10"/>
        <v>186124.5</v>
      </c>
      <c r="H70" s="42">
        <f t="shared" si="11"/>
        <v>186124.5</v>
      </c>
      <c r="I70" s="42"/>
      <c r="J70" s="42"/>
      <c r="L70" s="42"/>
      <c r="M70" s="42">
        <f t="shared" si="12"/>
        <v>0</v>
      </c>
      <c r="N70" s="42">
        <f t="shared" si="13"/>
        <v>186124.5</v>
      </c>
      <c r="S70" s="42">
        <f t="shared" si="14"/>
        <v>0</v>
      </c>
      <c r="T70" s="42">
        <f t="shared" si="15"/>
        <v>186124.5</v>
      </c>
      <c r="Y70" s="42">
        <f t="shared" si="16"/>
        <v>0</v>
      </c>
      <c r="Z70" s="42">
        <f t="shared" si="17"/>
        <v>186124.5</v>
      </c>
      <c r="AE70" s="42">
        <f t="shared" si="18"/>
        <v>0</v>
      </c>
      <c r="AF70" s="42">
        <f t="shared" si="19"/>
        <v>186124.5</v>
      </c>
      <c r="AG70" s="42"/>
      <c r="AH70" s="42"/>
      <c r="AI70" s="42"/>
      <c r="AK70" s="42">
        <f t="shared" si="20"/>
        <v>0</v>
      </c>
      <c r="AL70" s="42">
        <f t="shared" si="21"/>
        <v>186124.5</v>
      </c>
      <c r="AM70" s="42"/>
      <c r="AN70" s="42"/>
      <c r="AO70" s="42"/>
      <c r="AQ70" s="42">
        <f t="shared" si="22"/>
        <v>0</v>
      </c>
      <c r="AR70" s="42">
        <f t="shared" si="23"/>
        <v>186124.5</v>
      </c>
      <c r="AS70" s="42"/>
      <c r="AT70" s="42"/>
      <c r="AU70" s="42"/>
      <c r="AW70" s="42">
        <f t="shared" si="42"/>
        <v>0</v>
      </c>
      <c r="AX70" s="42">
        <f t="shared" si="48"/>
        <v>186124.5</v>
      </c>
      <c r="AY70" s="42"/>
      <c r="AZ70" s="42"/>
      <c r="BA70" s="42"/>
      <c r="BC70" s="42">
        <f t="shared" si="43"/>
        <v>0</v>
      </c>
      <c r="BD70" s="42">
        <f t="shared" si="49"/>
        <v>186124.5</v>
      </c>
      <c r="BE70" s="42"/>
      <c r="BF70" s="42"/>
      <c r="BG70" s="42"/>
      <c r="BI70" s="42">
        <f t="shared" si="44"/>
        <v>0</v>
      </c>
      <c r="BJ70" s="42">
        <f t="shared" si="50"/>
        <v>186124.5</v>
      </c>
      <c r="BK70" s="42"/>
      <c r="BL70" s="42"/>
      <c r="BM70" s="42"/>
      <c r="BO70" s="42">
        <f t="shared" si="45"/>
        <v>0</v>
      </c>
      <c r="BP70" s="42">
        <f t="shared" si="51"/>
        <v>186124.5</v>
      </c>
      <c r="BQ70" s="42"/>
      <c r="BR70" s="42"/>
      <c r="BS70" s="42"/>
      <c r="BU70" s="42">
        <f t="shared" si="46"/>
        <v>0</v>
      </c>
      <c r="BV70" s="42">
        <f t="shared" si="52"/>
        <v>186124.5</v>
      </c>
    </row>
    <row r="71" spans="1:74">
      <c r="A71" s="41" t="s">
        <v>145</v>
      </c>
      <c r="B71" s="46"/>
      <c r="C71" s="42"/>
      <c r="D71" s="42"/>
      <c r="E71" s="41">
        <v>37886.639999999999</v>
      </c>
      <c r="G71" s="42">
        <f t="shared" si="10"/>
        <v>37886.639999999999</v>
      </c>
      <c r="H71" s="42">
        <f>B71+G71</f>
        <v>37886.639999999999</v>
      </c>
      <c r="I71" s="42"/>
      <c r="J71" s="42"/>
      <c r="M71" s="42">
        <f t="shared" si="12"/>
        <v>0</v>
      </c>
      <c r="N71" s="42">
        <f t="shared" si="13"/>
        <v>37886.639999999999</v>
      </c>
      <c r="S71" s="42">
        <f t="shared" si="14"/>
        <v>0</v>
      </c>
      <c r="T71" s="42">
        <f t="shared" si="15"/>
        <v>37886.639999999999</v>
      </c>
      <c r="Y71" s="42">
        <f t="shared" si="16"/>
        <v>0</v>
      </c>
      <c r="Z71" s="42">
        <f t="shared" si="17"/>
        <v>37886.639999999999</v>
      </c>
      <c r="AE71" s="42">
        <f t="shared" si="18"/>
        <v>0</v>
      </c>
      <c r="AF71" s="42">
        <f t="shared" si="19"/>
        <v>37886.639999999999</v>
      </c>
      <c r="AK71" s="42">
        <f t="shared" si="20"/>
        <v>0</v>
      </c>
      <c r="AL71" s="42">
        <f t="shared" si="21"/>
        <v>37886.639999999999</v>
      </c>
      <c r="AQ71" s="42">
        <f t="shared" si="22"/>
        <v>0</v>
      </c>
      <c r="AR71" s="42">
        <f t="shared" si="23"/>
        <v>37886.639999999999</v>
      </c>
      <c r="AW71" s="42">
        <f t="shared" si="42"/>
        <v>0</v>
      </c>
      <c r="AX71" s="42">
        <f t="shared" si="48"/>
        <v>37886.639999999999</v>
      </c>
      <c r="BC71" s="42">
        <f t="shared" si="43"/>
        <v>0</v>
      </c>
      <c r="BD71" s="42">
        <f t="shared" si="49"/>
        <v>37886.639999999999</v>
      </c>
      <c r="BI71" s="42">
        <f t="shared" si="44"/>
        <v>0</v>
      </c>
      <c r="BJ71" s="42">
        <f t="shared" si="50"/>
        <v>37886.639999999999</v>
      </c>
      <c r="BO71" s="42">
        <f t="shared" si="45"/>
        <v>0</v>
      </c>
      <c r="BP71" s="42">
        <f t="shared" si="51"/>
        <v>37886.639999999999</v>
      </c>
      <c r="BU71" s="42">
        <f t="shared" si="46"/>
        <v>0</v>
      </c>
      <c r="BV71" s="42">
        <f t="shared" si="52"/>
        <v>37886.639999999999</v>
      </c>
    </row>
    <row r="72" spans="1:74">
      <c r="A72" s="41" t="s">
        <v>146</v>
      </c>
      <c r="B72" s="46"/>
      <c r="G72" s="42">
        <f t="shared" ref="G72:G82" si="53">SUM(C72:F72)</f>
        <v>0</v>
      </c>
      <c r="H72" s="42">
        <f t="shared" ref="H72:H82" si="54">B72+G72</f>
        <v>0</v>
      </c>
      <c r="M72" s="42">
        <f t="shared" ref="M72:M83" si="55">SUM(I72:L72)</f>
        <v>0</v>
      </c>
      <c r="N72" s="42">
        <f t="shared" ref="N72:N83" si="56">H72+M72</f>
        <v>0</v>
      </c>
      <c r="S72" s="42">
        <f t="shared" ref="S72:S83" si="57">SUM(O72:R72)</f>
        <v>0</v>
      </c>
      <c r="T72" s="42">
        <f t="shared" ref="T72:T83" si="58">N72+S72</f>
        <v>0</v>
      </c>
      <c r="Y72" s="42">
        <f t="shared" ref="Y72:Y83" si="59">SUM(U72:X72)</f>
        <v>0</v>
      </c>
      <c r="Z72" s="42">
        <f t="shared" ref="Z72:Z83" si="60">T72+Y72</f>
        <v>0</v>
      </c>
      <c r="AE72" s="42">
        <f t="shared" ref="AE72:AE83" si="61">SUM(AA72:AD72)</f>
        <v>0</v>
      </c>
      <c r="AF72" s="42">
        <f t="shared" ref="AF72:AF83" si="62">Z72+AE72</f>
        <v>0</v>
      </c>
      <c r="AG72" s="42"/>
      <c r="AH72" s="42"/>
      <c r="AI72" s="42"/>
      <c r="AK72" s="42">
        <f t="shared" ref="AK72:AK83" si="63">SUM(AG72:AJ72)</f>
        <v>0</v>
      </c>
      <c r="AL72" s="42">
        <f t="shared" ref="AL72:AL83" si="64">AF72+AK72</f>
        <v>0</v>
      </c>
      <c r="AM72" s="42"/>
      <c r="AN72" s="42"/>
      <c r="AO72" s="42"/>
      <c r="AQ72" s="42">
        <f t="shared" ref="AQ72:AQ83" si="65">SUM(AM72:AP72)</f>
        <v>0</v>
      </c>
      <c r="AR72" s="42">
        <f t="shared" ref="AR72:AR83" si="66">AL72+AQ72</f>
        <v>0</v>
      </c>
      <c r="AS72" s="42"/>
      <c r="AT72" s="42"/>
      <c r="AU72" s="42"/>
      <c r="AW72" s="42">
        <f t="shared" si="42"/>
        <v>0</v>
      </c>
      <c r="AX72" s="42">
        <f t="shared" si="48"/>
        <v>0</v>
      </c>
      <c r="AY72" s="42"/>
      <c r="AZ72" s="42"/>
      <c r="BA72" s="42"/>
      <c r="BC72" s="42">
        <f t="shared" si="43"/>
        <v>0</v>
      </c>
      <c r="BD72" s="42">
        <f t="shared" si="49"/>
        <v>0</v>
      </c>
      <c r="BE72" s="42"/>
      <c r="BF72" s="42"/>
      <c r="BG72" s="42"/>
      <c r="BI72" s="42">
        <f t="shared" si="44"/>
        <v>0</v>
      </c>
      <c r="BJ72" s="42">
        <f t="shared" si="50"/>
        <v>0</v>
      </c>
      <c r="BK72" s="42"/>
      <c r="BL72" s="42"/>
      <c r="BM72" s="42"/>
      <c r="BO72" s="42">
        <f t="shared" si="45"/>
        <v>0</v>
      </c>
      <c r="BP72" s="42">
        <f t="shared" si="51"/>
        <v>0</v>
      </c>
      <c r="BQ72" s="42"/>
      <c r="BR72" s="42"/>
      <c r="BS72" s="42"/>
      <c r="BU72" s="42">
        <f t="shared" si="46"/>
        <v>0</v>
      </c>
      <c r="BV72" s="42">
        <f t="shared" si="52"/>
        <v>0</v>
      </c>
    </row>
    <row r="73" spans="1:74">
      <c r="A73" s="41" t="s">
        <v>147</v>
      </c>
      <c r="B73" s="46"/>
      <c r="C73" s="42"/>
      <c r="D73" s="42"/>
      <c r="F73" s="41">
        <v>3289.9</v>
      </c>
      <c r="G73" s="42">
        <f t="shared" si="53"/>
        <v>3289.9</v>
      </c>
      <c r="H73" s="42">
        <f t="shared" si="54"/>
        <v>3289.9</v>
      </c>
      <c r="I73" s="42"/>
      <c r="J73" s="42"/>
      <c r="M73" s="42">
        <f t="shared" si="55"/>
        <v>0</v>
      </c>
      <c r="N73" s="42">
        <f t="shared" si="56"/>
        <v>3289.9</v>
      </c>
      <c r="S73" s="42">
        <f t="shared" si="57"/>
        <v>0</v>
      </c>
      <c r="T73" s="42">
        <f t="shared" si="58"/>
        <v>3289.9</v>
      </c>
      <c r="Y73" s="42">
        <f t="shared" si="59"/>
        <v>0</v>
      </c>
      <c r="Z73" s="42">
        <f t="shared" si="60"/>
        <v>3289.9</v>
      </c>
      <c r="AE73" s="42">
        <f t="shared" si="61"/>
        <v>0</v>
      </c>
      <c r="AF73" s="42">
        <f t="shared" si="62"/>
        <v>3289.9</v>
      </c>
      <c r="AJ73" s="41"/>
      <c r="AK73" s="42">
        <f t="shared" si="63"/>
        <v>0</v>
      </c>
      <c r="AL73" s="42">
        <f t="shared" si="64"/>
        <v>3289.9</v>
      </c>
      <c r="AQ73" s="42">
        <f t="shared" si="65"/>
        <v>0</v>
      </c>
      <c r="AR73" s="42">
        <f t="shared" si="66"/>
        <v>3289.9</v>
      </c>
      <c r="AW73" s="42">
        <f t="shared" si="42"/>
        <v>0</v>
      </c>
      <c r="AX73" s="42">
        <f t="shared" si="48"/>
        <v>3289.9</v>
      </c>
      <c r="BC73" s="42">
        <f t="shared" si="43"/>
        <v>0</v>
      </c>
      <c r="BD73" s="42">
        <f t="shared" si="49"/>
        <v>3289.9</v>
      </c>
      <c r="BI73" s="42">
        <f t="shared" si="44"/>
        <v>0</v>
      </c>
      <c r="BJ73" s="42">
        <f t="shared" si="50"/>
        <v>3289.9</v>
      </c>
      <c r="BO73" s="42">
        <f t="shared" si="45"/>
        <v>0</v>
      </c>
      <c r="BP73" s="42">
        <f t="shared" si="51"/>
        <v>3289.9</v>
      </c>
      <c r="BU73" s="42">
        <f t="shared" si="46"/>
        <v>0</v>
      </c>
      <c r="BV73" s="42">
        <f t="shared" si="52"/>
        <v>3289.9</v>
      </c>
    </row>
    <row r="74" spans="1:74">
      <c r="A74" s="41" t="s">
        <v>148</v>
      </c>
      <c r="B74" s="46"/>
      <c r="E74" s="41">
        <v>10284.6</v>
      </c>
      <c r="G74" s="42">
        <f t="shared" si="53"/>
        <v>10284.6</v>
      </c>
      <c r="H74" s="42">
        <f t="shared" si="54"/>
        <v>10284.6</v>
      </c>
      <c r="M74" s="42">
        <f t="shared" si="55"/>
        <v>0</v>
      </c>
      <c r="N74" s="42">
        <f t="shared" si="56"/>
        <v>10284.6</v>
      </c>
      <c r="S74" s="42">
        <f t="shared" si="57"/>
        <v>0</v>
      </c>
      <c r="T74" s="42">
        <f t="shared" si="58"/>
        <v>10284.6</v>
      </c>
      <c r="Y74" s="42">
        <f t="shared" si="59"/>
        <v>0</v>
      </c>
      <c r="Z74" s="42">
        <f t="shared" si="60"/>
        <v>10284.6</v>
      </c>
      <c r="AE74" s="42">
        <f t="shared" si="61"/>
        <v>0</v>
      </c>
      <c r="AF74" s="42">
        <f t="shared" si="62"/>
        <v>10284.6</v>
      </c>
      <c r="AK74" s="42">
        <f t="shared" si="63"/>
        <v>0</v>
      </c>
      <c r="AL74" s="42">
        <f t="shared" si="64"/>
        <v>10284.6</v>
      </c>
      <c r="AQ74" s="42">
        <f t="shared" si="65"/>
        <v>0</v>
      </c>
      <c r="AR74" s="42">
        <f t="shared" si="66"/>
        <v>10284.6</v>
      </c>
      <c r="AW74" s="42">
        <f t="shared" si="42"/>
        <v>0</v>
      </c>
      <c r="AX74" s="42">
        <f t="shared" si="48"/>
        <v>10284.6</v>
      </c>
      <c r="BC74" s="42">
        <f t="shared" si="43"/>
        <v>0</v>
      </c>
      <c r="BD74" s="42">
        <f t="shared" si="49"/>
        <v>10284.6</v>
      </c>
      <c r="BI74" s="42">
        <f t="shared" si="44"/>
        <v>0</v>
      </c>
      <c r="BJ74" s="42">
        <f t="shared" si="50"/>
        <v>10284.6</v>
      </c>
      <c r="BO74" s="42">
        <f t="shared" si="45"/>
        <v>0</v>
      </c>
      <c r="BP74" s="42">
        <f t="shared" si="51"/>
        <v>10284.6</v>
      </c>
      <c r="BU74" s="42">
        <f t="shared" si="46"/>
        <v>0</v>
      </c>
      <c r="BV74" s="42">
        <f t="shared" si="52"/>
        <v>10284.6</v>
      </c>
    </row>
    <row r="75" spans="1:74">
      <c r="A75" s="41" t="s">
        <v>149</v>
      </c>
      <c r="B75" s="46"/>
      <c r="E75" s="41">
        <v>16566.189999999999</v>
      </c>
      <c r="G75" s="42">
        <f t="shared" si="53"/>
        <v>16566.189999999999</v>
      </c>
      <c r="H75" s="42">
        <f t="shared" si="54"/>
        <v>16566.189999999999</v>
      </c>
      <c r="M75" s="42">
        <f t="shared" si="55"/>
        <v>0</v>
      </c>
      <c r="N75" s="42">
        <f t="shared" si="56"/>
        <v>16566.189999999999</v>
      </c>
      <c r="S75" s="42">
        <f t="shared" si="57"/>
        <v>0</v>
      </c>
      <c r="T75" s="42">
        <f t="shared" si="58"/>
        <v>16566.189999999999</v>
      </c>
      <c r="Y75" s="42">
        <f t="shared" si="59"/>
        <v>0</v>
      </c>
      <c r="Z75" s="42">
        <f t="shared" si="60"/>
        <v>16566.189999999999</v>
      </c>
      <c r="AE75" s="42">
        <f t="shared" si="61"/>
        <v>0</v>
      </c>
      <c r="AF75" s="42">
        <f t="shared" si="62"/>
        <v>16566.189999999999</v>
      </c>
      <c r="AK75" s="42">
        <f t="shared" si="63"/>
        <v>0</v>
      </c>
      <c r="AL75" s="42">
        <f t="shared" si="64"/>
        <v>16566.189999999999</v>
      </c>
      <c r="AQ75" s="42">
        <f t="shared" si="65"/>
        <v>0</v>
      </c>
      <c r="AR75" s="42">
        <f t="shared" si="66"/>
        <v>16566.189999999999</v>
      </c>
      <c r="AW75" s="42">
        <f t="shared" si="42"/>
        <v>0</v>
      </c>
      <c r="AX75" s="42">
        <f t="shared" si="48"/>
        <v>16566.189999999999</v>
      </c>
      <c r="BC75" s="42">
        <f t="shared" si="43"/>
        <v>0</v>
      </c>
      <c r="BD75" s="42">
        <f t="shared" si="49"/>
        <v>16566.189999999999</v>
      </c>
      <c r="BI75" s="42">
        <f t="shared" si="44"/>
        <v>0</v>
      </c>
      <c r="BJ75" s="42">
        <f t="shared" si="50"/>
        <v>16566.189999999999</v>
      </c>
      <c r="BO75" s="42">
        <f t="shared" si="45"/>
        <v>0</v>
      </c>
      <c r="BP75" s="42">
        <f t="shared" si="51"/>
        <v>16566.189999999999</v>
      </c>
      <c r="BU75" s="42">
        <f t="shared" si="46"/>
        <v>0</v>
      </c>
      <c r="BV75" s="42">
        <f t="shared" si="52"/>
        <v>16566.189999999999</v>
      </c>
    </row>
    <row r="76" spans="1:74">
      <c r="A76" s="41" t="s">
        <v>150</v>
      </c>
      <c r="B76" s="46"/>
      <c r="F76" s="41">
        <v>16925.64</v>
      </c>
      <c r="G76" s="42">
        <f t="shared" si="53"/>
        <v>16925.64</v>
      </c>
      <c r="H76" s="42">
        <f t="shared" si="54"/>
        <v>16925.64</v>
      </c>
      <c r="M76" s="42">
        <f t="shared" si="55"/>
        <v>0</v>
      </c>
      <c r="N76" s="42">
        <f t="shared" si="56"/>
        <v>16925.64</v>
      </c>
      <c r="S76" s="42">
        <f t="shared" si="57"/>
        <v>0</v>
      </c>
      <c r="T76" s="42">
        <f t="shared" si="58"/>
        <v>16925.64</v>
      </c>
      <c r="Y76" s="42">
        <f t="shared" si="59"/>
        <v>0</v>
      </c>
      <c r="Z76" s="42">
        <f t="shared" si="60"/>
        <v>16925.64</v>
      </c>
      <c r="AE76" s="42">
        <f t="shared" si="61"/>
        <v>0</v>
      </c>
      <c r="AF76" s="42">
        <f t="shared" si="62"/>
        <v>16925.64</v>
      </c>
      <c r="AJ76" s="41"/>
      <c r="AK76" s="42">
        <f t="shared" si="63"/>
        <v>0</v>
      </c>
      <c r="AL76" s="42">
        <f t="shared" si="64"/>
        <v>16925.64</v>
      </c>
      <c r="AQ76" s="42">
        <f t="shared" si="65"/>
        <v>0</v>
      </c>
      <c r="AR76" s="42">
        <f t="shared" si="66"/>
        <v>16925.64</v>
      </c>
      <c r="AW76" s="42">
        <f t="shared" ref="AW76:AW83" si="67">SUM(AS76:AV76)</f>
        <v>0</v>
      </c>
      <c r="AX76" s="42">
        <f t="shared" si="48"/>
        <v>16925.64</v>
      </c>
      <c r="BC76" s="42">
        <f t="shared" si="43"/>
        <v>0</v>
      </c>
      <c r="BD76" s="42">
        <f t="shared" si="49"/>
        <v>16925.64</v>
      </c>
      <c r="BI76" s="42">
        <f t="shared" ref="BI76:BI83" si="68">SUM(BE76:BH76)</f>
        <v>0</v>
      </c>
      <c r="BJ76" s="42">
        <f t="shared" si="50"/>
        <v>16925.64</v>
      </c>
      <c r="BO76" s="42">
        <f t="shared" ref="BO76:BO83" si="69">SUM(BK76:BN76)</f>
        <v>0</v>
      </c>
      <c r="BP76" s="42">
        <f t="shared" si="51"/>
        <v>16925.64</v>
      </c>
      <c r="BU76" s="42">
        <f t="shared" ref="BU76:BU83" si="70">SUM(BQ76:BT76)</f>
        <v>0</v>
      </c>
      <c r="BV76" s="42">
        <f t="shared" si="52"/>
        <v>16925.64</v>
      </c>
    </row>
    <row r="77" spans="1:74">
      <c r="A77" s="41" t="s">
        <v>151</v>
      </c>
      <c r="B77" s="46"/>
      <c r="G77" s="42">
        <f t="shared" si="53"/>
        <v>0</v>
      </c>
      <c r="H77" s="42">
        <f t="shared" si="54"/>
        <v>0</v>
      </c>
      <c r="M77" s="42">
        <f t="shared" si="55"/>
        <v>0</v>
      </c>
      <c r="N77" s="42">
        <f t="shared" si="56"/>
        <v>0</v>
      </c>
      <c r="S77" s="42">
        <f t="shared" si="57"/>
        <v>0</v>
      </c>
      <c r="T77" s="42">
        <f t="shared" si="58"/>
        <v>0</v>
      </c>
      <c r="Y77" s="42">
        <f t="shared" si="59"/>
        <v>0</v>
      </c>
      <c r="Z77" s="42">
        <f t="shared" si="60"/>
        <v>0</v>
      </c>
      <c r="AE77" s="42">
        <f t="shared" si="61"/>
        <v>0</v>
      </c>
      <c r="AF77" s="42">
        <f t="shared" si="62"/>
        <v>0</v>
      </c>
      <c r="AK77" s="42">
        <f t="shared" si="63"/>
        <v>0</v>
      </c>
      <c r="AL77" s="42">
        <f t="shared" si="64"/>
        <v>0</v>
      </c>
      <c r="AQ77" s="42">
        <f t="shared" si="65"/>
        <v>0</v>
      </c>
      <c r="AR77" s="42">
        <f t="shared" si="66"/>
        <v>0</v>
      </c>
      <c r="AW77" s="42">
        <f t="shared" si="67"/>
        <v>0</v>
      </c>
      <c r="AX77" s="42">
        <f t="shared" si="48"/>
        <v>0</v>
      </c>
      <c r="BC77" s="42">
        <f t="shared" si="43"/>
        <v>0</v>
      </c>
      <c r="BD77" s="42">
        <f t="shared" si="49"/>
        <v>0</v>
      </c>
      <c r="BI77" s="42">
        <f t="shared" si="68"/>
        <v>0</v>
      </c>
      <c r="BJ77" s="42">
        <f t="shared" si="50"/>
        <v>0</v>
      </c>
      <c r="BO77" s="42">
        <f t="shared" si="69"/>
        <v>0</v>
      </c>
      <c r="BP77" s="42">
        <f t="shared" si="51"/>
        <v>0</v>
      </c>
      <c r="BU77" s="42">
        <f t="shared" si="70"/>
        <v>0</v>
      </c>
      <c r="BV77" s="42">
        <f t="shared" si="52"/>
        <v>0</v>
      </c>
    </row>
    <row r="78" spans="1:74" hidden="1">
      <c r="A78" s="41" t="s">
        <v>401</v>
      </c>
      <c r="B78" s="46"/>
      <c r="G78" s="42">
        <f t="shared" si="53"/>
        <v>0</v>
      </c>
      <c r="H78" s="42">
        <f t="shared" si="54"/>
        <v>0</v>
      </c>
      <c r="M78" s="42">
        <f t="shared" si="55"/>
        <v>0</v>
      </c>
      <c r="N78" s="42">
        <f t="shared" si="56"/>
        <v>0</v>
      </c>
      <c r="S78" s="42">
        <f t="shared" si="57"/>
        <v>0</v>
      </c>
      <c r="T78" s="42">
        <f t="shared" si="58"/>
        <v>0</v>
      </c>
      <c r="Y78" s="42">
        <f t="shared" si="59"/>
        <v>0</v>
      </c>
      <c r="Z78" s="42">
        <f t="shared" si="60"/>
        <v>0</v>
      </c>
      <c r="AE78" s="42">
        <f t="shared" si="61"/>
        <v>0</v>
      </c>
      <c r="AF78" s="42">
        <f t="shared" si="62"/>
        <v>0</v>
      </c>
      <c r="AK78" s="42">
        <f t="shared" si="63"/>
        <v>0</v>
      </c>
      <c r="AL78" s="42">
        <f t="shared" si="64"/>
        <v>0</v>
      </c>
      <c r="AQ78" s="42">
        <f t="shared" si="65"/>
        <v>0</v>
      </c>
      <c r="AR78" s="42">
        <f t="shared" si="66"/>
        <v>0</v>
      </c>
      <c r="AW78" s="42">
        <f>SUM(AS78:AV78)</f>
        <v>0</v>
      </c>
      <c r="AX78" s="42">
        <f>AR78+AW78</f>
        <v>0</v>
      </c>
      <c r="BC78" s="42">
        <f>SUM(AY78:BB78)</f>
        <v>0</v>
      </c>
      <c r="BD78" s="42">
        <f>AX78+BC78</f>
        <v>0</v>
      </c>
      <c r="BI78" s="42">
        <f>SUM(BE78:BH78)</f>
        <v>0</v>
      </c>
      <c r="BJ78" s="42">
        <f>BD78+BI78</f>
        <v>0</v>
      </c>
      <c r="BO78" s="42">
        <f t="shared" si="69"/>
        <v>0</v>
      </c>
      <c r="BP78" s="42">
        <f>BJ78+BO78</f>
        <v>0</v>
      </c>
      <c r="BU78" s="42">
        <f>SUM(BQ78:BT78)</f>
        <v>0</v>
      </c>
      <c r="BV78" s="42">
        <f>BP78+BU78</f>
        <v>0</v>
      </c>
    </row>
    <row r="79" spans="1:74">
      <c r="A79" s="41" t="s">
        <v>396</v>
      </c>
      <c r="B79" s="46"/>
      <c r="E79" s="41">
        <v>1200</v>
      </c>
      <c r="G79" s="42">
        <f t="shared" si="53"/>
        <v>1200</v>
      </c>
      <c r="H79" s="42">
        <f t="shared" si="54"/>
        <v>1200</v>
      </c>
      <c r="M79" s="42">
        <f t="shared" si="55"/>
        <v>0</v>
      </c>
      <c r="N79" s="42">
        <f t="shared" si="56"/>
        <v>1200</v>
      </c>
      <c r="S79" s="42">
        <f t="shared" si="57"/>
        <v>0</v>
      </c>
      <c r="T79" s="42">
        <f t="shared" si="58"/>
        <v>1200</v>
      </c>
      <c r="Y79" s="42">
        <f t="shared" si="59"/>
        <v>0</v>
      </c>
      <c r="Z79" s="42">
        <f t="shared" si="60"/>
        <v>1200</v>
      </c>
      <c r="AE79" s="42">
        <f t="shared" si="61"/>
        <v>0</v>
      </c>
      <c r="AF79" s="42">
        <f t="shared" si="62"/>
        <v>1200</v>
      </c>
      <c r="AI79" s="42"/>
      <c r="AK79" s="42">
        <f t="shared" si="63"/>
        <v>0</v>
      </c>
      <c r="AL79" s="42">
        <f t="shared" si="64"/>
        <v>1200</v>
      </c>
      <c r="AQ79" s="42">
        <f t="shared" si="65"/>
        <v>0</v>
      </c>
      <c r="AR79" s="42">
        <f t="shared" si="66"/>
        <v>1200</v>
      </c>
      <c r="AW79" s="42">
        <f>SUM(AS79:AV79)</f>
        <v>0</v>
      </c>
      <c r="AX79" s="42">
        <f>AR79+AW79</f>
        <v>1200</v>
      </c>
      <c r="BC79" s="42">
        <f>SUM(AY79:BB79)</f>
        <v>0</v>
      </c>
      <c r="BD79" s="42">
        <f>AX79+BC79</f>
        <v>1200</v>
      </c>
      <c r="BI79" s="42">
        <f>SUM(BE79:BH79)</f>
        <v>0</v>
      </c>
      <c r="BJ79" s="42">
        <f>BD79+BI79</f>
        <v>1200</v>
      </c>
      <c r="BO79" s="42">
        <f t="shared" si="69"/>
        <v>0</v>
      </c>
      <c r="BP79" s="42">
        <f>BJ79+BO79</f>
        <v>1200</v>
      </c>
      <c r="BU79" s="42">
        <f>SUM(BQ79:BT79)</f>
        <v>0</v>
      </c>
      <c r="BV79" s="42">
        <f>BP79+BU79</f>
        <v>1200</v>
      </c>
    </row>
    <row r="80" spans="1:74">
      <c r="A80" s="41" t="s">
        <v>152</v>
      </c>
      <c r="B80" s="46"/>
      <c r="F80" s="41">
        <v>53.35</v>
      </c>
      <c r="G80" s="42">
        <f t="shared" si="53"/>
        <v>53.35</v>
      </c>
      <c r="H80" s="42">
        <f t="shared" si="54"/>
        <v>53.35</v>
      </c>
      <c r="M80" s="42">
        <f t="shared" si="55"/>
        <v>0</v>
      </c>
      <c r="N80" s="42">
        <f t="shared" si="56"/>
        <v>53.35</v>
      </c>
      <c r="S80" s="42">
        <f t="shared" si="57"/>
        <v>0</v>
      </c>
      <c r="T80" s="42">
        <f t="shared" si="58"/>
        <v>53.35</v>
      </c>
      <c r="Y80" s="42">
        <f t="shared" si="59"/>
        <v>0</v>
      </c>
      <c r="Z80" s="42">
        <f t="shared" si="60"/>
        <v>53.35</v>
      </c>
      <c r="AE80" s="42">
        <f t="shared" si="61"/>
        <v>0</v>
      </c>
      <c r="AF80" s="42">
        <f t="shared" si="62"/>
        <v>53.35</v>
      </c>
      <c r="AK80" s="42">
        <f t="shared" si="63"/>
        <v>0</v>
      </c>
      <c r="AL80" s="42">
        <f t="shared" si="64"/>
        <v>53.35</v>
      </c>
      <c r="AQ80" s="42">
        <f t="shared" si="65"/>
        <v>0</v>
      </c>
      <c r="AR80" s="42">
        <f t="shared" si="66"/>
        <v>53.35</v>
      </c>
      <c r="AW80" s="42">
        <f t="shared" si="67"/>
        <v>0</v>
      </c>
      <c r="AX80" s="42">
        <f t="shared" si="48"/>
        <v>53.35</v>
      </c>
      <c r="BC80" s="42">
        <f>SUM(AY80:BB80)</f>
        <v>0</v>
      </c>
      <c r="BD80" s="42">
        <f>AX80+BC80</f>
        <v>53.35</v>
      </c>
      <c r="BI80" s="42">
        <f>SUM(BE80:BH80)</f>
        <v>0</v>
      </c>
      <c r="BJ80" s="42">
        <f>BD80+BI80</f>
        <v>53.35</v>
      </c>
      <c r="BO80" s="42">
        <f t="shared" si="69"/>
        <v>0</v>
      </c>
      <c r="BP80" s="42">
        <f>BJ80+BO80</f>
        <v>53.35</v>
      </c>
      <c r="BU80" s="42">
        <f t="shared" si="70"/>
        <v>0</v>
      </c>
      <c r="BV80" s="42">
        <f t="shared" si="52"/>
        <v>53.35</v>
      </c>
    </row>
    <row r="81" spans="1:251">
      <c r="A81" s="41" t="s">
        <v>153</v>
      </c>
      <c r="B81" s="46"/>
      <c r="G81" s="42">
        <f t="shared" si="53"/>
        <v>0</v>
      </c>
      <c r="H81" s="42">
        <f t="shared" si="54"/>
        <v>0</v>
      </c>
      <c r="M81" s="42">
        <f t="shared" si="55"/>
        <v>0</v>
      </c>
      <c r="N81" s="42">
        <f t="shared" si="56"/>
        <v>0</v>
      </c>
      <c r="S81" s="42">
        <f t="shared" si="57"/>
        <v>0</v>
      </c>
      <c r="T81" s="42">
        <f t="shared" si="58"/>
        <v>0</v>
      </c>
      <c r="Y81" s="42">
        <f t="shared" si="59"/>
        <v>0</v>
      </c>
      <c r="Z81" s="42">
        <f t="shared" si="60"/>
        <v>0</v>
      </c>
      <c r="AE81" s="42">
        <f t="shared" si="61"/>
        <v>0</v>
      </c>
      <c r="AF81" s="42">
        <f t="shared" si="62"/>
        <v>0</v>
      </c>
      <c r="AG81" s="42"/>
      <c r="AH81" s="42"/>
      <c r="AI81" s="42"/>
      <c r="AK81" s="42">
        <f t="shared" si="63"/>
        <v>0</v>
      </c>
      <c r="AL81" s="42">
        <f t="shared" si="64"/>
        <v>0</v>
      </c>
      <c r="AM81" s="42"/>
      <c r="AN81" s="42"/>
      <c r="AO81" s="42"/>
      <c r="AQ81" s="42">
        <f t="shared" si="65"/>
        <v>0</v>
      </c>
      <c r="AR81" s="42">
        <f t="shared" si="66"/>
        <v>0</v>
      </c>
      <c r="AS81" s="42"/>
      <c r="AT81" s="42"/>
      <c r="AU81" s="42"/>
      <c r="AW81" s="42">
        <f t="shared" si="67"/>
        <v>0</v>
      </c>
      <c r="AX81" s="42">
        <f t="shared" si="48"/>
        <v>0</v>
      </c>
      <c r="AY81" s="42"/>
      <c r="AZ81" s="42"/>
      <c r="BA81" s="42"/>
      <c r="BC81" s="42">
        <f t="shared" si="43"/>
        <v>0</v>
      </c>
      <c r="BD81" s="42">
        <f t="shared" si="49"/>
        <v>0</v>
      </c>
      <c r="BE81" s="42"/>
      <c r="BF81" s="42"/>
      <c r="BG81" s="42"/>
      <c r="BI81" s="42">
        <f t="shared" si="68"/>
        <v>0</v>
      </c>
      <c r="BJ81" s="42">
        <f t="shared" si="50"/>
        <v>0</v>
      </c>
      <c r="BK81" s="42"/>
      <c r="BL81" s="42"/>
      <c r="BM81" s="42"/>
      <c r="BO81" s="42">
        <f t="shared" si="69"/>
        <v>0</v>
      </c>
      <c r="BP81" s="42">
        <f>BJ81+BO81</f>
        <v>0</v>
      </c>
      <c r="BQ81" s="42"/>
      <c r="BR81" s="42"/>
      <c r="BS81" s="42"/>
      <c r="BU81" s="42">
        <f t="shared" si="70"/>
        <v>0</v>
      </c>
      <c r="BV81" s="42">
        <f t="shared" si="52"/>
        <v>0</v>
      </c>
    </row>
    <row r="82" spans="1:251">
      <c r="A82" s="41" t="s">
        <v>154</v>
      </c>
      <c r="B82" s="46"/>
      <c r="F82" s="41">
        <v>551.22</v>
      </c>
      <c r="G82" s="42">
        <f t="shared" si="53"/>
        <v>551.22</v>
      </c>
      <c r="H82" s="42">
        <f t="shared" si="54"/>
        <v>551.22</v>
      </c>
      <c r="M82" s="42">
        <f t="shared" si="55"/>
        <v>0</v>
      </c>
      <c r="N82" s="42">
        <f t="shared" si="56"/>
        <v>551.22</v>
      </c>
      <c r="S82" s="42">
        <f t="shared" si="57"/>
        <v>0</v>
      </c>
      <c r="T82" s="42">
        <f t="shared" si="58"/>
        <v>551.22</v>
      </c>
      <c r="Y82" s="42">
        <f t="shared" si="59"/>
        <v>0</v>
      </c>
      <c r="Z82" s="42">
        <f t="shared" si="60"/>
        <v>551.22</v>
      </c>
      <c r="AE82" s="42">
        <f t="shared" si="61"/>
        <v>0</v>
      </c>
      <c r="AF82" s="42">
        <f t="shared" si="62"/>
        <v>551.22</v>
      </c>
      <c r="AK82" s="42">
        <f t="shared" si="63"/>
        <v>0</v>
      </c>
      <c r="AL82" s="42">
        <f t="shared" si="64"/>
        <v>551.22</v>
      </c>
      <c r="AQ82" s="42">
        <f t="shared" si="65"/>
        <v>0</v>
      </c>
      <c r="AR82" s="42">
        <f t="shared" si="66"/>
        <v>551.22</v>
      </c>
      <c r="AW82" s="42">
        <f t="shared" si="67"/>
        <v>0</v>
      </c>
      <c r="AX82" s="42">
        <f t="shared" si="48"/>
        <v>551.22</v>
      </c>
      <c r="BC82" s="42">
        <f t="shared" si="43"/>
        <v>0</v>
      </c>
      <c r="BD82" s="42">
        <f t="shared" si="49"/>
        <v>551.22</v>
      </c>
      <c r="BI82" s="42">
        <f t="shared" si="68"/>
        <v>0</v>
      </c>
      <c r="BJ82" s="42">
        <f t="shared" si="50"/>
        <v>551.22</v>
      </c>
      <c r="BO82" s="42">
        <f t="shared" si="69"/>
        <v>0</v>
      </c>
      <c r="BP82" s="42">
        <f>BJ82+BO82</f>
        <v>551.22</v>
      </c>
      <c r="BU82" s="42">
        <f t="shared" si="70"/>
        <v>0</v>
      </c>
      <c r="BV82" s="42">
        <f t="shared" si="52"/>
        <v>551.22</v>
      </c>
    </row>
    <row r="83" spans="1:251">
      <c r="A83" s="41" t="s">
        <v>317</v>
      </c>
      <c r="B83" s="46"/>
      <c r="G83" s="42">
        <f>SUM(C83:F83)</f>
        <v>0</v>
      </c>
      <c r="H83" s="42">
        <f>B83+G83</f>
        <v>0</v>
      </c>
      <c r="M83" s="42">
        <f t="shared" si="55"/>
        <v>0</v>
      </c>
      <c r="N83" s="42">
        <f t="shared" si="56"/>
        <v>0</v>
      </c>
      <c r="S83" s="42">
        <f t="shared" si="57"/>
        <v>0</v>
      </c>
      <c r="T83" s="42">
        <f t="shared" si="58"/>
        <v>0</v>
      </c>
      <c r="Y83" s="42">
        <f t="shared" si="59"/>
        <v>0</v>
      </c>
      <c r="Z83" s="42">
        <f t="shared" si="60"/>
        <v>0</v>
      </c>
      <c r="AE83" s="42">
        <f t="shared" si="61"/>
        <v>0</v>
      </c>
      <c r="AF83" s="42">
        <f t="shared" si="62"/>
        <v>0</v>
      </c>
      <c r="AK83" s="42">
        <f t="shared" si="63"/>
        <v>0</v>
      </c>
      <c r="AL83" s="42">
        <f t="shared" si="64"/>
        <v>0</v>
      </c>
      <c r="AQ83" s="42">
        <f t="shared" si="65"/>
        <v>0</v>
      </c>
      <c r="AR83" s="42">
        <f t="shared" si="66"/>
        <v>0</v>
      </c>
      <c r="AW83" s="42">
        <f t="shared" si="67"/>
        <v>0</v>
      </c>
      <c r="AX83" s="42">
        <f t="shared" si="48"/>
        <v>0</v>
      </c>
      <c r="BC83" s="42">
        <f t="shared" si="43"/>
        <v>0</v>
      </c>
      <c r="BD83" s="42">
        <f t="shared" si="49"/>
        <v>0</v>
      </c>
      <c r="BI83" s="42">
        <f t="shared" si="68"/>
        <v>0</v>
      </c>
      <c r="BJ83" s="42">
        <f t="shared" si="50"/>
        <v>0</v>
      </c>
      <c r="BO83" s="42">
        <f t="shared" si="69"/>
        <v>0</v>
      </c>
      <c r="BP83" s="42">
        <f t="shared" si="51"/>
        <v>0</v>
      </c>
      <c r="BU83" s="42">
        <f t="shared" si="70"/>
        <v>0</v>
      </c>
      <c r="BV83" s="42">
        <f t="shared" si="52"/>
        <v>0</v>
      </c>
    </row>
    <row r="84" spans="1:251" s="51" customFormat="1" ht="12.75" thickBot="1">
      <c r="A84" s="370" t="s">
        <v>155</v>
      </c>
      <c r="B84" s="50">
        <v>1.3552901828006725E-2</v>
      </c>
      <c r="C84" s="50">
        <f t="shared" ref="C84:H84" si="71">SUM(C6:C83)</f>
        <v>4.6566128730773926E-10</v>
      </c>
      <c r="D84" s="50">
        <f t="shared" si="71"/>
        <v>-8.8505203166278079E-11</v>
      </c>
      <c r="E84" s="50">
        <f t="shared" si="71"/>
        <v>3.2741809263825417E-11</v>
      </c>
      <c r="F84" s="50">
        <f t="shared" si="71"/>
        <v>4.7499998621560735E-3</v>
      </c>
      <c r="G84" s="50">
        <f t="shared" si="71"/>
        <v>4.7500001568323569E-3</v>
      </c>
      <c r="H84" s="50">
        <f t="shared" si="71"/>
        <v>387285.22494260682</v>
      </c>
      <c r="I84" s="50">
        <f t="shared" ref="I84:AK84" si="72">SUM(I6:I83)</f>
        <v>0</v>
      </c>
      <c r="J84" s="50">
        <f t="shared" si="72"/>
        <v>0</v>
      </c>
      <c r="K84" s="50">
        <f t="shared" si="72"/>
        <v>0</v>
      </c>
      <c r="L84" s="50">
        <f t="shared" si="72"/>
        <v>0</v>
      </c>
      <c r="M84" s="50">
        <f>SUM(M6:M83)</f>
        <v>0</v>
      </c>
      <c r="N84" s="50">
        <f t="shared" si="72"/>
        <v>387285.22494260682</v>
      </c>
      <c r="O84" s="50">
        <f t="shared" si="72"/>
        <v>0</v>
      </c>
      <c r="P84" s="50">
        <f t="shared" si="72"/>
        <v>0</v>
      </c>
      <c r="Q84" s="50">
        <f>SUM(Q6:Q83)</f>
        <v>0</v>
      </c>
      <c r="R84" s="50">
        <f t="shared" si="72"/>
        <v>0</v>
      </c>
      <c r="S84" s="50">
        <f t="shared" si="72"/>
        <v>0</v>
      </c>
      <c r="T84" s="50">
        <f t="shared" si="72"/>
        <v>387285.22494260682</v>
      </c>
      <c r="U84" s="50">
        <f t="shared" ref="U84:Z84" si="73">SUM(U6:U83)</f>
        <v>0</v>
      </c>
      <c r="V84" s="50">
        <f t="shared" si="73"/>
        <v>0</v>
      </c>
      <c r="W84" s="50">
        <f t="shared" si="73"/>
        <v>0</v>
      </c>
      <c r="X84" s="50">
        <f t="shared" si="73"/>
        <v>0</v>
      </c>
      <c r="Y84" s="50">
        <f t="shared" si="73"/>
        <v>0</v>
      </c>
      <c r="Z84" s="50">
        <f t="shared" si="73"/>
        <v>387285.22494260682</v>
      </c>
      <c r="AA84" s="50">
        <f t="shared" si="72"/>
        <v>0</v>
      </c>
      <c r="AB84" s="50">
        <f>SUM(AB6:AB83)</f>
        <v>0</v>
      </c>
      <c r="AC84" s="50">
        <f>SUM(AC6:AC83)</f>
        <v>0</v>
      </c>
      <c r="AD84" s="50">
        <f t="shared" si="72"/>
        <v>0</v>
      </c>
      <c r="AE84" s="50">
        <f t="shared" si="72"/>
        <v>0</v>
      </c>
      <c r="AF84" s="50">
        <f t="shared" si="72"/>
        <v>387285.22494260682</v>
      </c>
      <c r="AG84" s="50">
        <f>SUM(AG6:AG83)</f>
        <v>0</v>
      </c>
      <c r="AH84" s="50">
        <f>SUM(AH6:AH83)</f>
        <v>0</v>
      </c>
      <c r="AI84" s="50">
        <f>SUM(AI6:AI83)</f>
        <v>0</v>
      </c>
      <c r="AJ84" s="50">
        <f>SUM(AJ6:AJ83)</f>
        <v>0</v>
      </c>
      <c r="AK84" s="50">
        <f t="shared" si="72"/>
        <v>0</v>
      </c>
      <c r="AL84" s="50">
        <f t="shared" ref="AL84:BQ84" si="74">SUM(AL6:AL83)</f>
        <v>387285.22494260682</v>
      </c>
      <c r="AM84" s="50">
        <f t="shared" si="74"/>
        <v>0</v>
      </c>
      <c r="AN84" s="50">
        <f t="shared" si="74"/>
        <v>0</v>
      </c>
      <c r="AO84" s="50">
        <f t="shared" si="74"/>
        <v>0</v>
      </c>
      <c r="AP84" s="50">
        <f t="shared" si="74"/>
        <v>0</v>
      </c>
      <c r="AQ84" s="50">
        <f>SUM(AQ6:AQ83)</f>
        <v>0</v>
      </c>
      <c r="AR84" s="50">
        <f t="shared" si="74"/>
        <v>387285.22494260682</v>
      </c>
      <c r="AS84" s="50">
        <f t="shared" si="74"/>
        <v>0</v>
      </c>
      <c r="AT84" s="50">
        <f t="shared" si="74"/>
        <v>0</v>
      </c>
      <c r="AU84" s="50">
        <f t="shared" si="74"/>
        <v>0</v>
      </c>
      <c r="AV84" s="50">
        <f t="shared" si="74"/>
        <v>0</v>
      </c>
      <c r="AW84" s="50">
        <f t="shared" si="74"/>
        <v>0</v>
      </c>
      <c r="AX84" s="50">
        <f t="shared" si="74"/>
        <v>387285.22494260682</v>
      </c>
      <c r="AY84" s="50">
        <f t="shared" si="74"/>
        <v>0</v>
      </c>
      <c r="AZ84" s="50">
        <f t="shared" si="74"/>
        <v>0</v>
      </c>
      <c r="BA84" s="50">
        <f t="shared" si="74"/>
        <v>0</v>
      </c>
      <c r="BB84" s="50">
        <f t="shared" si="74"/>
        <v>0</v>
      </c>
      <c r="BC84" s="50">
        <f t="shared" si="74"/>
        <v>0</v>
      </c>
      <c r="BD84" s="50">
        <f t="shared" si="74"/>
        <v>387285.22494260682</v>
      </c>
      <c r="BE84" s="50">
        <f t="shared" si="74"/>
        <v>0</v>
      </c>
      <c r="BF84" s="50">
        <f t="shared" si="74"/>
        <v>0</v>
      </c>
      <c r="BG84" s="50">
        <f t="shared" si="74"/>
        <v>0</v>
      </c>
      <c r="BH84" s="50">
        <f>SUM(BH6:BH83)</f>
        <v>0</v>
      </c>
      <c r="BI84" s="50">
        <f t="shared" si="74"/>
        <v>0</v>
      </c>
      <c r="BJ84" s="50">
        <f t="shared" si="74"/>
        <v>387285.22494260682</v>
      </c>
      <c r="BK84" s="50">
        <f t="shared" si="74"/>
        <v>0</v>
      </c>
      <c r="BL84" s="50">
        <f t="shared" si="74"/>
        <v>0</v>
      </c>
      <c r="BM84" s="50">
        <f t="shared" si="74"/>
        <v>0</v>
      </c>
      <c r="BN84" s="50">
        <f t="shared" si="74"/>
        <v>0</v>
      </c>
      <c r="BO84" s="50">
        <f>SUM(BO6:BO83)</f>
        <v>0</v>
      </c>
      <c r="BP84" s="50">
        <f>SUM(BP6:BP83)</f>
        <v>387285.22494260682</v>
      </c>
      <c r="BQ84" s="50">
        <f t="shared" si="74"/>
        <v>0</v>
      </c>
      <c r="BR84" s="50">
        <f t="shared" ref="BR84:CW84" si="75">SUM(BR6:BR83)</f>
        <v>0</v>
      </c>
      <c r="BS84" s="50">
        <f t="shared" si="75"/>
        <v>0</v>
      </c>
      <c r="BT84" s="50">
        <f t="shared" si="75"/>
        <v>0</v>
      </c>
      <c r="BU84" s="50">
        <f t="shared" si="75"/>
        <v>0</v>
      </c>
      <c r="BV84" s="50">
        <f t="shared" si="75"/>
        <v>387285.22494260682</v>
      </c>
      <c r="BW84" s="50">
        <f t="shared" si="75"/>
        <v>0</v>
      </c>
      <c r="BX84" s="50">
        <f t="shared" si="75"/>
        <v>0</v>
      </c>
      <c r="BY84" s="50">
        <f t="shared" si="75"/>
        <v>0</v>
      </c>
      <c r="BZ84" s="50">
        <f t="shared" si="75"/>
        <v>0</v>
      </c>
      <c r="CA84" s="50">
        <f t="shared" si="75"/>
        <v>0</v>
      </c>
      <c r="CB84" s="50">
        <f t="shared" si="75"/>
        <v>0</v>
      </c>
      <c r="CC84" s="50">
        <f t="shared" si="75"/>
        <v>0</v>
      </c>
      <c r="CD84" s="50">
        <f t="shared" si="75"/>
        <v>0</v>
      </c>
      <c r="CE84" s="50">
        <f t="shared" si="75"/>
        <v>0</v>
      </c>
      <c r="CF84" s="50">
        <f t="shared" si="75"/>
        <v>0</v>
      </c>
      <c r="CG84" s="50">
        <f t="shared" si="75"/>
        <v>0</v>
      </c>
      <c r="CH84" s="50">
        <f t="shared" si="75"/>
        <v>0</v>
      </c>
      <c r="CI84" s="50">
        <f t="shared" si="75"/>
        <v>0</v>
      </c>
      <c r="CJ84" s="50">
        <f t="shared" si="75"/>
        <v>0</v>
      </c>
      <c r="CK84" s="50">
        <f t="shared" si="75"/>
        <v>0</v>
      </c>
      <c r="CL84" s="50">
        <f t="shared" si="75"/>
        <v>0</v>
      </c>
      <c r="CM84" s="50">
        <f t="shared" si="75"/>
        <v>0</v>
      </c>
      <c r="CN84" s="50">
        <f t="shared" si="75"/>
        <v>0</v>
      </c>
      <c r="CO84" s="50">
        <f t="shared" si="75"/>
        <v>0</v>
      </c>
      <c r="CP84" s="50">
        <f t="shared" si="75"/>
        <v>0</v>
      </c>
      <c r="CQ84" s="50">
        <f t="shared" si="75"/>
        <v>0</v>
      </c>
      <c r="CR84" s="50">
        <f t="shared" si="75"/>
        <v>0</v>
      </c>
      <c r="CS84" s="50">
        <f t="shared" si="75"/>
        <v>0</v>
      </c>
      <c r="CT84" s="50">
        <f t="shared" si="75"/>
        <v>0</v>
      </c>
      <c r="CU84" s="50">
        <f t="shared" si="75"/>
        <v>0</v>
      </c>
      <c r="CV84" s="50">
        <f t="shared" si="75"/>
        <v>0</v>
      </c>
      <c r="CW84" s="50">
        <f t="shared" si="75"/>
        <v>0</v>
      </c>
      <c r="CX84" s="50">
        <f t="shared" ref="CX84:FI84" si="76">SUM(CX6:CX83)</f>
        <v>0</v>
      </c>
      <c r="CY84" s="50">
        <f t="shared" si="76"/>
        <v>0</v>
      </c>
      <c r="CZ84" s="50">
        <f t="shared" si="76"/>
        <v>0</v>
      </c>
      <c r="DA84" s="50">
        <f t="shared" si="76"/>
        <v>0</v>
      </c>
      <c r="DB84" s="50">
        <f t="shared" si="76"/>
        <v>0</v>
      </c>
      <c r="DC84" s="50">
        <f t="shared" si="76"/>
        <v>0</v>
      </c>
      <c r="DD84" s="50">
        <f t="shared" si="76"/>
        <v>0</v>
      </c>
      <c r="DE84" s="50">
        <f t="shared" si="76"/>
        <v>0</v>
      </c>
      <c r="DF84" s="50">
        <f t="shared" si="76"/>
        <v>0</v>
      </c>
      <c r="DG84" s="50">
        <f t="shared" si="76"/>
        <v>0</v>
      </c>
      <c r="DH84" s="50">
        <f t="shared" si="76"/>
        <v>0</v>
      </c>
      <c r="DI84" s="50">
        <f t="shared" si="76"/>
        <v>0</v>
      </c>
      <c r="DJ84" s="50">
        <f t="shared" si="76"/>
        <v>0</v>
      </c>
      <c r="DK84" s="50">
        <f t="shared" si="76"/>
        <v>0</v>
      </c>
      <c r="DL84" s="50">
        <f t="shared" si="76"/>
        <v>0</v>
      </c>
      <c r="DM84" s="50">
        <f t="shared" si="76"/>
        <v>0</v>
      </c>
      <c r="DN84" s="50">
        <f t="shared" si="76"/>
        <v>0</v>
      </c>
      <c r="DO84" s="50">
        <f t="shared" si="76"/>
        <v>0</v>
      </c>
      <c r="DP84" s="50">
        <f t="shared" si="76"/>
        <v>0</v>
      </c>
      <c r="DQ84" s="50">
        <f t="shared" si="76"/>
        <v>0</v>
      </c>
      <c r="DR84" s="50">
        <f t="shared" si="76"/>
        <v>0</v>
      </c>
      <c r="DS84" s="50">
        <f t="shared" si="76"/>
        <v>0</v>
      </c>
      <c r="DT84" s="50">
        <f t="shared" si="76"/>
        <v>0</v>
      </c>
      <c r="DU84" s="50">
        <f t="shared" si="76"/>
        <v>0</v>
      </c>
      <c r="DV84" s="50">
        <f t="shared" si="76"/>
        <v>0</v>
      </c>
      <c r="DW84" s="50">
        <f t="shared" si="76"/>
        <v>0</v>
      </c>
      <c r="DX84" s="50">
        <f t="shared" si="76"/>
        <v>0</v>
      </c>
      <c r="DY84" s="50">
        <f t="shared" si="76"/>
        <v>0</v>
      </c>
      <c r="DZ84" s="50">
        <f t="shared" si="76"/>
        <v>0</v>
      </c>
      <c r="EA84" s="50">
        <f t="shared" si="76"/>
        <v>0</v>
      </c>
      <c r="EB84" s="50">
        <f t="shared" si="76"/>
        <v>0</v>
      </c>
      <c r="EC84" s="50">
        <f t="shared" si="76"/>
        <v>0</v>
      </c>
      <c r="ED84" s="50">
        <f t="shared" si="76"/>
        <v>0</v>
      </c>
      <c r="EE84" s="50">
        <f t="shared" si="76"/>
        <v>0</v>
      </c>
      <c r="EF84" s="50">
        <f t="shared" si="76"/>
        <v>0</v>
      </c>
      <c r="EG84" s="50">
        <f t="shared" si="76"/>
        <v>0</v>
      </c>
      <c r="EH84" s="50">
        <f t="shared" si="76"/>
        <v>0</v>
      </c>
      <c r="EI84" s="50">
        <f t="shared" si="76"/>
        <v>0</v>
      </c>
      <c r="EJ84" s="50">
        <f t="shared" si="76"/>
        <v>0</v>
      </c>
      <c r="EK84" s="50">
        <f t="shared" si="76"/>
        <v>0</v>
      </c>
      <c r="EL84" s="50">
        <f t="shared" si="76"/>
        <v>0</v>
      </c>
      <c r="EM84" s="50">
        <f t="shared" si="76"/>
        <v>0</v>
      </c>
      <c r="EN84" s="50">
        <f t="shared" si="76"/>
        <v>0</v>
      </c>
      <c r="EO84" s="50">
        <f t="shared" si="76"/>
        <v>0</v>
      </c>
      <c r="EP84" s="50">
        <f t="shared" si="76"/>
        <v>0</v>
      </c>
      <c r="EQ84" s="50">
        <f t="shared" si="76"/>
        <v>0</v>
      </c>
      <c r="ER84" s="50">
        <f t="shared" si="76"/>
        <v>0</v>
      </c>
      <c r="ES84" s="50">
        <f t="shared" si="76"/>
        <v>0</v>
      </c>
      <c r="ET84" s="50">
        <f t="shared" si="76"/>
        <v>0</v>
      </c>
      <c r="EU84" s="50">
        <f t="shared" si="76"/>
        <v>0</v>
      </c>
      <c r="EV84" s="50">
        <f t="shared" si="76"/>
        <v>0</v>
      </c>
      <c r="EW84" s="50">
        <f t="shared" si="76"/>
        <v>0</v>
      </c>
      <c r="EX84" s="50">
        <f t="shared" si="76"/>
        <v>0</v>
      </c>
      <c r="EY84" s="50">
        <f t="shared" si="76"/>
        <v>0</v>
      </c>
      <c r="EZ84" s="50">
        <f t="shared" si="76"/>
        <v>0</v>
      </c>
      <c r="FA84" s="50">
        <f t="shared" si="76"/>
        <v>0</v>
      </c>
      <c r="FB84" s="50">
        <f t="shared" si="76"/>
        <v>0</v>
      </c>
      <c r="FC84" s="50">
        <f t="shared" si="76"/>
        <v>0</v>
      </c>
      <c r="FD84" s="50">
        <f t="shared" si="76"/>
        <v>0</v>
      </c>
      <c r="FE84" s="50">
        <f t="shared" si="76"/>
        <v>0</v>
      </c>
      <c r="FF84" s="50">
        <f t="shared" si="76"/>
        <v>0</v>
      </c>
      <c r="FG84" s="50">
        <f t="shared" si="76"/>
        <v>0</v>
      </c>
      <c r="FH84" s="50">
        <f t="shared" si="76"/>
        <v>0</v>
      </c>
      <c r="FI84" s="50">
        <f t="shared" si="76"/>
        <v>0</v>
      </c>
      <c r="FJ84" s="50">
        <f t="shared" ref="FJ84:HU84" si="77">SUM(FJ6:FJ83)</f>
        <v>0</v>
      </c>
      <c r="FK84" s="50">
        <f t="shared" si="77"/>
        <v>0</v>
      </c>
      <c r="FL84" s="50">
        <f t="shared" si="77"/>
        <v>0</v>
      </c>
      <c r="FM84" s="50">
        <f t="shared" si="77"/>
        <v>0</v>
      </c>
      <c r="FN84" s="50">
        <f t="shared" si="77"/>
        <v>0</v>
      </c>
      <c r="FO84" s="50">
        <f t="shared" si="77"/>
        <v>0</v>
      </c>
      <c r="FP84" s="50">
        <f t="shared" si="77"/>
        <v>0</v>
      </c>
      <c r="FQ84" s="50">
        <f t="shared" si="77"/>
        <v>0</v>
      </c>
      <c r="FR84" s="50">
        <f t="shared" si="77"/>
        <v>0</v>
      </c>
      <c r="FS84" s="50">
        <f t="shared" si="77"/>
        <v>0</v>
      </c>
      <c r="FT84" s="50">
        <f t="shared" si="77"/>
        <v>0</v>
      </c>
      <c r="FU84" s="50">
        <f t="shared" si="77"/>
        <v>0</v>
      </c>
      <c r="FV84" s="50">
        <f t="shared" si="77"/>
        <v>0</v>
      </c>
      <c r="FW84" s="50">
        <f t="shared" si="77"/>
        <v>0</v>
      </c>
      <c r="FX84" s="50">
        <f t="shared" si="77"/>
        <v>0</v>
      </c>
      <c r="FY84" s="50">
        <f t="shared" si="77"/>
        <v>0</v>
      </c>
      <c r="FZ84" s="50">
        <f t="shared" si="77"/>
        <v>0</v>
      </c>
      <c r="GA84" s="50">
        <f t="shared" si="77"/>
        <v>0</v>
      </c>
      <c r="GB84" s="50">
        <f t="shared" si="77"/>
        <v>0</v>
      </c>
      <c r="GC84" s="50">
        <f t="shared" si="77"/>
        <v>0</v>
      </c>
      <c r="GD84" s="50">
        <f t="shared" si="77"/>
        <v>0</v>
      </c>
      <c r="GE84" s="50">
        <f t="shared" si="77"/>
        <v>0</v>
      </c>
      <c r="GF84" s="50">
        <f t="shared" si="77"/>
        <v>0</v>
      </c>
      <c r="GG84" s="50">
        <f t="shared" si="77"/>
        <v>0</v>
      </c>
      <c r="GH84" s="50">
        <f t="shared" si="77"/>
        <v>0</v>
      </c>
      <c r="GI84" s="50">
        <f t="shared" si="77"/>
        <v>0</v>
      </c>
      <c r="GJ84" s="50">
        <f t="shared" si="77"/>
        <v>0</v>
      </c>
      <c r="GK84" s="50">
        <f t="shared" si="77"/>
        <v>0</v>
      </c>
      <c r="GL84" s="50">
        <f t="shared" si="77"/>
        <v>0</v>
      </c>
      <c r="GM84" s="50">
        <f t="shared" si="77"/>
        <v>0</v>
      </c>
      <c r="GN84" s="50">
        <f t="shared" si="77"/>
        <v>0</v>
      </c>
      <c r="GO84" s="50">
        <f t="shared" si="77"/>
        <v>0</v>
      </c>
      <c r="GP84" s="50">
        <f t="shared" si="77"/>
        <v>0</v>
      </c>
      <c r="GQ84" s="50">
        <f t="shared" si="77"/>
        <v>0</v>
      </c>
      <c r="GR84" s="50">
        <f t="shared" si="77"/>
        <v>0</v>
      </c>
      <c r="GS84" s="50">
        <f t="shared" si="77"/>
        <v>0</v>
      </c>
      <c r="GT84" s="50">
        <f t="shared" si="77"/>
        <v>0</v>
      </c>
      <c r="GU84" s="50">
        <f t="shared" si="77"/>
        <v>0</v>
      </c>
      <c r="GV84" s="50">
        <f t="shared" si="77"/>
        <v>0</v>
      </c>
      <c r="GW84" s="50">
        <f t="shared" si="77"/>
        <v>0</v>
      </c>
      <c r="GX84" s="50">
        <f t="shared" si="77"/>
        <v>0</v>
      </c>
      <c r="GY84" s="50">
        <f t="shared" si="77"/>
        <v>0</v>
      </c>
      <c r="GZ84" s="50">
        <f t="shared" si="77"/>
        <v>0</v>
      </c>
      <c r="HA84" s="50">
        <f t="shared" si="77"/>
        <v>0</v>
      </c>
      <c r="HB84" s="50">
        <f t="shared" si="77"/>
        <v>0</v>
      </c>
      <c r="HC84" s="50">
        <f t="shared" si="77"/>
        <v>0</v>
      </c>
      <c r="HD84" s="50">
        <f t="shared" si="77"/>
        <v>0</v>
      </c>
      <c r="HE84" s="50">
        <f t="shared" si="77"/>
        <v>0</v>
      </c>
      <c r="HF84" s="50">
        <f t="shared" si="77"/>
        <v>0</v>
      </c>
      <c r="HG84" s="50">
        <f t="shared" si="77"/>
        <v>0</v>
      </c>
      <c r="HH84" s="50">
        <f t="shared" si="77"/>
        <v>0</v>
      </c>
      <c r="HI84" s="50">
        <f t="shared" si="77"/>
        <v>0</v>
      </c>
      <c r="HJ84" s="50">
        <f t="shared" si="77"/>
        <v>0</v>
      </c>
      <c r="HK84" s="50">
        <f t="shared" si="77"/>
        <v>0</v>
      </c>
      <c r="HL84" s="50">
        <f t="shared" si="77"/>
        <v>0</v>
      </c>
      <c r="HM84" s="50">
        <f t="shared" si="77"/>
        <v>0</v>
      </c>
      <c r="HN84" s="50">
        <f t="shared" si="77"/>
        <v>0</v>
      </c>
      <c r="HO84" s="50">
        <f t="shared" si="77"/>
        <v>0</v>
      </c>
      <c r="HP84" s="50">
        <f t="shared" si="77"/>
        <v>0</v>
      </c>
      <c r="HQ84" s="50">
        <f t="shared" si="77"/>
        <v>0</v>
      </c>
      <c r="HR84" s="50">
        <f t="shared" si="77"/>
        <v>0</v>
      </c>
      <c r="HS84" s="50">
        <f t="shared" si="77"/>
        <v>0</v>
      </c>
      <c r="HT84" s="50">
        <f t="shared" si="77"/>
        <v>0</v>
      </c>
      <c r="HU84" s="50">
        <f t="shared" si="77"/>
        <v>0</v>
      </c>
      <c r="HV84" s="50">
        <f t="shared" ref="HV84:IP84" si="78">SUM(HV6:HV83)</f>
        <v>0</v>
      </c>
      <c r="HW84" s="50">
        <f t="shared" si="78"/>
        <v>0</v>
      </c>
      <c r="HX84" s="50">
        <f t="shared" si="78"/>
        <v>0</v>
      </c>
      <c r="HY84" s="50">
        <f t="shared" si="78"/>
        <v>0</v>
      </c>
      <c r="HZ84" s="50">
        <f t="shared" si="78"/>
        <v>0</v>
      </c>
      <c r="IA84" s="50">
        <f t="shared" si="78"/>
        <v>0</v>
      </c>
      <c r="IB84" s="50">
        <f t="shared" si="78"/>
        <v>0</v>
      </c>
      <c r="IC84" s="50">
        <f t="shared" si="78"/>
        <v>0</v>
      </c>
      <c r="ID84" s="50">
        <f t="shared" si="78"/>
        <v>0</v>
      </c>
      <c r="IE84" s="50">
        <f t="shared" si="78"/>
        <v>0</v>
      </c>
      <c r="IF84" s="50">
        <f t="shared" si="78"/>
        <v>0</v>
      </c>
      <c r="IG84" s="50">
        <f t="shared" si="78"/>
        <v>0</v>
      </c>
      <c r="IH84" s="50">
        <f t="shared" si="78"/>
        <v>0</v>
      </c>
      <c r="II84" s="50">
        <f t="shared" si="78"/>
        <v>0</v>
      </c>
      <c r="IJ84" s="50">
        <f t="shared" si="78"/>
        <v>0</v>
      </c>
      <c r="IK84" s="50">
        <f t="shared" si="78"/>
        <v>0</v>
      </c>
      <c r="IL84" s="50">
        <f t="shared" si="78"/>
        <v>0</v>
      </c>
      <c r="IM84" s="50">
        <f t="shared" si="78"/>
        <v>0</v>
      </c>
      <c r="IN84" s="50">
        <f t="shared" si="78"/>
        <v>0</v>
      </c>
      <c r="IO84" s="50">
        <f t="shared" si="78"/>
        <v>0</v>
      </c>
      <c r="IP84" s="50">
        <f t="shared" si="78"/>
        <v>0</v>
      </c>
      <c r="IQ84" s="50">
        <f>SUM(IQ6:IV83)</f>
        <v>0</v>
      </c>
    </row>
    <row r="85" spans="1:251" ht="12.75" thickTop="1">
      <c r="B85" s="41">
        <v>-387285.20663970569</v>
      </c>
      <c r="G85" s="41">
        <f>SUM(G43:G83)</f>
        <v>208179.18575569597</v>
      </c>
      <c r="H85" s="41">
        <f>SUM(H43:H83)</f>
        <v>208179.18575569597</v>
      </c>
      <c r="M85" s="41">
        <f>SUM(M43:M83)</f>
        <v>0</v>
      </c>
      <c r="N85" s="41">
        <f>SUM(N43:N83)</f>
        <v>208179.18575569597</v>
      </c>
      <c r="S85" s="41">
        <f>SUM(S43:S83)</f>
        <v>0</v>
      </c>
      <c r="T85" s="41">
        <f>SUM(T43:T83)</f>
        <v>208179.18575569597</v>
      </c>
      <c r="Y85" s="41">
        <f>SUM(Y43:Y83)</f>
        <v>0</v>
      </c>
      <c r="Z85" s="41">
        <f>SUM(Z43:Z83)</f>
        <v>208179.18575569597</v>
      </c>
      <c r="AE85" s="41">
        <f>SUM(AE43:AE83)</f>
        <v>0</v>
      </c>
      <c r="AF85" s="41">
        <f>SUM(AF43:AF83)</f>
        <v>208179.18575569597</v>
      </c>
      <c r="AK85" s="41">
        <f>SUM(AK43:AK83)</f>
        <v>0</v>
      </c>
      <c r="AL85" s="41">
        <f>SUM(AL43:AL83)</f>
        <v>208179.18575569597</v>
      </c>
      <c r="AQ85" s="41">
        <f>SUM(AQ43:AQ83)</f>
        <v>0</v>
      </c>
      <c r="AR85" s="41">
        <f>SUM(AR43:AR83)</f>
        <v>208179.18575569597</v>
      </c>
      <c r="AW85" s="41">
        <f>SUM(AW43:AW83)</f>
        <v>0</v>
      </c>
      <c r="AX85" s="41">
        <f>SUM(AX43:AX83)</f>
        <v>208179.18575569597</v>
      </c>
      <c r="BC85" s="41">
        <f>SUM(BC43:BC83)</f>
        <v>0</v>
      </c>
      <c r="BD85" s="41">
        <f>SUM(BD43:BD83)</f>
        <v>208179.18575569597</v>
      </c>
      <c r="BI85" s="41">
        <f>SUM(BI43:BI83)</f>
        <v>0</v>
      </c>
      <c r="BJ85" s="41">
        <f>SUM(BJ43:BJ83)</f>
        <v>208179.18575569597</v>
      </c>
      <c r="BO85" s="41">
        <f>SUM(BO43:BO83)</f>
        <v>0</v>
      </c>
      <c r="BP85" s="41">
        <f>SUM(BP43:BP83)</f>
        <v>208179.18575569597</v>
      </c>
      <c r="BU85" s="41">
        <f>SUM(BU43:BU83)</f>
        <v>0</v>
      </c>
      <c r="BV85" s="41">
        <f>SUM(BV43:BV83)</f>
        <v>208179.18575569597</v>
      </c>
    </row>
    <row r="86" spans="1:251"/>
    <row r="87" spans="1:251" hidden="1">
      <c r="A87" s="41" t="s">
        <v>156</v>
      </c>
    </row>
    <row r="88" spans="1:251" hidden="1"/>
    <row r="89" spans="1:251" hidden="1"/>
    <row r="90" spans="1:251" hidden="1">
      <c r="A90" s="52" t="s">
        <v>158</v>
      </c>
      <c r="O90" s="52"/>
      <c r="P90" s="52"/>
      <c r="Q90" s="52"/>
      <c r="U90" s="52"/>
      <c r="V90" s="52"/>
      <c r="W90" s="52"/>
      <c r="AA90" s="52"/>
      <c r="AB90" s="52"/>
      <c r="AC90" s="52"/>
      <c r="AG90" s="52"/>
      <c r="AH90" s="52"/>
      <c r="AI90" s="52"/>
      <c r="AM90" s="52"/>
      <c r="AN90" s="52"/>
      <c r="AO90" s="52"/>
      <c r="AS90" s="52"/>
      <c r="AT90" s="52"/>
      <c r="AU90" s="52"/>
      <c r="AY90" s="52"/>
      <c r="AZ90" s="52"/>
      <c r="BA90" s="52"/>
      <c r="BE90" s="52"/>
      <c r="BF90" s="52"/>
      <c r="BG90" s="52"/>
      <c r="BK90" s="52"/>
      <c r="BL90" s="52"/>
      <c r="BM90" s="52"/>
      <c r="BQ90" s="52"/>
      <c r="BR90" s="52"/>
      <c r="BS90" s="52"/>
    </row>
    <row r="91" spans="1:251" hidden="1">
      <c r="A91" s="41" t="s">
        <v>160</v>
      </c>
    </row>
    <row r="92" spans="1:251" hidden="1"/>
    <row r="93" spans="1:251" hidden="1"/>
    <row r="94" spans="1:251" hidden="1">
      <c r="A94" s="41" t="s">
        <v>162</v>
      </c>
    </row>
    <row r="95" spans="1:251" hidden="1"/>
    <row r="96" spans="1:251" hidden="1">
      <c r="O96" s="52"/>
      <c r="P96" s="52"/>
      <c r="Q96" s="52"/>
      <c r="U96" s="52"/>
      <c r="V96" s="52"/>
      <c r="W96" s="52"/>
      <c r="AA96" s="52"/>
      <c r="AB96" s="52"/>
      <c r="AC96" s="52"/>
      <c r="AG96" s="52"/>
      <c r="AH96" s="52"/>
      <c r="AI96" s="52"/>
      <c r="AM96" s="52"/>
      <c r="AN96" s="52"/>
      <c r="AO96" s="52"/>
      <c r="AS96" s="52"/>
      <c r="AT96" s="52"/>
      <c r="AU96" s="52"/>
      <c r="AY96" s="52"/>
      <c r="AZ96" s="52"/>
      <c r="BA96" s="52"/>
      <c r="BE96" s="52"/>
      <c r="BF96" s="52"/>
      <c r="BG96" s="52"/>
      <c r="BK96" s="52"/>
      <c r="BL96" s="52"/>
      <c r="BM96" s="52"/>
      <c r="BQ96" s="52"/>
      <c r="BR96" s="52"/>
      <c r="BS96" s="52"/>
    </row>
    <row r="97" spans="1:1" hidden="1">
      <c r="A97" s="52" t="s">
        <v>163</v>
      </c>
    </row>
    <row r="98" spans="1:1" hidden="1">
      <c r="A98" s="41" t="s">
        <v>164</v>
      </c>
    </row>
    <row r="99" spans="1:1" hidden="1"/>
    <row r="100" spans="1:1" hidden="1"/>
    <row r="101" spans="1:1" hidden="1">
      <c r="A101" s="41" t="s">
        <v>157</v>
      </c>
    </row>
    <row r="102" spans="1:1" hidden="1"/>
    <row r="103" spans="1:1" hidden="1"/>
    <row r="104" spans="1:1" hidden="1">
      <c r="A104" s="52" t="s">
        <v>159</v>
      </c>
    </row>
    <row r="105" spans="1:1" hidden="1">
      <c r="A105" s="41" t="s">
        <v>161</v>
      </c>
    </row>
    <row r="106" spans="1:1"/>
    <row r="107" spans="1:1"/>
    <row r="108" spans="1:1"/>
    <row r="109" spans="1:1"/>
    <row r="110" spans="1:1"/>
    <row r="111" spans="1:1"/>
  </sheetData>
  <phoneticPr fontId="36" type="noConversion"/>
  <pageMargins left="0.35" right="0.25" top="0.33" bottom="0.25" header="0.12" footer="0"/>
  <pageSetup paperSize="9" scale="85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G106"/>
  <sheetViews>
    <sheetView zoomScaleNormal="100" workbookViewId="0">
      <pane xSplit="1" ySplit="4" topLeftCell="B71" activePane="bottomRight" state="frozen"/>
      <selection activeCell="AB26" sqref="AB26"/>
      <selection pane="topRight" activeCell="AB26" sqref="AB26"/>
      <selection pane="bottomLeft" activeCell="AB26" sqref="AB26"/>
      <selection pane="bottomRight" activeCell="B63" sqref="B63"/>
    </sheetView>
  </sheetViews>
  <sheetFormatPr defaultColWidth="0" defaultRowHeight="12.75" zeroHeight="1"/>
  <cols>
    <col min="1" max="1" width="41" style="53" customWidth="1"/>
    <col min="2" max="2" width="25.7109375" style="53" customWidth="1"/>
    <col min="3" max="3" width="25.5703125" style="54" customWidth="1"/>
    <col min="4" max="16384" width="9.140625" style="53" hidden="1"/>
  </cols>
  <sheetData>
    <row r="1" spans="1:3">
      <c r="A1" s="496" t="s">
        <v>87</v>
      </c>
    </row>
    <row r="2" spans="1:3">
      <c r="A2" s="496" t="s">
        <v>88</v>
      </c>
    </row>
    <row r="3" spans="1:3">
      <c r="A3" s="496" t="s">
        <v>335</v>
      </c>
    </row>
    <row r="4" spans="1:3" s="55" customFormat="1">
      <c r="B4" s="497" t="s">
        <v>318</v>
      </c>
      <c r="C4" s="498" t="s">
        <v>319</v>
      </c>
    </row>
    <row r="5" spans="1:3">
      <c r="A5" s="53" t="s">
        <v>97</v>
      </c>
      <c r="B5" s="512">
        <v>15000.002142857114</v>
      </c>
    </row>
    <row r="6" spans="1:3">
      <c r="A6" s="53" t="s">
        <v>172</v>
      </c>
      <c r="B6" s="512">
        <v>2481359.8098133011</v>
      </c>
    </row>
    <row r="7" spans="1:3">
      <c r="A7" s="53" t="s">
        <v>173</v>
      </c>
      <c r="B7" s="512">
        <v>115423.63173044258</v>
      </c>
    </row>
    <row r="8" spans="1:3">
      <c r="A8" s="53" t="s">
        <v>8</v>
      </c>
      <c r="B8" s="512">
        <v>1104261.7310000001</v>
      </c>
    </row>
    <row r="9" spans="1:3">
      <c r="A9" s="53" t="s">
        <v>98</v>
      </c>
      <c r="B9" s="512"/>
    </row>
    <row r="10" spans="1:3">
      <c r="A10" s="53" t="s">
        <v>99</v>
      </c>
      <c r="B10" s="512">
        <v>2145.1024999999991</v>
      </c>
    </row>
    <row r="11" spans="1:3">
      <c r="A11" s="53" t="s">
        <v>100</v>
      </c>
      <c r="B11" s="512">
        <v>43946.394375000011</v>
      </c>
    </row>
    <row r="12" spans="1:3">
      <c r="A12" s="53" t="s">
        <v>315</v>
      </c>
      <c r="B12" s="512">
        <v>1185.5</v>
      </c>
    </row>
    <row r="13" spans="1:3">
      <c r="A13" s="53" t="s">
        <v>101</v>
      </c>
      <c r="B13" s="512">
        <v>164088.42000000001</v>
      </c>
    </row>
    <row r="14" spans="1:3" ht="13.5" customHeight="1">
      <c r="A14" s="53" t="s">
        <v>102</v>
      </c>
      <c r="B14" s="512">
        <v>5827002.3721791664</v>
      </c>
    </row>
    <row r="15" spans="1:3" ht="13.5" customHeight="1">
      <c r="A15" s="53" t="s">
        <v>103</v>
      </c>
      <c r="B15" s="512">
        <v>402780.30785714235</v>
      </c>
    </row>
    <row r="16" spans="1:3">
      <c r="A16" s="53" t="s">
        <v>104</v>
      </c>
      <c r="B16" s="512">
        <v>46692.059444444443</v>
      </c>
    </row>
    <row r="17" spans="1:3">
      <c r="A17" s="53" t="s">
        <v>105</v>
      </c>
      <c r="B17" s="512">
        <v>329610.77857142861</v>
      </c>
    </row>
    <row r="18" spans="1:3">
      <c r="A18" s="53" t="s">
        <v>107</v>
      </c>
      <c r="C18" s="53">
        <v>365290.37039682601</v>
      </c>
    </row>
    <row r="19" spans="1:3">
      <c r="A19" s="53" t="s">
        <v>106</v>
      </c>
      <c r="B19" s="54">
        <v>69759.56</v>
      </c>
    </row>
    <row r="20" spans="1:3">
      <c r="A20" s="53" t="s">
        <v>409</v>
      </c>
      <c r="C20" s="53">
        <v>36897.65625</v>
      </c>
    </row>
    <row r="21" spans="1:3">
      <c r="A21" s="53" t="s">
        <v>108</v>
      </c>
      <c r="B21" s="54">
        <v>4.2063494911417365E-3</v>
      </c>
    </row>
    <row r="22" spans="1:3">
      <c r="A22" s="53" t="s">
        <v>109</v>
      </c>
      <c r="B22" s="54"/>
      <c r="C22" s="512">
        <v>1061512.0974006001</v>
      </c>
    </row>
    <row r="23" spans="1:3">
      <c r="A23" s="53" t="s">
        <v>110</v>
      </c>
      <c r="B23" s="512"/>
      <c r="C23" s="499">
        <v>40200</v>
      </c>
    </row>
    <row r="24" spans="1:3">
      <c r="A24" s="53" t="s">
        <v>111</v>
      </c>
      <c r="B24" s="54">
        <v>35980.699999999997</v>
      </c>
    </row>
    <row r="25" spans="1:3">
      <c r="A25" s="53" t="s">
        <v>112</v>
      </c>
      <c r="B25" s="54">
        <v>12375</v>
      </c>
    </row>
    <row r="26" spans="1:3">
      <c r="A26" s="53" t="s">
        <v>113</v>
      </c>
      <c r="B26" s="54">
        <v>7900</v>
      </c>
    </row>
    <row r="27" spans="1:3">
      <c r="A27" s="53" t="s">
        <v>114</v>
      </c>
      <c r="B27" s="512"/>
      <c r="C27" s="499">
        <v>2652.2649999999999</v>
      </c>
    </row>
    <row r="28" spans="1:3">
      <c r="A28" s="53" t="s">
        <v>115</v>
      </c>
      <c r="B28" s="512"/>
      <c r="C28" s="499">
        <v>371.13</v>
      </c>
    </row>
    <row r="29" spans="1:3">
      <c r="A29" s="53" t="s">
        <v>116</v>
      </c>
      <c r="B29" s="512"/>
      <c r="C29" s="499">
        <v>7247.68</v>
      </c>
    </row>
    <row r="30" spans="1:3">
      <c r="A30" s="53" t="s">
        <v>117</v>
      </c>
      <c r="B30" s="54">
        <v>161899.68400000001</v>
      </c>
    </row>
    <row r="31" spans="1:3">
      <c r="A31" s="53" t="s">
        <v>118</v>
      </c>
      <c r="B31" s="512"/>
      <c r="C31" s="512">
        <v>89.84</v>
      </c>
    </row>
    <row r="32" spans="1:3">
      <c r="A32" s="53" t="s">
        <v>119</v>
      </c>
      <c r="B32" s="54">
        <v>1943957.3148000003</v>
      </c>
    </row>
    <row r="33" spans="1:3">
      <c r="A33" s="53" t="s">
        <v>120</v>
      </c>
      <c r="C33" s="53">
        <v>1793466.4532602001</v>
      </c>
    </row>
    <row r="34" spans="1:3" s="56" customFormat="1">
      <c r="A34" s="56" t="s">
        <v>121</v>
      </c>
      <c r="B34" s="512"/>
      <c r="C34" s="499"/>
    </row>
    <row r="35" spans="1:3" s="56" customFormat="1">
      <c r="A35" s="56" t="s">
        <v>122</v>
      </c>
      <c r="B35" s="56">
        <v>61294.27</v>
      </c>
    </row>
    <row r="36" spans="1:3">
      <c r="A36" s="53" t="s">
        <v>123</v>
      </c>
      <c r="B36" s="512"/>
      <c r="C36" s="499"/>
    </row>
    <row r="37" spans="1:3">
      <c r="A37" s="53" t="s">
        <v>124</v>
      </c>
      <c r="B37" s="512"/>
      <c r="C37" s="499">
        <v>10000000</v>
      </c>
    </row>
    <row r="38" spans="1:3" s="57" customFormat="1">
      <c r="A38" s="57" t="s">
        <v>25</v>
      </c>
      <c r="B38" s="57">
        <v>660170.88887440506</v>
      </c>
    </row>
    <row r="39" spans="1:3">
      <c r="A39" s="53" t="s">
        <v>125</v>
      </c>
      <c r="C39" s="53">
        <v>692113.44642857101</v>
      </c>
    </row>
    <row r="40" spans="1:3">
      <c r="A40" s="53" t="s">
        <v>403</v>
      </c>
      <c r="B40" s="54">
        <v>2700</v>
      </c>
    </row>
    <row r="41" spans="1:3">
      <c r="A41" s="53" t="s">
        <v>255</v>
      </c>
      <c r="B41" s="54">
        <v>329.96</v>
      </c>
    </row>
    <row r="42" spans="1:3">
      <c r="A42" s="53" t="s">
        <v>126</v>
      </c>
      <c r="B42" s="512"/>
      <c r="C42" s="499"/>
    </row>
    <row r="43" spans="1:3">
      <c r="A43" s="53" t="s">
        <v>127</v>
      </c>
      <c r="B43" s="512"/>
    </row>
    <row r="44" spans="1:3">
      <c r="A44" s="53" t="s">
        <v>128</v>
      </c>
      <c r="B44" s="512"/>
      <c r="C44" s="512">
        <v>77330</v>
      </c>
    </row>
    <row r="45" spans="1:3">
      <c r="A45" s="53" t="s">
        <v>129</v>
      </c>
      <c r="C45" s="512">
        <v>7940</v>
      </c>
    </row>
    <row r="46" spans="1:3">
      <c r="A46" s="53" t="s">
        <v>130</v>
      </c>
      <c r="C46" s="54">
        <v>461.03</v>
      </c>
    </row>
    <row r="47" spans="1:3">
      <c r="A47" s="53" t="s">
        <v>131</v>
      </c>
      <c r="B47" s="54">
        <v>427176.81</v>
      </c>
    </row>
    <row r="48" spans="1:3">
      <c r="A48" s="53" t="s">
        <v>132</v>
      </c>
      <c r="B48" s="54">
        <v>5925.8</v>
      </c>
    </row>
    <row r="49" spans="1:2">
      <c r="A49" s="53" t="s">
        <v>133</v>
      </c>
      <c r="B49" s="512">
        <v>96064.436678314698</v>
      </c>
    </row>
    <row r="50" spans="1:2">
      <c r="A50" s="53" t="s">
        <v>134</v>
      </c>
      <c r="B50" s="512"/>
    </row>
    <row r="51" spans="1:2">
      <c r="A51" s="53" t="s">
        <v>314</v>
      </c>
      <c r="B51" s="512">
        <v>456</v>
      </c>
    </row>
    <row r="52" spans="1:2">
      <c r="A52" s="53" t="s">
        <v>257</v>
      </c>
      <c r="B52" s="512"/>
    </row>
    <row r="53" spans="1:2">
      <c r="A53" s="53" t="s">
        <v>135</v>
      </c>
      <c r="B53" s="54">
        <v>14153</v>
      </c>
    </row>
    <row r="54" spans="1:2">
      <c r="A54" s="53" t="s">
        <v>394</v>
      </c>
      <c r="B54" s="512">
        <v>28414.98</v>
      </c>
    </row>
    <row r="55" spans="1:2">
      <c r="A55" s="53" t="s">
        <v>136</v>
      </c>
      <c r="B55" s="54">
        <v>51671.64</v>
      </c>
    </row>
    <row r="56" spans="1:2">
      <c r="A56" s="53" t="s">
        <v>137</v>
      </c>
      <c r="B56" s="54"/>
    </row>
    <row r="57" spans="1:2">
      <c r="A57" s="53" t="s">
        <v>139</v>
      </c>
      <c r="B57" s="54">
        <v>8000</v>
      </c>
    </row>
    <row r="58" spans="1:2">
      <c r="A58" s="53" t="s">
        <v>138</v>
      </c>
      <c r="B58" s="54">
        <v>23398.375505952383</v>
      </c>
    </row>
    <row r="59" spans="1:2">
      <c r="A59" s="53" t="s">
        <v>140</v>
      </c>
      <c r="B59" s="54">
        <v>35150.620000000003</v>
      </c>
    </row>
    <row r="60" spans="1:2">
      <c r="A60" s="53" t="s">
        <v>141</v>
      </c>
      <c r="B60" s="54">
        <v>200</v>
      </c>
    </row>
    <row r="61" spans="1:2">
      <c r="A61" s="53" t="s">
        <v>142</v>
      </c>
      <c r="B61" s="54"/>
    </row>
    <row r="62" spans="1:2">
      <c r="A62" s="53" t="s">
        <v>143</v>
      </c>
      <c r="B62" s="54">
        <v>19500</v>
      </c>
    </row>
    <row r="63" spans="1:2">
      <c r="A63" s="53" t="s">
        <v>144</v>
      </c>
      <c r="B63" s="512"/>
    </row>
    <row r="64" spans="1:2">
      <c r="A64" s="53" t="s">
        <v>457</v>
      </c>
      <c r="B64" s="512">
        <v>186124.5</v>
      </c>
    </row>
    <row r="65" spans="1:215">
      <c r="A65" s="53" t="s">
        <v>145</v>
      </c>
      <c r="B65" s="512">
        <v>37886.639999999999</v>
      </c>
    </row>
    <row r="66" spans="1:215">
      <c r="A66" s="53" t="s">
        <v>146</v>
      </c>
      <c r="B66" s="512"/>
    </row>
    <row r="67" spans="1:215">
      <c r="A67" s="53" t="s">
        <v>147</v>
      </c>
      <c r="B67" s="512">
        <v>3289.9</v>
      </c>
    </row>
    <row r="68" spans="1:215">
      <c r="A68" s="53" t="s">
        <v>148</v>
      </c>
      <c r="B68" s="512">
        <v>10284.6</v>
      </c>
    </row>
    <row r="69" spans="1:215">
      <c r="A69" s="53" t="s">
        <v>149</v>
      </c>
      <c r="B69" s="512">
        <v>16566.189999999999</v>
      </c>
    </row>
    <row r="70" spans="1:215">
      <c r="A70" s="53" t="s">
        <v>150</v>
      </c>
      <c r="B70" s="512">
        <v>16925.64</v>
      </c>
    </row>
    <row r="71" spans="1:215">
      <c r="A71" s="53" t="s">
        <v>151</v>
      </c>
      <c r="B71" s="512"/>
    </row>
    <row r="72" spans="1:215">
      <c r="A72" s="41" t="s">
        <v>396</v>
      </c>
      <c r="B72" s="53">
        <v>1200</v>
      </c>
    </row>
    <row r="73" spans="1:215">
      <c r="A73" s="53" t="s">
        <v>152</v>
      </c>
      <c r="B73" s="53">
        <v>53.35</v>
      </c>
    </row>
    <row r="74" spans="1:215">
      <c r="A74" s="53" t="s">
        <v>153</v>
      </c>
    </row>
    <row r="75" spans="1:215">
      <c r="A75" s="53" t="s">
        <v>154</v>
      </c>
      <c r="B75" s="512">
        <v>551.22</v>
      </c>
    </row>
    <row r="76" spans="1:215">
      <c r="A76" s="53" t="s">
        <v>317</v>
      </c>
      <c r="C76" s="500"/>
    </row>
    <row r="77" spans="1:215" s="59" customFormat="1" ht="13.5" thickBot="1">
      <c r="A77" s="501" t="s">
        <v>155</v>
      </c>
      <c r="B77" s="58">
        <f>SUM(B5:B76)</f>
        <v>14472857.193678809</v>
      </c>
      <c r="C77" s="58">
        <f>SUM(C5:C76)</f>
        <v>14085571.968736196</v>
      </c>
      <c r="D77" s="58">
        <f t="shared" ref="D77:BM77" si="0">SUM(D5:D76)</f>
        <v>0</v>
      </c>
      <c r="E77" s="58">
        <f t="shared" si="0"/>
        <v>0</v>
      </c>
      <c r="F77" s="58">
        <f t="shared" si="0"/>
        <v>0</v>
      </c>
      <c r="G77" s="58">
        <f t="shared" si="0"/>
        <v>0</v>
      </c>
      <c r="H77" s="58">
        <f t="shared" si="0"/>
        <v>0</v>
      </c>
      <c r="I77" s="58">
        <f t="shared" si="0"/>
        <v>0</v>
      </c>
      <c r="J77" s="58">
        <f t="shared" si="0"/>
        <v>0</v>
      </c>
      <c r="K77" s="58">
        <f t="shared" si="0"/>
        <v>0</v>
      </c>
      <c r="L77" s="58">
        <f t="shared" si="0"/>
        <v>0</v>
      </c>
      <c r="M77" s="58">
        <f t="shared" si="0"/>
        <v>0</v>
      </c>
      <c r="N77" s="58">
        <f t="shared" si="0"/>
        <v>0</v>
      </c>
      <c r="O77" s="58">
        <f t="shared" si="0"/>
        <v>0</v>
      </c>
      <c r="P77" s="58">
        <f t="shared" si="0"/>
        <v>0</v>
      </c>
      <c r="Q77" s="58">
        <f t="shared" si="0"/>
        <v>0</v>
      </c>
      <c r="R77" s="58">
        <f t="shared" si="0"/>
        <v>0</v>
      </c>
      <c r="S77" s="58">
        <f t="shared" si="0"/>
        <v>0</v>
      </c>
      <c r="T77" s="58">
        <f t="shared" si="0"/>
        <v>0</v>
      </c>
      <c r="U77" s="58">
        <f t="shared" si="0"/>
        <v>0</v>
      </c>
      <c r="V77" s="58">
        <f t="shared" si="0"/>
        <v>0</v>
      </c>
      <c r="W77" s="58">
        <f t="shared" si="0"/>
        <v>0</v>
      </c>
      <c r="X77" s="58">
        <f t="shared" si="0"/>
        <v>0</v>
      </c>
      <c r="Y77" s="58">
        <f t="shared" si="0"/>
        <v>0</v>
      </c>
      <c r="Z77" s="58">
        <f t="shared" si="0"/>
        <v>0</v>
      </c>
      <c r="AA77" s="58">
        <f t="shared" si="0"/>
        <v>0</v>
      </c>
      <c r="AB77" s="58">
        <f t="shared" si="0"/>
        <v>0</v>
      </c>
      <c r="AC77" s="58">
        <f t="shared" si="0"/>
        <v>0</v>
      </c>
      <c r="AD77" s="58">
        <f t="shared" si="0"/>
        <v>0</v>
      </c>
      <c r="AE77" s="58">
        <f t="shared" si="0"/>
        <v>0</v>
      </c>
      <c r="AF77" s="58">
        <f t="shared" si="0"/>
        <v>0</v>
      </c>
      <c r="AG77" s="58">
        <f t="shared" si="0"/>
        <v>0</v>
      </c>
      <c r="AH77" s="58">
        <f t="shared" si="0"/>
        <v>0</v>
      </c>
      <c r="AI77" s="58">
        <f t="shared" si="0"/>
        <v>0</v>
      </c>
      <c r="AJ77" s="58">
        <f t="shared" si="0"/>
        <v>0</v>
      </c>
      <c r="AK77" s="58">
        <f t="shared" si="0"/>
        <v>0</v>
      </c>
      <c r="AL77" s="58">
        <f t="shared" si="0"/>
        <v>0</v>
      </c>
      <c r="AM77" s="58">
        <f t="shared" si="0"/>
        <v>0</v>
      </c>
      <c r="AN77" s="58">
        <f t="shared" si="0"/>
        <v>0</v>
      </c>
      <c r="AO77" s="58">
        <f t="shared" si="0"/>
        <v>0</v>
      </c>
      <c r="AP77" s="58">
        <f t="shared" si="0"/>
        <v>0</v>
      </c>
      <c r="AQ77" s="58">
        <f t="shared" si="0"/>
        <v>0</v>
      </c>
      <c r="AR77" s="58">
        <f t="shared" si="0"/>
        <v>0</v>
      </c>
      <c r="AS77" s="58">
        <f t="shared" si="0"/>
        <v>0</v>
      </c>
      <c r="AT77" s="58">
        <f t="shared" si="0"/>
        <v>0</v>
      </c>
      <c r="AU77" s="58">
        <f t="shared" si="0"/>
        <v>0</v>
      </c>
      <c r="AV77" s="58">
        <f t="shared" si="0"/>
        <v>0</v>
      </c>
      <c r="AW77" s="58">
        <f t="shared" si="0"/>
        <v>0</v>
      </c>
      <c r="AX77" s="58">
        <f t="shared" si="0"/>
        <v>0</v>
      </c>
      <c r="AY77" s="58">
        <f t="shared" si="0"/>
        <v>0</v>
      </c>
      <c r="AZ77" s="58">
        <f t="shared" si="0"/>
        <v>0</v>
      </c>
      <c r="BA77" s="58">
        <f t="shared" si="0"/>
        <v>0</v>
      </c>
      <c r="BB77" s="58">
        <f t="shared" si="0"/>
        <v>0</v>
      </c>
      <c r="BC77" s="58">
        <f t="shared" si="0"/>
        <v>0</v>
      </c>
      <c r="BD77" s="58">
        <f t="shared" si="0"/>
        <v>0</v>
      </c>
      <c r="BE77" s="58">
        <f t="shared" si="0"/>
        <v>0</v>
      </c>
      <c r="BF77" s="58">
        <f t="shared" si="0"/>
        <v>0</v>
      </c>
      <c r="BG77" s="58">
        <f t="shared" si="0"/>
        <v>0</v>
      </c>
      <c r="BH77" s="58">
        <f t="shared" si="0"/>
        <v>0</v>
      </c>
      <c r="BI77" s="58">
        <f t="shared" si="0"/>
        <v>0</v>
      </c>
      <c r="BJ77" s="58">
        <f t="shared" si="0"/>
        <v>0</v>
      </c>
      <c r="BK77" s="58">
        <f t="shared" si="0"/>
        <v>0</v>
      </c>
      <c r="BL77" s="58">
        <f t="shared" si="0"/>
        <v>0</v>
      </c>
      <c r="BM77" s="58">
        <f t="shared" si="0"/>
        <v>0</v>
      </c>
      <c r="BN77" s="58">
        <f t="shared" ref="BN77:DY77" si="1">SUM(BN5:BN76)</f>
        <v>0</v>
      </c>
      <c r="BO77" s="58">
        <f t="shared" si="1"/>
        <v>0</v>
      </c>
      <c r="BP77" s="58">
        <f t="shared" si="1"/>
        <v>0</v>
      </c>
      <c r="BQ77" s="58">
        <f t="shared" si="1"/>
        <v>0</v>
      </c>
      <c r="BR77" s="58">
        <f t="shared" si="1"/>
        <v>0</v>
      </c>
      <c r="BS77" s="58">
        <f t="shared" si="1"/>
        <v>0</v>
      </c>
      <c r="BT77" s="58">
        <f t="shared" si="1"/>
        <v>0</v>
      </c>
      <c r="BU77" s="58">
        <f t="shared" si="1"/>
        <v>0</v>
      </c>
      <c r="BV77" s="58">
        <f t="shared" si="1"/>
        <v>0</v>
      </c>
      <c r="BW77" s="58">
        <f t="shared" si="1"/>
        <v>0</v>
      </c>
      <c r="BX77" s="58">
        <f t="shared" si="1"/>
        <v>0</v>
      </c>
      <c r="BY77" s="58">
        <f t="shared" si="1"/>
        <v>0</v>
      </c>
      <c r="BZ77" s="58">
        <f t="shared" si="1"/>
        <v>0</v>
      </c>
      <c r="CA77" s="58">
        <f t="shared" si="1"/>
        <v>0</v>
      </c>
      <c r="CB77" s="58">
        <f t="shared" si="1"/>
        <v>0</v>
      </c>
      <c r="CC77" s="58">
        <f t="shared" si="1"/>
        <v>0</v>
      </c>
      <c r="CD77" s="58">
        <f t="shared" si="1"/>
        <v>0</v>
      </c>
      <c r="CE77" s="58">
        <f t="shared" si="1"/>
        <v>0</v>
      </c>
      <c r="CF77" s="58">
        <f t="shared" si="1"/>
        <v>0</v>
      </c>
      <c r="CG77" s="58">
        <f t="shared" si="1"/>
        <v>0</v>
      </c>
      <c r="CH77" s="58">
        <f t="shared" si="1"/>
        <v>0</v>
      </c>
      <c r="CI77" s="58">
        <f t="shared" si="1"/>
        <v>0</v>
      </c>
      <c r="CJ77" s="58">
        <f t="shared" si="1"/>
        <v>0</v>
      </c>
      <c r="CK77" s="58">
        <f t="shared" si="1"/>
        <v>0</v>
      </c>
      <c r="CL77" s="58">
        <f t="shared" si="1"/>
        <v>0</v>
      </c>
      <c r="CM77" s="58">
        <f t="shared" si="1"/>
        <v>0</v>
      </c>
      <c r="CN77" s="58">
        <f t="shared" si="1"/>
        <v>0</v>
      </c>
      <c r="CO77" s="58">
        <f t="shared" si="1"/>
        <v>0</v>
      </c>
      <c r="CP77" s="58">
        <f t="shared" si="1"/>
        <v>0</v>
      </c>
      <c r="CQ77" s="58">
        <f t="shared" si="1"/>
        <v>0</v>
      </c>
      <c r="CR77" s="58">
        <f t="shared" si="1"/>
        <v>0</v>
      </c>
      <c r="CS77" s="58">
        <f t="shared" si="1"/>
        <v>0</v>
      </c>
      <c r="CT77" s="58">
        <f t="shared" si="1"/>
        <v>0</v>
      </c>
      <c r="CU77" s="58">
        <f t="shared" si="1"/>
        <v>0</v>
      </c>
      <c r="CV77" s="58">
        <f t="shared" si="1"/>
        <v>0</v>
      </c>
      <c r="CW77" s="58">
        <f t="shared" si="1"/>
        <v>0</v>
      </c>
      <c r="CX77" s="58">
        <f t="shared" si="1"/>
        <v>0</v>
      </c>
      <c r="CY77" s="58">
        <f t="shared" si="1"/>
        <v>0</v>
      </c>
      <c r="CZ77" s="58">
        <f t="shared" si="1"/>
        <v>0</v>
      </c>
      <c r="DA77" s="58">
        <f t="shared" si="1"/>
        <v>0</v>
      </c>
      <c r="DB77" s="58">
        <f t="shared" si="1"/>
        <v>0</v>
      </c>
      <c r="DC77" s="58">
        <f t="shared" si="1"/>
        <v>0</v>
      </c>
      <c r="DD77" s="58">
        <f t="shared" si="1"/>
        <v>0</v>
      </c>
      <c r="DE77" s="58">
        <f t="shared" si="1"/>
        <v>0</v>
      </c>
      <c r="DF77" s="58">
        <f t="shared" si="1"/>
        <v>0</v>
      </c>
      <c r="DG77" s="58">
        <f t="shared" si="1"/>
        <v>0</v>
      </c>
      <c r="DH77" s="58">
        <f t="shared" si="1"/>
        <v>0</v>
      </c>
      <c r="DI77" s="58">
        <f t="shared" si="1"/>
        <v>0</v>
      </c>
      <c r="DJ77" s="58">
        <f t="shared" si="1"/>
        <v>0</v>
      </c>
      <c r="DK77" s="58">
        <f t="shared" si="1"/>
        <v>0</v>
      </c>
      <c r="DL77" s="58">
        <f t="shared" si="1"/>
        <v>0</v>
      </c>
      <c r="DM77" s="58">
        <f t="shared" si="1"/>
        <v>0</v>
      </c>
      <c r="DN77" s="58">
        <f t="shared" si="1"/>
        <v>0</v>
      </c>
      <c r="DO77" s="58">
        <f t="shared" si="1"/>
        <v>0</v>
      </c>
      <c r="DP77" s="58">
        <f t="shared" si="1"/>
        <v>0</v>
      </c>
      <c r="DQ77" s="58">
        <f t="shared" si="1"/>
        <v>0</v>
      </c>
      <c r="DR77" s="58">
        <f t="shared" si="1"/>
        <v>0</v>
      </c>
      <c r="DS77" s="58">
        <f t="shared" si="1"/>
        <v>0</v>
      </c>
      <c r="DT77" s="58">
        <f t="shared" si="1"/>
        <v>0</v>
      </c>
      <c r="DU77" s="58">
        <f t="shared" si="1"/>
        <v>0</v>
      </c>
      <c r="DV77" s="58">
        <f t="shared" si="1"/>
        <v>0</v>
      </c>
      <c r="DW77" s="58">
        <f t="shared" si="1"/>
        <v>0</v>
      </c>
      <c r="DX77" s="58">
        <f t="shared" si="1"/>
        <v>0</v>
      </c>
      <c r="DY77" s="58">
        <f t="shared" si="1"/>
        <v>0</v>
      </c>
      <c r="DZ77" s="58">
        <f t="shared" ref="DZ77:GK77" si="2">SUM(DZ5:DZ76)</f>
        <v>0</v>
      </c>
      <c r="EA77" s="58">
        <f t="shared" si="2"/>
        <v>0</v>
      </c>
      <c r="EB77" s="58">
        <f t="shared" si="2"/>
        <v>0</v>
      </c>
      <c r="EC77" s="58">
        <f t="shared" si="2"/>
        <v>0</v>
      </c>
      <c r="ED77" s="58">
        <f t="shared" si="2"/>
        <v>0</v>
      </c>
      <c r="EE77" s="58">
        <f t="shared" si="2"/>
        <v>0</v>
      </c>
      <c r="EF77" s="58">
        <f t="shared" si="2"/>
        <v>0</v>
      </c>
      <c r="EG77" s="58">
        <f t="shared" si="2"/>
        <v>0</v>
      </c>
      <c r="EH77" s="58">
        <f t="shared" si="2"/>
        <v>0</v>
      </c>
      <c r="EI77" s="58">
        <f t="shared" si="2"/>
        <v>0</v>
      </c>
      <c r="EJ77" s="58">
        <f t="shared" si="2"/>
        <v>0</v>
      </c>
      <c r="EK77" s="58">
        <f t="shared" si="2"/>
        <v>0</v>
      </c>
      <c r="EL77" s="58">
        <f t="shared" si="2"/>
        <v>0</v>
      </c>
      <c r="EM77" s="58">
        <f t="shared" si="2"/>
        <v>0</v>
      </c>
      <c r="EN77" s="58">
        <f t="shared" si="2"/>
        <v>0</v>
      </c>
      <c r="EO77" s="58">
        <f t="shared" si="2"/>
        <v>0</v>
      </c>
      <c r="EP77" s="58">
        <f t="shared" si="2"/>
        <v>0</v>
      </c>
      <c r="EQ77" s="58">
        <f t="shared" si="2"/>
        <v>0</v>
      </c>
      <c r="ER77" s="58">
        <f t="shared" si="2"/>
        <v>0</v>
      </c>
      <c r="ES77" s="58">
        <f t="shared" si="2"/>
        <v>0</v>
      </c>
      <c r="ET77" s="58">
        <f t="shared" si="2"/>
        <v>0</v>
      </c>
      <c r="EU77" s="58">
        <f t="shared" si="2"/>
        <v>0</v>
      </c>
      <c r="EV77" s="58">
        <f t="shared" si="2"/>
        <v>0</v>
      </c>
      <c r="EW77" s="58">
        <f t="shared" si="2"/>
        <v>0</v>
      </c>
      <c r="EX77" s="58">
        <f t="shared" si="2"/>
        <v>0</v>
      </c>
      <c r="EY77" s="58">
        <f t="shared" si="2"/>
        <v>0</v>
      </c>
      <c r="EZ77" s="58">
        <f t="shared" si="2"/>
        <v>0</v>
      </c>
      <c r="FA77" s="58">
        <f t="shared" si="2"/>
        <v>0</v>
      </c>
      <c r="FB77" s="58">
        <f t="shared" si="2"/>
        <v>0</v>
      </c>
      <c r="FC77" s="58">
        <f t="shared" si="2"/>
        <v>0</v>
      </c>
      <c r="FD77" s="58">
        <f t="shared" si="2"/>
        <v>0</v>
      </c>
      <c r="FE77" s="58">
        <f t="shared" si="2"/>
        <v>0</v>
      </c>
      <c r="FF77" s="58">
        <f t="shared" si="2"/>
        <v>0</v>
      </c>
      <c r="FG77" s="58">
        <f t="shared" si="2"/>
        <v>0</v>
      </c>
      <c r="FH77" s="58">
        <f t="shared" si="2"/>
        <v>0</v>
      </c>
      <c r="FI77" s="58">
        <f t="shared" si="2"/>
        <v>0</v>
      </c>
      <c r="FJ77" s="58">
        <f t="shared" si="2"/>
        <v>0</v>
      </c>
      <c r="FK77" s="58">
        <f t="shared" si="2"/>
        <v>0</v>
      </c>
      <c r="FL77" s="58">
        <f t="shared" si="2"/>
        <v>0</v>
      </c>
      <c r="FM77" s="58">
        <f t="shared" si="2"/>
        <v>0</v>
      </c>
      <c r="FN77" s="58">
        <f t="shared" si="2"/>
        <v>0</v>
      </c>
      <c r="FO77" s="58">
        <f t="shared" si="2"/>
        <v>0</v>
      </c>
      <c r="FP77" s="58">
        <f t="shared" si="2"/>
        <v>0</v>
      </c>
      <c r="FQ77" s="58">
        <f t="shared" si="2"/>
        <v>0</v>
      </c>
      <c r="FR77" s="58">
        <f t="shared" si="2"/>
        <v>0</v>
      </c>
      <c r="FS77" s="58">
        <f t="shared" si="2"/>
        <v>0</v>
      </c>
      <c r="FT77" s="58">
        <f t="shared" si="2"/>
        <v>0</v>
      </c>
      <c r="FU77" s="58">
        <f t="shared" si="2"/>
        <v>0</v>
      </c>
      <c r="FV77" s="58">
        <f t="shared" si="2"/>
        <v>0</v>
      </c>
      <c r="FW77" s="58">
        <f t="shared" si="2"/>
        <v>0</v>
      </c>
      <c r="FX77" s="58">
        <f t="shared" si="2"/>
        <v>0</v>
      </c>
      <c r="FY77" s="58">
        <f t="shared" si="2"/>
        <v>0</v>
      </c>
      <c r="FZ77" s="58">
        <f t="shared" si="2"/>
        <v>0</v>
      </c>
      <c r="GA77" s="58">
        <f t="shared" si="2"/>
        <v>0</v>
      </c>
      <c r="GB77" s="58">
        <f t="shared" si="2"/>
        <v>0</v>
      </c>
      <c r="GC77" s="58">
        <f t="shared" si="2"/>
        <v>0</v>
      </c>
      <c r="GD77" s="58">
        <f t="shared" si="2"/>
        <v>0</v>
      </c>
      <c r="GE77" s="58">
        <f t="shared" si="2"/>
        <v>0</v>
      </c>
      <c r="GF77" s="58">
        <f t="shared" si="2"/>
        <v>0</v>
      </c>
      <c r="GG77" s="58">
        <f t="shared" si="2"/>
        <v>0</v>
      </c>
      <c r="GH77" s="58">
        <f t="shared" si="2"/>
        <v>0</v>
      </c>
      <c r="GI77" s="58">
        <f t="shared" si="2"/>
        <v>0</v>
      </c>
      <c r="GJ77" s="58">
        <f t="shared" si="2"/>
        <v>0</v>
      </c>
      <c r="GK77" s="58">
        <f t="shared" si="2"/>
        <v>0</v>
      </c>
      <c r="GL77" s="58">
        <f t="shared" ref="GL77:HF77" si="3">SUM(GL5:GL76)</f>
        <v>0</v>
      </c>
      <c r="GM77" s="58">
        <f t="shared" si="3"/>
        <v>0</v>
      </c>
      <c r="GN77" s="58">
        <f t="shared" si="3"/>
        <v>0</v>
      </c>
      <c r="GO77" s="58">
        <f t="shared" si="3"/>
        <v>0</v>
      </c>
      <c r="GP77" s="58">
        <f t="shared" si="3"/>
        <v>0</v>
      </c>
      <c r="GQ77" s="58">
        <f t="shared" si="3"/>
        <v>0</v>
      </c>
      <c r="GR77" s="58">
        <f t="shared" si="3"/>
        <v>0</v>
      </c>
      <c r="GS77" s="58">
        <f t="shared" si="3"/>
        <v>0</v>
      </c>
      <c r="GT77" s="58">
        <f t="shared" si="3"/>
        <v>0</v>
      </c>
      <c r="GU77" s="58">
        <f t="shared" si="3"/>
        <v>0</v>
      </c>
      <c r="GV77" s="58">
        <f t="shared" si="3"/>
        <v>0</v>
      </c>
      <c r="GW77" s="58">
        <f t="shared" si="3"/>
        <v>0</v>
      </c>
      <c r="GX77" s="58">
        <f t="shared" si="3"/>
        <v>0</v>
      </c>
      <c r="GY77" s="58">
        <f t="shared" si="3"/>
        <v>0</v>
      </c>
      <c r="GZ77" s="58">
        <f t="shared" si="3"/>
        <v>0</v>
      </c>
      <c r="HA77" s="58">
        <f t="shared" si="3"/>
        <v>0</v>
      </c>
      <c r="HB77" s="58">
        <f t="shared" si="3"/>
        <v>0</v>
      </c>
      <c r="HC77" s="58">
        <f t="shared" si="3"/>
        <v>0</v>
      </c>
      <c r="HD77" s="58">
        <f t="shared" si="3"/>
        <v>0</v>
      </c>
      <c r="HE77" s="58">
        <f t="shared" si="3"/>
        <v>0</v>
      </c>
      <c r="HF77" s="58">
        <f t="shared" si="3"/>
        <v>0</v>
      </c>
      <c r="HG77" s="58">
        <f>SUM(HG5:IV76)</f>
        <v>0</v>
      </c>
    </row>
    <row r="78" spans="1:215" ht="13.5" thickTop="1">
      <c r="C78" s="54">
        <f>B77-C77</f>
        <v>387285.22494261339</v>
      </c>
    </row>
    <row r="79" spans="1:215"/>
    <row r="80" spans="1:215" hidden="1">
      <c r="A80" s="53" t="s">
        <v>156</v>
      </c>
    </row>
    <row r="81" spans="1:1" hidden="1"/>
    <row r="82" spans="1:1" hidden="1"/>
    <row r="83" spans="1:1" hidden="1">
      <c r="A83" s="60" t="s">
        <v>158</v>
      </c>
    </row>
    <row r="84" spans="1:1" hidden="1">
      <c r="A84" s="53" t="s">
        <v>160</v>
      </c>
    </row>
    <row r="85" spans="1:1" hidden="1"/>
    <row r="86" spans="1:1" hidden="1"/>
    <row r="87" spans="1:1" hidden="1">
      <c r="A87" s="53" t="s">
        <v>162</v>
      </c>
    </row>
    <row r="88" spans="1:1" hidden="1"/>
    <row r="89" spans="1:1" hidden="1"/>
    <row r="90" spans="1:1" hidden="1">
      <c r="A90" s="60" t="s">
        <v>163</v>
      </c>
    </row>
    <row r="91" spans="1:1" hidden="1">
      <c r="A91" s="53" t="s">
        <v>164</v>
      </c>
    </row>
    <row r="92" spans="1:1" hidden="1"/>
    <row r="93" spans="1:1" hidden="1"/>
    <row r="94" spans="1:1" hidden="1">
      <c r="A94" s="53" t="s">
        <v>157</v>
      </c>
    </row>
    <row r="95" spans="1:1" hidden="1"/>
    <row r="96" spans="1:1" hidden="1"/>
    <row r="97" spans="1:1" hidden="1">
      <c r="A97" s="60" t="s">
        <v>159</v>
      </c>
    </row>
    <row r="98" spans="1:1" hidden="1">
      <c r="A98" s="53" t="s">
        <v>161</v>
      </c>
    </row>
    <row r="99" spans="1:1">
      <c r="A99" s="53" t="s">
        <v>460</v>
      </c>
    </row>
    <row r="100" spans="1:1"/>
    <row r="101" spans="1:1"/>
    <row r="102" spans="1:1"/>
    <row r="103" spans="1:1"/>
    <row r="104" spans="1:1"/>
    <row r="105" spans="1:1"/>
    <row r="106" spans="1:1"/>
  </sheetData>
  <phoneticPr fontId="36" type="noConversion"/>
  <pageMargins left="0.4" right="0.25" top="0.12" bottom="0.21" header="0" footer="0.2"/>
  <pageSetup paperSize="9" scale="90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46"/>
  <sheetViews>
    <sheetView showGridLines="0" tabSelected="1" topLeftCell="A31" zoomScaleNormal="75" zoomScaleSheetLayoutView="100" workbookViewId="0">
      <selection activeCell="D43" sqref="D43"/>
    </sheetView>
  </sheetViews>
  <sheetFormatPr defaultColWidth="0" defaultRowHeight="12.75" zeroHeight="1"/>
  <cols>
    <col min="1" max="1" width="55.7109375" style="61" customWidth="1"/>
    <col min="2" max="2" width="9.7109375" style="62" customWidth="1"/>
    <col min="3" max="3" width="1.7109375" style="65" customWidth="1"/>
    <col min="4" max="4" width="15.42578125" style="78" customWidth="1"/>
    <col min="5" max="5" width="18.42578125" style="64" hidden="1" customWidth="1"/>
    <col min="6" max="6" width="1.7109375" style="65" hidden="1" customWidth="1"/>
    <col min="7" max="7" width="15.85546875" style="80" hidden="1" customWidth="1"/>
    <col min="8" max="8" width="0" style="64" hidden="1" customWidth="1"/>
    <col min="9" max="9" width="12.85546875" style="64" hidden="1" customWidth="1"/>
    <col min="10" max="10" width="12.140625" style="64" hidden="1" customWidth="1"/>
    <col min="11" max="16384" width="0" style="64" hidden="1"/>
  </cols>
  <sheetData>
    <row r="1" spans="1:7" s="494" customFormat="1">
      <c r="A1" s="61" t="s">
        <v>0</v>
      </c>
      <c r="B1" s="62"/>
      <c r="C1" s="61"/>
      <c r="D1" s="63"/>
      <c r="F1" s="61"/>
      <c r="G1" s="65"/>
    </row>
    <row r="2" spans="1:7" s="494" customFormat="1">
      <c r="A2" s="61"/>
      <c r="B2" s="62"/>
      <c r="C2" s="61"/>
      <c r="D2" s="63"/>
      <c r="F2" s="61"/>
      <c r="G2" s="65"/>
    </row>
    <row r="3" spans="1:7" s="495" customFormat="1" ht="17.25" thickBot="1">
      <c r="A3" s="579" t="s">
        <v>86</v>
      </c>
      <c r="B3" s="579"/>
      <c r="C3" s="579"/>
      <c r="D3" s="579"/>
      <c r="E3" s="579"/>
      <c r="F3" s="579"/>
      <c r="G3" s="579"/>
    </row>
    <row r="4" spans="1:7" s="494" customFormat="1" ht="16.5">
      <c r="A4" s="580" t="s">
        <v>1</v>
      </c>
      <c r="B4" s="580"/>
      <c r="C4" s="580"/>
      <c r="D4" s="580"/>
      <c r="E4" s="580"/>
      <c r="F4" s="580"/>
      <c r="G4" s="580"/>
    </row>
    <row r="5" spans="1:7" s="494" customFormat="1" ht="16.5">
      <c r="A5" s="581" t="s">
        <v>437</v>
      </c>
      <c r="B5" s="581"/>
      <c r="C5" s="581"/>
      <c r="D5" s="581"/>
      <c r="E5" s="581"/>
      <c r="F5" s="581"/>
      <c r="G5" s="581"/>
    </row>
    <row r="6" spans="1:7" s="495" customFormat="1" ht="9" customHeight="1" thickBot="1">
      <c r="A6" s="578"/>
      <c r="B6" s="578"/>
      <c r="C6" s="578"/>
      <c r="D6" s="578"/>
      <c r="E6" s="578"/>
      <c r="F6" s="578"/>
      <c r="G6" s="578"/>
    </row>
    <row r="7" spans="1:7" s="66" customFormat="1" ht="12" customHeight="1">
      <c r="A7" s="429"/>
      <c r="B7" s="429"/>
      <c r="C7" s="430"/>
      <c r="D7" s="431"/>
      <c r="E7" s="201"/>
      <c r="F7" s="200"/>
      <c r="G7" s="202"/>
    </row>
    <row r="8" spans="1:7" ht="15">
      <c r="A8" s="432" t="s">
        <v>2</v>
      </c>
      <c r="B8" s="432" t="s">
        <v>3</v>
      </c>
      <c r="C8" s="433"/>
      <c r="D8" s="434" t="s">
        <v>438</v>
      </c>
      <c r="E8" s="203" t="s">
        <v>4</v>
      </c>
      <c r="F8" s="204">
        <v>2009</v>
      </c>
      <c r="G8" s="204">
        <v>2010</v>
      </c>
    </row>
    <row r="9" spans="1:7" s="67" customFormat="1" ht="24" customHeight="1">
      <c r="A9" s="435" t="s">
        <v>5</v>
      </c>
      <c r="B9" s="436"/>
      <c r="C9" s="437"/>
      <c r="D9" s="438"/>
      <c r="E9" s="207"/>
      <c r="F9" s="206"/>
      <c r="G9" s="206"/>
    </row>
    <row r="10" spans="1:7" s="67" customFormat="1" ht="18" customHeight="1">
      <c r="A10" s="435" t="s">
        <v>6</v>
      </c>
      <c r="B10" s="436"/>
      <c r="C10" s="439"/>
      <c r="D10" s="438"/>
      <c r="E10" s="207"/>
      <c r="F10" s="208"/>
      <c r="G10" s="208"/>
    </row>
    <row r="11" spans="1:7" s="67" customFormat="1" ht="18" customHeight="1">
      <c r="A11" s="440" t="s">
        <v>165</v>
      </c>
      <c r="B11" s="441"/>
      <c r="C11" s="436" t="s">
        <v>7</v>
      </c>
      <c r="D11" s="442">
        <f>TB!H7</f>
        <v>15000.002142857114</v>
      </c>
      <c r="E11" s="207"/>
      <c r="F11" s="209"/>
      <c r="G11" s="209"/>
    </row>
    <row r="12" spans="1:7" s="67" customFormat="1" ht="15">
      <c r="A12" s="440" t="s">
        <v>168</v>
      </c>
      <c r="B12" s="441">
        <v>1</v>
      </c>
      <c r="D12" s="442">
        <f>TB!H8</f>
        <v>2481359.8098133011</v>
      </c>
      <c r="E12" s="210" t="e">
        <f>+D12-#REF!</f>
        <v>#REF!</v>
      </c>
      <c r="F12" s="205" t="s">
        <v>7</v>
      </c>
      <c r="G12" s="211"/>
    </row>
    <row r="13" spans="1:7" s="67" customFormat="1" ht="15">
      <c r="A13" s="440" t="s">
        <v>169</v>
      </c>
      <c r="B13" s="441">
        <v>2</v>
      </c>
      <c r="D13" s="442">
        <f>TB!H9</f>
        <v>115423.63173044258</v>
      </c>
      <c r="E13" s="210"/>
      <c r="F13" s="205"/>
      <c r="G13" s="211"/>
    </row>
    <row r="14" spans="1:7" s="69" customFormat="1" ht="13.5" customHeight="1">
      <c r="A14" s="443" t="s">
        <v>8</v>
      </c>
      <c r="B14" s="444">
        <v>3</v>
      </c>
      <c r="C14" s="445"/>
      <c r="D14" s="446">
        <f>TB!H10</f>
        <v>1104261.7310000001</v>
      </c>
      <c r="E14" s="210" t="e">
        <f>+D14-#REF!</f>
        <v>#REF!</v>
      </c>
      <c r="F14" s="212"/>
      <c r="G14" s="213"/>
    </row>
    <row r="15" spans="1:7" s="67" customFormat="1" ht="13.5" customHeight="1">
      <c r="A15" s="440" t="s">
        <v>9</v>
      </c>
      <c r="B15" s="441">
        <v>4</v>
      </c>
      <c r="C15" s="436"/>
      <c r="D15" s="442">
        <f>TB!H16</f>
        <v>5827002.3721791664</v>
      </c>
      <c r="E15" s="210" t="e">
        <f>+D15-#REF!</f>
        <v>#REF!</v>
      </c>
      <c r="F15" s="205"/>
      <c r="G15" s="211"/>
    </row>
    <row r="16" spans="1:7" s="70" customFormat="1" ht="15">
      <c r="A16" s="454" t="s">
        <v>11</v>
      </c>
      <c r="B16" s="455"/>
      <c r="C16" s="455"/>
      <c r="D16" s="456">
        <f>SUM(D11:D15)</f>
        <v>9543047.5468657669</v>
      </c>
      <c r="E16" s="216" t="e">
        <f>SUM(E12:E19)</f>
        <v>#REF!</v>
      </c>
      <c r="F16" s="218"/>
      <c r="G16" s="216">
        <f ca="1">SUM(G12:G19)</f>
        <v>0</v>
      </c>
    </row>
    <row r="17" spans="1:10" s="67" customFormat="1" ht="15">
      <c r="A17" s="452"/>
      <c r="B17" s="445"/>
      <c r="C17" s="445"/>
      <c r="D17" s="453"/>
      <c r="E17" s="213"/>
      <c r="F17" s="212"/>
      <c r="G17" s="213"/>
    </row>
    <row r="18" spans="1:10" s="67" customFormat="1" ht="15">
      <c r="A18" s="452" t="s">
        <v>410</v>
      </c>
      <c r="B18" s="445"/>
      <c r="C18" s="445"/>
      <c r="D18" s="453"/>
      <c r="E18" s="213"/>
      <c r="F18" s="212"/>
      <c r="G18" s="213"/>
    </row>
    <row r="19" spans="1:10" s="69" customFormat="1" ht="15">
      <c r="A19" s="443" t="s">
        <v>10</v>
      </c>
      <c r="B19" s="444">
        <v>5</v>
      </c>
      <c r="C19" s="445"/>
      <c r="D19" s="446">
        <f>TB!H12+TB!H15</f>
        <v>166233.52250000002</v>
      </c>
      <c r="E19" s="217" t="e">
        <f>+D19-#REF!</f>
        <v>#REF!</v>
      </c>
      <c r="F19" s="212"/>
      <c r="G19" s="213"/>
    </row>
    <row r="20" spans="1:10" s="67" customFormat="1" ht="15">
      <c r="A20" s="443" t="s">
        <v>411</v>
      </c>
      <c r="B20" s="445"/>
      <c r="C20" s="445"/>
      <c r="D20" s="77">
        <f>TB!H13+TB!H14</f>
        <v>45131.894375000011</v>
      </c>
      <c r="E20" s="213"/>
      <c r="F20" s="212"/>
      <c r="G20" s="213"/>
    </row>
    <row r="21" spans="1:10" s="67" customFormat="1" ht="15">
      <c r="A21" s="443" t="s">
        <v>119</v>
      </c>
      <c r="B21" s="445"/>
      <c r="C21" s="445"/>
      <c r="D21" s="77">
        <f>TB!H36+TB!H37</f>
        <v>150490.86153979599</v>
      </c>
      <c r="E21" s="213"/>
      <c r="F21" s="212"/>
      <c r="G21" s="213"/>
    </row>
    <row r="22" spans="1:10" s="70" customFormat="1" ht="15">
      <c r="A22" s="454" t="s">
        <v>412</v>
      </c>
      <c r="B22" s="455"/>
      <c r="C22" s="455"/>
      <c r="D22" s="456">
        <f>SUM(D19:D21)</f>
        <v>361856.27841479599</v>
      </c>
      <c r="E22" s="216"/>
      <c r="F22" s="218"/>
      <c r="G22" s="216"/>
    </row>
    <row r="23" spans="1:10" s="67" customFormat="1" ht="21.75" customHeight="1">
      <c r="A23" s="452" t="s">
        <v>400</v>
      </c>
      <c r="B23" s="445"/>
      <c r="C23" s="445"/>
      <c r="D23" s="453"/>
      <c r="E23" s="207"/>
      <c r="F23" s="212"/>
      <c r="G23" s="213"/>
    </row>
    <row r="24" spans="1:10" s="69" customFormat="1" ht="15">
      <c r="A24" s="443" t="s">
        <v>12</v>
      </c>
      <c r="B24" s="444" t="s">
        <v>13</v>
      </c>
      <c r="C24" s="445"/>
      <c r="D24" s="446">
        <f>SUM(TB!H18:H21)</f>
        <v>413792.7754761898</v>
      </c>
      <c r="E24" s="217" t="e">
        <f>+D24-#REF!</f>
        <v>#REF!</v>
      </c>
      <c r="F24" s="212"/>
      <c r="G24" s="213"/>
    </row>
    <row r="25" spans="1:10" s="69" customFormat="1" ht="15">
      <c r="A25" s="452" t="s">
        <v>399</v>
      </c>
      <c r="B25" s="444"/>
      <c r="C25" s="445"/>
      <c r="D25" s="446"/>
      <c r="E25" s="217"/>
      <c r="F25" s="212"/>
      <c r="G25" s="213"/>
    </row>
    <row r="26" spans="1:10" s="67" customFormat="1" ht="15">
      <c r="A26" s="443" t="s">
        <v>329</v>
      </c>
      <c r="B26" s="444" t="s">
        <v>13</v>
      </c>
      <c r="C26" s="445"/>
      <c r="D26" s="446">
        <f>SUM(TB!H22:H23)</f>
        <v>32861.903750000027</v>
      </c>
      <c r="E26" s="210"/>
      <c r="F26" s="212"/>
      <c r="G26" s="213"/>
    </row>
    <row r="27" spans="1:10" s="67" customFormat="1" ht="15">
      <c r="A27" s="443" t="s">
        <v>330</v>
      </c>
      <c r="B27" s="444" t="s">
        <v>13</v>
      </c>
      <c r="C27" s="445"/>
      <c r="D27" s="446">
        <f>TB!H24</f>
        <v>4.2063494911417365E-3</v>
      </c>
      <c r="E27" s="210"/>
      <c r="F27" s="212"/>
      <c r="G27" s="213"/>
    </row>
    <row r="28" spans="1:10" s="70" customFormat="1" ht="15">
      <c r="A28" s="454" t="s">
        <v>331</v>
      </c>
      <c r="B28" s="455"/>
      <c r="C28" s="455"/>
      <c r="D28" s="456">
        <f>SUM(D24:D27)</f>
        <v>446654.68343253934</v>
      </c>
      <c r="E28" s="216" t="e">
        <f>SUM(E16:E27)</f>
        <v>#REF!</v>
      </c>
      <c r="F28" s="218"/>
      <c r="G28" s="216">
        <f ca="1">SUM(G16:G27)</f>
        <v>0</v>
      </c>
    </row>
    <row r="29" spans="1:10" s="71" customFormat="1" ht="25.5" customHeight="1" thickBot="1">
      <c r="A29" s="457" t="s">
        <v>14</v>
      </c>
      <c r="B29" s="458"/>
      <c r="C29" s="458" t="s">
        <v>7</v>
      </c>
      <c r="D29" s="459">
        <f>D16+D22+D28</f>
        <v>10351558.508713102</v>
      </c>
      <c r="E29" s="220" t="e">
        <f>+E16+E24+#REF!+#REF!</f>
        <v>#REF!</v>
      </c>
      <c r="F29" s="219" t="s">
        <v>7</v>
      </c>
      <c r="G29" s="220">
        <f ca="1">SUM(G16:G24)</f>
        <v>0</v>
      </c>
      <c r="I29" s="72"/>
      <c r="J29" s="73"/>
    </row>
    <row r="30" spans="1:10" s="74" customFormat="1" ht="26.25" customHeight="1" thickTop="1" thickBot="1">
      <c r="A30" s="508"/>
      <c r="B30" s="461"/>
      <c r="C30" s="462"/>
      <c r="D30" s="463"/>
      <c r="E30" s="222"/>
      <c r="F30" s="221"/>
      <c r="G30" s="223"/>
    </row>
    <row r="31" spans="1:10" s="67" customFormat="1" ht="30" customHeight="1">
      <c r="A31" s="435" t="s">
        <v>15</v>
      </c>
      <c r="B31" s="436"/>
      <c r="C31" s="464"/>
      <c r="D31" s="438"/>
      <c r="E31" s="207"/>
      <c r="F31" s="224"/>
      <c r="G31" s="211"/>
    </row>
    <row r="32" spans="1:10" s="67" customFormat="1" ht="21.75" customHeight="1">
      <c r="A32" s="435" t="s">
        <v>16</v>
      </c>
      <c r="B32" s="436"/>
      <c r="C32" s="464"/>
      <c r="E32" s="207"/>
      <c r="F32" s="224"/>
      <c r="G32" s="211"/>
    </row>
    <row r="33" spans="1:12" s="67" customFormat="1" ht="15">
      <c r="A33" s="435" t="s">
        <v>17</v>
      </c>
      <c r="B33" s="436"/>
      <c r="C33" s="464"/>
      <c r="D33" s="438"/>
      <c r="E33" s="207"/>
      <c r="F33" s="224"/>
      <c r="G33" s="211"/>
    </row>
    <row r="34" spans="1:12" s="67" customFormat="1" ht="15">
      <c r="A34" s="440" t="s">
        <v>18</v>
      </c>
      <c r="B34" s="441">
        <v>6</v>
      </c>
      <c r="C34" s="445" t="s">
        <v>7</v>
      </c>
      <c r="D34" s="438">
        <v>832623.37</v>
      </c>
      <c r="E34" s="210" t="e">
        <f>+D34-#REF!</f>
        <v>#REF!</v>
      </c>
      <c r="F34" s="212" t="s">
        <v>7</v>
      </c>
      <c r="G34" s="211"/>
    </row>
    <row r="35" spans="1:12" s="67" customFormat="1" ht="15" hidden="1">
      <c r="A35" s="443" t="s">
        <v>19</v>
      </c>
      <c r="B35" s="444"/>
      <c r="C35" s="445"/>
      <c r="D35" s="453">
        <v>0</v>
      </c>
      <c r="E35" s="210" t="e">
        <f>+D35-#REF!</f>
        <v>#REF!</v>
      </c>
      <c r="F35" s="212"/>
      <c r="G35" s="213">
        <v>0</v>
      </c>
    </row>
    <row r="36" spans="1:12" s="70" customFormat="1" ht="15">
      <c r="A36" s="454" t="s">
        <v>20</v>
      </c>
      <c r="B36" s="455"/>
      <c r="C36" s="455"/>
      <c r="D36" s="456">
        <f>SUM(D34:D35)</f>
        <v>832623.37</v>
      </c>
      <c r="E36" s="216" t="e">
        <f>SUM(E34:E34)</f>
        <v>#REF!</v>
      </c>
      <c r="F36" s="218"/>
      <c r="G36" s="216">
        <f>SUM(G34:G34)</f>
        <v>0</v>
      </c>
    </row>
    <row r="37" spans="1:12" s="67" customFormat="1" ht="22.5" customHeight="1">
      <c r="A37" s="452" t="s">
        <v>21</v>
      </c>
      <c r="B37" s="445"/>
      <c r="C37" s="445"/>
      <c r="D37" s="453">
        <v>0</v>
      </c>
      <c r="E37" s="207"/>
      <c r="F37" s="212"/>
      <c r="G37" s="213"/>
    </row>
    <row r="38" spans="1:12" s="67" customFormat="1" ht="22.5" hidden="1" customHeight="1">
      <c r="A38" s="447" t="s">
        <v>22</v>
      </c>
      <c r="B38" s="449"/>
      <c r="C38" s="449"/>
      <c r="D38" s="451">
        <v>0</v>
      </c>
      <c r="E38" s="225" t="e">
        <f>+D38-#REF!</f>
        <v>#REF!</v>
      </c>
      <c r="F38" s="214"/>
      <c r="G38" s="215"/>
    </row>
    <row r="39" spans="1:12" s="67" customFormat="1" ht="15">
      <c r="A39" s="450" t="s">
        <v>166</v>
      </c>
      <c r="B39" s="449"/>
      <c r="C39" s="449"/>
      <c r="D39" s="451">
        <f>+D36+D38</f>
        <v>832623.37</v>
      </c>
      <c r="E39" s="215" t="e">
        <f>+E36+E38</f>
        <v>#REF!</v>
      </c>
      <c r="F39" s="214"/>
      <c r="G39" s="215">
        <f>+G36+G38</f>
        <v>0</v>
      </c>
    </row>
    <row r="40" spans="1:12" s="67" customFormat="1" ht="22.5" customHeight="1">
      <c r="A40" s="435" t="s">
        <v>23</v>
      </c>
      <c r="B40" s="436"/>
      <c r="C40" s="464"/>
      <c r="D40" s="438"/>
      <c r="E40" s="207"/>
      <c r="F40" s="224"/>
      <c r="G40" s="208"/>
    </row>
    <row r="41" spans="1:12" s="67" customFormat="1" ht="18" customHeight="1">
      <c r="A41" s="440" t="s">
        <v>24</v>
      </c>
      <c r="B41" s="441"/>
      <c r="C41" s="464"/>
      <c r="D41" s="438"/>
      <c r="E41" s="207"/>
      <c r="F41" s="224"/>
      <c r="G41" s="211"/>
    </row>
    <row r="42" spans="1:12" s="67" customFormat="1" ht="15">
      <c r="A42" s="67" t="s">
        <v>175</v>
      </c>
      <c r="B42" s="465"/>
      <c r="C42" s="464"/>
      <c r="D42" s="438">
        <f>-TB!H41</f>
        <v>10000000</v>
      </c>
      <c r="E42" s="207"/>
      <c r="F42" s="224"/>
      <c r="G42" s="211"/>
    </row>
    <row r="43" spans="1:12" s="67" customFormat="1" ht="15">
      <c r="A43" s="447" t="s">
        <v>25</v>
      </c>
      <c r="B43" s="448"/>
      <c r="C43" s="466"/>
      <c r="D43" s="451">
        <f>-TB!H42+IS!F49+387285.21</f>
        <v>-481064.86463010096</v>
      </c>
      <c r="E43" s="210" t="e">
        <f>+D43-#REF!</f>
        <v>#REF!</v>
      </c>
      <c r="F43" s="226"/>
      <c r="G43" s="215"/>
      <c r="J43" s="75"/>
      <c r="K43" s="75"/>
    </row>
    <row r="44" spans="1:12" s="67" customFormat="1" ht="15">
      <c r="A44" s="450" t="s">
        <v>26</v>
      </c>
      <c r="B44" s="449"/>
      <c r="C44" s="466"/>
      <c r="D44" s="451">
        <f>SUM(D42:D43)</f>
        <v>9518935.1353698988</v>
      </c>
      <c r="E44" s="216" t="e">
        <f>+#REF!+E43</f>
        <v>#REF!</v>
      </c>
      <c r="F44" s="226"/>
      <c r="G44" s="215" t="e">
        <f>+#REF!+G43</f>
        <v>#REF!</v>
      </c>
      <c r="J44" s="76"/>
    </row>
    <row r="45" spans="1:12" s="67" customFormat="1" ht="7.5" customHeight="1">
      <c r="A45" s="440"/>
      <c r="B45" s="441"/>
      <c r="C45" s="436"/>
      <c r="D45" s="438"/>
      <c r="E45" s="207"/>
      <c r="F45" s="205"/>
      <c r="G45" s="211"/>
    </row>
    <row r="46" spans="1:12" s="67" customFormat="1" ht="19.5" customHeight="1" thickBot="1">
      <c r="A46" s="467" t="s">
        <v>27</v>
      </c>
      <c r="B46" s="468"/>
      <c r="C46" s="468" t="s">
        <v>7</v>
      </c>
      <c r="D46" s="469">
        <f>+D39+D44</f>
        <v>10351558.505369898</v>
      </c>
      <c r="E46" s="228" t="e">
        <f>+E39+E44</f>
        <v>#REF!</v>
      </c>
      <c r="F46" s="227" t="s">
        <v>7</v>
      </c>
      <c r="G46" s="228" t="e">
        <f>+G39+G44</f>
        <v>#REF!</v>
      </c>
      <c r="I46" s="77"/>
      <c r="J46" s="68"/>
      <c r="L46" s="76"/>
    </row>
    <row r="47" spans="1:12" s="74" customFormat="1" ht="23.25" customHeight="1" thickTop="1" thickBot="1">
      <c r="A47" s="460"/>
      <c r="B47" s="461"/>
      <c r="C47" s="462"/>
      <c r="D47" s="463">
        <f>D29-D46</f>
        <v>3.3432040363550186E-3</v>
      </c>
      <c r="E47" s="222"/>
      <c r="F47" s="221"/>
      <c r="G47" s="223"/>
    </row>
    <row r="48" spans="1:12" ht="15" hidden="1">
      <c r="A48" s="470"/>
      <c r="B48" s="471"/>
      <c r="C48" s="472"/>
      <c r="D48" s="473">
        <f>D46-D29</f>
        <v>-3.3432040363550186E-3</v>
      </c>
      <c r="E48" s="230" t="e">
        <f>+E29-E46</f>
        <v>#REF!</v>
      </c>
      <c r="F48" s="229"/>
      <c r="G48" s="230" t="e">
        <f ca="1">+G29-G46</f>
        <v>#REF!</v>
      </c>
    </row>
    <row r="49" spans="1:7" ht="15" hidden="1">
      <c r="A49" s="474"/>
      <c r="B49" s="475"/>
      <c r="C49" s="472"/>
      <c r="D49" s="476"/>
      <c r="E49" s="198"/>
      <c r="F49" s="229"/>
      <c r="G49" s="230"/>
    </row>
    <row r="50" spans="1:7" ht="15" hidden="1">
      <c r="A50" s="477"/>
      <c r="B50" s="478"/>
      <c r="C50" s="472"/>
      <c r="D50" s="476"/>
      <c r="E50" s="198"/>
      <c r="F50" s="229"/>
      <c r="G50" s="230" t="e">
        <f ca="1">G29-G46</f>
        <v>#REF!</v>
      </c>
    </row>
    <row r="51" spans="1:7" ht="15" hidden="1">
      <c r="A51" s="477"/>
      <c r="B51" s="478"/>
      <c r="C51" s="475"/>
      <c r="D51" s="479"/>
      <c r="E51" s="198"/>
      <c r="F51" s="231"/>
      <c r="G51" s="233"/>
    </row>
    <row r="52" spans="1:7" ht="15" hidden="1">
      <c r="A52" s="474"/>
      <c r="B52" s="475"/>
      <c r="C52" s="475"/>
      <c r="D52" s="395"/>
      <c r="E52" s="198"/>
      <c r="F52" s="231"/>
      <c r="G52" s="198"/>
    </row>
    <row r="53" spans="1:7" ht="15.75" hidden="1">
      <c r="A53" s="477"/>
      <c r="B53" s="478"/>
      <c r="C53" s="478"/>
      <c r="D53" s="480"/>
      <c r="E53" s="198"/>
      <c r="F53" s="232"/>
      <c r="G53" s="234"/>
    </row>
    <row r="54" spans="1:7" ht="15" hidden="1">
      <c r="A54" s="474"/>
      <c r="B54" s="475">
        <v>472753.27750000003</v>
      </c>
      <c r="C54" s="472"/>
      <c r="D54" s="476"/>
      <c r="E54" s="198"/>
      <c r="F54" s="229"/>
      <c r="G54" s="230"/>
    </row>
    <row r="55" spans="1:7" ht="15" hidden="1">
      <c r="A55" s="474"/>
      <c r="B55" s="475">
        <v>0</v>
      </c>
      <c r="C55" s="472"/>
      <c r="D55" s="476"/>
      <c r="E55" s="198"/>
      <c r="F55" s="229"/>
      <c r="G55" s="230"/>
    </row>
    <row r="56" spans="1:7" ht="13.5" hidden="1">
      <c r="A56" s="481"/>
      <c r="B56" s="482">
        <v>4550</v>
      </c>
      <c r="C56" s="483"/>
      <c r="D56" s="484"/>
      <c r="E56" s="198"/>
      <c r="F56" s="235"/>
      <c r="G56" s="235"/>
    </row>
    <row r="57" spans="1:7" hidden="1">
      <c r="A57" s="485"/>
      <c r="B57" s="486">
        <v>82948.89</v>
      </c>
      <c r="C57" s="487"/>
      <c r="D57" s="488"/>
      <c r="E57" s="198"/>
      <c r="F57" s="236"/>
      <c r="G57" s="236"/>
    </row>
    <row r="58" spans="1:7" hidden="1">
      <c r="A58" s="485"/>
      <c r="B58" s="486">
        <v>65517</v>
      </c>
      <c r="C58" s="487"/>
      <c r="D58" s="488"/>
      <c r="E58" s="198"/>
      <c r="F58" s="236"/>
      <c r="G58" s="236"/>
    </row>
    <row r="59" spans="1:7" ht="15" hidden="1">
      <c r="A59" s="489"/>
      <c r="B59" s="490">
        <v>436774.89</v>
      </c>
      <c r="C59" s="487"/>
      <c r="D59" s="488"/>
      <c r="E59" s="198"/>
      <c r="F59" s="236"/>
      <c r="G59" s="236"/>
    </row>
    <row r="60" spans="1:7" hidden="1">
      <c r="A60" s="485"/>
      <c r="B60" s="486">
        <v>2454.1928571428571</v>
      </c>
      <c r="C60" s="487"/>
      <c r="D60" s="488"/>
      <c r="E60" s="198"/>
      <c r="F60" s="236"/>
      <c r="G60" s="236"/>
    </row>
    <row r="61" spans="1:7" hidden="1">
      <c r="A61" s="485"/>
      <c r="B61" s="486">
        <v>63030</v>
      </c>
      <c r="C61" s="487"/>
      <c r="D61" s="488"/>
      <c r="E61" s="198"/>
      <c r="F61" s="236"/>
      <c r="G61" s="236"/>
    </row>
    <row r="62" spans="1:7" hidden="1">
      <c r="A62" s="485"/>
      <c r="B62" s="486">
        <v>108313.93681547619</v>
      </c>
      <c r="C62" s="487"/>
      <c r="D62" s="488"/>
      <c r="E62" s="198"/>
      <c r="F62" s="236"/>
      <c r="G62" s="236"/>
    </row>
    <row r="63" spans="1:7" hidden="1">
      <c r="A63" s="485"/>
      <c r="B63" s="486">
        <v>84303.791587301603</v>
      </c>
      <c r="C63" s="487"/>
      <c r="D63" s="488"/>
      <c r="E63" s="198"/>
      <c r="F63" s="236"/>
      <c r="G63" s="236"/>
    </row>
    <row r="64" spans="1:7" hidden="1">
      <c r="A64" s="485"/>
      <c r="B64" s="486">
        <v>12391.13</v>
      </c>
      <c r="C64" s="487"/>
      <c r="D64" s="488"/>
      <c r="E64" s="198"/>
      <c r="F64" s="236"/>
      <c r="G64" s="236"/>
    </row>
    <row r="65" spans="1:7" hidden="1">
      <c r="A65" s="485"/>
      <c r="B65" s="486">
        <v>34384.642857142855</v>
      </c>
      <c r="C65" s="487"/>
      <c r="D65" s="488"/>
      <c r="E65" s="198"/>
      <c r="F65" s="236"/>
      <c r="G65" s="236"/>
    </row>
    <row r="66" spans="1:7" hidden="1">
      <c r="A66" s="485"/>
      <c r="B66" s="486">
        <v>117000</v>
      </c>
      <c r="C66" s="487"/>
      <c r="D66" s="488"/>
      <c r="E66" s="198"/>
      <c r="F66" s="236"/>
      <c r="G66" s="236"/>
    </row>
    <row r="67" spans="1:7" hidden="1">
      <c r="A67" s="485"/>
      <c r="B67" s="486">
        <v>385</v>
      </c>
      <c r="C67" s="487"/>
      <c r="D67" s="488"/>
      <c r="E67" s="198"/>
      <c r="F67" s="236"/>
      <c r="G67" s="236"/>
    </row>
    <row r="68" spans="1:7" hidden="1">
      <c r="A68" s="485"/>
      <c r="B68" s="486">
        <v>25446.428571428569</v>
      </c>
      <c r="C68" s="487"/>
      <c r="D68" s="488"/>
      <c r="E68" s="198"/>
      <c r="F68" s="236"/>
      <c r="G68" s="236"/>
    </row>
    <row r="69" spans="1:7" hidden="1">
      <c r="A69" s="485"/>
      <c r="B69" s="486">
        <v>24318.652857142857</v>
      </c>
      <c r="C69" s="487"/>
      <c r="D69" s="488"/>
      <c r="E69" s="198"/>
      <c r="F69" s="236"/>
      <c r="G69" s="236"/>
    </row>
    <row r="70" spans="1:7" hidden="1">
      <c r="A70" s="485"/>
      <c r="B70" s="486">
        <v>4425.51</v>
      </c>
      <c r="C70" s="487"/>
      <c r="D70" s="488"/>
      <c r="E70" s="198"/>
      <c r="F70" s="236"/>
      <c r="G70" s="236"/>
    </row>
    <row r="71" spans="1:7" hidden="1">
      <c r="A71" s="485"/>
      <c r="B71" s="486">
        <v>66481.954285714281</v>
      </c>
      <c r="C71" s="487"/>
      <c r="D71" s="488"/>
      <c r="E71" s="198"/>
      <c r="F71" s="236"/>
      <c r="G71" s="236"/>
    </row>
    <row r="72" spans="1:7" hidden="1">
      <c r="A72" s="485"/>
      <c r="B72" s="486">
        <v>41594.761428571415</v>
      </c>
      <c r="C72" s="487"/>
      <c r="D72" s="488"/>
      <c r="E72" s="198"/>
      <c r="F72" s="236"/>
      <c r="G72" s="236"/>
    </row>
    <row r="73" spans="1:7" hidden="1">
      <c r="A73" s="485"/>
      <c r="B73" s="486">
        <v>81118.234642857133</v>
      </c>
      <c r="C73" s="491"/>
      <c r="D73" s="488"/>
      <c r="E73" s="198"/>
      <c r="F73" s="237"/>
      <c r="G73" s="237"/>
    </row>
    <row r="74" spans="1:7" hidden="1">
      <c r="B74" s="62">
        <v>12791.97</v>
      </c>
      <c r="C74" s="492"/>
      <c r="D74" s="493"/>
      <c r="E74" s="198"/>
      <c r="F74" s="238"/>
      <c r="G74" s="239"/>
    </row>
    <row r="75" spans="1:7" hidden="1">
      <c r="B75" s="62">
        <v>8232.6</v>
      </c>
      <c r="C75" s="492"/>
      <c r="D75" s="493"/>
      <c r="E75" s="198"/>
      <c r="F75" s="238"/>
      <c r="G75" s="239"/>
    </row>
    <row r="76" spans="1:7" s="79" customFormat="1" hidden="1">
      <c r="A76" s="61"/>
      <c r="B76" s="62">
        <v>8932.2199999999993</v>
      </c>
      <c r="C76" s="492"/>
      <c r="D76" s="78"/>
      <c r="E76" s="198"/>
      <c r="F76" s="238"/>
      <c r="G76" s="240"/>
    </row>
    <row r="77" spans="1:7" s="79" customFormat="1" hidden="1">
      <c r="A77" s="61"/>
      <c r="B77" s="62">
        <v>2200</v>
      </c>
      <c r="C77" s="492"/>
      <c r="D77" s="78"/>
      <c r="E77" s="198"/>
      <c r="F77" s="238"/>
      <c r="G77" s="240"/>
    </row>
    <row r="78" spans="1:7" s="79" customFormat="1" hidden="1">
      <c r="A78" s="61"/>
      <c r="B78" s="62">
        <v>2675.5035999996589</v>
      </c>
      <c r="C78" s="492"/>
      <c r="D78" s="78"/>
      <c r="E78" s="198"/>
      <c r="F78" s="238"/>
      <c r="G78" s="240"/>
    </row>
    <row r="79" spans="1:7" s="79" customFormat="1" hidden="1">
      <c r="A79" s="61"/>
      <c r="B79" s="62"/>
      <c r="C79" s="492"/>
      <c r="D79" s="78"/>
      <c r="E79" s="198"/>
      <c r="F79" s="238"/>
      <c r="G79" s="240"/>
    </row>
    <row r="80" spans="1:7" s="79" customFormat="1" hidden="1">
      <c r="A80" s="61"/>
      <c r="B80" s="62">
        <f>SUM(B5:B79)</f>
        <v>1763045.5870027777</v>
      </c>
      <c r="C80" s="492"/>
      <c r="D80" s="78"/>
      <c r="E80" s="198"/>
      <c r="F80" s="238"/>
      <c r="G80" s="240"/>
    </row>
    <row r="81" spans="1:7" s="79" customFormat="1" hidden="1">
      <c r="A81" s="61"/>
      <c r="B81" s="62"/>
      <c r="C81" s="492"/>
      <c r="D81" s="78"/>
      <c r="E81" s="198"/>
      <c r="F81" s="238"/>
      <c r="G81" s="240"/>
    </row>
    <row r="82" spans="1:7" s="79" customFormat="1" hidden="1">
      <c r="A82" s="61"/>
      <c r="B82" s="62"/>
      <c r="C82" s="492"/>
      <c r="D82" s="78"/>
      <c r="E82" s="198"/>
      <c r="F82" s="238"/>
      <c r="G82" s="240"/>
    </row>
    <row r="83" spans="1:7" s="79" customFormat="1" hidden="1">
      <c r="A83" s="61"/>
      <c r="B83" s="62"/>
      <c r="C83" s="492"/>
      <c r="D83" s="78"/>
      <c r="E83" s="198"/>
      <c r="F83" s="238"/>
      <c r="G83" s="240"/>
    </row>
    <row r="84" spans="1:7" s="79" customFormat="1" hidden="1">
      <c r="A84" s="61"/>
      <c r="B84" s="62"/>
      <c r="C84" s="492"/>
      <c r="D84" s="78"/>
      <c r="E84" s="198"/>
      <c r="F84" s="238"/>
      <c r="G84" s="240"/>
    </row>
    <row r="85" spans="1:7" s="79" customFormat="1" hidden="1">
      <c r="A85" s="61"/>
      <c r="B85" s="62"/>
      <c r="C85" s="492"/>
      <c r="D85" s="78"/>
      <c r="E85" s="198"/>
      <c r="F85" s="238"/>
      <c r="G85" s="240"/>
    </row>
    <row r="86" spans="1:7" s="79" customFormat="1" hidden="1">
      <c r="A86" s="61"/>
      <c r="B86" s="62"/>
      <c r="C86" s="492"/>
      <c r="D86" s="78"/>
      <c r="E86" s="198"/>
      <c r="F86" s="238"/>
      <c r="G86" s="240"/>
    </row>
    <row r="87" spans="1:7" s="79" customFormat="1" hidden="1">
      <c r="A87" s="61"/>
      <c r="B87" s="62"/>
      <c r="C87" s="492"/>
      <c r="D87" s="78"/>
      <c r="E87" s="198"/>
      <c r="F87" s="238"/>
      <c r="G87" s="240"/>
    </row>
    <row r="88" spans="1:7" s="79" customFormat="1" hidden="1">
      <c r="A88" s="61"/>
      <c r="B88" s="62"/>
      <c r="C88" s="492"/>
      <c r="D88" s="78"/>
      <c r="E88" s="198"/>
      <c r="F88" s="238"/>
      <c r="G88" s="240"/>
    </row>
    <row r="89" spans="1:7" s="79" customFormat="1" hidden="1">
      <c r="A89" s="61"/>
      <c r="B89" s="62"/>
      <c r="C89" s="492"/>
      <c r="D89" s="78"/>
      <c r="E89" s="198"/>
      <c r="F89" s="238"/>
      <c r="G89" s="240"/>
    </row>
    <row r="90" spans="1:7" s="79" customFormat="1" hidden="1">
      <c r="A90" s="61"/>
      <c r="B90" s="62"/>
      <c r="C90" s="492"/>
      <c r="D90" s="78"/>
      <c r="E90" s="198"/>
      <c r="F90" s="238"/>
      <c r="G90" s="240"/>
    </row>
    <row r="91" spans="1:7" s="79" customFormat="1" hidden="1">
      <c r="A91" s="61"/>
      <c r="B91" s="62"/>
      <c r="C91" s="492"/>
      <c r="D91" s="78"/>
      <c r="E91" s="198"/>
      <c r="F91" s="238"/>
      <c r="G91" s="240"/>
    </row>
    <row r="92" spans="1:7" s="79" customFormat="1" hidden="1">
      <c r="A92" s="61"/>
      <c r="B92" s="62"/>
      <c r="C92" s="492"/>
      <c r="D92" s="78"/>
      <c r="E92" s="198"/>
      <c r="F92" s="238"/>
      <c r="G92" s="240"/>
    </row>
    <row r="93" spans="1:7" s="79" customFormat="1" hidden="1">
      <c r="A93" s="61"/>
      <c r="B93" s="62"/>
      <c r="C93" s="492"/>
      <c r="D93" s="78"/>
      <c r="E93" s="198"/>
      <c r="F93" s="238"/>
      <c r="G93" s="240"/>
    </row>
    <row r="94" spans="1:7" s="79" customFormat="1" hidden="1">
      <c r="A94" s="61"/>
      <c r="B94" s="62"/>
      <c r="C94" s="492"/>
      <c r="D94" s="78"/>
      <c r="E94" s="198"/>
      <c r="F94" s="238"/>
      <c r="G94" s="240"/>
    </row>
    <row r="95" spans="1:7" s="79" customFormat="1" hidden="1">
      <c r="A95" s="61"/>
      <c r="B95" s="62"/>
      <c r="C95" s="492"/>
      <c r="D95" s="78"/>
      <c r="E95" s="198"/>
      <c r="F95" s="238"/>
      <c r="G95" s="240"/>
    </row>
    <row r="96" spans="1:7" s="79" customFormat="1" hidden="1">
      <c r="A96" s="61"/>
      <c r="B96" s="62"/>
      <c r="C96" s="492"/>
      <c r="D96" s="78"/>
      <c r="E96" s="198"/>
      <c r="F96" s="238"/>
      <c r="G96" s="240"/>
    </row>
    <row r="97" spans="1:7" s="79" customFormat="1" hidden="1">
      <c r="A97" s="61"/>
      <c r="B97" s="62"/>
      <c r="C97" s="492"/>
      <c r="D97" s="78"/>
      <c r="E97" s="198"/>
      <c r="F97" s="238"/>
      <c r="G97" s="240"/>
    </row>
    <row r="98" spans="1:7" s="79" customFormat="1" hidden="1">
      <c r="A98" s="61"/>
      <c r="B98" s="62"/>
      <c r="C98" s="492"/>
      <c r="D98" s="78"/>
      <c r="E98" s="198"/>
      <c r="F98" s="238"/>
      <c r="G98" s="240"/>
    </row>
    <row r="99" spans="1:7" s="79" customFormat="1" hidden="1">
      <c r="A99" s="61"/>
      <c r="B99" s="62"/>
      <c r="C99" s="492"/>
      <c r="D99" s="78"/>
      <c r="E99" s="198"/>
      <c r="F99" s="238"/>
      <c r="G99" s="240"/>
    </row>
    <row r="100" spans="1:7" s="79" customFormat="1" hidden="1">
      <c r="A100" s="61"/>
      <c r="B100" s="62"/>
      <c r="C100" s="492"/>
      <c r="D100" s="78"/>
      <c r="E100" s="198"/>
      <c r="F100" s="238"/>
      <c r="G100" s="240"/>
    </row>
    <row r="101" spans="1:7" s="79" customFormat="1" hidden="1">
      <c r="A101" s="61"/>
      <c r="B101" s="62"/>
      <c r="C101" s="492"/>
      <c r="D101" s="78"/>
      <c r="E101" s="198"/>
      <c r="F101" s="238"/>
      <c r="G101" s="240"/>
    </row>
    <row r="102" spans="1:7" s="79" customFormat="1" hidden="1">
      <c r="A102" s="61"/>
      <c r="B102" s="62"/>
      <c r="C102" s="492"/>
      <c r="D102" s="78"/>
      <c r="E102" s="198"/>
      <c r="F102" s="238"/>
      <c r="G102" s="240"/>
    </row>
    <row r="103" spans="1:7" s="79" customFormat="1" hidden="1">
      <c r="A103" s="61"/>
      <c r="B103" s="62"/>
      <c r="C103" s="492"/>
      <c r="D103" s="78"/>
      <c r="E103" s="198"/>
      <c r="F103" s="238"/>
      <c r="G103" s="240"/>
    </row>
    <row r="104" spans="1:7" s="79" customFormat="1" hidden="1">
      <c r="A104" s="61"/>
      <c r="B104" s="62"/>
      <c r="C104" s="492"/>
      <c r="D104" s="78"/>
      <c r="E104" s="198"/>
      <c r="F104" s="238"/>
      <c r="G104" s="240"/>
    </row>
    <row r="105" spans="1:7" s="79" customFormat="1" hidden="1">
      <c r="A105" s="61"/>
      <c r="B105" s="62"/>
      <c r="C105" s="492"/>
      <c r="D105" s="78"/>
      <c r="E105" s="198"/>
      <c r="F105" s="238"/>
      <c r="G105" s="240"/>
    </row>
    <row r="106" spans="1:7" s="79" customFormat="1" hidden="1">
      <c r="A106" s="61"/>
      <c r="B106" s="62"/>
      <c r="C106" s="492"/>
      <c r="D106" s="78"/>
      <c r="E106" s="198"/>
      <c r="F106" s="238"/>
      <c r="G106" s="240"/>
    </row>
    <row r="107" spans="1:7" s="79" customFormat="1" hidden="1">
      <c r="A107" s="61"/>
      <c r="B107" s="62"/>
      <c r="C107" s="492"/>
      <c r="D107" s="78"/>
      <c r="E107" s="198"/>
      <c r="F107" s="238"/>
      <c r="G107" s="240"/>
    </row>
    <row r="108" spans="1:7" s="79" customFormat="1" hidden="1">
      <c r="A108" s="61"/>
      <c r="B108" s="62"/>
      <c r="C108" s="492"/>
      <c r="D108" s="78"/>
      <c r="E108" s="198"/>
      <c r="F108" s="238"/>
      <c r="G108" s="240"/>
    </row>
    <row r="109" spans="1:7" s="79" customFormat="1" hidden="1">
      <c r="A109" s="61"/>
      <c r="B109" s="62"/>
      <c r="C109" s="492"/>
      <c r="D109" s="78"/>
      <c r="E109" s="198"/>
      <c r="F109" s="238"/>
      <c r="G109" s="240"/>
    </row>
    <row r="110" spans="1:7" s="79" customFormat="1" hidden="1">
      <c r="A110" s="61"/>
      <c r="B110" s="62"/>
      <c r="C110" s="492"/>
      <c r="D110" s="78"/>
      <c r="E110" s="198"/>
      <c r="F110" s="238"/>
      <c r="G110" s="240"/>
    </row>
    <row r="111" spans="1:7" s="79" customFormat="1" hidden="1">
      <c r="A111" s="61"/>
      <c r="B111" s="62"/>
      <c r="C111" s="492"/>
      <c r="D111" s="78"/>
      <c r="E111" s="198"/>
      <c r="F111" s="238"/>
      <c r="G111" s="240"/>
    </row>
    <row r="112" spans="1:7" s="79" customFormat="1" hidden="1">
      <c r="A112" s="61"/>
      <c r="B112" s="62"/>
      <c r="C112" s="492"/>
      <c r="D112" s="78"/>
      <c r="E112" s="198"/>
      <c r="F112" s="238"/>
      <c r="G112" s="240"/>
    </row>
    <row r="113" spans="1:7" s="79" customFormat="1" hidden="1">
      <c r="A113" s="61"/>
      <c r="B113" s="62"/>
      <c r="C113" s="492"/>
      <c r="D113" s="78"/>
      <c r="E113" s="198"/>
      <c r="F113" s="238"/>
      <c r="G113" s="240"/>
    </row>
    <row r="114" spans="1:7" s="79" customFormat="1" hidden="1">
      <c r="A114" s="61"/>
      <c r="B114" s="62"/>
      <c r="C114" s="492"/>
      <c r="D114" s="78"/>
      <c r="E114" s="198"/>
      <c r="F114" s="238"/>
      <c r="G114" s="240"/>
    </row>
    <row r="115" spans="1:7" s="79" customFormat="1" hidden="1">
      <c r="A115" s="61"/>
      <c r="B115" s="62"/>
      <c r="C115" s="492"/>
      <c r="D115" s="78"/>
      <c r="E115" s="198"/>
      <c r="F115" s="238"/>
      <c r="G115" s="240"/>
    </row>
    <row r="116" spans="1:7" s="79" customFormat="1" hidden="1">
      <c r="A116" s="61"/>
      <c r="B116" s="62"/>
      <c r="C116" s="492"/>
      <c r="D116" s="78"/>
      <c r="E116" s="198"/>
      <c r="F116" s="238"/>
      <c r="G116" s="240"/>
    </row>
    <row r="117" spans="1:7" s="79" customFormat="1" hidden="1">
      <c r="A117" s="61"/>
      <c r="B117" s="62"/>
      <c r="C117" s="492"/>
      <c r="D117" s="78"/>
      <c r="E117" s="198"/>
      <c r="F117" s="238"/>
      <c r="G117" s="240"/>
    </row>
    <row r="118" spans="1:7" s="79" customFormat="1" hidden="1">
      <c r="A118" s="61"/>
      <c r="B118" s="62"/>
      <c r="C118" s="492"/>
      <c r="D118" s="78"/>
      <c r="E118" s="198"/>
      <c r="F118" s="238"/>
      <c r="G118" s="240"/>
    </row>
    <row r="119" spans="1:7" s="79" customFormat="1" hidden="1">
      <c r="A119" s="61"/>
      <c r="B119" s="62"/>
      <c r="C119" s="492"/>
      <c r="D119" s="78"/>
      <c r="E119" s="198"/>
      <c r="F119" s="238"/>
      <c r="G119" s="240"/>
    </row>
    <row r="120" spans="1:7" s="79" customFormat="1" hidden="1">
      <c r="A120" s="61"/>
      <c r="B120" s="62"/>
      <c r="C120" s="492"/>
      <c r="D120" s="78"/>
      <c r="E120" s="198"/>
      <c r="F120" s="238"/>
      <c r="G120" s="240"/>
    </row>
    <row r="121" spans="1:7" s="79" customFormat="1" hidden="1">
      <c r="A121" s="61"/>
      <c r="B121" s="62"/>
      <c r="C121" s="492"/>
      <c r="D121" s="78"/>
      <c r="E121" s="198"/>
      <c r="F121" s="238"/>
      <c r="G121" s="240"/>
    </row>
    <row r="122" spans="1:7" s="79" customFormat="1" hidden="1">
      <c r="A122" s="61"/>
      <c r="B122" s="62"/>
      <c r="C122" s="492"/>
      <c r="D122" s="78"/>
      <c r="E122" s="198"/>
      <c r="F122" s="238"/>
      <c r="G122" s="240"/>
    </row>
    <row r="123" spans="1:7" s="79" customFormat="1" hidden="1">
      <c r="A123" s="61"/>
      <c r="B123" s="62"/>
      <c r="C123" s="492"/>
      <c r="D123" s="78"/>
      <c r="E123" s="198"/>
      <c r="F123" s="238"/>
      <c r="G123" s="240"/>
    </row>
    <row r="124" spans="1:7" s="79" customFormat="1" hidden="1">
      <c r="A124" s="61"/>
      <c r="B124" s="62"/>
      <c r="C124" s="492"/>
      <c r="D124" s="78"/>
      <c r="E124" s="198"/>
      <c r="F124" s="238"/>
      <c r="G124" s="240"/>
    </row>
    <row r="125" spans="1:7" s="79" customFormat="1" hidden="1">
      <c r="A125" s="61"/>
      <c r="B125" s="62"/>
      <c r="C125" s="492"/>
      <c r="D125" s="78"/>
      <c r="E125" s="198"/>
      <c r="F125" s="238"/>
      <c r="G125" s="240"/>
    </row>
    <row r="126" spans="1:7" s="79" customFormat="1" hidden="1">
      <c r="A126" s="61"/>
      <c r="B126" s="62"/>
      <c r="C126" s="492"/>
      <c r="D126" s="78"/>
      <c r="E126" s="198"/>
      <c r="F126" s="238"/>
      <c r="G126" s="240"/>
    </row>
    <row r="127" spans="1:7" s="79" customFormat="1" hidden="1">
      <c r="A127" s="61"/>
      <c r="B127" s="62"/>
      <c r="C127" s="492"/>
      <c r="D127" s="78"/>
      <c r="E127" s="198"/>
      <c r="F127" s="238"/>
      <c r="G127" s="240"/>
    </row>
    <row r="128" spans="1:7" s="79" customFormat="1" hidden="1">
      <c r="A128" s="61"/>
      <c r="B128" s="62"/>
      <c r="C128" s="492"/>
      <c r="D128" s="78"/>
      <c r="E128" s="198"/>
      <c r="F128" s="238"/>
      <c r="G128" s="240"/>
    </row>
    <row r="129" spans="1:7" s="79" customFormat="1" hidden="1">
      <c r="A129" s="61"/>
      <c r="B129" s="62"/>
      <c r="C129" s="492"/>
      <c r="D129" s="78"/>
      <c r="E129" s="198"/>
      <c r="F129" s="238"/>
      <c r="G129" s="240"/>
    </row>
    <row r="130" spans="1:7" s="79" customFormat="1" hidden="1">
      <c r="A130" s="61"/>
      <c r="B130" s="62"/>
      <c r="C130" s="492"/>
      <c r="D130" s="78"/>
      <c r="E130" s="198"/>
      <c r="F130" s="238"/>
      <c r="G130" s="240"/>
    </row>
    <row r="131" spans="1:7" s="79" customFormat="1" hidden="1">
      <c r="A131" s="61"/>
      <c r="B131" s="62"/>
      <c r="C131" s="492"/>
      <c r="D131" s="78"/>
      <c r="E131" s="198"/>
      <c r="F131" s="238"/>
      <c r="G131" s="240"/>
    </row>
    <row r="132" spans="1:7" s="79" customFormat="1" hidden="1">
      <c r="A132" s="61"/>
      <c r="B132" s="62"/>
      <c r="C132" s="492"/>
      <c r="D132" s="78"/>
      <c r="E132" s="198"/>
      <c r="F132" s="238"/>
      <c r="G132" s="240"/>
    </row>
    <row r="133" spans="1:7" s="79" customFormat="1" hidden="1">
      <c r="A133" s="61"/>
      <c r="B133" s="62"/>
      <c r="C133" s="492"/>
      <c r="D133" s="78"/>
      <c r="E133" s="198"/>
      <c r="F133" s="238"/>
      <c r="G133" s="240"/>
    </row>
    <row r="134" spans="1:7" s="79" customFormat="1" hidden="1">
      <c r="A134" s="61"/>
      <c r="B134" s="62"/>
      <c r="C134" s="492"/>
      <c r="D134" s="78"/>
      <c r="E134" s="198"/>
      <c r="F134" s="238"/>
      <c r="G134" s="240"/>
    </row>
    <row r="135" spans="1:7" s="79" customFormat="1" hidden="1">
      <c r="A135" s="61"/>
      <c r="B135" s="62"/>
      <c r="C135" s="492"/>
      <c r="D135" s="78"/>
      <c r="E135" s="198"/>
      <c r="F135" s="238"/>
      <c r="G135" s="240"/>
    </row>
    <row r="136" spans="1:7" s="79" customFormat="1" hidden="1">
      <c r="A136" s="61"/>
      <c r="B136" s="62"/>
      <c r="C136" s="492"/>
      <c r="D136" s="78"/>
      <c r="E136" s="198"/>
      <c r="F136" s="238"/>
      <c r="G136" s="240"/>
    </row>
    <row r="137" spans="1:7" s="79" customFormat="1" hidden="1">
      <c r="A137" s="61"/>
      <c r="B137" s="62"/>
      <c r="C137" s="492"/>
      <c r="D137" s="78"/>
      <c r="E137" s="198"/>
      <c r="F137" s="238"/>
      <c r="G137" s="240"/>
    </row>
    <row r="138" spans="1:7" s="79" customFormat="1" hidden="1">
      <c r="A138" s="61"/>
      <c r="B138" s="62"/>
      <c r="C138" s="492"/>
      <c r="D138" s="78"/>
      <c r="E138" s="198"/>
      <c r="F138" s="238"/>
      <c r="G138" s="240"/>
    </row>
    <row r="139" spans="1:7" s="79" customFormat="1" hidden="1">
      <c r="A139" s="61"/>
      <c r="B139" s="62"/>
      <c r="C139" s="492"/>
      <c r="D139" s="78"/>
      <c r="E139" s="198"/>
      <c r="F139" s="238"/>
      <c r="G139" s="240"/>
    </row>
    <row r="140" spans="1:7" s="79" customFormat="1" hidden="1">
      <c r="A140" s="61"/>
      <c r="B140" s="62"/>
      <c r="C140" s="492"/>
      <c r="D140" s="78"/>
      <c r="E140" s="198"/>
      <c r="F140" s="238"/>
      <c r="G140" s="240"/>
    </row>
    <row r="141" spans="1:7" s="79" customFormat="1" hidden="1">
      <c r="A141" s="61"/>
      <c r="B141" s="62"/>
      <c r="C141" s="492"/>
      <c r="D141" s="78"/>
      <c r="E141" s="198"/>
      <c r="F141" s="238"/>
      <c r="G141" s="240"/>
    </row>
    <row r="142" spans="1:7" s="79" customFormat="1" hidden="1">
      <c r="A142" s="61"/>
      <c r="B142" s="62"/>
      <c r="C142" s="492"/>
      <c r="D142" s="78"/>
      <c r="E142" s="198"/>
      <c r="F142" s="238"/>
      <c r="G142" s="240"/>
    </row>
    <row r="143" spans="1:7" s="79" customFormat="1" hidden="1">
      <c r="A143" s="61"/>
      <c r="B143" s="62"/>
      <c r="C143" s="492"/>
      <c r="D143" s="78"/>
      <c r="E143" s="198"/>
      <c r="F143" s="238"/>
      <c r="G143" s="240"/>
    </row>
    <row r="144" spans="1:7" s="79" customFormat="1" hidden="1">
      <c r="A144" s="61"/>
      <c r="B144" s="62"/>
      <c r="C144" s="492"/>
      <c r="D144" s="78"/>
      <c r="E144" s="198"/>
      <c r="F144" s="238"/>
      <c r="G144" s="240"/>
    </row>
    <row r="145" spans="1:7" s="79" customFormat="1" hidden="1">
      <c r="A145" s="61"/>
      <c r="B145" s="62"/>
      <c r="C145" s="492"/>
      <c r="D145" s="78"/>
      <c r="E145" s="198"/>
      <c r="F145" s="238"/>
      <c r="G145" s="240"/>
    </row>
    <row r="146" spans="1:7" s="79" customFormat="1" hidden="1">
      <c r="A146" s="61"/>
      <c r="B146" s="62"/>
      <c r="C146" s="492"/>
      <c r="D146" s="78"/>
      <c r="E146" s="198"/>
      <c r="F146" s="238"/>
      <c r="G146" s="240"/>
    </row>
    <row r="147" spans="1:7" s="79" customFormat="1" hidden="1">
      <c r="A147" s="61"/>
      <c r="B147" s="62"/>
      <c r="C147" s="492"/>
      <c r="D147" s="78"/>
      <c r="E147" s="198"/>
      <c r="F147" s="238"/>
      <c r="G147" s="240"/>
    </row>
    <row r="148" spans="1:7" s="79" customFormat="1" hidden="1">
      <c r="A148" s="61"/>
      <c r="B148" s="62"/>
      <c r="C148" s="492"/>
      <c r="D148" s="78"/>
      <c r="E148" s="198"/>
      <c r="F148" s="238"/>
      <c r="G148" s="240"/>
    </row>
    <row r="149" spans="1:7" s="79" customFormat="1" hidden="1">
      <c r="A149" s="61"/>
      <c r="B149" s="62"/>
      <c r="C149" s="492"/>
      <c r="D149" s="78"/>
      <c r="E149" s="198"/>
      <c r="F149" s="238"/>
      <c r="G149" s="240"/>
    </row>
    <row r="150" spans="1:7" s="79" customFormat="1" hidden="1">
      <c r="A150" s="61"/>
      <c r="B150" s="62"/>
      <c r="C150" s="492"/>
      <c r="D150" s="78"/>
      <c r="E150" s="198"/>
      <c r="F150" s="238"/>
      <c r="G150" s="240"/>
    </row>
    <row r="151" spans="1:7" s="79" customFormat="1" hidden="1">
      <c r="A151" s="61"/>
      <c r="B151" s="62"/>
      <c r="C151" s="492"/>
      <c r="D151" s="78"/>
      <c r="E151" s="198"/>
      <c r="F151" s="238"/>
      <c r="G151" s="240"/>
    </row>
    <row r="152" spans="1:7" s="79" customFormat="1" hidden="1">
      <c r="A152" s="61"/>
      <c r="B152" s="62"/>
      <c r="C152" s="492"/>
      <c r="D152" s="78"/>
      <c r="E152" s="198"/>
      <c r="F152" s="238"/>
      <c r="G152" s="240"/>
    </row>
    <row r="153" spans="1:7" s="79" customFormat="1" hidden="1">
      <c r="A153" s="61"/>
      <c r="B153" s="62"/>
      <c r="C153" s="492"/>
      <c r="D153" s="78"/>
      <c r="E153" s="198"/>
      <c r="F153" s="238"/>
      <c r="G153" s="240"/>
    </row>
    <row r="154" spans="1:7" s="79" customFormat="1" hidden="1">
      <c r="A154" s="61"/>
      <c r="B154" s="62"/>
      <c r="C154" s="492"/>
      <c r="D154" s="78"/>
      <c r="E154" s="198"/>
      <c r="F154" s="238"/>
      <c r="G154" s="240"/>
    </row>
    <row r="155" spans="1:7" s="79" customFormat="1" hidden="1">
      <c r="A155" s="61"/>
      <c r="B155" s="62"/>
      <c r="C155" s="492"/>
      <c r="D155" s="78"/>
      <c r="E155" s="198"/>
      <c r="F155" s="238"/>
      <c r="G155" s="240"/>
    </row>
    <row r="156" spans="1:7" s="79" customFormat="1" hidden="1">
      <c r="A156" s="61"/>
      <c r="B156" s="62"/>
      <c r="C156" s="492"/>
      <c r="D156" s="78"/>
      <c r="E156" s="198"/>
      <c r="F156" s="238"/>
      <c r="G156" s="240"/>
    </row>
    <row r="157" spans="1:7" s="79" customFormat="1" hidden="1">
      <c r="A157" s="61"/>
      <c r="B157" s="62"/>
      <c r="C157" s="492"/>
      <c r="D157" s="78"/>
      <c r="E157" s="198"/>
      <c r="F157" s="238"/>
      <c r="G157" s="240"/>
    </row>
    <row r="158" spans="1:7" s="79" customFormat="1" hidden="1">
      <c r="A158" s="61"/>
      <c r="B158" s="62"/>
      <c r="C158" s="492"/>
      <c r="D158" s="78"/>
      <c r="E158" s="198"/>
      <c r="F158" s="238"/>
      <c r="G158" s="240"/>
    </row>
    <row r="159" spans="1:7" s="79" customFormat="1" hidden="1">
      <c r="A159" s="61"/>
      <c r="B159" s="62"/>
      <c r="C159" s="492"/>
      <c r="D159" s="78"/>
      <c r="E159" s="198"/>
      <c r="F159" s="238"/>
      <c r="G159" s="240"/>
    </row>
    <row r="160" spans="1:7" s="79" customFormat="1" hidden="1">
      <c r="A160" s="61"/>
      <c r="B160" s="62"/>
      <c r="C160" s="492"/>
      <c r="D160" s="78"/>
      <c r="E160" s="198"/>
      <c r="F160" s="238"/>
      <c r="G160" s="240"/>
    </row>
    <row r="161" spans="1:7" s="79" customFormat="1" hidden="1">
      <c r="A161" s="61"/>
      <c r="B161" s="62"/>
      <c r="C161" s="492"/>
      <c r="D161" s="78"/>
      <c r="E161" s="198"/>
      <c r="F161" s="238"/>
      <c r="G161" s="240"/>
    </row>
    <row r="162" spans="1:7" s="79" customFormat="1" hidden="1">
      <c r="A162" s="61"/>
      <c r="B162" s="62"/>
      <c r="C162" s="492"/>
      <c r="D162" s="78"/>
      <c r="E162" s="198"/>
      <c r="F162" s="238"/>
      <c r="G162" s="240"/>
    </row>
    <row r="163" spans="1:7" s="79" customFormat="1" hidden="1">
      <c r="A163" s="61"/>
      <c r="B163" s="62"/>
      <c r="C163" s="492"/>
      <c r="D163" s="78"/>
      <c r="E163" s="198"/>
      <c r="F163" s="238"/>
      <c r="G163" s="240"/>
    </row>
    <row r="164" spans="1:7" s="79" customFormat="1" hidden="1">
      <c r="A164" s="61"/>
      <c r="B164" s="62"/>
      <c r="C164" s="492"/>
      <c r="D164" s="78"/>
      <c r="E164" s="198"/>
      <c r="F164" s="238"/>
      <c r="G164" s="240"/>
    </row>
    <row r="165" spans="1:7" s="79" customFormat="1" hidden="1">
      <c r="A165" s="61"/>
      <c r="B165" s="62"/>
      <c r="C165" s="492"/>
      <c r="D165" s="78"/>
      <c r="E165" s="198"/>
      <c r="F165" s="238"/>
      <c r="G165" s="240"/>
    </row>
    <row r="166" spans="1:7" s="79" customFormat="1" hidden="1">
      <c r="A166" s="61"/>
      <c r="B166" s="62"/>
      <c r="C166" s="492"/>
      <c r="D166" s="78"/>
      <c r="E166" s="198"/>
      <c r="F166" s="238"/>
      <c r="G166" s="240"/>
    </row>
    <row r="167" spans="1:7" s="79" customFormat="1" hidden="1">
      <c r="A167" s="61"/>
      <c r="B167" s="62"/>
      <c r="C167" s="492"/>
      <c r="D167" s="78"/>
      <c r="E167" s="198"/>
      <c r="F167" s="238"/>
      <c r="G167" s="240"/>
    </row>
    <row r="168" spans="1:7" s="79" customFormat="1" hidden="1">
      <c r="A168" s="61"/>
      <c r="B168" s="62"/>
      <c r="C168" s="492"/>
      <c r="D168" s="78"/>
      <c r="E168" s="198"/>
      <c r="F168" s="238"/>
      <c r="G168" s="240"/>
    </row>
    <row r="169" spans="1:7" s="79" customFormat="1" hidden="1">
      <c r="A169" s="61"/>
      <c r="B169" s="62"/>
      <c r="C169" s="492"/>
      <c r="D169" s="78"/>
      <c r="E169" s="198"/>
      <c r="F169" s="238"/>
      <c r="G169" s="240"/>
    </row>
    <row r="170" spans="1:7" s="79" customFormat="1" hidden="1">
      <c r="A170" s="61"/>
      <c r="B170" s="62"/>
      <c r="C170" s="492"/>
      <c r="D170" s="78"/>
      <c r="E170" s="198"/>
      <c r="F170" s="238"/>
      <c r="G170" s="240"/>
    </row>
    <row r="171" spans="1:7" s="79" customFormat="1" hidden="1">
      <c r="A171" s="61"/>
      <c r="B171" s="62"/>
      <c r="C171" s="492"/>
      <c r="D171" s="78"/>
      <c r="E171" s="198"/>
      <c r="F171" s="238"/>
      <c r="G171" s="240"/>
    </row>
    <row r="172" spans="1:7" s="79" customFormat="1" hidden="1">
      <c r="A172" s="61"/>
      <c r="B172" s="62"/>
      <c r="C172" s="492"/>
      <c r="D172" s="78"/>
      <c r="E172" s="198"/>
      <c r="F172" s="238"/>
      <c r="G172" s="240"/>
    </row>
    <row r="173" spans="1:7" s="79" customFormat="1" hidden="1">
      <c r="A173" s="61"/>
      <c r="B173" s="62"/>
      <c r="C173" s="492"/>
      <c r="D173" s="78"/>
      <c r="E173" s="198"/>
      <c r="F173" s="238"/>
      <c r="G173" s="240"/>
    </row>
    <row r="174" spans="1:7" s="79" customFormat="1" hidden="1">
      <c r="A174" s="61"/>
      <c r="B174" s="62"/>
      <c r="C174" s="492"/>
      <c r="D174" s="78"/>
      <c r="E174" s="198"/>
      <c r="F174" s="238"/>
      <c r="G174" s="240"/>
    </row>
    <row r="175" spans="1:7" s="79" customFormat="1" hidden="1">
      <c r="A175" s="61"/>
      <c r="B175" s="62"/>
      <c r="C175" s="492"/>
      <c r="D175" s="78"/>
      <c r="E175" s="198"/>
      <c r="F175" s="238"/>
      <c r="G175" s="240"/>
    </row>
    <row r="176" spans="1:7" s="79" customFormat="1" hidden="1">
      <c r="A176" s="61"/>
      <c r="B176" s="62"/>
      <c r="C176" s="492"/>
      <c r="D176" s="78"/>
      <c r="E176" s="198"/>
      <c r="F176" s="238"/>
      <c r="G176" s="240"/>
    </row>
    <row r="177" spans="1:7" s="79" customFormat="1" hidden="1">
      <c r="A177" s="61"/>
      <c r="B177" s="62"/>
      <c r="C177" s="492"/>
      <c r="D177" s="78"/>
      <c r="E177" s="198"/>
      <c r="F177" s="238"/>
      <c r="G177" s="240"/>
    </row>
    <row r="178" spans="1:7" s="79" customFormat="1" hidden="1">
      <c r="A178" s="61"/>
      <c r="B178" s="62"/>
      <c r="C178" s="492"/>
      <c r="D178" s="78"/>
      <c r="E178" s="198"/>
      <c r="F178" s="238"/>
      <c r="G178" s="240"/>
    </row>
    <row r="179" spans="1:7" s="79" customFormat="1" hidden="1">
      <c r="A179" s="61"/>
      <c r="B179" s="62"/>
      <c r="C179" s="492"/>
      <c r="D179" s="78"/>
      <c r="E179" s="198"/>
      <c r="F179" s="238"/>
      <c r="G179" s="240"/>
    </row>
    <row r="180" spans="1:7" s="79" customFormat="1" hidden="1">
      <c r="A180" s="61"/>
      <c r="B180" s="62"/>
      <c r="C180" s="492"/>
      <c r="D180" s="78"/>
      <c r="E180" s="198"/>
      <c r="F180" s="238"/>
      <c r="G180" s="240"/>
    </row>
    <row r="181" spans="1:7" s="79" customFormat="1" hidden="1">
      <c r="A181" s="61"/>
      <c r="B181" s="62"/>
      <c r="C181" s="492"/>
      <c r="D181" s="78"/>
      <c r="E181" s="198"/>
      <c r="F181" s="238"/>
      <c r="G181" s="240"/>
    </row>
    <row r="182" spans="1:7" s="79" customFormat="1" hidden="1">
      <c r="A182" s="61"/>
      <c r="B182" s="62"/>
      <c r="C182" s="492"/>
      <c r="D182" s="78"/>
      <c r="E182" s="198"/>
      <c r="F182" s="238"/>
      <c r="G182" s="240"/>
    </row>
    <row r="183" spans="1:7" s="79" customFormat="1" hidden="1">
      <c r="A183" s="61"/>
      <c r="B183" s="62"/>
      <c r="C183" s="492"/>
      <c r="D183" s="78"/>
      <c r="E183" s="198"/>
      <c r="F183" s="238"/>
      <c r="G183" s="240"/>
    </row>
    <row r="184" spans="1:7" s="79" customFormat="1" hidden="1">
      <c r="A184" s="61"/>
      <c r="B184" s="62"/>
      <c r="C184" s="492"/>
      <c r="D184" s="78"/>
      <c r="E184" s="198"/>
      <c r="F184" s="238"/>
      <c r="G184" s="240"/>
    </row>
    <row r="185" spans="1:7" s="79" customFormat="1" hidden="1">
      <c r="A185" s="61"/>
      <c r="B185" s="62"/>
      <c r="C185" s="492"/>
      <c r="D185" s="78"/>
      <c r="E185" s="198"/>
      <c r="F185" s="238"/>
      <c r="G185" s="240"/>
    </row>
    <row r="186" spans="1:7" s="79" customFormat="1" hidden="1">
      <c r="A186" s="61"/>
      <c r="B186" s="62"/>
      <c r="C186" s="492"/>
      <c r="D186" s="78"/>
      <c r="E186" s="198"/>
      <c r="F186" s="238"/>
      <c r="G186" s="240"/>
    </row>
    <row r="187" spans="1:7" s="79" customFormat="1" hidden="1">
      <c r="A187" s="61"/>
      <c r="B187" s="62"/>
      <c r="C187" s="492"/>
      <c r="D187" s="78"/>
      <c r="E187" s="198"/>
      <c r="F187" s="238"/>
      <c r="G187" s="240"/>
    </row>
    <row r="188" spans="1:7" s="79" customFormat="1" hidden="1">
      <c r="A188" s="61"/>
      <c r="B188" s="62"/>
      <c r="C188" s="492"/>
      <c r="D188" s="78"/>
      <c r="E188" s="198"/>
      <c r="F188" s="238"/>
      <c r="G188" s="240"/>
    </row>
    <row r="189" spans="1:7" s="79" customFormat="1" hidden="1">
      <c r="A189" s="61"/>
      <c r="B189" s="62"/>
      <c r="C189" s="492"/>
      <c r="D189" s="78"/>
      <c r="E189" s="198"/>
      <c r="F189" s="238"/>
      <c r="G189" s="240"/>
    </row>
    <row r="190" spans="1:7" s="79" customFormat="1" hidden="1">
      <c r="A190" s="61"/>
      <c r="B190" s="62"/>
      <c r="C190" s="492"/>
      <c r="D190" s="78"/>
      <c r="E190" s="198"/>
      <c r="F190" s="238"/>
      <c r="G190" s="240"/>
    </row>
    <row r="191" spans="1:7" s="79" customFormat="1" hidden="1">
      <c r="A191" s="61"/>
      <c r="B191" s="62"/>
      <c r="C191" s="492"/>
      <c r="D191" s="78"/>
      <c r="E191" s="198"/>
      <c r="F191" s="238"/>
      <c r="G191" s="240"/>
    </row>
    <row r="192" spans="1:7" s="79" customFormat="1" hidden="1">
      <c r="A192" s="61"/>
      <c r="B192" s="62"/>
      <c r="C192" s="492"/>
      <c r="D192" s="78"/>
      <c r="E192" s="198"/>
      <c r="F192" s="238"/>
      <c r="G192" s="240"/>
    </row>
    <row r="193" spans="1:7" s="79" customFormat="1" hidden="1">
      <c r="A193" s="61"/>
      <c r="B193" s="62"/>
      <c r="C193" s="492"/>
      <c r="D193" s="78"/>
      <c r="E193" s="198"/>
      <c r="F193" s="238"/>
      <c r="G193" s="240"/>
    </row>
    <row r="194" spans="1:7" s="79" customFormat="1" hidden="1">
      <c r="A194" s="61"/>
      <c r="B194" s="62"/>
      <c r="C194" s="492"/>
      <c r="D194" s="78"/>
      <c r="E194" s="198"/>
      <c r="F194" s="238"/>
      <c r="G194" s="240"/>
    </row>
    <row r="195" spans="1:7" s="79" customFormat="1" hidden="1">
      <c r="A195" s="61"/>
      <c r="B195" s="62"/>
      <c r="C195" s="492"/>
      <c r="D195" s="78"/>
      <c r="E195" s="198"/>
      <c r="F195" s="238"/>
      <c r="G195" s="240"/>
    </row>
    <row r="196" spans="1:7" s="79" customFormat="1" hidden="1">
      <c r="A196" s="61"/>
      <c r="B196" s="62"/>
      <c r="C196" s="492"/>
      <c r="D196" s="78"/>
      <c r="E196" s="198"/>
      <c r="F196" s="238"/>
      <c r="G196" s="240"/>
    </row>
    <row r="197" spans="1:7" s="79" customFormat="1" hidden="1">
      <c r="A197" s="61"/>
      <c r="B197" s="62"/>
      <c r="C197" s="492"/>
      <c r="D197" s="78"/>
      <c r="E197" s="198"/>
      <c r="F197" s="238"/>
      <c r="G197" s="240"/>
    </row>
    <row r="198" spans="1:7" s="79" customFormat="1" hidden="1">
      <c r="A198" s="61"/>
      <c r="B198" s="62"/>
      <c r="C198" s="492"/>
      <c r="D198" s="78"/>
      <c r="E198" s="198"/>
      <c r="F198" s="238"/>
      <c r="G198" s="240"/>
    </row>
    <row r="199" spans="1:7" s="79" customFormat="1" hidden="1">
      <c r="A199" s="61"/>
      <c r="B199" s="62"/>
      <c r="C199" s="492"/>
      <c r="D199" s="78"/>
      <c r="E199" s="198"/>
      <c r="F199" s="238"/>
      <c r="G199" s="240"/>
    </row>
    <row r="200" spans="1:7" s="79" customFormat="1" hidden="1">
      <c r="A200" s="61"/>
      <c r="B200" s="62"/>
      <c r="C200" s="492"/>
      <c r="D200" s="78"/>
      <c r="E200" s="198"/>
      <c r="F200" s="238"/>
      <c r="G200" s="240"/>
    </row>
    <row r="201" spans="1:7" s="79" customFormat="1" hidden="1">
      <c r="A201" s="61"/>
      <c r="B201" s="62"/>
      <c r="C201" s="492"/>
      <c r="D201" s="78"/>
      <c r="E201" s="198"/>
      <c r="F201" s="238"/>
      <c r="G201" s="240"/>
    </row>
    <row r="202" spans="1:7" s="79" customFormat="1" hidden="1">
      <c r="A202" s="61"/>
      <c r="B202" s="62"/>
      <c r="C202" s="492"/>
      <c r="D202" s="78"/>
      <c r="E202" s="198"/>
      <c r="F202" s="238"/>
      <c r="G202" s="240"/>
    </row>
    <row r="203" spans="1:7" s="79" customFormat="1" hidden="1">
      <c r="A203" s="61"/>
      <c r="B203" s="62"/>
      <c r="C203" s="492"/>
      <c r="D203" s="78"/>
      <c r="E203" s="198"/>
      <c r="F203" s="238"/>
      <c r="G203" s="240"/>
    </row>
    <row r="204" spans="1:7" s="79" customFormat="1" hidden="1">
      <c r="A204" s="61"/>
      <c r="B204" s="62"/>
      <c r="C204" s="492"/>
      <c r="D204" s="78"/>
      <c r="E204" s="198"/>
      <c r="F204" s="238"/>
      <c r="G204" s="240"/>
    </row>
    <row r="205" spans="1:7" s="79" customFormat="1" hidden="1">
      <c r="A205" s="61"/>
      <c r="B205" s="62"/>
      <c r="C205" s="492"/>
      <c r="D205" s="78"/>
      <c r="E205" s="198"/>
      <c r="F205" s="238"/>
      <c r="G205" s="240"/>
    </row>
    <row r="206" spans="1:7" s="79" customFormat="1" hidden="1">
      <c r="A206" s="61"/>
      <c r="B206" s="62"/>
      <c r="C206" s="492"/>
      <c r="D206" s="78"/>
      <c r="E206" s="198"/>
      <c r="F206" s="238"/>
      <c r="G206" s="240"/>
    </row>
    <row r="207" spans="1:7" s="79" customFormat="1" hidden="1">
      <c r="A207" s="61"/>
      <c r="B207" s="62"/>
      <c r="C207" s="492"/>
      <c r="D207" s="78"/>
      <c r="E207" s="198"/>
      <c r="F207" s="238"/>
      <c r="G207" s="240"/>
    </row>
    <row r="208" spans="1:7" s="79" customFormat="1" hidden="1">
      <c r="A208" s="61"/>
      <c r="B208" s="62"/>
      <c r="C208" s="492"/>
      <c r="D208" s="78"/>
      <c r="E208" s="198"/>
      <c r="F208" s="238"/>
      <c r="G208" s="240"/>
    </row>
    <row r="209" spans="1:7" s="79" customFormat="1" hidden="1">
      <c r="A209" s="61"/>
      <c r="B209" s="62"/>
      <c r="C209" s="492"/>
      <c r="D209" s="78"/>
      <c r="E209" s="198"/>
      <c r="F209" s="238"/>
      <c r="G209" s="240"/>
    </row>
    <row r="210" spans="1:7" s="79" customFormat="1" hidden="1">
      <c r="A210" s="61"/>
      <c r="B210" s="62"/>
      <c r="C210" s="492"/>
      <c r="D210" s="78"/>
      <c r="E210" s="198"/>
      <c r="F210" s="238"/>
      <c r="G210" s="240"/>
    </row>
    <row r="211" spans="1:7" s="79" customFormat="1" hidden="1">
      <c r="A211" s="61"/>
      <c r="B211" s="62"/>
      <c r="C211" s="492"/>
      <c r="D211" s="78"/>
      <c r="E211" s="198"/>
      <c r="F211" s="238"/>
      <c r="G211" s="240"/>
    </row>
    <row r="212" spans="1:7" s="79" customFormat="1" hidden="1">
      <c r="A212" s="61"/>
      <c r="B212" s="62"/>
      <c r="C212" s="492"/>
      <c r="D212" s="78"/>
      <c r="E212" s="198"/>
      <c r="F212" s="238"/>
      <c r="G212" s="240"/>
    </row>
    <row r="213" spans="1:7" s="79" customFormat="1" hidden="1">
      <c r="A213" s="61"/>
      <c r="B213" s="62"/>
      <c r="C213" s="492"/>
      <c r="D213" s="78"/>
      <c r="E213" s="198"/>
      <c r="F213" s="238"/>
      <c r="G213" s="240"/>
    </row>
    <row r="214" spans="1:7" s="79" customFormat="1" hidden="1">
      <c r="A214" s="61"/>
      <c r="B214" s="62"/>
      <c r="C214" s="492"/>
      <c r="D214" s="78"/>
      <c r="E214" s="198"/>
      <c r="F214" s="238"/>
      <c r="G214" s="240"/>
    </row>
    <row r="215" spans="1:7" s="79" customFormat="1" hidden="1">
      <c r="A215" s="61"/>
      <c r="B215" s="62"/>
      <c r="C215" s="492"/>
      <c r="D215" s="78"/>
      <c r="E215" s="198"/>
      <c r="F215" s="238"/>
      <c r="G215" s="240"/>
    </row>
    <row r="216" spans="1:7" s="79" customFormat="1" hidden="1">
      <c r="A216" s="61"/>
      <c r="B216" s="62"/>
      <c r="C216" s="492"/>
      <c r="D216" s="78"/>
      <c r="E216" s="198"/>
      <c r="F216" s="238"/>
      <c r="G216" s="240"/>
    </row>
    <row r="217" spans="1:7" s="79" customFormat="1" hidden="1">
      <c r="A217" s="61"/>
      <c r="B217" s="62"/>
      <c r="C217" s="492"/>
      <c r="D217" s="78"/>
      <c r="E217" s="198"/>
      <c r="F217" s="238"/>
      <c r="G217" s="240"/>
    </row>
    <row r="218" spans="1:7" s="79" customFormat="1" hidden="1">
      <c r="A218" s="61"/>
      <c r="B218" s="62"/>
      <c r="C218" s="492"/>
      <c r="D218" s="78"/>
      <c r="E218" s="198"/>
      <c r="F218" s="238"/>
      <c r="G218" s="240"/>
    </row>
    <row r="219" spans="1:7" s="79" customFormat="1" hidden="1">
      <c r="A219" s="61"/>
      <c r="B219" s="62"/>
      <c r="C219" s="492"/>
      <c r="D219" s="78"/>
      <c r="E219" s="198"/>
      <c r="F219" s="238"/>
      <c r="G219" s="240"/>
    </row>
    <row r="220" spans="1:7" s="79" customFormat="1" hidden="1">
      <c r="A220" s="61"/>
      <c r="B220" s="62"/>
      <c r="C220" s="492"/>
      <c r="D220" s="78"/>
      <c r="E220" s="198"/>
      <c r="F220" s="238"/>
      <c r="G220" s="240"/>
    </row>
    <row r="221" spans="1:7" s="79" customFormat="1" hidden="1">
      <c r="A221" s="61"/>
      <c r="B221" s="62"/>
      <c r="C221" s="492"/>
      <c r="D221" s="78"/>
      <c r="E221" s="198"/>
      <c r="F221" s="238"/>
      <c r="G221" s="240"/>
    </row>
    <row r="222" spans="1:7" s="79" customFormat="1" hidden="1">
      <c r="A222" s="61"/>
      <c r="B222" s="62"/>
      <c r="C222" s="492"/>
      <c r="D222" s="78"/>
      <c r="E222" s="198"/>
      <c r="F222" s="238"/>
      <c r="G222" s="240"/>
    </row>
    <row r="223" spans="1:7" s="79" customFormat="1" hidden="1">
      <c r="A223" s="61"/>
      <c r="B223" s="62"/>
      <c r="C223" s="492"/>
      <c r="D223" s="78"/>
      <c r="E223" s="198"/>
      <c r="F223" s="238"/>
      <c r="G223" s="240"/>
    </row>
    <row r="224" spans="1:7" s="79" customFormat="1" hidden="1">
      <c r="A224" s="61"/>
      <c r="B224" s="62"/>
      <c r="C224" s="492"/>
      <c r="D224" s="78"/>
      <c r="E224" s="198"/>
      <c r="F224" s="238"/>
      <c r="G224" s="240"/>
    </row>
    <row r="225" spans="1:7" s="79" customFormat="1" hidden="1">
      <c r="A225" s="61"/>
      <c r="B225" s="62"/>
      <c r="C225" s="492"/>
      <c r="D225" s="78"/>
      <c r="E225" s="198"/>
      <c r="F225" s="238"/>
      <c r="G225" s="240"/>
    </row>
    <row r="226" spans="1:7" s="79" customFormat="1" hidden="1">
      <c r="A226" s="61"/>
      <c r="B226" s="62"/>
      <c r="C226" s="492"/>
      <c r="D226" s="78"/>
      <c r="E226" s="198"/>
      <c r="F226" s="238"/>
      <c r="G226" s="240"/>
    </row>
    <row r="227" spans="1:7" s="79" customFormat="1" hidden="1">
      <c r="A227" s="61"/>
      <c r="B227" s="62"/>
      <c r="C227" s="492"/>
      <c r="D227" s="78"/>
      <c r="E227" s="198"/>
      <c r="F227" s="238"/>
      <c r="G227" s="240"/>
    </row>
    <row r="228" spans="1:7" s="79" customFormat="1" hidden="1">
      <c r="A228" s="61"/>
      <c r="B228" s="62"/>
      <c r="C228" s="492"/>
      <c r="D228" s="78"/>
      <c r="E228" s="198"/>
      <c r="F228" s="238"/>
      <c r="G228" s="240"/>
    </row>
    <row r="229" spans="1:7" s="79" customFormat="1" hidden="1">
      <c r="A229" s="61"/>
      <c r="B229" s="62"/>
      <c r="C229" s="492"/>
      <c r="D229" s="78"/>
      <c r="E229" s="198"/>
      <c r="F229" s="238"/>
      <c r="G229" s="240"/>
    </row>
    <row r="230" spans="1:7" s="79" customFormat="1" hidden="1">
      <c r="A230" s="61"/>
      <c r="B230" s="62"/>
      <c r="C230" s="492"/>
      <c r="D230" s="78"/>
      <c r="E230" s="198"/>
      <c r="F230" s="238"/>
      <c r="G230" s="240"/>
    </row>
    <row r="231" spans="1:7" s="79" customFormat="1" hidden="1">
      <c r="A231" s="61"/>
      <c r="B231" s="62"/>
      <c r="C231" s="492"/>
      <c r="D231" s="78"/>
      <c r="E231" s="198"/>
      <c r="F231" s="238"/>
      <c r="G231" s="240"/>
    </row>
    <row r="232" spans="1:7" s="79" customFormat="1" hidden="1">
      <c r="A232" s="61"/>
      <c r="B232" s="62"/>
      <c r="C232" s="492"/>
      <c r="D232" s="78"/>
      <c r="E232" s="198"/>
      <c r="F232" s="238"/>
      <c r="G232" s="240"/>
    </row>
    <row r="233" spans="1:7" s="79" customFormat="1" hidden="1">
      <c r="A233" s="61"/>
      <c r="B233" s="62"/>
      <c r="C233" s="492"/>
      <c r="D233" s="78"/>
      <c r="E233" s="198"/>
      <c r="F233" s="238"/>
      <c r="G233" s="240"/>
    </row>
    <row r="234" spans="1:7" s="79" customFormat="1" hidden="1">
      <c r="A234" s="61"/>
      <c r="B234" s="62"/>
      <c r="C234" s="492"/>
      <c r="D234" s="78"/>
      <c r="E234" s="198"/>
      <c r="F234" s="238"/>
      <c r="G234" s="240"/>
    </row>
    <row r="235" spans="1:7" s="79" customFormat="1" hidden="1">
      <c r="A235" s="61"/>
      <c r="B235" s="62"/>
      <c r="C235" s="492"/>
      <c r="D235" s="78"/>
      <c r="E235" s="198"/>
      <c r="F235" s="238"/>
      <c r="G235" s="240"/>
    </row>
    <row r="236" spans="1:7" s="79" customFormat="1" hidden="1">
      <c r="A236" s="61"/>
      <c r="B236" s="62"/>
      <c r="C236" s="492"/>
      <c r="D236" s="78"/>
      <c r="E236" s="198"/>
      <c r="F236" s="238"/>
      <c r="G236" s="240"/>
    </row>
    <row r="237" spans="1:7" s="79" customFormat="1" hidden="1">
      <c r="A237" s="61"/>
      <c r="B237" s="62"/>
      <c r="C237" s="492"/>
      <c r="D237" s="78"/>
      <c r="E237" s="198"/>
      <c r="F237" s="238"/>
      <c r="G237" s="240"/>
    </row>
    <row r="238" spans="1:7" s="79" customFormat="1" hidden="1">
      <c r="A238" s="61"/>
      <c r="B238" s="62"/>
      <c r="C238" s="492"/>
      <c r="D238" s="78"/>
      <c r="E238" s="198"/>
      <c r="F238" s="238"/>
      <c r="G238" s="240"/>
    </row>
    <row r="239" spans="1:7" s="79" customFormat="1" hidden="1">
      <c r="A239" s="61"/>
      <c r="B239" s="62"/>
      <c r="C239" s="492"/>
      <c r="D239" s="78"/>
      <c r="E239" s="198"/>
      <c r="F239" s="238"/>
      <c r="G239" s="240"/>
    </row>
    <row r="240" spans="1:7" s="79" customFormat="1" hidden="1">
      <c r="A240" s="61"/>
      <c r="B240" s="62"/>
      <c r="C240" s="492"/>
      <c r="D240" s="78"/>
      <c r="E240" s="198"/>
      <c r="F240" s="238"/>
      <c r="G240" s="240"/>
    </row>
    <row r="241" spans="1:7" s="79" customFormat="1" hidden="1">
      <c r="A241" s="61"/>
      <c r="B241" s="62"/>
      <c r="C241" s="492"/>
      <c r="D241" s="78"/>
      <c r="E241" s="198"/>
      <c r="F241" s="238"/>
      <c r="G241" s="240"/>
    </row>
    <row r="242" spans="1:7" s="79" customFormat="1" hidden="1">
      <c r="A242" s="61"/>
      <c r="B242" s="62"/>
      <c r="C242" s="492"/>
      <c r="D242" s="78"/>
      <c r="E242" s="198"/>
      <c r="F242" s="238"/>
      <c r="G242" s="240"/>
    </row>
    <row r="243" spans="1:7" s="79" customFormat="1" hidden="1">
      <c r="A243" s="61"/>
      <c r="B243" s="62"/>
      <c r="C243" s="492"/>
      <c r="D243" s="78"/>
      <c r="E243" s="198"/>
      <c r="F243" s="238"/>
      <c r="G243" s="240"/>
    </row>
    <row r="244" spans="1:7" s="79" customFormat="1" hidden="1">
      <c r="A244" s="61"/>
      <c r="B244" s="62"/>
      <c r="C244" s="492"/>
      <c r="D244" s="78"/>
      <c r="E244" s="198"/>
      <c r="F244" s="238"/>
      <c r="G244" s="240"/>
    </row>
    <row r="245" spans="1:7" s="79" customFormat="1" hidden="1">
      <c r="A245" s="61"/>
      <c r="B245" s="62"/>
      <c r="C245" s="492"/>
      <c r="D245" s="78"/>
      <c r="E245" s="198"/>
      <c r="F245" s="238"/>
      <c r="G245" s="240"/>
    </row>
    <row r="246" spans="1:7" s="79" customFormat="1" hidden="1">
      <c r="A246" s="61"/>
      <c r="B246" s="62"/>
      <c r="C246" s="492"/>
      <c r="D246" s="78"/>
      <c r="E246" s="198"/>
      <c r="F246" s="238"/>
      <c r="G246" s="240"/>
    </row>
    <row r="247" spans="1:7" s="79" customFormat="1" hidden="1">
      <c r="A247" s="61"/>
      <c r="B247" s="62"/>
      <c r="C247" s="492"/>
      <c r="D247" s="78"/>
      <c r="E247" s="198"/>
      <c r="F247" s="238"/>
      <c r="G247" s="240"/>
    </row>
    <row r="248" spans="1:7" s="79" customFormat="1" hidden="1">
      <c r="A248" s="61"/>
      <c r="B248" s="62"/>
      <c r="C248" s="492"/>
      <c r="D248" s="78"/>
      <c r="E248" s="198"/>
      <c r="F248" s="238"/>
      <c r="G248" s="240"/>
    </row>
    <row r="249" spans="1:7" s="79" customFormat="1" hidden="1">
      <c r="A249" s="61"/>
      <c r="B249" s="62"/>
      <c r="C249" s="492"/>
      <c r="D249" s="78"/>
      <c r="E249" s="198"/>
      <c r="F249" s="238"/>
      <c r="G249" s="240"/>
    </row>
    <row r="250" spans="1:7" s="79" customFormat="1" hidden="1">
      <c r="A250" s="61"/>
      <c r="B250" s="62"/>
      <c r="C250" s="492"/>
      <c r="D250" s="78"/>
      <c r="E250" s="198"/>
      <c r="F250" s="238"/>
      <c r="G250" s="240"/>
    </row>
    <row r="251" spans="1:7" s="79" customFormat="1" hidden="1">
      <c r="A251" s="61"/>
      <c r="B251" s="62"/>
      <c r="C251" s="492"/>
      <c r="D251" s="78"/>
      <c r="E251" s="198"/>
      <c r="F251" s="238"/>
      <c r="G251" s="240"/>
    </row>
    <row r="252" spans="1:7" s="79" customFormat="1" hidden="1">
      <c r="A252" s="61"/>
      <c r="B252" s="62"/>
      <c r="C252" s="492"/>
      <c r="D252" s="78"/>
      <c r="E252" s="198"/>
      <c r="F252" s="238"/>
      <c r="G252" s="240"/>
    </row>
    <row r="253" spans="1:7" s="79" customFormat="1" hidden="1">
      <c r="A253" s="61"/>
      <c r="B253" s="62"/>
      <c r="C253" s="492"/>
      <c r="D253" s="78"/>
      <c r="E253" s="198"/>
      <c r="F253" s="238"/>
      <c r="G253" s="240"/>
    </row>
    <row r="254" spans="1:7" s="79" customFormat="1" hidden="1">
      <c r="A254" s="61"/>
      <c r="B254" s="62"/>
      <c r="C254" s="492"/>
      <c r="D254" s="78"/>
      <c r="E254" s="198"/>
      <c r="F254" s="238"/>
      <c r="G254" s="240"/>
    </row>
    <row r="255" spans="1:7" s="79" customFormat="1" hidden="1">
      <c r="A255" s="61"/>
      <c r="B255" s="62"/>
      <c r="C255" s="492"/>
      <c r="D255" s="78"/>
      <c r="E255" s="198"/>
      <c r="F255" s="238"/>
      <c r="G255" s="240"/>
    </row>
    <row r="256" spans="1:7" s="79" customFormat="1" hidden="1">
      <c r="A256" s="61"/>
      <c r="B256" s="62"/>
      <c r="C256" s="492"/>
      <c r="D256" s="78"/>
      <c r="E256" s="198"/>
      <c r="F256" s="238"/>
      <c r="G256" s="240"/>
    </row>
    <row r="257" spans="1:7" s="79" customFormat="1" hidden="1">
      <c r="A257" s="61"/>
      <c r="B257" s="62"/>
      <c r="C257" s="492"/>
      <c r="D257" s="78"/>
      <c r="E257" s="198"/>
      <c r="F257" s="238"/>
      <c r="G257" s="240"/>
    </row>
    <row r="258" spans="1:7" s="79" customFormat="1" hidden="1">
      <c r="A258" s="61"/>
      <c r="B258" s="62"/>
      <c r="C258" s="492"/>
      <c r="D258" s="78"/>
      <c r="E258" s="198"/>
      <c r="F258" s="238"/>
      <c r="G258" s="240"/>
    </row>
    <row r="259" spans="1:7" s="79" customFormat="1" hidden="1">
      <c r="A259" s="61"/>
      <c r="B259" s="62"/>
      <c r="C259" s="492"/>
      <c r="D259" s="78"/>
      <c r="E259" s="198"/>
      <c r="F259" s="238"/>
      <c r="G259" s="240"/>
    </row>
    <row r="260" spans="1:7" s="79" customFormat="1" hidden="1">
      <c r="A260" s="61"/>
      <c r="B260" s="62"/>
      <c r="C260" s="492"/>
      <c r="D260" s="78"/>
      <c r="E260" s="198"/>
      <c r="F260" s="238"/>
      <c r="G260" s="240"/>
    </row>
    <row r="261" spans="1:7" s="79" customFormat="1" hidden="1">
      <c r="A261" s="61"/>
      <c r="B261" s="62"/>
      <c r="C261" s="492"/>
      <c r="D261" s="78"/>
      <c r="E261" s="198"/>
      <c r="F261" s="238"/>
      <c r="G261" s="240"/>
    </row>
    <row r="262" spans="1:7" s="79" customFormat="1" hidden="1">
      <c r="A262" s="61"/>
      <c r="B262" s="62"/>
      <c r="C262" s="492"/>
      <c r="D262" s="78"/>
      <c r="E262" s="198"/>
      <c r="F262" s="238"/>
      <c r="G262" s="240"/>
    </row>
    <row r="263" spans="1:7" s="79" customFormat="1" hidden="1">
      <c r="A263" s="61"/>
      <c r="B263" s="62"/>
      <c r="C263" s="492"/>
      <c r="D263" s="78"/>
      <c r="E263" s="198"/>
      <c r="F263" s="238"/>
      <c r="G263" s="240"/>
    </row>
    <row r="264" spans="1:7" s="79" customFormat="1" hidden="1">
      <c r="A264" s="61"/>
      <c r="B264" s="62"/>
      <c r="C264" s="492"/>
      <c r="D264" s="78"/>
      <c r="E264" s="198"/>
      <c r="F264" s="238"/>
      <c r="G264" s="240"/>
    </row>
    <row r="265" spans="1:7" s="79" customFormat="1" hidden="1">
      <c r="A265" s="61"/>
      <c r="B265" s="62"/>
      <c r="C265" s="492"/>
      <c r="D265" s="78"/>
      <c r="E265" s="198"/>
      <c r="F265" s="238"/>
      <c r="G265" s="240"/>
    </row>
    <row r="266" spans="1:7" s="79" customFormat="1" hidden="1">
      <c r="A266" s="61"/>
      <c r="B266" s="62"/>
      <c r="C266" s="492"/>
      <c r="D266" s="78"/>
      <c r="E266" s="198"/>
      <c r="F266" s="238"/>
      <c r="G266" s="240"/>
    </row>
    <row r="267" spans="1:7" s="79" customFormat="1" hidden="1">
      <c r="A267" s="61"/>
      <c r="B267" s="62"/>
      <c r="C267" s="492"/>
      <c r="D267" s="78"/>
      <c r="E267" s="198"/>
      <c r="F267" s="238"/>
      <c r="G267" s="240"/>
    </row>
    <row r="268" spans="1:7" s="79" customFormat="1" hidden="1">
      <c r="A268" s="61"/>
      <c r="B268" s="62"/>
      <c r="C268" s="492"/>
      <c r="D268" s="78"/>
      <c r="E268" s="198"/>
      <c r="F268" s="238"/>
      <c r="G268" s="240"/>
    </row>
    <row r="269" spans="1:7" s="79" customFormat="1" hidden="1">
      <c r="A269" s="61"/>
      <c r="B269" s="62"/>
      <c r="C269" s="492"/>
      <c r="D269" s="78"/>
      <c r="E269" s="198"/>
      <c r="F269" s="238"/>
      <c r="G269" s="240"/>
    </row>
    <row r="270" spans="1:7" s="79" customFormat="1" hidden="1">
      <c r="A270" s="61"/>
      <c r="B270" s="62"/>
      <c r="C270" s="492"/>
      <c r="D270" s="78"/>
      <c r="E270" s="198"/>
      <c r="F270" s="238"/>
      <c r="G270" s="240"/>
    </row>
    <row r="271" spans="1:7" s="79" customFormat="1" hidden="1">
      <c r="A271" s="61"/>
      <c r="B271" s="62"/>
      <c r="C271" s="492"/>
      <c r="D271" s="78"/>
      <c r="E271" s="198"/>
      <c r="F271" s="238"/>
      <c r="G271" s="240"/>
    </row>
    <row r="272" spans="1:7" s="79" customFormat="1" hidden="1">
      <c r="A272" s="61"/>
      <c r="B272" s="62"/>
      <c r="C272" s="492"/>
      <c r="D272" s="78"/>
      <c r="E272" s="198"/>
      <c r="F272" s="238"/>
      <c r="G272" s="240"/>
    </row>
    <row r="273" spans="1:7" s="79" customFormat="1" hidden="1">
      <c r="A273" s="61"/>
      <c r="B273" s="62"/>
      <c r="C273" s="492"/>
      <c r="D273" s="78"/>
      <c r="E273" s="198"/>
      <c r="F273" s="238"/>
      <c r="G273" s="240"/>
    </row>
    <row r="274" spans="1:7" s="79" customFormat="1" hidden="1">
      <c r="A274" s="61"/>
      <c r="B274" s="62"/>
      <c r="C274" s="492"/>
      <c r="D274" s="78"/>
      <c r="E274" s="198"/>
      <c r="F274" s="238"/>
      <c r="G274" s="240"/>
    </row>
    <row r="275" spans="1:7" s="79" customFormat="1" hidden="1">
      <c r="A275" s="61"/>
      <c r="B275" s="62"/>
      <c r="C275" s="492"/>
      <c r="D275" s="78"/>
      <c r="E275" s="198"/>
      <c r="F275" s="238"/>
      <c r="G275" s="240"/>
    </row>
    <row r="276" spans="1:7" s="79" customFormat="1" hidden="1">
      <c r="A276" s="61"/>
      <c r="B276" s="62"/>
      <c r="C276" s="492"/>
      <c r="D276" s="78"/>
      <c r="E276" s="198"/>
      <c r="F276" s="238"/>
      <c r="G276" s="240"/>
    </row>
    <row r="277" spans="1:7" s="79" customFormat="1" hidden="1">
      <c r="A277" s="61"/>
      <c r="B277" s="62"/>
      <c r="C277" s="492"/>
      <c r="D277" s="78"/>
      <c r="E277" s="198"/>
      <c r="F277" s="238"/>
      <c r="G277" s="240"/>
    </row>
    <row r="278" spans="1:7" s="79" customFormat="1" hidden="1">
      <c r="A278" s="61"/>
      <c r="B278" s="62"/>
      <c r="C278" s="492"/>
      <c r="D278" s="78"/>
      <c r="E278" s="198"/>
      <c r="F278" s="238"/>
      <c r="G278" s="240"/>
    </row>
    <row r="279" spans="1:7" s="79" customFormat="1" hidden="1">
      <c r="A279" s="61"/>
      <c r="B279" s="62"/>
      <c r="C279" s="492"/>
      <c r="D279" s="78"/>
      <c r="E279" s="198"/>
      <c r="F279" s="238"/>
      <c r="G279" s="240"/>
    </row>
    <row r="280" spans="1:7" s="79" customFormat="1" hidden="1">
      <c r="A280" s="61"/>
      <c r="B280" s="62"/>
      <c r="C280" s="492"/>
      <c r="D280" s="78"/>
      <c r="E280" s="198"/>
      <c r="F280" s="238"/>
      <c r="G280" s="240"/>
    </row>
    <row r="281" spans="1:7" s="79" customFormat="1" hidden="1">
      <c r="A281" s="61"/>
      <c r="B281" s="62"/>
      <c r="C281" s="492"/>
      <c r="D281" s="78"/>
      <c r="E281" s="198"/>
      <c r="F281" s="238"/>
      <c r="G281" s="240"/>
    </row>
    <row r="282" spans="1:7" s="79" customFormat="1" hidden="1">
      <c r="A282" s="61"/>
      <c r="B282" s="62"/>
      <c r="C282" s="492"/>
      <c r="D282" s="78"/>
      <c r="E282" s="198"/>
      <c r="F282" s="238"/>
      <c r="G282" s="240"/>
    </row>
    <row r="283" spans="1:7" s="79" customFormat="1" hidden="1">
      <c r="A283" s="61"/>
      <c r="B283" s="62"/>
      <c r="C283" s="492"/>
      <c r="D283" s="78"/>
      <c r="E283" s="198"/>
      <c r="F283" s="238"/>
      <c r="G283" s="240"/>
    </row>
    <row r="284" spans="1:7" s="79" customFormat="1" hidden="1">
      <c r="A284" s="61"/>
      <c r="B284" s="62"/>
      <c r="C284" s="492"/>
      <c r="D284" s="78"/>
      <c r="E284" s="198"/>
      <c r="F284" s="238"/>
      <c r="G284" s="240"/>
    </row>
    <row r="285" spans="1:7" s="79" customFormat="1" hidden="1">
      <c r="A285" s="61"/>
      <c r="B285" s="62"/>
      <c r="C285" s="492"/>
      <c r="D285" s="78"/>
      <c r="E285" s="198"/>
      <c r="F285" s="238"/>
      <c r="G285" s="240"/>
    </row>
    <row r="286" spans="1:7" s="79" customFormat="1" hidden="1">
      <c r="A286" s="61"/>
      <c r="B286" s="62"/>
      <c r="C286" s="492"/>
      <c r="D286" s="78"/>
      <c r="E286" s="198"/>
      <c r="F286" s="238"/>
      <c r="G286" s="240"/>
    </row>
    <row r="287" spans="1:7" s="79" customFormat="1" hidden="1">
      <c r="A287" s="61"/>
      <c r="B287" s="62"/>
      <c r="C287" s="492"/>
      <c r="D287" s="78"/>
      <c r="E287" s="198"/>
      <c r="F287" s="238"/>
      <c r="G287" s="240"/>
    </row>
    <row r="288" spans="1:7" s="79" customFormat="1" hidden="1">
      <c r="A288" s="61"/>
      <c r="B288" s="62"/>
      <c r="C288" s="492"/>
      <c r="D288" s="78"/>
      <c r="E288" s="198"/>
      <c r="F288" s="238"/>
      <c r="G288" s="240"/>
    </row>
    <row r="289" spans="1:7" s="79" customFormat="1" hidden="1">
      <c r="A289" s="61"/>
      <c r="B289" s="62"/>
      <c r="C289" s="492"/>
      <c r="D289" s="78"/>
      <c r="E289" s="198"/>
      <c r="F289" s="238"/>
      <c r="G289" s="240"/>
    </row>
    <row r="290" spans="1:7" s="79" customFormat="1" hidden="1">
      <c r="A290" s="61"/>
      <c r="B290" s="62"/>
      <c r="C290" s="492"/>
      <c r="D290" s="78"/>
      <c r="E290" s="198"/>
      <c r="F290" s="238"/>
      <c r="G290" s="240"/>
    </row>
    <row r="291" spans="1:7" s="79" customFormat="1" hidden="1">
      <c r="A291" s="61"/>
      <c r="B291" s="62"/>
      <c r="C291" s="492"/>
      <c r="D291" s="78"/>
      <c r="E291" s="198"/>
      <c r="F291" s="238"/>
      <c r="G291" s="240"/>
    </row>
    <row r="292" spans="1:7" s="79" customFormat="1" hidden="1">
      <c r="A292" s="61"/>
      <c r="B292" s="62"/>
      <c r="C292" s="492"/>
      <c r="D292" s="78"/>
      <c r="E292" s="198"/>
      <c r="F292" s="238"/>
      <c r="G292" s="240"/>
    </row>
    <row r="293" spans="1:7" s="79" customFormat="1" hidden="1">
      <c r="A293" s="61"/>
      <c r="B293" s="62"/>
      <c r="C293" s="492"/>
      <c r="D293" s="78"/>
      <c r="E293" s="198"/>
      <c r="F293" s="238"/>
      <c r="G293" s="240"/>
    </row>
    <row r="294" spans="1:7" s="79" customFormat="1" hidden="1">
      <c r="A294" s="61"/>
      <c r="B294" s="62"/>
      <c r="C294" s="492"/>
      <c r="D294" s="78"/>
      <c r="E294" s="198"/>
      <c r="F294" s="238"/>
      <c r="G294" s="240"/>
    </row>
    <row r="295" spans="1:7" s="79" customFormat="1" hidden="1">
      <c r="A295" s="61"/>
      <c r="B295" s="62"/>
      <c r="C295" s="492"/>
      <c r="D295" s="78"/>
      <c r="E295" s="198"/>
      <c r="F295" s="238"/>
      <c r="G295" s="240"/>
    </row>
    <row r="296" spans="1:7" s="79" customFormat="1" hidden="1">
      <c r="A296" s="61"/>
      <c r="B296" s="62"/>
      <c r="C296" s="492"/>
      <c r="D296" s="78"/>
      <c r="E296" s="198"/>
      <c r="F296" s="238"/>
      <c r="G296" s="240"/>
    </row>
    <row r="297" spans="1:7" s="79" customFormat="1" hidden="1">
      <c r="A297" s="61"/>
      <c r="B297" s="62"/>
      <c r="C297" s="492"/>
      <c r="D297" s="78"/>
      <c r="E297" s="198"/>
      <c r="F297" s="238"/>
      <c r="G297" s="240"/>
    </row>
    <row r="298" spans="1:7" s="79" customFormat="1" hidden="1">
      <c r="A298" s="61"/>
      <c r="B298" s="62"/>
      <c r="C298" s="492"/>
      <c r="D298" s="78"/>
      <c r="E298" s="198"/>
      <c r="F298" s="238"/>
      <c r="G298" s="240"/>
    </row>
    <row r="299" spans="1:7" s="79" customFormat="1" hidden="1">
      <c r="A299" s="61"/>
      <c r="B299" s="62"/>
      <c r="C299" s="492"/>
      <c r="D299" s="78"/>
      <c r="E299" s="198"/>
      <c r="F299" s="238"/>
      <c r="G299" s="240"/>
    </row>
    <row r="300" spans="1:7" s="79" customFormat="1" hidden="1">
      <c r="A300" s="61"/>
      <c r="B300" s="62"/>
      <c r="C300" s="492"/>
      <c r="D300" s="78"/>
      <c r="E300" s="198"/>
      <c r="F300" s="238"/>
      <c r="G300" s="240"/>
    </row>
    <row r="301" spans="1:7" s="79" customFormat="1" hidden="1">
      <c r="A301" s="61"/>
      <c r="B301" s="62"/>
      <c r="C301" s="492"/>
      <c r="D301" s="78"/>
      <c r="E301" s="198"/>
      <c r="F301" s="238"/>
      <c r="G301" s="240"/>
    </row>
    <row r="302" spans="1:7" s="79" customFormat="1" hidden="1">
      <c r="A302" s="61"/>
      <c r="B302" s="62"/>
      <c r="C302" s="492"/>
      <c r="D302" s="78"/>
      <c r="E302" s="198"/>
      <c r="F302" s="238"/>
      <c r="G302" s="240"/>
    </row>
    <row r="303" spans="1:7" s="79" customFormat="1" hidden="1">
      <c r="A303" s="61"/>
      <c r="B303" s="62"/>
      <c r="C303" s="492"/>
      <c r="D303" s="78"/>
      <c r="E303" s="198"/>
      <c r="F303" s="238"/>
      <c r="G303" s="240"/>
    </row>
    <row r="304" spans="1:7" s="79" customFormat="1" hidden="1">
      <c r="A304" s="61"/>
      <c r="B304" s="62"/>
      <c r="C304" s="492"/>
      <c r="D304" s="78"/>
      <c r="E304" s="198"/>
      <c r="F304" s="238"/>
      <c r="G304" s="240"/>
    </row>
    <row r="305" spans="1:7" s="79" customFormat="1" hidden="1">
      <c r="A305" s="61"/>
      <c r="B305" s="62"/>
      <c r="C305" s="492"/>
      <c r="D305" s="78"/>
      <c r="E305" s="198"/>
      <c r="F305" s="238"/>
      <c r="G305" s="240"/>
    </row>
    <row r="306" spans="1:7" s="79" customFormat="1" hidden="1">
      <c r="A306" s="61"/>
      <c r="B306" s="62"/>
      <c r="C306" s="492"/>
      <c r="D306" s="78"/>
      <c r="E306" s="198"/>
      <c r="F306" s="238"/>
      <c r="G306" s="240"/>
    </row>
    <row r="307" spans="1:7" s="79" customFormat="1" hidden="1">
      <c r="A307" s="61"/>
      <c r="B307" s="62"/>
      <c r="C307" s="492"/>
      <c r="D307" s="78"/>
      <c r="E307" s="198"/>
      <c r="F307" s="238"/>
      <c r="G307" s="240"/>
    </row>
    <row r="308" spans="1:7" s="79" customFormat="1" hidden="1">
      <c r="A308" s="61"/>
      <c r="B308" s="62"/>
      <c r="C308" s="492"/>
      <c r="D308" s="78"/>
      <c r="E308" s="198"/>
      <c r="F308" s="238"/>
      <c r="G308" s="240"/>
    </row>
    <row r="309" spans="1:7" s="79" customFormat="1" hidden="1">
      <c r="A309" s="61"/>
      <c r="B309" s="62"/>
      <c r="C309" s="492"/>
      <c r="D309" s="78"/>
      <c r="E309" s="198"/>
      <c r="F309" s="238"/>
      <c r="G309" s="240"/>
    </row>
    <row r="310" spans="1:7" s="79" customFormat="1" hidden="1">
      <c r="A310" s="61"/>
      <c r="B310" s="62"/>
      <c r="C310" s="492"/>
      <c r="D310" s="78"/>
      <c r="E310" s="198"/>
      <c r="F310" s="238"/>
      <c r="G310" s="240"/>
    </row>
    <row r="311" spans="1:7" s="79" customFormat="1" hidden="1">
      <c r="A311" s="61"/>
      <c r="B311" s="62"/>
      <c r="C311" s="492"/>
      <c r="D311" s="78"/>
      <c r="E311" s="198"/>
      <c r="F311" s="238"/>
      <c r="G311" s="240"/>
    </row>
    <row r="312" spans="1:7" s="79" customFormat="1" hidden="1">
      <c r="A312" s="61"/>
      <c r="B312" s="62"/>
      <c r="C312" s="492"/>
      <c r="D312" s="78"/>
      <c r="E312" s="198"/>
      <c r="F312" s="238"/>
      <c r="G312" s="240"/>
    </row>
    <row r="313" spans="1:7" s="79" customFormat="1" hidden="1">
      <c r="A313" s="61"/>
      <c r="B313" s="62"/>
      <c r="C313" s="492"/>
      <c r="D313" s="78"/>
      <c r="E313" s="198"/>
      <c r="F313" s="238"/>
      <c r="G313" s="240"/>
    </row>
    <row r="314" spans="1:7" s="79" customFormat="1" hidden="1">
      <c r="A314" s="61"/>
      <c r="B314" s="62"/>
      <c r="C314" s="492"/>
      <c r="D314" s="78"/>
      <c r="E314" s="198"/>
      <c r="F314" s="238"/>
      <c r="G314" s="240"/>
    </row>
    <row r="315" spans="1:7" s="79" customFormat="1" hidden="1">
      <c r="A315" s="61"/>
      <c r="B315" s="62"/>
      <c r="C315" s="492"/>
      <c r="D315" s="78"/>
      <c r="E315" s="198"/>
      <c r="F315" s="238"/>
      <c r="G315" s="240"/>
    </row>
    <row r="316" spans="1:7" s="79" customFormat="1" hidden="1">
      <c r="A316" s="61"/>
      <c r="B316" s="62"/>
      <c r="C316" s="492"/>
      <c r="D316" s="78"/>
      <c r="E316" s="198"/>
      <c r="F316" s="238"/>
      <c r="G316" s="240"/>
    </row>
    <row r="317" spans="1:7" s="79" customFormat="1" hidden="1">
      <c r="A317" s="61"/>
      <c r="B317" s="62"/>
      <c r="C317" s="492"/>
      <c r="D317" s="78"/>
      <c r="E317" s="198"/>
      <c r="F317" s="238"/>
      <c r="G317" s="240"/>
    </row>
    <row r="318" spans="1:7" s="79" customFormat="1" hidden="1">
      <c r="A318" s="61"/>
      <c r="B318" s="62"/>
      <c r="C318" s="492"/>
      <c r="D318" s="78"/>
      <c r="E318" s="198"/>
      <c r="F318" s="238"/>
      <c r="G318" s="240"/>
    </row>
    <row r="319" spans="1:7" s="79" customFormat="1" hidden="1">
      <c r="A319" s="61"/>
      <c r="B319" s="62"/>
      <c r="C319" s="492"/>
      <c r="D319" s="78"/>
      <c r="E319" s="198"/>
      <c r="F319" s="238"/>
      <c r="G319" s="240"/>
    </row>
    <row r="320" spans="1:7" s="79" customFormat="1" hidden="1">
      <c r="A320" s="61"/>
      <c r="B320" s="62"/>
      <c r="C320" s="492"/>
      <c r="D320" s="78"/>
      <c r="E320" s="198"/>
      <c r="F320" s="238"/>
      <c r="G320" s="240"/>
    </row>
    <row r="321" spans="1:7" s="79" customFormat="1" hidden="1">
      <c r="A321" s="61"/>
      <c r="B321" s="62"/>
      <c r="C321" s="492"/>
      <c r="D321" s="78"/>
      <c r="E321" s="198"/>
      <c r="F321" s="238"/>
      <c r="G321" s="240"/>
    </row>
    <row r="322" spans="1:7" s="79" customFormat="1" hidden="1">
      <c r="A322" s="61"/>
      <c r="B322" s="62"/>
      <c r="C322" s="492"/>
      <c r="D322" s="78"/>
      <c r="E322" s="198"/>
      <c r="F322" s="238"/>
      <c r="G322" s="240"/>
    </row>
    <row r="323" spans="1:7" s="79" customFormat="1" hidden="1">
      <c r="A323" s="61"/>
      <c r="B323" s="62"/>
      <c r="C323" s="492"/>
      <c r="D323" s="78"/>
      <c r="E323" s="198"/>
      <c r="F323" s="238"/>
      <c r="G323" s="240"/>
    </row>
    <row r="324" spans="1:7" s="79" customFormat="1" hidden="1">
      <c r="A324" s="61"/>
      <c r="B324" s="62"/>
      <c r="C324" s="492"/>
      <c r="D324" s="78"/>
      <c r="E324" s="198"/>
      <c r="F324" s="238"/>
      <c r="G324" s="240"/>
    </row>
    <row r="325" spans="1:7" s="79" customFormat="1" hidden="1">
      <c r="A325" s="61"/>
      <c r="B325" s="62"/>
      <c r="C325" s="492"/>
      <c r="D325" s="78"/>
      <c r="E325" s="198"/>
      <c r="F325" s="238"/>
      <c r="G325" s="240"/>
    </row>
    <row r="326" spans="1:7" s="79" customFormat="1" hidden="1">
      <c r="A326" s="61"/>
      <c r="B326" s="62"/>
      <c r="C326" s="492"/>
      <c r="D326" s="78"/>
      <c r="E326" s="198"/>
      <c r="F326" s="238"/>
      <c r="G326" s="240"/>
    </row>
    <row r="327" spans="1:7" s="79" customFormat="1" hidden="1">
      <c r="A327" s="61"/>
      <c r="B327" s="62"/>
      <c r="C327" s="492"/>
      <c r="D327" s="78"/>
      <c r="E327" s="198"/>
      <c r="F327" s="238"/>
      <c r="G327" s="240"/>
    </row>
    <row r="328" spans="1:7" s="79" customFormat="1" hidden="1">
      <c r="A328" s="61"/>
      <c r="B328" s="62"/>
      <c r="C328" s="492"/>
      <c r="D328" s="78"/>
      <c r="E328" s="198"/>
      <c r="F328" s="238"/>
      <c r="G328" s="240"/>
    </row>
    <row r="329" spans="1:7" s="79" customFormat="1" hidden="1">
      <c r="A329" s="61"/>
      <c r="B329" s="62"/>
      <c r="C329" s="492"/>
      <c r="D329" s="78"/>
      <c r="E329" s="198"/>
      <c r="F329" s="238"/>
      <c r="G329" s="240"/>
    </row>
    <row r="330" spans="1:7" s="79" customFormat="1" hidden="1">
      <c r="A330" s="61"/>
      <c r="B330" s="62"/>
      <c r="C330" s="492"/>
      <c r="D330" s="78"/>
      <c r="E330" s="198"/>
      <c r="F330" s="238"/>
      <c r="G330" s="240"/>
    </row>
    <row r="331" spans="1:7" s="79" customFormat="1" hidden="1">
      <c r="A331" s="61"/>
      <c r="B331" s="62"/>
      <c r="C331" s="492"/>
      <c r="D331" s="78"/>
      <c r="E331" s="198"/>
      <c r="F331" s="238"/>
      <c r="G331" s="240"/>
    </row>
    <row r="332" spans="1:7" s="79" customFormat="1" hidden="1">
      <c r="A332" s="61"/>
      <c r="B332" s="62"/>
      <c r="C332" s="492"/>
      <c r="D332" s="78"/>
      <c r="E332" s="198"/>
      <c r="F332" s="238"/>
      <c r="G332" s="240"/>
    </row>
    <row r="333" spans="1:7" s="79" customFormat="1" hidden="1">
      <c r="A333" s="61"/>
      <c r="B333" s="62"/>
      <c r="C333" s="492"/>
      <c r="D333" s="78"/>
      <c r="E333" s="198"/>
      <c r="F333" s="238"/>
      <c r="G333" s="240"/>
    </row>
    <row r="334" spans="1:7" s="79" customFormat="1" hidden="1">
      <c r="A334" s="61"/>
      <c r="B334" s="62"/>
      <c r="C334" s="492"/>
      <c r="D334" s="78"/>
      <c r="E334" s="198"/>
      <c r="F334" s="238"/>
      <c r="G334" s="240"/>
    </row>
    <row r="335" spans="1:7" s="79" customFormat="1" hidden="1">
      <c r="A335" s="61"/>
      <c r="B335" s="62"/>
      <c r="C335" s="492"/>
      <c r="D335" s="78"/>
      <c r="E335" s="198"/>
      <c r="F335" s="238"/>
      <c r="G335" s="240"/>
    </row>
    <row r="336" spans="1:7" s="79" customFormat="1" hidden="1">
      <c r="A336" s="61"/>
      <c r="B336" s="62"/>
      <c r="C336" s="492"/>
      <c r="D336" s="78"/>
      <c r="E336" s="198"/>
      <c r="F336" s="238"/>
      <c r="G336" s="240"/>
    </row>
    <row r="337" spans="1:7" s="79" customFormat="1" hidden="1">
      <c r="A337" s="61"/>
      <c r="B337" s="62"/>
      <c r="C337" s="492"/>
      <c r="D337" s="78"/>
      <c r="E337" s="198"/>
      <c r="F337" s="238"/>
      <c r="G337" s="240"/>
    </row>
    <row r="338" spans="1:7" s="79" customFormat="1" hidden="1">
      <c r="A338" s="61"/>
      <c r="B338" s="62"/>
      <c r="C338" s="492"/>
      <c r="D338" s="78"/>
      <c r="E338" s="198"/>
      <c r="F338" s="238"/>
      <c r="G338" s="240"/>
    </row>
    <row r="339" spans="1:7" s="79" customFormat="1" hidden="1">
      <c r="A339" s="61"/>
      <c r="B339" s="62"/>
      <c r="C339" s="492"/>
      <c r="D339" s="78"/>
      <c r="E339" s="198"/>
      <c r="F339" s="238"/>
      <c r="G339" s="240"/>
    </row>
    <row r="340" spans="1:7" s="79" customFormat="1" hidden="1">
      <c r="A340" s="61"/>
      <c r="B340" s="62"/>
      <c r="C340" s="492"/>
      <c r="D340" s="78"/>
      <c r="E340" s="198"/>
      <c r="F340" s="238"/>
      <c r="G340" s="240"/>
    </row>
    <row r="341" spans="1:7" s="79" customFormat="1" hidden="1">
      <c r="A341" s="61"/>
      <c r="B341" s="62"/>
      <c r="C341" s="492"/>
      <c r="D341" s="78"/>
      <c r="E341" s="198"/>
      <c r="F341" s="238"/>
      <c r="G341" s="240"/>
    </row>
    <row r="342" spans="1:7" s="79" customFormat="1" hidden="1">
      <c r="A342" s="61"/>
      <c r="B342" s="62"/>
      <c r="C342" s="492"/>
      <c r="D342" s="78"/>
      <c r="E342" s="198"/>
      <c r="F342" s="238"/>
      <c r="G342" s="240"/>
    </row>
    <row r="343" spans="1:7" s="79" customFormat="1" hidden="1">
      <c r="A343" s="61"/>
      <c r="B343" s="62"/>
      <c r="C343" s="492"/>
      <c r="D343" s="78"/>
      <c r="E343" s="198"/>
      <c r="F343" s="238"/>
      <c r="G343" s="240"/>
    </row>
    <row r="344" spans="1:7" s="79" customFormat="1" hidden="1">
      <c r="A344" s="61"/>
      <c r="B344" s="62"/>
      <c r="C344" s="492"/>
      <c r="D344" s="78"/>
      <c r="E344" s="198"/>
      <c r="F344" s="238"/>
      <c r="G344" s="240"/>
    </row>
    <row r="345" spans="1:7">
      <c r="E345" s="198"/>
      <c r="F345" s="199"/>
      <c r="G345" s="241"/>
    </row>
    <row r="346" spans="1:7">
      <c r="A346" s="533"/>
    </row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5" footer="0.28000000000000003"/>
  <pageSetup paperSize="9" scale="110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806"/>
  <sheetViews>
    <sheetView topLeftCell="A86" zoomScaleNormal="100" workbookViewId="0">
      <selection activeCell="F95" sqref="F95"/>
    </sheetView>
  </sheetViews>
  <sheetFormatPr defaultColWidth="0" defaultRowHeight="12.75" zeroHeight="1"/>
  <cols>
    <col min="1" max="1" width="1.28515625" style="119" customWidth="1"/>
    <col min="2" max="2" width="5.5703125" style="119" customWidth="1"/>
    <col min="3" max="3" width="26.28515625" style="119" customWidth="1"/>
    <col min="4" max="4" width="17.42578125" style="120" customWidth="1"/>
    <col min="5" max="5" width="8.85546875" style="121" customWidth="1"/>
    <col min="6" max="6" width="3.140625" style="119" customWidth="1"/>
    <col min="7" max="7" width="9.5703125" style="122" customWidth="1"/>
    <col min="8" max="8" width="5.5703125" style="119" customWidth="1"/>
    <col min="9" max="9" width="2.28515625" style="123" customWidth="1"/>
    <col min="10" max="10" width="16.140625" style="119" bestFit="1" customWidth="1"/>
    <col min="11" max="11" width="14" style="124" customWidth="1"/>
    <col min="12" max="12" width="14" style="119" hidden="1" customWidth="1"/>
    <col min="13" max="13" width="4.42578125" style="119" hidden="1" customWidth="1"/>
    <col min="14" max="14" width="11.7109375" style="119" hidden="1" customWidth="1"/>
    <col min="15" max="15" width="4.28515625" style="119" hidden="1" customWidth="1"/>
    <col min="16" max="16" width="4.7109375" style="119" hidden="1" customWidth="1"/>
    <col min="17" max="17" width="11.140625" style="119" hidden="1" customWidth="1"/>
    <col min="18" max="18" width="4.28515625" style="119" hidden="1" customWidth="1"/>
    <col min="19" max="19" width="4.42578125" style="119" hidden="1" customWidth="1"/>
    <col min="20" max="20" width="11.140625" style="119" hidden="1" customWidth="1"/>
    <col min="21" max="21" width="4.7109375" style="119" hidden="1" customWidth="1"/>
    <col min="22" max="22" width="4.5703125" style="119" hidden="1" customWidth="1"/>
    <col min="23" max="23" width="13.5703125" style="119" hidden="1" customWidth="1"/>
    <col min="24" max="24" width="4.7109375" style="119" hidden="1" customWidth="1"/>
    <col min="25" max="25" width="4.28515625" style="119" hidden="1" customWidth="1"/>
    <col min="26" max="26" width="13.5703125" style="119" hidden="1" customWidth="1"/>
    <col min="27" max="27" width="15.7109375" style="119" hidden="1" customWidth="1"/>
    <col min="28" max="28" width="12.85546875" style="119" hidden="1" customWidth="1"/>
    <col min="29" max="29" width="0" style="119" hidden="1" customWidth="1"/>
    <col min="30" max="30" width="9.42578125" style="119" hidden="1" customWidth="1"/>
    <col min="31" max="31" width="10.42578125" style="119" hidden="1" customWidth="1"/>
    <col min="32" max="32" width="0" style="119" hidden="1" customWidth="1"/>
    <col min="33" max="34" width="12.85546875" style="119" hidden="1" customWidth="1"/>
    <col min="35" max="16384" width="0" style="119" hidden="1"/>
  </cols>
  <sheetData>
    <row r="1" spans="1:11" s="118" customFormat="1">
      <c r="A1" s="394" t="s">
        <v>86</v>
      </c>
      <c r="D1" s="395"/>
      <c r="E1" s="396"/>
      <c r="I1" s="397"/>
      <c r="K1" s="509"/>
    </row>
    <row r="2" spans="1:11" s="118" customFormat="1">
      <c r="A2" s="394" t="s">
        <v>28</v>
      </c>
      <c r="D2" s="395"/>
      <c r="E2" s="396"/>
      <c r="I2" s="397"/>
      <c r="K2" s="509"/>
    </row>
    <row r="3" spans="1:11" s="118" customFormat="1">
      <c r="A3" s="573" t="s">
        <v>455</v>
      </c>
      <c r="D3" s="395"/>
      <c r="E3" s="396"/>
      <c r="I3" s="397"/>
      <c r="K3" s="509"/>
    </row>
    <row r="4" spans="1:11" ht="8.25" customHeight="1"/>
    <row r="5" spans="1:11" ht="8.25" customHeight="1"/>
    <row r="6" spans="1:11" ht="8.25" customHeight="1"/>
    <row r="7" spans="1:11" ht="8.25" customHeight="1"/>
    <row r="8" spans="1:11" ht="8.25" customHeight="1"/>
    <row r="9" spans="1:11" ht="8.25" customHeight="1"/>
    <row r="10" spans="1:11" ht="8.25" customHeight="1"/>
    <row r="11" spans="1:11" ht="8.25" customHeight="1"/>
    <row r="12" spans="1:11" ht="8.25" customHeight="1"/>
    <row r="13" spans="1:11" ht="8.25" customHeight="1"/>
    <row r="14" spans="1:11" ht="8.25" customHeight="1">
      <c r="A14" s="124"/>
      <c r="B14" s="124"/>
      <c r="C14" s="124"/>
      <c r="D14" s="398"/>
      <c r="E14" s="125"/>
      <c r="F14" s="124"/>
      <c r="G14" s="126"/>
      <c r="H14" s="124"/>
      <c r="I14" s="127"/>
      <c r="J14" s="124"/>
    </row>
    <row r="15" spans="1:11">
      <c r="A15" s="128" t="s">
        <v>29</v>
      </c>
      <c r="B15" s="128"/>
      <c r="C15" s="124"/>
      <c r="D15" s="398"/>
      <c r="E15" s="125"/>
      <c r="F15" s="124"/>
      <c r="G15" s="126"/>
      <c r="H15" s="124"/>
      <c r="I15" s="127"/>
      <c r="J15" s="124"/>
    </row>
    <row r="16" spans="1:11" s="130" customFormat="1" ht="13.5" thickBot="1">
      <c r="A16" s="129" t="s">
        <v>408</v>
      </c>
      <c r="D16" s="399"/>
      <c r="E16" s="400"/>
      <c r="G16" s="401"/>
      <c r="I16" s="402" t="s">
        <v>7</v>
      </c>
      <c r="J16" s="130">
        <f>TB!H8</f>
        <v>2481359.8098133011</v>
      </c>
      <c r="K16" s="131"/>
    </row>
    <row r="17" spans="1:42" s="124" customFormat="1" ht="13.5" thickTop="1">
      <c r="D17" s="398"/>
      <c r="E17" s="125"/>
      <c r="G17" s="126"/>
      <c r="I17" s="127"/>
      <c r="J17" s="131"/>
      <c r="K17" s="131"/>
      <c r="N17" s="131"/>
      <c r="Q17" s="131"/>
      <c r="T17" s="131"/>
      <c r="W17" s="131"/>
      <c r="Z17" s="131"/>
      <c r="AG17" s="131"/>
      <c r="AH17" s="131"/>
    </row>
    <row r="18" spans="1:42">
      <c r="A18" s="128" t="s">
        <v>31</v>
      </c>
      <c r="B18" s="128"/>
      <c r="C18" s="124"/>
      <c r="D18" s="398"/>
      <c r="E18" s="125"/>
      <c r="F18" s="124"/>
      <c r="G18" s="126"/>
      <c r="H18" s="124"/>
      <c r="I18" s="127"/>
      <c r="J18" s="124"/>
    </row>
    <row r="19" spans="1:42" s="130" customFormat="1" ht="13.5" thickBot="1">
      <c r="A19" s="129" t="s">
        <v>167</v>
      </c>
      <c r="B19" s="129"/>
      <c r="D19" s="399"/>
      <c r="E19" s="400"/>
      <c r="G19" s="401"/>
      <c r="I19" s="402" t="s">
        <v>7</v>
      </c>
      <c r="J19" s="130">
        <f>TB!H9</f>
        <v>115423.63173044258</v>
      </c>
      <c r="K19" s="131"/>
      <c r="AA19" s="129"/>
    </row>
    <row r="20" spans="1:42" s="131" customFormat="1" ht="13.5" thickTop="1">
      <c r="D20" s="398"/>
      <c r="E20" s="403"/>
      <c r="G20" s="404"/>
      <c r="I20" s="127"/>
    </row>
    <row r="21" spans="1:42">
      <c r="A21" s="132" t="s">
        <v>33</v>
      </c>
      <c r="AA21" s="124"/>
      <c r="AB21" s="124"/>
      <c r="AC21" s="124"/>
      <c r="AD21" s="124"/>
      <c r="AE21" s="124"/>
      <c r="AF21" s="124"/>
      <c r="AG21" s="133"/>
      <c r="AH21" s="124"/>
      <c r="AI21" s="124"/>
      <c r="AJ21" s="124"/>
      <c r="AK21" s="124"/>
      <c r="AL21" s="124"/>
      <c r="AM21" s="124"/>
    </row>
    <row r="22" spans="1:42">
      <c r="A22" s="132" t="s">
        <v>32</v>
      </c>
      <c r="AA22" s="128"/>
      <c r="AB22" s="124"/>
      <c r="AC22" s="124"/>
      <c r="AD22" s="124"/>
      <c r="AE22" s="124"/>
      <c r="AF22" s="124"/>
      <c r="AG22" s="134"/>
      <c r="AH22" s="124"/>
      <c r="AI22" s="124"/>
      <c r="AJ22" s="124"/>
      <c r="AK22" s="124"/>
      <c r="AL22" s="124"/>
      <c r="AM22" s="124"/>
    </row>
    <row r="23" spans="1:42" ht="1.5" customHeight="1">
      <c r="A23" s="135"/>
      <c r="B23" s="135"/>
      <c r="C23" s="135"/>
      <c r="D23" s="405"/>
      <c r="E23" s="406"/>
      <c r="F23" s="135"/>
      <c r="G23" s="407"/>
      <c r="H23" s="407"/>
      <c r="I23" s="408"/>
      <c r="J23" s="135"/>
      <c r="M23" s="135"/>
      <c r="N23" s="135"/>
      <c r="P23" s="135"/>
      <c r="Q23" s="135"/>
      <c r="S23" s="135"/>
      <c r="T23" s="135"/>
      <c r="V23" s="135"/>
      <c r="W23" s="135"/>
      <c r="Y23" s="135"/>
      <c r="Z23" s="135"/>
      <c r="AA23" s="128"/>
      <c r="AB23" s="124"/>
      <c r="AC23" s="124"/>
      <c r="AD23" s="124"/>
      <c r="AE23" s="124"/>
      <c r="AF23" s="124"/>
      <c r="AG23" s="134"/>
      <c r="AH23" s="124"/>
      <c r="AI23" s="124"/>
      <c r="AJ23" s="124"/>
      <c r="AK23" s="124"/>
      <c r="AL23" s="124"/>
      <c r="AM23" s="124"/>
    </row>
    <row r="24" spans="1:42">
      <c r="A24" s="124"/>
      <c r="B24" s="124"/>
      <c r="C24" s="409" t="s">
        <v>182</v>
      </c>
      <c r="E24" s="410" t="s">
        <v>183</v>
      </c>
      <c r="F24" s="124"/>
      <c r="G24" s="411"/>
      <c r="H24" s="126"/>
      <c r="I24" s="127"/>
      <c r="J24" s="124"/>
      <c r="M24" s="124"/>
      <c r="N24" s="124"/>
      <c r="P24" s="124"/>
      <c r="Q24" s="124"/>
      <c r="S24" s="124"/>
      <c r="T24" s="124"/>
      <c r="V24" s="124"/>
      <c r="W24" s="124"/>
      <c r="Y24" s="124"/>
      <c r="Z24" s="124"/>
      <c r="AA24" s="128"/>
      <c r="AB24" s="124"/>
      <c r="AC24" s="124"/>
      <c r="AD24" s="124"/>
      <c r="AE24" s="124"/>
      <c r="AF24" s="124"/>
      <c r="AG24" s="134"/>
      <c r="AH24" s="124"/>
      <c r="AI24" s="124"/>
      <c r="AJ24" s="124"/>
      <c r="AK24" s="124"/>
      <c r="AL24" s="124"/>
      <c r="AM24" s="124"/>
    </row>
    <row r="25" spans="1:42">
      <c r="A25" s="124"/>
      <c r="C25" s="124" t="s">
        <v>392</v>
      </c>
      <c r="E25" s="412">
        <v>307</v>
      </c>
      <c r="F25" s="409"/>
      <c r="G25" s="119"/>
      <c r="H25" s="409"/>
      <c r="I25" s="124"/>
      <c r="J25" s="120">
        <v>170</v>
      </c>
      <c r="K25" s="126"/>
      <c r="L25" s="127"/>
      <c r="M25" s="124"/>
      <c r="N25" s="124"/>
      <c r="P25" s="124"/>
      <c r="Q25" s="124"/>
      <c r="S25" s="124"/>
      <c r="T25" s="124"/>
      <c r="V25" s="124"/>
      <c r="W25" s="124"/>
      <c r="Y25" s="124"/>
      <c r="Z25" s="124"/>
      <c r="AB25" s="124"/>
      <c r="AC25" s="124"/>
      <c r="AD25" s="128"/>
      <c r="AE25" s="124"/>
      <c r="AF25" s="124"/>
      <c r="AG25" s="124"/>
      <c r="AH25" s="124"/>
      <c r="AI25" s="124"/>
      <c r="AJ25" s="134"/>
      <c r="AK25" s="124"/>
      <c r="AL25" s="124"/>
      <c r="AM25" s="124"/>
      <c r="AN25" s="124"/>
      <c r="AO25" s="124"/>
      <c r="AP25" s="124"/>
    </row>
    <row r="26" spans="1:42">
      <c r="A26" s="124"/>
      <c r="C26" s="124" t="s">
        <v>415</v>
      </c>
      <c r="D26" s="119"/>
      <c r="E26" s="122">
        <v>613</v>
      </c>
      <c r="G26" s="119"/>
      <c r="H26" s="409"/>
      <c r="I26" s="124"/>
      <c r="J26" s="414">
        <v>18800</v>
      </c>
      <c r="K26" s="126"/>
      <c r="L26" s="127"/>
      <c r="M26" s="124"/>
      <c r="N26" s="124"/>
      <c r="P26" s="124"/>
      <c r="Q26" s="124"/>
      <c r="S26" s="124"/>
      <c r="T26" s="124"/>
      <c r="V26" s="124"/>
      <c r="W26" s="124"/>
      <c r="Y26" s="124"/>
      <c r="Z26" s="124"/>
      <c r="AB26" s="124"/>
      <c r="AC26" s="124"/>
      <c r="AD26" s="128"/>
      <c r="AE26" s="124"/>
      <c r="AF26" s="124"/>
      <c r="AG26" s="124"/>
      <c r="AH26" s="124"/>
      <c r="AI26" s="124"/>
      <c r="AJ26" s="134"/>
      <c r="AK26" s="124"/>
      <c r="AL26" s="124"/>
      <c r="AM26" s="124"/>
      <c r="AN26" s="124"/>
      <c r="AO26" s="124"/>
      <c r="AP26" s="124"/>
    </row>
    <row r="27" spans="1:42">
      <c r="A27" s="124"/>
      <c r="C27" s="513" t="s">
        <v>419</v>
      </c>
      <c r="D27" s="516"/>
      <c r="E27" s="514" t="s">
        <v>443</v>
      </c>
      <c r="F27" s="121"/>
      <c r="G27" s="121"/>
      <c r="H27" s="410"/>
      <c r="I27" s="125"/>
      <c r="J27" s="515">
        <v>63063.86</v>
      </c>
      <c r="K27" s="126"/>
      <c r="L27" s="127"/>
      <c r="M27" s="124"/>
      <c r="N27" s="124"/>
      <c r="P27" s="124"/>
      <c r="Q27" s="124"/>
      <c r="S27" s="124"/>
      <c r="T27" s="124"/>
      <c r="V27" s="124"/>
      <c r="W27" s="124"/>
      <c r="Y27" s="124"/>
      <c r="Z27" s="124"/>
      <c r="AB27" s="124"/>
      <c r="AC27" s="124"/>
      <c r="AD27" s="128"/>
      <c r="AE27" s="124"/>
      <c r="AF27" s="124"/>
      <c r="AG27" s="124"/>
      <c r="AH27" s="124"/>
      <c r="AI27" s="124"/>
      <c r="AJ27" s="134"/>
      <c r="AK27" s="124"/>
      <c r="AL27" s="124"/>
      <c r="AM27" s="124"/>
      <c r="AN27" s="124"/>
      <c r="AO27" s="124"/>
      <c r="AP27" s="124"/>
    </row>
    <row r="28" spans="1:42" s="121" customFormat="1">
      <c r="A28" s="125"/>
      <c r="C28" s="513" t="s">
        <v>425</v>
      </c>
      <c r="D28" s="120"/>
      <c r="E28" s="574">
        <v>5163</v>
      </c>
      <c r="H28" s="410"/>
      <c r="I28" s="125"/>
      <c r="J28" s="564">
        <v>4294</v>
      </c>
      <c r="K28" s="546"/>
      <c r="L28" s="547"/>
      <c r="M28" s="125"/>
      <c r="N28" s="125"/>
      <c r="P28" s="125"/>
      <c r="Q28" s="125"/>
      <c r="S28" s="125"/>
      <c r="T28" s="125"/>
      <c r="V28" s="125"/>
      <c r="W28" s="125"/>
      <c r="Y28" s="125"/>
      <c r="Z28" s="125"/>
      <c r="AB28" s="125"/>
      <c r="AC28" s="125"/>
      <c r="AD28" s="548"/>
      <c r="AE28" s="125"/>
      <c r="AF28" s="125"/>
      <c r="AG28" s="125"/>
      <c r="AH28" s="125"/>
      <c r="AI28" s="125"/>
      <c r="AJ28" s="549"/>
      <c r="AK28" s="125"/>
      <c r="AL28" s="125"/>
      <c r="AM28" s="125"/>
      <c r="AN28" s="125"/>
      <c r="AO28" s="125"/>
      <c r="AP28" s="125"/>
    </row>
    <row r="29" spans="1:42" s="121" customFormat="1">
      <c r="A29" s="125"/>
      <c r="C29" s="513"/>
      <c r="D29" s="120"/>
      <c r="E29" s="575" t="s">
        <v>426</v>
      </c>
      <c r="H29" s="410"/>
      <c r="I29" s="125"/>
      <c r="J29" s="564">
        <v>1000</v>
      </c>
      <c r="K29" s="546"/>
      <c r="L29" s="547"/>
      <c r="M29" s="125"/>
      <c r="N29" s="125"/>
      <c r="P29" s="125"/>
      <c r="Q29" s="125"/>
      <c r="S29" s="125"/>
      <c r="T29" s="125"/>
      <c r="V29" s="125"/>
      <c r="W29" s="125"/>
      <c r="Y29" s="125"/>
      <c r="Z29" s="125"/>
      <c r="AB29" s="125"/>
      <c r="AC29" s="125"/>
      <c r="AD29" s="548"/>
      <c r="AE29" s="125"/>
      <c r="AF29" s="125"/>
      <c r="AG29" s="125"/>
      <c r="AH29" s="125"/>
      <c r="AI29" s="125"/>
      <c r="AJ29" s="549"/>
      <c r="AK29" s="125"/>
      <c r="AL29" s="125"/>
      <c r="AM29" s="125"/>
      <c r="AN29" s="125"/>
      <c r="AO29" s="125"/>
      <c r="AP29" s="125"/>
    </row>
    <row r="30" spans="1:42" s="121" customFormat="1">
      <c r="A30" s="125"/>
      <c r="C30" s="513" t="s">
        <v>420</v>
      </c>
      <c r="D30" s="120"/>
      <c r="E30" s="574">
        <v>5169</v>
      </c>
      <c r="H30" s="410"/>
      <c r="I30" s="125"/>
      <c r="J30" s="564">
        <v>898.2</v>
      </c>
      <c r="K30" s="546"/>
      <c r="L30" s="547"/>
      <c r="M30" s="125"/>
      <c r="N30" s="125"/>
      <c r="P30" s="125"/>
      <c r="Q30" s="125"/>
      <c r="S30" s="125"/>
      <c r="T30" s="125"/>
      <c r="V30" s="125"/>
      <c r="W30" s="125"/>
      <c r="Y30" s="125"/>
      <c r="Z30" s="125"/>
      <c r="AB30" s="125"/>
      <c r="AC30" s="125"/>
      <c r="AD30" s="548"/>
      <c r="AE30" s="125"/>
      <c r="AF30" s="125"/>
      <c r="AG30" s="125"/>
      <c r="AH30" s="125"/>
      <c r="AI30" s="125"/>
      <c r="AJ30" s="549"/>
      <c r="AK30" s="125"/>
      <c r="AL30" s="125"/>
      <c r="AM30" s="125"/>
      <c r="AN30" s="125"/>
      <c r="AO30" s="125"/>
      <c r="AP30" s="125"/>
    </row>
    <row r="31" spans="1:42" s="121" customFormat="1">
      <c r="A31" s="125"/>
      <c r="C31" s="513" t="s">
        <v>420</v>
      </c>
      <c r="D31" s="120"/>
      <c r="E31" s="574">
        <v>5170</v>
      </c>
      <c r="H31" s="410"/>
      <c r="I31" s="125"/>
      <c r="J31" s="564">
        <v>21150</v>
      </c>
      <c r="K31" s="546"/>
      <c r="L31" s="547"/>
      <c r="M31" s="125"/>
      <c r="N31" s="125"/>
      <c r="P31" s="125"/>
      <c r="Q31" s="125"/>
      <c r="S31" s="125"/>
      <c r="T31" s="125"/>
      <c r="V31" s="125"/>
      <c r="W31" s="125"/>
      <c r="Y31" s="125"/>
      <c r="Z31" s="125"/>
      <c r="AB31" s="125"/>
      <c r="AC31" s="125"/>
      <c r="AD31" s="548"/>
      <c r="AE31" s="125"/>
      <c r="AF31" s="125"/>
      <c r="AG31" s="125"/>
      <c r="AH31" s="125"/>
      <c r="AI31" s="125"/>
      <c r="AJ31" s="549"/>
      <c r="AK31" s="125"/>
      <c r="AL31" s="125"/>
      <c r="AM31" s="125"/>
      <c r="AN31" s="125"/>
      <c r="AO31" s="125"/>
      <c r="AP31" s="125"/>
    </row>
    <row r="32" spans="1:42" s="121" customFormat="1">
      <c r="A32" s="125"/>
      <c r="C32" s="513" t="s">
        <v>420</v>
      </c>
      <c r="D32" s="120"/>
      <c r="E32" s="574">
        <v>5172</v>
      </c>
      <c r="H32" s="410"/>
      <c r="I32" s="125"/>
      <c r="J32" s="564">
        <v>1347.3</v>
      </c>
      <c r="K32" s="546"/>
      <c r="L32" s="547"/>
      <c r="M32" s="125"/>
      <c r="N32" s="125"/>
      <c r="P32" s="125"/>
      <c r="Q32" s="125"/>
      <c r="S32" s="125"/>
      <c r="T32" s="125"/>
      <c r="V32" s="125"/>
      <c r="W32" s="125"/>
      <c r="Y32" s="125"/>
      <c r="Z32" s="125"/>
      <c r="AB32" s="125"/>
      <c r="AC32" s="125"/>
      <c r="AD32" s="548"/>
      <c r="AE32" s="125"/>
      <c r="AF32" s="125"/>
      <c r="AG32" s="125"/>
      <c r="AH32" s="125"/>
      <c r="AI32" s="125"/>
      <c r="AJ32" s="549"/>
      <c r="AK32" s="125"/>
      <c r="AL32" s="125"/>
      <c r="AM32" s="125"/>
      <c r="AN32" s="125"/>
      <c r="AO32" s="125"/>
      <c r="AP32" s="125"/>
    </row>
    <row r="33" spans="1:42" s="121" customFormat="1">
      <c r="A33" s="125"/>
      <c r="C33" s="513" t="s">
        <v>427</v>
      </c>
      <c r="D33" s="120"/>
      <c r="E33" s="576" t="s">
        <v>458</v>
      </c>
      <c r="H33" s="410"/>
      <c r="I33" s="125"/>
      <c r="J33" s="564">
        <v>2661.9</v>
      </c>
      <c r="K33" s="546"/>
      <c r="L33" s="547"/>
      <c r="M33" s="125"/>
      <c r="N33" s="125"/>
      <c r="P33" s="125"/>
      <c r="Q33" s="125"/>
      <c r="S33" s="125"/>
      <c r="T33" s="125"/>
      <c r="V33" s="125"/>
      <c r="W33" s="125"/>
      <c r="Y33" s="125"/>
      <c r="Z33" s="125"/>
      <c r="AB33" s="125"/>
      <c r="AC33" s="125"/>
      <c r="AD33" s="548"/>
      <c r="AE33" s="125"/>
      <c r="AF33" s="125"/>
      <c r="AG33" s="125"/>
      <c r="AH33" s="125"/>
      <c r="AI33" s="125"/>
      <c r="AJ33" s="549"/>
      <c r="AK33" s="125"/>
      <c r="AL33" s="125"/>
      <c r="AM33" s="125"/>
      <c r="AN33" s="125"/>
      <c r="AO33" s="125"/>
      <c r="AP33" s="125"/>
    </row>
    <row r="34" spans="1:42" s="121" customFormat="1">
      <c r="A34" s="125"/>
      <c r="C34" s="517" t="s">
        <v>428</v>
      </c>
      <c r="D34" s="544"/>
      <c r="E34" s="544">
        <v>5191</v>
      </c>
      <c r="H34" s="410"/>
      <c r="I34" s="125"/>
      <c r="J34" s="565">
        <v>12995</v>
      </c>
      <c r="K34" s="546"/>
      <c r="L34" s="547"/>
      <c r="M34" s="125"/>
      <c r="N34" s="125"/>
      <c r="P34" s="125"/>
      <c r="Q34" s="125"/>
      <c r="S34" s="125"/>
      <c r="T34" s="125"/>
      <c r="V34" s="125"/>
      <c r="W34" s="125"/>
      <c r="Y34" s="125"/>
      <c r="Z34" s="125"/>
      <c r="AB34" s="125"/>
      <c r="AC34" s="125"/>
      <c r="AD34" s="548"/>
      <c r="AE34" s="125"/>
      <c r="AF34" s="125"/>
      <c r="AG34" s="125"/>
      <c r="AH34" s="125"/>
      <c r="AI34" s="125"/>
      <c r="AJ34" s="549"/>
      <c r="AK34" s="125"/>
      <c r="AL34" s="125"/>
      <c r="AM34" s="125"/>
      <c r="AN34" s="125"/>
      <c r="AO34" s="125"/>
      <c r="AP34" s="125"/>
    </row>
    <row r="35" spans="1:42" s="125" customFormat="1">
      <c r="C35" s="517" t="s">
        <v>429</v>
      </c>
      <c r="D35" s="544"/>
      <c r="E35" s="544">
        <v>5194</v>
      </c>
      <c r="F35" s="121"/>
      <c r="G35" s="121"/>
      <c r="H35" s="410"/>
      <c r="J35" s="565">
        <v>28240.400000000001</v>
      </c>
      <c r="K35" s="546"/>
      <c r="L35" s="547"/>
      <c r="AD35" s="548"/>
      <c r="AJ35" s="549"/>
    </row>
    <row r="36" spans="1:42">
      <c r="A36" s="124"/>
      <c r="C36" s="517" t="s">
        <v>430</v>
      </c>
      <c r="D36" s="536"/>
      <c r="E36" s="536">
        <v>5202</v>
      </c>
      <c r="F36" s="125"/>
      <c r="G36" s="121"/>
      <c r="H36" s="410"/>
      <c r="I36" s="125"/>
      <c r="J36" s="566">
        <v>700</v>
      </c>
      <c r="K36" s="126"/>
      <c r="L36" s="127"/>
      <c r="M36" s="124"/>
      <c r="N36" s="124"/>
      <c r="P36" s="124"/>
      <c r="Q36" s="124"/>
      <c r="S36" s="124"/>
      <c r="T36" s="124"/>
      <c r="V36" s="124"/>
      <c r="W36" s="124"/>
      <c r="Y36" s="124"/>
      <c r="Z36" s="124"/>
      <c r="AB36" s="124"/>
      <c r="AC36" s="124"/>
      <c r="AD36" s="128"/>
      <c r="AE36" s="124"/>
      <c r="AF36" s="124"/>
      <c r="AG36" s="124"/>
      <c r="AH36" s="124"/>
      <c r="AI36" s="124"/>
      <c r="AJ36" s="134"/>
      <c r="AK36" s="124"/>
      <c r="AL36" s="124"/>
      <c r="AM36" s="124"/>
      <c r="AN36" s="124"/>
      <c r="AO36" s="124"/>
      <c r="AP36" s="124"/>
    </row>
    <row r="37" spans="1:42">
      <c r="A37" s="124"/>
      <c r="C37" s="513" t="s">
        <v>414</v>
      </c>
      <c r="E37" s="536">
        <v>5208</v>
      </c>
      <c r="F37" s="121"/>
      <c r="G37" s="121"/>
      <c r="H37" s="410"/>
      <c r="I37" s="125"/>
      <c r="J37" s="572">
        <v>20820.75</v>
      </c>
      <c r="K37" s="126"/>
      <c r="L37" s="127"/>
      <c r="M37" s="124"/>
      <c r="N37" s="124"/>
      <c r="P37" s="124"/>
      <c r="Q37" s="124"/>
      <c r="S37" s="124"/>
      <c r="T37" s="124"/>
      <c r="V37" s="124"/>
      <c r="W37" s="124"/>
      <c r="Y37" s="124"/>
      <c r="Z37" s="124"/>
      <c r="AB37" s="124"/>
      <c r="AC37" s="124"/>
      <c r="AD37" s="128"/>
      <c r="AE37" s="124"/>
      <c r="AF37" s="124"/>
      <c r="AG37" s="124"/>
      <c r="AH37" s="124"/>
      <c r="AI37" s="124"/>
      <c r="AJ37" s="134"/>
      <c r="AK37" s="124"/>
      <c r="AL37" s="124"/>
      <c r="AM37" s="124"/>
      <c r="AN37" s="124"/>
      <c r="AO37" s="124"/>
      <c r="AP37" s="124"/>
    </row>
    <row r="38" spans="1:42">
      <c r="A38" s="124"/>
      <c r="C38" s="513" t="s">
        <v>420</v>
      </c>
      <c r="E38" s="536">
        <v>5212</v>
      </c>
      <c r="F38" s="121"/>
      <c r="G38" s="121"/>
      <c r="H38" s="410"/>
      <c r="I38" s="125"/>
      <c r="J38" s="564">
        <v>1350</v>
      </c>
      <c r="K38" s="126"/>
      <c r="L38" s="127"/>
      <c r="M38" s="124"/>
      <c r="N38" s="124"/>
      <c r="P38" s="124"/>
      <c r="Q38" s="124"/>
      <c r="S38" s="124"/>
      <c r="T38" s="124"/>
      <c r="V38" s="124"/>
      <c r="W38" s="124"/>
      <c r="Y38" s="124"/>
      <c r="Z38" s="124"/>
      <c r="AB38" s="124"/>
      <c r="AC38" s="124"/>
      <c r="AD38" s="128"/>
      <c r="AE38" s="124"/>
      <c r="AF38" s="124"/>
      <c r="AG38" s="124"/>
      <c r="AH38" s="124"/>
      <c r="AI38" s="124"/>
      <c r="AJ38" s="134"/>
      <c r="AK38" s="124"/>
      <c r="AL38" s="124"/>
      <c r="AM38" s="124"/>
      <c r="AN38" s="124"/>
      <c r="AO38" s="124"/>
      <c r="AP38" s="124"/>
    </row>
    <row r="39" spans="1:42">
      <c r="A39" s="124"/>
      <c r="C39" s="513" t="s">
        <v>414</v>
      </c>
      <c r="E39" s="536">
        <v>5213</v>
      </c>
      <c r="F39" s="121"/>
      <c r="G39" s="121"/>
      <c r="H39" s="410"/>
      <c r="I39" s="125"/>
      <c r="J39" s="564">
        <v>5270</v>
      </c>
      <c r="K39" s="126"/>
      <c r="L39" s="127"/>
      <c r="M39" s="124"/>
      <c r="N39" s="124"/>
      <c r="P39" s="124"/>
      <c r="Q39" s="124"/>
      <c r="S39" s="124"/>
      <c r="T39" s="124"/>
      <c r="V39" s="124"/>
      <c r="W39" s="124"/>
      <c r="Y39" s="124"/>
      <c r="Z39" s="124"/>
      <c r="AB39" s="124"/>
      <c r="AC39" s="124"/>
      <c r="AD39" s="128"/>
      <c r="AE39" s="124"/>
      <c r="AF39" s="124"/>
      <c r="AG39" s="124"/>
      <c r="AH39" s="124"/>
      <c r="AI39" s="124"/>
      <c r="AJ39" s="134"/>
      <c r="AK39" s="124"/>
      <c r="AL39" s="124"/>
      <c r="AM39" s="124"/>
      <c r="AN39" s="124"/>
      <c r="AO39" s="124"/>
      <c r="AP39" s="124"/>
    </row>
    <row r="40" spans="1:42">
      <c r="A40" s="124"/>
      <c r="C40" s="513" t="s">
        <v>414</v>
      </c>
      <c r="E40" s="536">
        <v>5214</v>
      </c>
      <c r="F40" s="121"/>
      <c r="G40" s="121"/>
      <c r="H40" s="410"/>
      <c r="I40" s="125"/>
      <c r="J40" s="564">
        <v>84133</v>
      </c>
      <c r="K40" s="126"/>
      <c r="L40" s="127"/>
      <c r="M40" s="124"/>
      <c r="N40" s="124"/>
      <c r="P40" s="124"/>
      <c r="Q40" s="124"/>
      <c r="S40" s="124"/>
      <c r="T40" s="124"/>
      <c r="V40" s="124"/>
      <c r="W40" s="124"/>
      <c r="Y40" s="124"/>
      <c r="Z40" s="124"/>
      <c r="AB40" s="124"/>
      <c r="AC40" s="124"/>
      <c r="AD40" s="128"/>
      <c r="AE40" s="124"/>
      <c r="AF40" s="124"/>
      <c r="AG40" s="124"/>
      <c r="AH40" s="124"/>
      <c r="AI40" s="124"/>
      <c r="AJ40" s="134"/>
      <c r="AK40" s="124"/>
      <c r="AL40" s="124"/>
      <c r="AM40" s="124"/>
      <c r="AN40" s="124"/>
      <c r="AO40" s="124"/>
      <c r="AP40" s="124"/>
    </row>
    <row r="41" spans="1:42">
      <c r="A41" s="124"/>
      <c r="C41" s="513" t="s">
        <v>420</v>
      </c>
      <c r="E41" s="516">
        <v>5216</v>
      </c>
      <c r="F41" s="121"/>
      <c r="G41" s="121"/>
      <c r="H41" s="410"/>
      <c r="I41" s="125"/>
      <c r="J41" s="564">
        <v>269.10000000000002</v>
      </c>
      <c r="K41" s="126"/>
      <c r="L41" s="127"/>
      <c r="M41" s="124"/>
      <c r="N41" s="124"/>
      <c r="P41" s="124"/>
      <c r="Q41" s="124"/>
      <c r="S41" s="124"/>
      <c r="T41" s="124"/>
      <c r="V41" s="124"/>
      <c r="W41" s="124"/>
      <c r="Y41" s="124"/>
      <c r="Z41" s="124"/>
      <c r="AB41" s="124"/>
      <c r="AC41" s="124"/>
      <c r="AD41" s="128"/>
      <c r="AE41" s="124"/>
      <c r="AF41" s="124"/>
      <c r="AG41" s="124"/>
      <c r="AH41" s="124"/>
      <c r="AI41" s="124"/>
      <c r="AJ41" s="134"/>
      <c r="AK41" s="124"/>
      <c r="AL41" s="124"/>
      <c r="AM41" s="124"/>
      <c r="AN41" s="124"/>
      <c r="AO41" s="124"/>
      <c r="AP41" s="124"/>
    </row>
    <row r="42" spans="1:42">
      <c r="A42" s="124"/>
      <c r="C42" s="513" t="s">
        <v>420</v>
      </c>
      <c r="E42" s="516">
        <v>5218</v>
      </c>
      <c r="F42" s="121"/>
      <c r="G42" s="121"/>
      <c r="H42" s="410"/>
      <c r="I42" s="125"/>
      <c r="J42" s="120">
        <v>11898</v>
      </c>
      <c r="K42" s="126"/>
      <c r="L42" s="127"/>
      <c r="M42" s="124"/>
      <c r="N42" s="124"/>
      <c r="P42" s="124"/>
      <c r="Q42" s="124"/>
      <c r="S42" s="124"/>
      <c r="T42" s="124"/>
      <c r="V42" s="124"/>
      <c r="W42" s="124"/>
      <c r="Y42" s="124"/>
      <c r="Z42" s="124"/>
      <c r="AB42" s="124"/>
      <c r="AC42" s="124"/>
      <c r="AD42" s="128"/>
      <c r="AE42" s="124"/>
      <c r="AF42" s="124"/>
      <c r="AG42" s="124"/>
      <c r="AH42" s="124"/>
      <c r="AI42" s="124"/>
      <c r="AJ42" s="134"/>
      <c r="AK42" s="124"/>
      <c r="AL42" s="124"/>
      <c r="AM42" s="124"/>
      <c r="AN42" s="124"/>
      <c r="AO42" s="124"/>
      <c r="AP42" s="124"/>
    </row>
    <row r="43" spans="1:42">
      <c r="A43" s="124"/>
      <c r="B43" s="124"/>
      <c r="C43" s="119" t="s">
        <v>444</v>
      </c>
      <c r="D43" s="119"/>
      <c r="E43" s="577">
        <v>5224</v>
      </c>
      <c r="G43" s="119"/>
      <c r="I43" s="119"/>
      <c r="J43" s="413">
        <v>20723</v>
      </c>
      <c r="K43" s="126"/>
      <c r="L43" s="127"/>
      <c r="M43" s="124"/>
      <c r="N43" s="124"/>
      <c r="P43" s="124"/>
      <c r="Q43" s="124"/>
      <c r="S43" s="124"/>
      <c r="T43" s="124"/>
      <c r="V43" s="124"/>
      <c r="W43" s="124"/>
      <c r="Y43" s="124"/>
      <c r="Z43" s="124"/>
      <c r="AB43" s="124"/>
      <c r="AC43" s="124"/>
      <c r="AD43" s="128"/>
      <c r="AE43" s="124"/>
      <c r="AF43" s="124"/>
      <c r="AG43" s="124"/>
      <c r="AH43" s="124"/>
      <c r="AI43" s="124"/>
      <c r="AJ43" s="134"/>
      <c r="AK43" s="124"/>
      <c r="AL43" s="124"/>
      <c r="AM43" s="124"/>
      <c r="AN43" s="124"/>
      <c r="AO43" s="124"/>
      <c r="AP43" s="124"/>
    </row>
    <row r="44" spans="1:42" s="121" customFormat="1">
      <c r="A44" s="125"/>
      <c r="C44" s="513" t="s">
        <v>445</v>
      </c>
      <c r="D44" s="516"/>
      <c r="E44" s="514">
        <v>5225</v>
      </c>
      <c r="H44" s="410"/>
      <c r="I44" s="125"/>
      <c r="J44" s="572">
        <v>19975</v>
      </c>
      <c r="K44" s="546"/>
      <c r="L44" s="547"/>
      <c r="M44" s="125"/>
      <c r="N44" s="125"/>
      <c r="P44" s="125"/>
      <c r="Q44" s="125"/>
      <c r="S44" s="125"/>
      <c r="T44" s="125"/>
      <c r="V44" s="125"/>
      <c r="W44" s="125"/>
      <c r="Y44" s="125"/>
      <c r="Z44" s="125"/>
      <c r="AB44" s="125"/>
      <c r="AC44" s="125"/>
      <c r="AD44" s="548"/>
      <c r="AE44" s="125"/>
      <c r="AF44" s="125"/>
      <c r="AG44" s="125"/>
      <c r="AH44" s="125"/>
      <c r="AI44" s="125"/>
      <c r="AJ44" s="549"/>
      <c r="AK44" s="125"/>
      <c r="AL44" s="125"/>
      <c r="AM44" s="125"/>
      <c r="AN44" s="125"/>
      <c r="AO44" s="125"/>
      <c r="AP44" s="125"/>
    </row>
    <row r="45" spans="1:42" s="121" customFormat="1">
      <c r="A45" s="125"/>
      <c r="C45" s="513" t="s">
        <v>446</v>
      </c>
      <c r="D45" s="516"/>
      <c r="E45" s="516">
        <v>5227</v>
      </c>
      <c r="H45" s="410"/>
      <c r="I45" s="125"/>
      <c r="J45" s="572">
        <v>14082.64</v>
      </c>
      <c r="K45" s="546"/>
      <c r="L45" s="547"/>
      <c r="M45" s="125"/>
      <c r="N45" s="125"/>
      <c r="P45" s="125"/>
      <c r="Q45" s="125"/>
      <c r="S45" s="125"/>
      <c r="T45" s="125"/>
      <c r="V45" s="125"/>
      <c r="W45" s="125"/>
      <c r="Y45" s="125"/>
      <c r="Z45" s="125"/>
      <c r="AB45" s="125"/>
      <c r="AC45" s="125"/>
      <c r="AD45" s="548"/>
      <c r="AE45" s="125"/>
      <c r="AF45" s="125"/>
      <c r="AG45" s="125"/>
      <c r="AH45" s="125"/>
      <c r="AI45" s="125"/>
      <c r="AJ45" s="549"/>
      <c r="AK45" s="125"/>
      <c r="AL45" s="125"/>
      <c r="AM45" s="125"/>
      <c r="AN45" s="125"/>
      <c r="AO45" s="125"/>
      <c r="AP45" s="125"/>
    </row>
    <row r="46" spans="1:42" s="121" customFormat="1">
      <c r="A46" s="125"/>
      <c r="C46" s="513"/>
      <c r="D46" s="516"/>
      <c r="E46" s="516" t="s">
        <v>447</v>
      </c>
      <c r="H46" s="410"/>
      <c r="I46" s="125"/>
      <c r="J46" s="572">
        <v>2640</v>
      </c>
      <c r="K46" s="546"/>
      <c r="L46" s="547"/>
      <c r="M46" s="125"/>
      <c r="N46" s="125"/>
      <c r="P46" s="125"/>
      <c r="Q46" s="125"/>
      <c r="S46" s="125"/>
      <c r="T46" s="125"/>
      <c r="V46" s="125"/>
      <c r="W46" s="125"/>
      <c r="Y46" s="125"/>
      <c r="Z46" s="125"/>
      <c r="AB46" s="125"/>
      <c r="AC46" s="125"/>
      <c r="AD46" s="548"/>
      <c r="AE46" s="125"/>
      <c r="AF46" s="125"/>
      <c r="AG46" s="125"/>
      <c r="AH46" s="125"/>
      <c r="AI46" s="125"/>
      <c r="AJ46" s="549"/>
      <c r="AK46" s="125"/>
      <c r="AL46" s="125"/>
      <c r="AM46" s="125"/>
      <c r="AN46" s="125"/>
      <c r="AO46" s="125"/>
      <c r="AP46" s="125"/>
    </row>
    <row r="47" spans="1:42" s="121" customFormat="1">
      <c r="A47" s="125"/>
      <c r="C47" s="513" t="s">
        <v>446</v>
      </c>
      <c r="D47" s="516"/>
      <c r="E47" s="516">
        <v>5228</v>
      </c>
      <c r="H47" s="410"/>
      <c r="I47" s="125"/>
      <c r="J47" s="572">
        <v>13906.64</v>
      </c>
      <c r="K47" s="546"/>
      <c r="L47" s="547"/>
      <c r="M47" s="125"/>
      <c r="N47" s="125"/>
      <c r="P47" s="125"/>
      <c r="Q47" s="125"/>
      <c r="S47" s="125"/>
      <c r="T47" s="125"/>
      <c r="V47" s="125"/>
      <c r="W47" s="125"/>
      <c r="Y47" s="125"/>
      <c r="Z47" s="125"/>
      <c r="AB47" s="125"/>
      <c r="AC47" s="125"/>
      <c r="AD47" s="548"/>
      <c r="AE47" s="125"/>
      <c r="AF47" s="125"/>
      <c r="AG47" s="125"/>
      <c r="AH47" s="125"/>
      <c r="AI47" s="125"/>
      <c r="AJ47" s="549"/>
      <c r="AK47" s="125"/>
      <c r="AL47" s="125"/>
      <c r="AM47" s="125"/>
      <c r="AN47" s="125"/>
      <c r="AO47" s="125"/>
      <c r="AP47" s="125"/>
    </row>
    <row r="48" spans="1:42" s="121" customFormat="1">
      <c r="A48" s="125"/>
      <c r="C48" s="513"/>
      <c r="D48" s="516"/>
      <c r="E48" s="516" t="s">
        <v>448</v>
      </c>
      <c r="H48" s="410"/>
      <c r="I48" s="125"/>
      <c r="J48" s="572">
        <v>2640</v>
      </c>
      <c r="K48" s="546"/>
      <c r="L48" s="547"/>
      <c r="M48" s="125"/>
      <c r="N48" s="125"/>
      <c r="P48" s="125"/>
      <c r="Q48" s="125"/>
      <c r="S48" s="125"/>
      <c r="T48" s="125"/>
      <c r="V48" s="125"/>
      <c r="W48" s="125"/>
      <c r="Y48" s="125"/>
      <c r="Z48" s="125"/>
      <c r="AB48" s="125"/>
      <c r="AC48" s="125"/>
      <c r="AD48" s="548"/>
      <c r="AE48" s="125"/>
      <c r="AF48" s="125"/>
      <c r="AG48" s="125"/>
      <c r="AH48" s="125"/>
      <c r="AI48" s="125"/>
      <c r="AJ48" s="549"/>
      <c r="AK48" s="125"/>
      <c r="AL48" s="125"/>
      <c r="AM48" s="125"/>
      <c r="AN48" s="125"/>
      <c r="AO48" s="125"/>
      <c r="AP48" s="125"/>
    </row>
    <row r="49" spans="1:42" s="121" customFormat="1">
      <c r="A49" s="125"/>
      <c r="C49" s="513" t="s">
        <v>446</v>
      </c>
      <c r="D49" s="516"/>
      <c r="E49" s="516">
        <v>5229</v>
      </c>
      <c r="H49" s="410"/>
      <c r="I49" s="125"/>
      <c r="J49" s="572">
        <v>13595.12</v>
      </c>
      <c r="K49" s="546"/>
      <c r="L49" s="547"/>
      <c r="M49" s="125"/>
      <c r="N49" s="125"/>
      <c r="P49" s="125"/>
      <c r="Q49" s="125"/>
      <c r="S49" s="125"/>
      <c r="T49" s="125"/>
      <c r="V49" s="125"/>
      <c r="W49" s="125"/>
      <c r="Y49" s="125"/>
      <c r="Z49" s="125"/>
      <c r="AB49" s="125"/>
      <c r="AC49" s="125"/>
      <c r="AD49" s="548"/>
      <c r="AE49" s="125"/>
      <c r="AF49" s="125"/>
      <c r="AG49" s="125"/>
      <c r="AH49" s="125"/>
      <c r="AI49" s="125"/>
      <c r="AJ49" s="549"/>
      <c r="AK49" s="125"/>
      <c r="AL49" s="125"/>
      <c r="AM49" s="125"/>
      <c r="AN49" s="125"/>
      <c r="AO49" s="125"/>
      <c r="AP49" s="125"/>
    </row>
    <row r="50" spans="1:42" s="121" customFormat="1">
      <c r="A50" s="125"/>
      <c r="C50" s="513"/>
      <c r="D50" s="516"/>
      <c r="E50" s="516" t="s">
        <v>449</v>
      </c>
      <c r="H50" s="410"/>
      <c r="I50" s="125"/>
      <c r="J50" s="572">
        <v>2640</v>
      </c>
      <c r="K50" s="546"/>
      <c r="L50" s="547"/>
      <c r="M50" s="125"/>
      <c r="N50" s="125"/>
      <c r="P50" s="125"/>
      <c r="Q50" s="125"/>
      <c r="S50" s="125"/>
      <c r="T50" s="125"/>
      <c r="V50" s="125"/>
      <c r="W50" s="125"/>
      <c r="Y50" s="125"/>
      <c r="Z50" s="125"/>
      <c r="AB50" s="125"/>
      <c r="AC50" s="125"/>
      <c r="AD50" s="548"/>
      <c r="AE50" s="125"/>
      <c r="AF50" s="125"/>
      <c r="AG50" s="125"/>
      <c r="AH50" s="125"/>
      <c r="AI50" s="125"/>
      <c r="AJ50" s="549"/>
      <c r="AK50" s="125"/>
      <c r="AL50" s="125"/>
      <c r="AM50" s="125"/>
      <c r="AN50" s="125"/>
      <c r="AO50" s="125"/>
      <c r="AP50" s="125"/>
    </row>
    <row r="51" spans="1:42" s="121" customFormat="1">
      <c r="A51" s="125"/>
      <c r="C51" s="513" t="s">
        <v>446</v>
      </c>
      <c r="D51" s="516"/>
      <c r="E51" s="516">
        <v>5230</v>
      </c>
      <c r="H51" s="410"/>
      <c r="I51" s="125"/>
      <c r="J51" s="572">
        <v>13595.12</v>
      </c>
      <c r="K51" s="546"/>
      <c r="L51" s="547"/>
      <c r="M51" s="125"/>
      <c r="N51" s="125"/>
      <c r="P51" s="125"/>
      <c r="Q51" s="125"/>
      <c r="S51" s="125"/>
      <c r="T51" s="125"/>
      <c r="V51" s="125"/>
      <c r="W51" s="125"/>
      <c r="Y51" s="125"/>
      <c r="Z51" s="125"/>
      <c r="AB51" s="125"/>
      <c r="AC51" s="125"/>
      <c r="AD51" s="548"/>
      <c r="AE51" s="125"/>
      <c r="AF51" s="125"/>
      <c r="AG51" s="125"/>
      <c r="AH51" s="125"/>
      <c r="AI51" s="125"/>
      <c r="AJ51" s="549"/>
      <c r="AK51" s="125"/>
      <c r="AL51" s="125"/>
      <c r="AM51" s="125"/>
      <c r="AN51" s="125"/>
      <c r="AO51" s="125"/>
      <c r="AP51" s="125"/>
    </row>
    <row r="52" spans="1:42" s="121" customFormat="1">
      <c r="A52" s="125"/>
      <c r="C52" s="513"/>
      <c r="D52" s="516"/>
      <c r="E52" s="516" t="s">
        <v>449</v>
      </c>
      <c r="H52" s="410"/>
      <c r="I52" s="125"/>
      <c r="J52" s="572">
        <v>2640</v>
      </c>
      <c r="K52" s="546"/>
      <c r="L52" s="547"/>
      <c r="M52" s="125"/>
      <c r="N52" s="125"/>
      <c r="P52" s="125"/>
      <c r="Q52" s="125"/>
      <c r="S52" s="125"/>
      <c r="T52" s="125"/>
      <c r="V52" s="125"/>
      <c r="W52" s="125"/>
      <c r="Y52" s="125"/>
      <c r="Z52" s="125"/>
      <c r="AB52" s="125"/>
      <c r="AC52" s="125"/>
      <c r="AD52" s="548"/>
      <c r="AE52" s="125"/>
      <c r="AF52" s="125"/>
      <c r="AG52" s="125"/>
      <c r="AH52" s="125"/>
      <c r="AI52" s="125"/>
      <c r="AJ52" s="549"/>
      <c r="AK52" s="125"/>
      <c r="AL52" s="125"/>
      <c r="AM52" s="125"/>
      <c r="AN52" s="125"/>
      <c r="AO52" s="125"/>
      <c r="AP52" s="125"/>
    </row>
    <row r="53" spans="1:42" s="121" customFormat="1">
      <c r="A53" s="125"/>
      <c r="C53" s="513" t="s">
        <v>446</v>
      </c>
      <c r="D53" s="516"/>
      <c r="E53" s="516">
        <v>5231</v>
      </c>
      <c r="H53" s="410"/>
      <c r="I53" s="125"/>
      <c r="J53" s="572">
        <v>13595.12</v>
      </c>
      <c r="K53" s="546"/>
      <c r="L53" s="547"/>
      <c r="M53" s="125"/>
      <c r="N53" s="125"/>
      <c r="P53" s="125"/>
      <c r="Q53" s="125"/>
      <c r="S53" s="125"/>
      <c r="T53" s="125"/>
      <c r="V53" s="125"/>
      <c r="W53" s="125"/>
      <c r="Y53" s="125"/>
      <c r="Z53" s="125"/>
      <c r="AB53" s="125"/>
      <c r="AC53" s="125"/>
      <c r="AD53" s="548"/>
      <c r="AE53" s="125"/>
      <c r="AF53" s="125"/>
      <c r="AG53" s="125"/>
      <c r="AH53" s="125"/>
      <c r="AI53" s="125"/>
      <c r="AJ53" s="549"/>
      <c r="AK53" s="125"/>
      <c r="AL53" s="125"/>
      <c r="AM53" s="125"/>
      <c r="AN53" s="125"/>
      <c r="AO53" s="125"/>
      <c r="AP53" s="125"/>
    </row>
    <row r="54" spans="1:42" s="121" customFormat="1">
      <c r="A54" s="125"/>
      <c r="C54" s="513"/>
      <c r="D54" s="516"/>
      <c r="E54" s="516" t="s">
        <v>449</v>
      </c>
      <c r="H54" s="410"/>
      <c r="I54" s="125"/>
      <c r="J54" s="572">
        <v>2640</v>
      </c>
      <c r="K54" s="546"/>
      <c r="L54" s="547"/>
      <c r="M54" s="125"/>
      <c r="N54" s="125"/>
      <c r="P54" s="125"/>
      <c r="Q54" s="125"/>
      <c r="S54" s="125"/>
      <c r="T54" s="125"/>
      <c r="V54" s="125"/>
      <c r="W54" s="125"/>
      <c r="Y54" s="125"/>
      <c r="Z54" s="125"/>
      <c r="AB54" s="125"/>
      <c r="AC54" s="125"/>
      <c r="AD54" s="548"/>
      <c r="AE54" s="125"/>
      <c r="AF54" s="125"/>
      <c r="AG54" s="125"/>
      <c r="AH54" s="125"/>
      <c r="AI54" s="125"/>
      <c r="AJ54" s="549"/>
      <c r="AK54" s="125"/>
      <c r="AL54" s="125"/>
      <c r="AM54" s="125"/>
      <c r="AN54" s="125"/>
      <c r="AO54" s="125"/>
      <c r="AP54" s="125"/>
    </row>
    <row r="55" spans="1:42" s="121" customFormat="1">
      <c r="A55" s="125"/>
      <c r="C55" s="513" t="s">
        <v>446</v>
      </c>
      <c r="D55" s="516"/>
      <c r="E55" s="516">
        <v>5232</v>
      </c>
      <c r="H55" s="410"/>
      <c r="I55" s="125"/>
      <c r="J55" s="572">
        <v>13906.64</v>
      </c>
      <c r="K55" s="546"/>
      <c r="L55" s="547"/>
      <c r="M55" s="125"/>
      <c r="N55" s="125"/>
      <c r="P55" s="125"/>
      <c r="Q55" s="125"/>
      <c r="S55" s="125"/>
      <c r="T55" s="125"/>
      <c r="V55" s="125"/>
      <c r="W55" s="125"/>
      <c r="Y55" s="125"/>
      <c r="Z55" s="125"/>
      <c r="AB55" s="125"/>
      <c r="AC55" s="125"/>
      <c r="AD55" s="548"/>
      <c r="AE55" s="125"/>
      <c r="AF55" s="125"/>
      <c r="AG55" s="125"/>
      <c r="AH55" s="125"/>
      <c r="AI55" s="125"/>
      <c r="AJ55" s="549"/>
      <c r="AK55" s="125"/>
      <c r="AL55" s="125"/>
      <c r="AM55" s="125"/>
      <c r="AN55" s="125"/>
      <c r="AO55" s="125"/>
      <c r="AP55" s="125"/>
    </row>
    <row r="56" spans="1:42">
      <c r="A56" s="124"/>
      <c r="B56" s="124"/>
      <c r="C56" s="517"/>
      <c r="D56" s="544"/>
      <c r="E56" s="544" t="s">
        <v>450</v>
      </c>
      <c r="F56" s="121"/>
      <c r="G56" s="121"/>
      <c r="H56" s="410"/>
      <c r="I56" s="125"/>
      <c r="J56" s="565">
        <v>2640</v>
      </c>
      <c r="K56" s="126"/>
      <c r="L56" s="127"/>
      <c r="M56" s="124"/>
      <c r="N56" s="124"/>
      <c r="P56" s="124"/>
      <c r="Q56" s="124"/>
      <c r="S56" s="124"/>
      <c r="T56" s="124"/>
      <c r="V56" s="124"/>
      <c r="W56" s="124"/>
      <c r="Y56" s="124"/>
      <c r="Z56" s="124"/>
      <c r="AB56" s="124"/>
      <c r="AC56" s="124"/>
      <c r="AD56" s="128"/>
      <c r="AE56" s="124"/>
      <c r="AF56" s="124"/>
      <c r="AG56" s="124"/>
      <c r="AH56" s="124"/>
      <c r="AI56" s="124"/>
      <c r="AJ56" s="134"/>
      <c r="AK56" s="124"/>
      <c r="AL56" s="124"/>
      <c r="AM56" s="124"/>
      <c r="AN56" s="124"/>
      <c r="AO56" s="124"/>
      <c r="AP56" s="124"/>
    </row>
    <row r="57" spans="1:42">
      <c r="A57" s="124"/>
      <c r="B57" s="124"/>
      <c r="C57" s="517" t="s">
        <v>451</v>
      </c>
      <c r="D57" s="544"/>
      <c r="E57" s="544">
        <v>5233</v>
      </c>
      <c r="F57" s="121"/>
      <c r="G57" s="121"/>
      <c r="H57" s="410"/>
      <c r="I57" s="125"/>
      <c r="J57" s="565">
        <v>12995</v>
      </c>
      <c r="K57" s="126"/>
      <c r="L57" s="127"/>
      <c r="M57" s="124"/>
      <c r="N57" s="124"/>
      <c r="P57" s="124"/>
      <c r="Q57" s="124"/>
      <c r="S57" s="124"/>
      <c r="T57" s="124"/>
      <c r="V57" s="124"/>
      <c r="W57" s="124"/>
      <c r="Y57" s="124"/>
      <c r="Z57" s="124"/>
      <c r="AB57" s="124"/>
      <c r="AC57" s="124"/>
      <c r="AD57" s="128"/>
      <c r="AE57" s="124"/>
      <c r="AF57" s="124"/>
      <c r="AG57" s="124"/>
      <c r="AH57" s="124"/>
      <c r="AI57" s="124"/>
      <c r="AJ57" s="134"/>
      <c r="AK57" s="124"/>
      <c r="AL57" s="124"/>
      <c r="AM57" s="124"/>
      <c r="AN57" s="124"/>
      <c r="AO57" s="124"/>
      <c r="AP57" s="124"/>
    </row>
    <row r="58" spans="1:42">
      <c r="A58" s="124"/>
      <c r="B58" s="124"/>
      <c r="C58" s="517" t="s">
        <v>452</v>
      </c>
      <c r="D58" s="544"/>
      <c r="E58" s="544">
        <v>5238</v>
      </c>
      <c r="F58" s="121"/>
      <c r="G58" s="121"/>
      <c r="H58" s="410"/>
      <c r="I58" s="125"/>
      <c r="J58" s="565">
        <v>22435</v>
      </c>
      <c r="K58" s="126"/>
      <c r="L58" s="127"/>
      <c r="M58" s="124"/>
      <c r="N58" s="124"/>
      <c r="P58" s="124"/>
      <c r="Q58" s="124"/>
      <c r="S58" s="124"/>
      <c r="T58" s="124"/>
      <c r="V58" s="124"/>
      <c r="W58" s="124"/>
      <c r="Y58" s="124"/>
      <c r="Z58" s="124"/>
      <c r="AB58" s="124"/>
      <c r="AC58" s="124"/>
      <c r="AD58" s="128"/>
      <c r="AE58" s="124"/>
      <c r="AF58" s="124"/>
      <c r="AG58" s="124"/>
      <c r="AH58" s="124"/>
      <c r="AI58" s="124"/>
      <c r="AJ58" s="134"/>
      <c r="AK58" s="124"/>
      <c r="AL58" s="124"/>
      <c r="AM58" s="124"/>
      <c r="AN58" s="124"/>
      <c r="AO58" s="124"/>
      <c r="AP58" s="124"/>
    </row>
    <row r="59" spans="1:42">
      <c r="A59" s="124"/>
      <c r="B59" s="124"/>
      <c r="C59" s="517"/>
      <c r="D59" s="544"/>
      <c r="E59" s="544" t="s">
        <v>449</v>
      </c>
      <c r="F59" s="121"/>
      <c r="G59" s="121"/>
      <c r="H59" s="410"/>
      <c r="I59" s="125"/>
      <c r="J59" s="565">
        <v>4000</v>
      </c>
      <c r="K59" s="126"/>
      <c r="L59" s="127"/>
      <c r="M59" s="124"/>
      <c r="N59" s="124"/>
      <c r="P59" s="124"/>
      <c r="Q59" s="124"/>
      <c r="S59" s="124"/>
      <c r="T59" s="124"/>
      <c r="V59" s="124"/>
      <c r="W59" s="124"/>
      <c r="Y59" s="124"/>
      <c r="Z59" s="124"/>
      <c r="AB59" s="124"/>
      <c r="AC59" s="124"/>
      <c r="AD59" s="128"/>
      <c r="AE59" s="124"/>
      <c r="AF59" s="124"/>
      <c r="AG59" s="124"/>
      <c r="AH59" s="124"/>
      <c r="AI59" s="124"/>
      <c r="AJ59" s="134"/>
      <c r="AK59" s="124"/>
      <c r="AL59" s="124"/>
      <c r="AM59" s="124"/>
      <c r="AN59" s="124"/>
      <c r="AO59" s="124"/>
      <c r="AP59" s="124"/>
    </row>
    <row r="60" spans="1:42">
      <c r="A60" s="124"/>
      <c r="B60" s="124"/>
      <c r="C60" s="517" t="s">
        <v>420</v>
      </c>
      <c r="D60" s="544"/>
      <c r="E60" s="544">
        <v>5251</v>
      </c>
      <c r="F60" s="121"/>
      <c r="G60" s="121"/>
      <c r="H60" s="410"/>
      <c r="I60" s="125"/>
      <c r="J60" s="565">
        <v>28332</v>
      </c>
      <c r="K60" s="126"/>
      <c r="L60" s="127"/>
      <c r="M60" s="124"/>
      <c r="N60" s="124"/>
      <c r="P60" s="124"/>
      <c r="Q60" s="124"/>
      <c r="S60" s="124"/>
      <c r="T60" s="124"/>
      <c r="V60" s="124"/>
      <c r="W60" s="124"/>
      <c r="Y60" s="124"/>
      <c r="Z60" s="124"/>
      <c r="AB60" s="124"/>
      <c r="AC60" s="124"/>
      <c r="AD60" s="128"/>
      <c r="AE60" s="124"/>
      <c r="AF60" s="124"/>
      <c r="AG60" s="124"/>
      <c r="AH60" s="124"/>
      <c r="AI60" s="124"/>
      <c r="AJ60" s="134"/>
      <c r="AK60" s="124"/>
      <c r="AL60" s="124"/>
      <c r="AM60" s="124"/>
      <c r="AN60" s="124"/>
      <c r="AO60" s="124"/>
      <c r="AP60" s="124"/>
    </row>
    <row r="61" spans="1:42" ht="13.5" hidden="1" customHeight="1">
      <c r="A61" s="124"/>
      <c r="B61" s="124"/>
      <c r="C61" s="517"/>
      <c r="D61" s="544"/>
      <c r="E61" s="544"/>
      <c r="F61" s="121"/>
      <c r="G61" s="121"/>
      <c r="H61" s="410"/>
      <c r="I61" s="125"/>
      <c r="J61" s="565"/>
      <c r="K61" s="126"/>
      <c r="L61" s="127"/>
      <c r="M61" s="124"/>
      <c r="N61" s="124"/>
      <c r="P61" s="124"/>
      <c r="Q61" s="124"/>
      <c r="S61" s="124"/>
      <c r="T61" s="124"/>
      <c r="V61" s="124"/>
      <c r="W61" s="124"/>
      <c r="Y61" s="124"/>
      <c r="Z61" s="124"/>
      <c r="AB61" s="124"/>
      <c r="AC61" s="124"/>
      <c r="AD61" s="128"/>
      <c r="AE61" s="124"/>
      <c r="AF61" s="124"/>
      <c r="AG61" s="124"/>
      <c r="AH61" s="124"/>
      <c r="AI61" s="124"/>
      <c r="AJ61" s="134"/>
      <c r="AK61" s="124"/>
      <c r="AL61" s="124"/>
      <c r="AM61" s="124"/>
      <c r="AN61" s="124"/>
      <c r="AO61" s="124"/>
      <c r="AP61" s="124"/>
    </row>
    <row r="62" spans="1:42" hidden="1">
      <c r="A62" s="124"/>
      <c r="B62" s="124"/>
      <c r="C62" s="517"/>
      <c r="D62" s="544"/>
      <c r="E62" s="544"/>
      <c r="F62" s="121"/>
      <c r="G62" s="121"/>
      <c r="H62" s="410"/>
      <c r="I62" s="125"/>
      <c r="J62" s="565"/>
      <c r="K62" s="126"/>
      <c r="L62" s="127"/>
      <c r="M62" s="124"/>
      <c r="N62" s="124"/>
      <c r="P62" s="124"/>
      <c r="Q62" s="124"/>
      <c r="S62" s="124"/>
      <c r="T62" s="124"/>
      <c r="V62" s="124"/>
      <c r="W62" s="124"/>
      <c r="Y62" s="124"/>
      <c r="Z62" s="124"/>
      <c r="AB62" s="124"/>
      <c r="AC62" s="124"/>
      <c r="AD62" s="128"/>
      <c r="AE62" s="124"/>
      <c r="AF62" s="124"/>
      <c r="AG62" s="124"/>
      <c r="AH62" s="124"/>
      <c r="AI62" s="124"/>
      <c r="AJ62" s="134"/>
      <c r="AK62" s="124"/>
      <c r="AL62" s="124"/>
      <c r="AM62" s="124"/>
      <c r="AN62" s="124"/>
      <c r="AO62" s="124"/>
      <c r="AP62" s="124"/>
    </row>
    <row r="63" spans="1:42" hidden="1">
      <c r="A63" s="124"/>
      <c r="B63" s="124"/>
      <c r="C63" s="517" t="s">
        <v>421</v>
      </c>
      <c r="D63" s="544"/>
      <c r="E63" s="544"/>
      <c r="F63" s="121"/>
      <c r="G63" s="121"/>
      <c r="H63" s="410"/>
      <c r="I63" s="125"/>
      <c r="J63" s="565">
        <v>618218.93999999994</v>
      </c>
      <c r="K63" s="126"/>
      <c r="L63" s="127"/>
      <c r="M63" s="124"/>
      <c r="N63" s="124"/>
      <c r="P63" s="124"/>
      <c r="Q63" s="124"/>
      <c r="S63" s="124"/>
      <c r="T63" s="124"/>
      <c r="V63" s="124"/>
      <c r="W63" s="124"/>
      <c r="Y63" s="124"/>
      <c r="Z63" s="124"/>
      <c r="AB63" s="124"/>
      <c r="AC63" s="124"/>
      <c r="AD63" s="128"/>
      <c r="AE63" s="124"/>
      <c r="AF63" s="124"/>
      <c r="AG63" s="124"/>
      <c r="AH63" s="124"/>
      <c r="AI63" s="124"/>
      <c r="AJ63" s="134"/>
      <c r="AK63" s="124"/>
      <c r="AL63" s="124"/>
      <c r="AM63" s="124"/>
      <c r="AN63" s="124"/>
      <c r="AO63" s="124"/>
      <c r="AP63" s="124"/>
    </row>
    <row r="64" spans="1:42" hidden="1">
      <c r="A64" s="124"/>
      <c r="B64" s="124"/>
      <c r="C64" s="517"/>
      <c r="D64" s="544"/>
      <c r="E64" s="544"/>
      <c r="F64" s="121"/>
      <c r="G64" s="121"/>
      <c r="H64" s="410"/>
      <c r="I64" s="125"/>
      <c r="J64" s="565"/>
      <c r="K64" s="126"/>
      <c r="L64" s="127"/>
      <c r="M64" s="124"/>
      <c r="N64" s="124"/>
      <c r="P64" s="124"/>
      <c r="Q64" s="124"/>
      <c r="S64" s="124"/>
      <c r="T64" s="124"/>
      <c r="V64" s="124"/>
      <c r="W64" s="124"/>
      <c r="Y64" s="124"/>
      <c r="Z64" s="124"/>
      <c r="AB64" s="124"/>
      <c r="AC64" s="124"/>
      <c r="AD64" s="128"/>
      <c r="AE64" s="124"/>
      <c r="AF64" s="124"/>
      <c r="AG64" s="124"/>
      <c r="AH64" s="124"/>
      <c r="AI64" s="124"/>
      <c r="AJ64" s="134"/>
      <c r="AK64" s="124"/>
      <c r="AL64" s="124"/>
      <c r="AM64" s="124"/>
      <c r="AN64" s="124"/>
      <c r="AO64" s="124"/>
      <c r="AP64" s="124"/>
    </row>
    <row r="65" spans="1:39" s="135" customFormat="1" ht="12.75" customHeight="1">
      <c r="C65" s="535"/>
      <c r="D65" s="542"/>
      <c r="E65" s="543"/>
      <c r="G65" s="405"/>
      <c r="H65" s="570"/>
      <c r="J65" s="405"/>
      <c r="K65" s="407"/>
      <c r="L65" s="408"/>
      <c r="AD65" s="144"/>
      <c r="AJ65" s="571"/>
    </row>
    <row r="66" spans="1:39" s="124" customFormat="1" ht="12" customHeight="1">
      <c r="C66" s="517"/>
      <c r="D66" s="536"/>
      <c r="E66" s="537"/>
      <c r="G66" s="126"/>
      <c r="I66" s="127"/>
      <c r="K66" s="131"/>
      <c r="N66" s="131"/>
      <c r="Q66" s="131"/>
      <c r="T66" s="131"/>
      <c r="W66" s="131"/>
      <c r="Z66" s="131"/>
      <c r="AG66" s="134"/>
    </row>
    <row r="67" spans="1:39" s="138" customFormat="1" ht="13.5" thickBot="1">
      <c r="C67" s="538"/>
      <c r="D67" s="539"/>
      <c r="E67" s="540"/>
      <c r="G67" s="421"/>
      <c r="I67" s="422" t="s">
        <v>7</v>
      </c>
      <c r="J67" s="139">
        <f>SUM(J25:J65)</f>
        <v>1104261.73</v>
      </c>
      <c r="K67" s="142"/>
      <c r="M67" s="138" t="s">
        <v>7</v>
      </c>
      <c r="N67" s="139">
        <f>SUM(N66:N66)</f>
        <v>0</v>
      </c>
      <c r="P67" s="138" t="s">
        <v>7</v>
      </c>
      <c r="Q67" s="139">
        <f>SUM(Q66:Q66)</f>
        <v>0</v>
      </c>
      <c r="S67" s="138" t="s">
        <v>7</v>
      </c>
      <c r="T67" s="139">
        <f>SUM(T66:T66)</f>
        <v>0</v>
      </c>
      <c r="V67" s="138" t="s">
        <v>7</v>
      </c>
      <c r="W67" s="139">
        <f>SUM(W66:W66)</f>
        <v>0</v>
      </c>
      <c r="Y67" s="138" t="s">
        <v>7</v>
      </c>
      <c r="Z67" s="139">
        <f>SUM(Z66:Z66)</f>
        <v>0</v>
      </c>
    </row>
    <row r="68" spans="1:39" ht="13.5" thickTop="1">
      <c r="A68" s="124"/>
      <c r="B68" s="124"/>
      <c r="C68" s="513"/>
      <c r="D68" s="516"/>
      <c r="E68" s="515"/>
      <c r="F68" s="124"/>
      <c r="G68" s="126"/>
      <c r="I68" s="127"/>
      <c r="J68" s="140">
        <f>J67-BS!D14</f>
        <v>-1.0000001639127731E-3</v>
      </c>
      <c r="K68" s="131"/>
      <c r="M68" s="124"/>
      <c r="N68" s="131"/>
      <c r="P68" s="124"/>
      <c r="Q68" s="131"/>
      <c r="S68" s="124"/>
      <c r="T68" s="131"/>
      <c r="V68" s="124"/>
      <c r="W68" s="131"/>
      <c r="Y68" s="124"/>
      <c r="Z68" s="131"/>
      <c r="AA68" s="128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</row>
    <row r="69" spans="1:39">
      <c r="A69" s="124"/>
      <c r="B69" s="124"/>
      <c r="C69" s="513"/>
      <c r="D69" s="516"/>
      <c r="E69" s="515"/>
      <c r="F69" s="124"/>
      <c r="G69" s="126"/>
      <c r="I69" s="127"/>
      <c r="J69" s="140"/>
      <c r="K69" s="131"/>
      <c r="M69" s="124"/>
      <c r="N69" s="131"/>
      <c r="P69" s="124"/>
      <c r="Q69" s="131"/>
      <c r="S69" s="124"/>
      <c r="T69" s="131"/>
      <c r="V69" s="124"/>
      <c r="W69" s="131"/>
      <c r="Y69" s="124"/>
      <c r="Z69" s="131"/>
      <c r="AA69" s="128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</row>
    <row r="70" spans="1:39">
      <c r="A70" s="124"/>
      <c r="B70" s="124"/>
      <c r="C70" s="513"/>
      <c r="D70" s="516"/>
      <c r="E70" s="515"/>
      <c r="F70" s="124"/>
      <c r="G70" s="126"/>
      <c r="I70" s="127"/>
      <c r="J70" s="140"/>
      <c r="K70" s="131"/>
      <c r="M70" s="124"/>
      <c r="N70" s="131"/>
      <c r="P70" s="124"/>
      <c r="Q70" s="131"/>
      <c r="S70" s="124"/>
      <c r="T70" s="131"/>
      <c r="V70" s="124"/>
      <c r="W70" s="131"/>
      <c r="Y70" s="124"/>
      <c r="Z70" s="131"/>
      <c r="AA70" s="128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</row>
    <row r="71" spans="1:39">
      <c r="A71" s="124"/>
      <c r="B71" s="124"/>
      <c r="C71" s="124"/>
      <c r="D71" s="398"/>
      <c r="E71" s="125"/>
      <c r="F71" s="124"/>
      <c r="G71" s="126"/>
      <c r="I71" s="127"/>
      <c r="J71" s="140"/>
      <c r="K71" s="131"/>
      <c r="M71" s="124"/>
      <c r="N71" s="131"/>
      <c r="P71" s="124"/>
      <c r="Q71" s="131"/>
      <c r="S71" s="124"/>
      <c r="T71" s="131"/>
      <c r="V71" s="124"/>
      <c r="W71" s="131"/>
      <c r="Y71" s="124"/>
      <c r="Z71" s="131"/>
      <c r="AA71" s="128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</row>
    <row r="72" spans="1:39">
      <c r="A72" s="124"/>
      <c r="B72" s="124"/>
      <c r="C72" s="124"/>
      <c r="D72" s="398"/>
      <c r="E72" s="125"/>
      <c r="F72" s="124"/>
      <c r="G72" s="126"/>
      <c r="I72" s="127"/>
      <c r="J72" s="140"/>
      <c r="K72" s="131"/>
      <c r="M72" s="124"/>
      <c r="N72" s="131"/>
      <c r="P72" s="124"/>
      <c r="Q72" s="131"/>
      <c r="S72" s="124"/>
      <c r="T72" s="131"/>
      <c r="V72" s="124"/>
      <c r="W72" s="131"/>
      <c r="Y72" s="124"/>
      <c r="Z72" s="131"/>
      <c r="AA72" s="128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</row>
    <row r="73" spans="1:39">
      <c r="A73" s="132" t="s">
        <v>35</v>
      </c>
      <c r="AA73" s="124"/>
      <c r="AB73" s="124"/>
      <c r="AC73" s="124"/>
      <c r="AD73" s="124"/>
      <c r="AE73" s="124"/>
      <c r="AF73" s="124"/>
      <c r="AG73" s="133"/>
      <c r="AH73" s="124"/>
      <c r="AI73" s="124"/>
      <c r="AJ73" s="124"/>
      <c r="AK73" s="124"/>
      <c r="AL73" s="124"/>
      <c r="AM73" s="124"/>
    </row>
    <row r="74" spans="1:39">
      <c r="A74" s="132" t="s">
        <v>34</v>
      </c>
      <c r="H74" s="140"/>
      <c r="AA74" s="128"/>
      <c r="AB74" s="124"/>
      <c r="AC74" s="124"/>
      <c r="AD74" s="124"/>
      <c r="AE74" s="124"/>
      <c r="AF74" s="124"/>
      <c r="AG74" s="134"/>
      <c r="AH74" s="124"/>
      <c r="AI74" s="124"/>
      <c r="AJ74" s="124"/>
      <c r="AK74" s="124"/>
      <c r="AL74" s="124"/>
      <c r="AM74" s="124"/>
    </row>
    <row r="75" spans="1:39">
      <c r="A75" s="135"/>
      <c r="B75" s="135"/>
      <c r="C75" s="135"/>
      <c r="D75" s="405"/>
      <c r="E75" s="406"/>
      <c r="F75" s="135"/>
      <c r="G75" s="407"/>
      <c r="H75" s="407"/>
      <c r="I75" s="408"/>
      <c r="J75" s="135"/>
      <c r="M75" s="135"/>
      <c r="N75" s="135"/>
      <c r="P75" s="135"/>
      <c r="Q75" s="135"/>
      <c r="S75" s="135"/>
      <c r="T75" s="135"/>
      <c r="V75" s="135"/>
      <c r="W75" s="135"/>
      <c r="Y75" s="135"/>
      <c r="Z75" s="135"/>
      <c r="AA75" s="128"/>
      <c r="AB75" s="124"/>
      <c r="AC75" s="124"/>
      <c r="AD75" s="124"/>
      <c r="AE75" s="124"/>
      <c r="AF75" s="124"/>
      <c r="AG75" s="134"/>
      <c r="AH75" s="124"/>
      <c r="AI75" s="124"/>
      <c r="AJ75" s="124"/>
      <c r="AK75" s="124"/>
      <c r="AL75" s="124"/>
      <c r="AM75" s="124"/>
    </row>
    <row r="76" spans="1:39" s="124" customFormat="1">
      <c r="D76" s="398"/>
      <c r="E76" s="125"/>
      <c r="I76" s="127"/>
      <c r="J76" s="131"/>
      <c r="K76" s="131"/>
      <c r="N76" s="131"/>
      <c r="Q76" s="131"/>
      <c r="T76" s="131"/>
      <c r="W76" s="131"/>
      <c r="Z76" s="131"/>
      <c r="AA76" s="131"/>
    </row>
    <row r="77" spans="1:39" s="124" customFormat="1">
      <c r="B77" s="128" t="s">
        <v>380</v>
      </c>
      <c r="D77" s="398"/>
      <c r="E77" s="125"/>
      <c r="I77" s="127"/>
      <c r="J77" s="131"/>
      <c r="K77" s="131"/>
      <c r="N77" s="131"/>
      <c r="Q77" s="131"/>
      <c r="T77" s="131"/>
      <c r="W77" s="131"/>
      <c r="Z77" s="131"/>
      <c r="AA77" s="131"/>
    </row>
    <row r="78" spans="1:39" s="124" customFormat="1">
      <c r="D78" s="398"/>
      <c r="E78" s="125"/>
      <c r="I78" s="127"/>
      <c r="J78" s="131">
        <v>5265490.9221791662</v>
      </c>
      <c r="K78" s="131"/>
      <c r="N78" s="131"/>
      <c r="Q78" s="131"/>
      <c r="T78" s="131"/>
      <c r="W78" s="131"/>
      <c r="Z78" s="131"/>
      <c r="AA78" s="131"/>
    </row>
    <row r="79" spans="1:39" s="124" customFormat="1">
      <c r="B79" s="128" t="s">
        <v>333</v>
      </c>
      <c r="D79" s="398"/>
      <c r="E79" s="125"/>
      <c r="G79" s="398"/>
      <c r="I79" s="127"/>
      <c r="J79" s="131"/>
      <c r="K79" s="131"/>
      <c r="N79" s="131"/>
      <c r="Q79" s="131"/>
      <c r="T79" s="131"/>
      <c r="W79" s="131"/>
      <c r="Z79" s="131"/>
      <c r="AA79" s="131"/>
    </row>
    <row r="80" spans="1:39" s="124" customFormat="1">
      <c r="C80" s="124" t="s">
        <v>418</v>
      </c>
      <c r="D80" s="398">
        <v>389383.6</v>
      </c>
      <c r="E80" s="125"/>
      <c r="F80" s="398"/>
      <c r="G80" s="398"/>
      <c r="I80" s="127"/>
      <c r="K80" s="131"/>
      <c r="N80" s="131"/>
      <c r="Q80" s="131"/>
      <c r="T80" s="131"/>
      <c r="W80" s="131"/>
      <c r="Z80" s="131"/>
      <c r="AA80" s="131"/>
    </row>
    <row r="81" spans="1:39" s="124" customFormat="1">
      <c r="C81" s="569" t="s">
        <v>439</v>
      </c>
      <c r="D81" s="398">
        <v>187402.13</v>
      </c>
      <c r="E81" s="125"/>
      <c r="F81" s="398"/>
      <c r="G81" s="398"/>
      <c r="I81" s="127"/>
      <c r="K81" s="131"/>
      <c r="N81" s="131"/>
      <c r="Q81" s="131"/>
      <c r="T81" s="131"/>
      <c r="W81" s="131"/>
      <c r="Z81" s="131"/>
      <c r="AA81" s="131"/>
    </row>
    <row r="82" spans="1:39" s="124" customFormat="1">
      <c r="C82" s="124" t="s">
        <v>440</v>
      </c>
      <c r="D82" s="405">
        <v>162348.96</v>
      </c>
      <c r="E82" s="125"/>
      <c r="F82" s="398"/>
      <c r="G82" s="398"/>
      <c r="I82" s="127"/>
      <c r="K82" s="131"/>
      <c r="N82" s="131"/>
      <c r="Q82" s="131"/>
      <c r="T82" s="131"/>
      <c r="W82" s="131"/>
      <c r="Z82" s="131"/>
      <c r="AA82" s="131"/>
    </row>
    <row r="83" spans="1:39" s="124" customFormat="1">
      <c r="D83" s="398"/>
      <c r="E83" s="125"/>
      <c r="F83" s="398"/>
      <c r="G83" s="398"/>
      <c r="I83" s="127"/>
      <c r="K83" s="131"/>
      <c r="N83" s="131"/>
      <c r="Q83" s="131"/>
      <c r="T83" s="131"/>
      <c r="W83" s="131"/>
      <c r="Z83" s="131"/>
      <c r="AA83" s="131"/>
    </row>
    <row r="84" spans="1:39" s="124" customFormat="1">
      <c r="D84" s="398"/>
      <c r="E84" s="403"/>
      <c r="F84" s="398"/>
      <c r="G84" s="131"/>
      <c r="I84" s="127"/>
      <c r="J84" s="131">
        <f>SUM(D80:D83)</f>
        <v>739134.69</v>
      </c>
      <c r="K84" s="131"/>
      <c r="N84" s="131"/>
      <c r="Q84" s="131"/>
      <c r="T84" s="131"/>
      <c r="W84" s="131"/>
      <c r="Z84" s="131"/>
      <c r="AA84" s="131"/>
    </row>
    <row r="85" spans="1:39" s="124" customFormat="1">
      <c r="D85" s="398"/>
      <c r="E85" s="403"/>
      <c r="F85" s="398"/>
      <c r="G85" s="131"/>
      <c r="I85" s="127"/>
      <c r="J85" s="131"/>
      <c r="K85" s="131"/>
      <c r="N85" s="131"/>
      <c r="Q85" s="131"/>
      <c r="T85" s="131"/>
      <c r="W85" s="131"/>
      <c r="Z85" s="131"/>
      <c r="AA85" s="131"/>
    </row>
    <row r="86" spans="1:39" s="124" customFormat="1">
      <c r="D86" s="398"/>
      <c r="E86" s="403"/>
      <c r="F86" s="131"/>
      <c r="G86" s="398"/>
      <c r="I86" s="127"/>
      <c r="J86" s="131"/>
      <c r="K86" s="131"/>
      <c r="N86" s="131"/>
      <c r="Q86" s="131"/>
      <c r="T86" s="131"/>
      <c r="W86" s="131"/>
      <c r="Z86" s="131"/>
      <c r="AA86" s="131"/>
    </row>
    <row r="87" spans="1:39" s="124" customFormat="1">
      <c r="B87" s="128" t="s">
        <v>334</v>
      </c>
      <c r="D87" s="398"/>
      <c r="E87" s="125"/>
      <c r="G87" s="398"/>
      <c r="I87" s="127"/>
      <c r="J87" s="131"/>
      <c r="K87" s="131"/>
      <c r="N87" s="131"/>
      <c r="Q87" s="131"/>
      <c r="T87" s="131"/>
      <c r="W87" s="131"/>
      <c r="Z87" s="131"/>
      <c r="AA87" s="131"/>
    </row>
    <row r="88" spans="1:39" s="124" customFormat="1">
      <c r="C88" s="124" t="s">
        <v>441</v>
      </c>
      <c r="D88" s="398">
        <v>115178.57</v>
      </c>
      <c r="E88" s="125"/>
      <c r="I88" s="127"/>
      <c r="J88" s="131"/>
      <c r="K88" s="131"/>
      <c r="N88" s="131"/>
      <c r="Q88" s="131"/>
      <c r="T88" s="131"/>
      <c r="W88" s="131"/>
      <c r="Z88" s="131"/>
      <c r="AA88" s="131"/>
    </row>
    <row r="89" spans="1:39" s="124" customFormat="1">
      <c r="C89" s="124" t="s">
        <v>442</v>
      </c>
      <c r="D89" s="398">
        <v>131696.43</v>
      </c>
      <c r="E89" s="125"/>
      <c r="I89" s="127"/>
      <c r="J89" s="131"/>
      <c r="K89" s="131"/>
      <c r="N89" s="131"/>
      <c r="Q89" s="131"/>
      <c r="T89" s="131"/>
      <c r="W89" s="131"/>
      <c r="Z89" s="131"/>
      <c r="AA89" s="131"/>
    </row>
    <row r="90" spans="1:39" s="124" customFormat="1">
      <c r="C90" s="124" t="s">
        <v>454</v>
      </c>
      <c r="D90" s="405">
        <v>2678.57</v>
      </c>
      <c r="E90" s="125"/>
      <c r="I90" s="127"/>
      <c r="J90" s="131"/>
      <c r="K90" s="131"/>
      <c r="N90" s="131"/>
      <c r="Q90" s="131"/>
      <c r="T90" s="131"/>
      <c r="W90" s="131"/>
      <c r="Z90" s="131"/>
      <c r="AA90" s="131"/>
    </row>
    <row r="91" spans="1:39" s="124" customFormat="1">
      <c r="D91" s="398"/>
      <c r="E91" s="125"/>
      <c r="I91" s="127"/>
      <c r="J91" s="131">
        <f>SUM(D88:D90)</f>
        <v>249553.57</v>
      </c>
      <c r="K91" s="131"/>
      <c r="N91" s="131"/>
      <c r="Q91" s="131"/>
      <c r="T91" s="131"/>
      <c r="W91" s="131"/>
      <c r="Z91" s="131"/>
      <c r="AA91" s="131"/>
    </row>
    <row r="92" spans="1:39" s="135" customFormat="1">
      <c r="B92" s="144" t="s">
        <v>174</v>
      </c>
      <c r="D92" s="405"/>
      <c r="E92" s="406"/>
      <c r="G92" s="405"/>
      <c r="I92" s="408"/>
      <c r="J92" s="141">
        <f>-TB!H52</f>
        <v>-427176.81</v>
      </c>
      <c r="K92" s="141"/>
      <c r="N92" s="141"/>
      <c r="Q92" s="141"/>
      <c r="T92" s="141"/>
      <c r="W92" s="141"/>
      <c r="Z92" s="141"/>
      <c r="AA92" s="141"/>
    </row>
    <row r="93" spans="1:39" s="138" customFormat="1" ht="13.5" thickBot="1">
      <c r="C93" s="138" t="s">
        <v>30</v>
      </c>
      <c r="D93" s="419"/>
      <c r="E93" s="420"/>
      <c r="G93" s="421"/>
      <c r="I93" s="422" t="s">
        <v>7</v>
      </c>
      <c r="J93" s="139">
        <f>SUM(J76:J92)</f>
        <v>5827002.3721791664</v>
      </c>
      <c r="K93" s="142"/>
      <c r="M93" s="138" t="s">
        <v>7</v>
      </c>
      <c r="N93" s="139" t="e">
        <f>SUM(#REF!)</f>
        <v>#REF!</v>
      </c>
      <c r="P93" s="138" t="s">
        <v>7</v>
      </c>
      <c r="Q93" s="139" t="e">
        <f>SUM(#REF!)</f>
        <v>#REF!</v>
      </c>
      <c r="S93" s="138" t="s">
        <v>7</v>
      </c>
      <c r="T93" s="139" t="e">
        <f>SUM(#REF!)</f>
        <v>#REF!</v>
      </c>
      <c r="V93" s="138" t="s">
        <v>7</v>
      </c>
      <c r="W93" s="139" t="e">
        <f>SUM(#REF!)</f>
        <v>#REF!</v>
      </c>
      <c r="Y93" s="138" t="s">
        <v>7</v>
      </c>
      <c r="Z93" s="139" t="e">
        <f>SUM(#REF!)</f>
        <v>#REF!</v>
      </c>
    </row>
    <row r="94" spans="1:39" ht="13.5" thickTop="1">
      <c r="J94" s="140">
        <f>J93-BS!D15</f>
        <v>0</v>
      </c>
      <c r="K94" s="131"/>
      <c r="AA94" s="125"/>
      <c r="AB94" s="124"/>
      <c r="AC94" s="124"/>
      <c r="AD94" s="124"/>
      <c r="AE94" s="124"/>
      <c r="AF94" s="124"/>
      <c r="AG94" s="131"/>
      <c r="AH94" s="142"/>
      <c r="AI94" s="124"/>
      <c r="AJ94" s="124"/>
      <c r="AK94" s="124"/>
      <c r="AL94" s="124"/>
      <c r="AM94" s="124"/>
    </row>
    <row r="95" spans="1:39">
      <c r="G95" s="423"/>
      <c r="J95" s="140"/>
      <c r="K95" s="131"/>
      <c r="AA95" s="125"/>
      <c r="AB95" s="124"/>
      <c r="AC95" s="124"/>
      <c r="AD95" s="124"/>
      <c r="AE95" s="124"/>
      <c r="AF95" s="124"/>
      <c r="AG95" s="131"/>
      <c r="AH95" s="142"/>
      <c r="AI95" s="124"/>
      <c r="AJ95" s="124"/>
      <c r="AK95" s="124"/>
      <c r="AL95" s="124"/>
      <c r="AM95" s="124"/>
    </row>
    <row r="96" spans="1:39">
      <c r="A96" s="132" t="s">
        <v>37</v>
      </c>
      <c r="AA96" s="128"/>
      <c r="AB96" s="124"/>
      <c r="AC96" s="124"/>
      <c r="AD96" s="124"/>
      <c r="AE96" s="124"/>
      <c r="AF96" s="124"/>
      <c r="AG96" s="131"/>
      <c r="AH96" s="143"/>
      <c r="AI96" s="124"/>
      <c r="AJ96" s="124"/>
      <c r="AK96" s="124"/>
      <c r="AL96" s="124"/>
      <c r="AM96" s="124"/>
    </row>
    <row r="97" spans="1:39" s="135" customFormat="1">
      <c r="A97" s="144" t="s">
        <v>36</v>
      </c>
      <c r="D97" s="405"/>
      <c r="E97" s="406"/>
      <c r="G97" s="407"/>
      <c r="I97" s="408"/>
      <c r="K97" s="124"/>
      <c r="AA97" s="144"/>
      <c r="AG97" s="141"/>
      <c r="AH97" s="145"/>
    </row>
    <row r="98" spans="1:39">
      <c r="B98" s="132" t="s">
        <v>99</v>
      </c>
      <c r="I98" s="123" t="s">
        <v>7</v>
      </c>
      <c r="J98" s="146">
        <f>TB!H12</f>
        <v>2145.1024999999991</v>
      </c>
      <c r="K98" s="149"/>
      <c r="L98" s="147"/>
      <c r="N98" s="146"/>
      <c r="Q98" s="146"/>
      <c r="T98" s="146"/>
      <c r="W98" s="146"/>
      <c r="Z98" s="146"/>
      <c r="AA98" s="148"/>
      <c r="AB98" s="124"/>
      <c r="AC98" s="125"/>
      <c r="AD98" s="124"/>
      <c r="AE98" s="124"/>
      <c r="AF98" s="124"/>
      <c r="AG98" s="131"/>
      <c r="AH98" s="143"/>
      <c r="AI98" s="124"/>
      <c r="AJ98" s="124"/>
      <c r="AK98" s="124"/>
      <c r="AL98" s="124"/>
      <c r="AM98" s="124"/>
    </row>
    <row r="99" spans="1:39" s="124" customFormat="1">
      <c r="B99" s="128" t="s">
        <v>100</v>
      </c>
      <c r="D99" s="398"/>
      <c r="E99" s="125"/>
      <c r="G99" s="126"/>
      <c r="I99" s="127"/>
      <c r="J99" s="146">
        <f>TB!H13</f>
        <v>43946.394375000011</v>
      </c>
      <c r="K99" s="149"/>
      <c r="L99" s="150"/>
      <c r="N99" s="149"/>
      <c r="Q99" s="149"/>
      <c r="T99" s="149"/>
      <c r="W99" s="149"/>
      <c r="Z99" s="149"/>
      <c r="AA99" s="148"/>
      <c r="AC99" s="125"/>
      <c r="AG99" s="131"/>
      <c r="AH99" s="143"/>
    </row>
    <row r="100" spans="1:39" s="124" customFormat="1">
      <c r="B100" s="128" t="s">
        <v>315</v>
      </c>
      <c r="D100" s="398"/>
      <c r="E100" s="125"/>
      <c r="G100" s="126"/>
      <c r="I100" s="127"/>
      <c r="J100" s="146">
        <f>TB!H14</f>
        <v>1185.5</v>
      </c>
      <c r="K100" s="149"/>
      <c r="L100" s="150"/>
      <c r="N100" s="149"/>
      <c r="Q100" s="149"/>
      <c r="T100" s="149"/>
      <c r="W100" s="149"/>
      <c r="Z100" s="149"/>
      <c r="AA100" s="148"/>
      <c r="AC100" s="125"/>
      <c r="AG100" s="131"/>
      <c r="AH100" s="143"/>
    </row>
    <row r="101" spans="1:39" s="124" customFormat="1">
      <c r="B101" s="128" t="s">
        <v>119</v>
      </c>
      <c r="D101" s="398"/>
      <c r="E101" s="125"/>
      <c r="G101" s="126"/>
      <c r="I101" s="127"/>
      <c r="J101" s="146">
        <f>TB!H36+TB!H37</f>
        <v>150490.86153979599</v>
      </c>
      <c r="K101" s="149"/>
      <c r="L101" s="150"/>
      <c r="N101" s="149"/>
      <c r="Q101" s="149"/>
      <c r="T101" s="149"/>
      <c r="W101" s="149"/>
      <c r="Z101" s="149"/>
      <c r="AA101" s="148"/>
      <c r="AC101" s="125"/>
      <c r="AG101" s="131"/>
      <c r="AH101" s="143"/>
    </row>
    <row r="102" spans="1:39" s="124" customFormat="1">
      <c r="B102" s="128" t="s">
        <v>101</v>
      </c>
      <c r="D102" s="398"/>
      <c r="E102" s="125"/>
      <c r="G102" s="126"/>
      <c r="I102" s="127"/>
      <c r="J102" s="149"/>
      <c r="K102" s="149"/>
      <c r="L102" s="150"/>
      <c r="N102" s="149"/>
      <c r="Q102" s="149"/>
      <c r="T102" s="149"/>
      <c r="W102" s="149"/>
      <c r="Z102" s="149"/>
      <c r="AA102" s="148"/>
      <c r="AC102" s="125"/>
      <c r="AG102" s="131"/>
      <c r="AH102" s="143"/>
    </row>
    <row r="103" spans="1:39" s="124" customFormat="1">
      <c r="C103" s="124" t="s">
        <v>178</v>
      </c>
      <c r="D103" s="398" t="s">
        <v>176</v>
      </c>
      <c r="E103" s="125"/>
      <c r="G103" s="424">
        <v>137458.42000000001</v>
      </c>
      <c r="I103" s="127"/>
      <c r="J103" s="149"/>
      <c r="K103" s="149"/>
      <c r="L103" s="150"/>
      <c r="N103" s="149"/>
      <c r="Q103" s="149"/>
      <c r="T103" s="149"/>
      <c r="W103" s="149"/>
      <c r="Z103" s="149"/>
      <c r="AA103" s="148"/>
      <c r="AC103" s="125"/>
      <c r="AG103" s="131"/>
      <c r="AH103" s="143"/>
    </row>
    <row r="104" spans="1:39" s="124" customFormat="1">
      <c r="C104" s="124" t="s">
        <v>179</v>
      </c>
      <c r="D104" s="398" t="s">
        <v>177</v>
      </c>
      <c r="E104" s="125"/>
      <c r="G104" s="425">
        <v>26630</v>
      </c>
      <c r="I104" s="127"/>
      <c r="J104" s="149">
        <f>SUM(G103:G104)</f>
        <v>164088.42000000001</v>
      </c>
      <c r="K104" s="149"/>
      <c r="L104" s="150"/>
      <c r="N104" s="149"/>
      <c r="Q104" s="149"/>
      <c r="T104" s="149"/>
      <c r="W104" s="149"/>
      <c r="Z104" s="149"/>
      <c r="AA104" s="148"/>
      <c r="AC104" s="125"/>
      <c r="AG104" s="131"/>
      <c r="AH104" s="143"/>
    </row>
    <row r="105" spans="1:39" s="135" customFormat="1">
      <c r="D105" s="405"/>
      <c r="E105" s="406"/>
      <c r="G105" s="407"/>
      <c r="I105" s="408"/>
      <c r="K105" s="124"/>
      <c r="AG105" s="141"/>
      <c r="AH105" s="151"/>
    </row>
    <row r="106" spans="1:39" s="124" customFormat="1">
      <c r="D106" s="398"/>
      <c r="E106" s="125"/>
      <c r="G106" s="126"/>
      <c r="I106" s="127"/>
      <c r="J106" s="149"/>
      <c r="K106" s="149"/>
      <c r="L106" s="150"/>
      <c r="N106" s="149"/>
      <c r="Q106" s="149"/>
      <c r="T106" s="149"/>
      <c r="W106" s="149"/>
      <c r="Z106" s="149"/>
      <c r="AA106" s="148"/>
      <c r="AC106" s="125"/>
      <c r="AG106" s="131"/>
      <c r="AH106" s="143"/>
    </row>
    <row r="107" spans="1:39" s="132" customFormat="1" ht="13.5" thickBot="1">
      <c r="A107" s="138"/>
      <c r="B107" s="138"/>
      <c r="C107" s="138" t="s">
        <v>30</v>
      </c>
      <c r="D107" s="419"/>
      <c r="E107" s="420"/>
      <c r="F107" s="138"/>
      <c r="G107" s="421"/>
      <c r="H107" s="421"/>
      <c r="I107" s="422" t="s">
        <v>7</v>
      </c>
      <c r="J107" s="139">
        <f>SUM(J98:J104)</f>
        <v>361856.27841479599</v>
      </c>
      <c r="K107" s="142"/>
      <c r="M107" s="152" t="s">
        <v>7</v>
      </c>
      <c r="N107" s="153">
        <f>SUM(N98:N99)</f>
        <v>0</v>
      </c>
      <c r="P107" s="152" t="s">
        <v>7</v>
      </c>
      <c r="Q107" s="153">
        <f>SUM(Q98:Q99)</f>
        <v>0</v>
      </c>
      <c r="S107" s="152" t="s">
        <v>7</v>
      </c>
      <c r="T107" s="153">
        <f>SUM(T98:T99)</f>
        <v>0</v>
      </c>
      <c r="V107" s="152" t="s">
        <v>7</v>
      </c>
      <c r="W107" s="153">
        <f>SUM(W98:W99)</f>
        <v>0</v>
      </c>
      <c r="Y107" s="152" t="s">
        <v>7</v>
      </c>
      <c r="Z107" s="153">
        <f>SUM(Z98:Z99)</f>
        <v>0</v>
      </c>
      <c r="AA107" s="128"/>
      <c r="AB107" s="128"/>
      <c r="AC107" s="128"/>
      <c r="AD107" s="128"/>
      <c r="AE107" s="128"/>
      <c r="AF107" s="128"/>
      <c r="AG107" s="128"/>
      <c r="AH107" s="142"/>
      <c r="AI107" s="128"/>
      <c r="AJ107" s="128"/>
      <c r="AK107" s="128"/>
      <c r="AL107" s="128"/>
      <c r="AM107" s="128"/>
    </row>
    <row r="108" spans="1:39" ht="13.5" thickTop="1">
      <c r="J108" s="140">
        <f>J107-BS!D22</f>
        <v>0</v>
      </c>
      <c r="K108" s="131"/>
      <c r="AA108" s="125"/>
      <c r="AB108" s="124"/>
      <c r="AC108" s="124"/>
      <c r="AD108" s="124"/>
      <c r="AE108" s="124"/>
      <c r="AF108" s="124"/>
      <c r="AG108" s="131"/>
      <c r="AH108" s="142"/>
      <c r="AI108" s="124"/>
      <c r="AJ108" s="124"/>
      <c r="AK108" s="124"/>
      <c r="AL108" s="124"/>
      <c r="AM108" s="124"/>
    </row>
    <row r="109" spans="1:39">
      <c r="A109" s="132" t="s">
        <v>39</v>
      </c>
      <c r="AA109" s="124"/>
      <c r="AB109" s="124"/>
      <c r="AC109" s="124"/>
      <c r="AD109" s="124"/>
      <c r="AE109" s="124"/>
      <c r="AF109" s="124"/>
      <c r="AG109" s="154"/>
      <c r="AH109" s="124"/>
      <c r="AI109" s="124"/>
      <c r="AJ109" s="124"/>
      <c r="AK109" s="124"/>
      <c r="AL109" s="124"/>
      <c r="AM109" s="124"/>
    </row>
    <row r="110" spans="1:39" s="135" customFormat="1">
      <c r="A110" s="144" t="s">
        <v>38</v>
      </c>
      <c r="D110" s="405"/>
      <c r="E110" s="406"/>
      <c r="G110" s="407"/>
      <c r="I110" s="408"/>
      <c r="K110" s="124"/>
      <c r="AD110" s="155"/>
      <c r="AG110" s="156"/>
    </row>
    <row r="111" spans="1:39">
      <c r="B111" s="132" t="s">
        <v>109</v>
      </c>
      <c r="C111" s="426"/>
      <c r="E111" s="157"/>
      <c r="F111" s="154"/>
      <c r="G111" s="140"/>
      <c r="J111" s="131"/>
      <c r="K111" s="510"/>
      <c r="L111" s="140"/>
      <c r="N111" s="140"/>
      <c r="Q111" s="140"/>
      <c r="T111" s="140"/>
      <c r="W111" s="140"/>
      <c r="Z111" s="140"/>
      <c r="AA111" s="124"/>
      <c r="AB111" s="124"/>
      <c r="AC111" s="124"/>
      <c r="AD111" s="143"/>
      <c r="AE111" s="124"/>
      <c r="AF111" s="124"/>
      <c r="AG111" s="154"/>
      <c r="AH111" s="124"/>
      <c r="AI111" s="124"/>
      <c r="AJ111" s="124"/>
      <c r="AK111" s="124"/>
      <c r="AL111" s="124"/>
      <c r="AM111" s="124"/>
    </row>
    <row r="112" spans="1:39">
      <c r="B112" s="132"/>
      <c r="C112" s="119" t="s">
        <v>405</v>
      </c>
      <c r="D112" s="154">
        <f>J114-D113</f>
        <v>995210.48740059638</v>
      </c>
      <c r="E112" s="157"/>
      <c r="F112" s="154"/>
      <c r="G112" s="140"/>
      <c r="J112" s="131"/>
      <c r="K112" s="510"/>
      <c r="L112" s="140"/>
      <c r="N112" s="140"/>
      <c r="Q112" s="140"/>
      <c r="T112" s="140"/>
      <c r="W112" s="140"/>
      <c r="Z112" s="140"/>
      <c r="AA112" s="124"/>
      <c r="AB112" s="124"/>
      <c r="AC112" s="124"/>
      <c r="AD112" s="143"/>
      <c r="AE112" s="124"/>
      <c r="AF112" s="124"/>
      <c r="AG112" s="154"/>
      <c r="AH112" s="124"/>
      <c r="AI112" s="124"/>
      <c r="AJ112" s="124"/>
      <c r="AK112" s="124"/>
      <c r="AL112" s="124"/>
      <c r="AM112" s="124"/>
    </row>
    <row r="113" spans="2:39">
      <c r="B113" s="132"/>
      <c r="C113" s="119" t="s">
        <v>406</v>
      </c>
      <c r="D113" s="405">
        <v>66301.61</v>
      </c>
      <c r="E113" s="157"/>
      <c r="G113" s="140"/>
      <c r="J113" s="131"/>
      <c r="K113" s="510"/>
      <c r="L113" s="140"/>
      <c r="N113" s="140"/>
      <c r="Q113" s="140"/>
      <c r="T113" s="140"/>
      <c r="W113" s="140"/>
      <c r="Z113" s="140"/>
      <c r="AA113" s="124"/>
      <c r="AB113" s="124"/>
      <c r="AC113" s="124"/>
      <c r="AD113" s="143"/>
      <c r="AE113" s="124"/>
      <c r="AF113" s="124"/>
      <c r="AG113" s="154"/>
      <c r="AH113" s="124"/>
      <c r="AI113" s="124"/>
      <c r="AJ113" s="124"/>
      <c r="AK113" s="124"/>
      <c r="AL113" s="124"/>
      <c r="AM113" s="124"/>
    </row>
    <row r="114" spans="2:39">
      <c r="B114" s="132"/>
      <c r="D114" s="120">
        <f>SUM(D112:D113)</f>
        <v>1061512.0974005964</v>
      </c>
      <c r="E114" s="157"/>
      <c r="F114" s="154"/>
      <c r="G114" s="140"/>
      <c r="J114" s="131">
        <f>-TB!H26</f>
        <v>1061512.0974005964</v>
      </c>
      <c r="K114" s="510"/>
      <c r="L114" s="140"/>
      <c r="N114" s="140"/>
      <c r="Q114" s="140"/>
      <c r="T114" s="140"/>
      <c r="W114" s="140"/>
      <c r="Z114" s="140"/>
      <c r="AA114" s="124"/>
      <c r="AB114" s="124"/>
      <c r="AC114" s="124"/>
      <c r="AD114" s="143"/>
      <c r="AE114" s="124"/>
      <c r="AF114" s="124"/>
      <c r="AG114" s="154"/>
      <c r="AH114" s="124"/>
      <c r="AI114" s="124"/>
      <c r="AJ114" s="124"/>
      <c r="AK114" s="124"/>
      <c r="AL114" s="124"/>
      <c r="AM114" s="124"/>
    </row>
    <row r="115" spans="2:39">
      <c r="B115" s="132"/>
      <c r="E115" s="157"/>
      <c r="F115" s="154"/>
      <c r="G115" s="140"/>
      <c r="J115" s="131"/>
      <c r="K115" s="510"/>
      <c r="L115" s="140"/>
      <c r="N115" s="140"/>
      <c r="Q115" s="140"/>
      <c r="T115" s="140"/>
      <c r="W115" s="140"/>
      <c r="Z115" s="140"/>
      <c r="AA115" s="124"/>
      <c r="AB115" s="124"/>
      <c r="AC115" s="124"/>
      <c r="AD115" s="143"/>
      <c r="AE115" s="124"/>
      <c r="AF115" s="124"/>
      <c r="AG115" s="154"/>
      <c r="AH115" s="124"/>
      <c r="AI115" s="124"/>
      <c r="AJ115" s="124"/>
      <c r="AK115" s="124"/>
      <c r="AL115" s="124"/>
      <c r="AM115" s="124"/>
    </row>
    <row r="116" spans="2:39">
      <c r="B116" s="132" t="s">
        <v>110</v>
      </c>
      <c r="C116" s="426"/>
      <c r="E116" s="157"/>
      <c r="F116" s="154"/>
      <c r="G116" s="140"/>
      <c r="J116" s="131">
        <f>-TB!H27</f>
        <v>40200</v>
      </c>
      <c r="K116" s="510"/>
      <c r="L116" s="140"/>
      <c r="N116" s="140"/>
      <c r="Q116" s="140"/>
      <c r="T116" s="140"/>
      <c r="W116" s="140"/>
      <c r="Z116" s="140"/>
      <c r="AA116" s="124"/>
      <c r="AB116" s="124"/>
      <c r="AC116" s="124"/>
      <c r="AD116" s="143"/>
      <c r="AE116" s="124"/>
      <c r="AF116" s="124"/>
      <c r="AG116" s="154"/>
      <c r="AH116" s="124"/>
      <c r="AI116" s="124"/>
      <c r="AJ116" s="124"/>
      <c r="AK116" s="124"/>
      <c r="AL116" s="124"/>
      <c r="AM116" s="124"/>
    </row>
    <row r="117" spans="2:39">
      <c r="B117" s="132" t="s">
        <v>180</v>
      </c>
      <c r="C117" s="426"/>
      <c r="E117" s="157"/>
      <c r="F117" s="427"/>
      <c r="G117" s="157"/>
      <c r="L117" s="140"/>
      <c r="N117" s="140"/>
      <c r="Q117" s="140"/>
      <c r="T117" s="140"/>
      <c r="W117" s="140"/>
      <c r="Z117" s="140"/>
      <c r="AA117" s="124"/>
      <c r="AB117" s="124"/>
      <c r="AC117" s="124"/>
      <c r="AD117" s="143"/>
      <c r="AE117" s="124"/>
      <c r="AF117" s="124"/>
      <c r="AG117" s="154"/>
      <c r="AH117" s="124"/>
      <c r="AI117" s="124"/>
      <c r="AJ117" s="124"/>
      <c r="AK117" s="124"/>
      <c r="AL117" s="124"/>
      <c r="AM117" s="124"/>
    </row>
    <row r="118" spans="2:39">
      <c r="C118" s="426" t="s">
        <v>111</v>
      </c>
      <c r="F118" s="427"/>
      <c r="I118" s="127"/>
      <c r="J118" s="157">
        <f>-TB!H28</f>
        <v>-35980.699999999997</v>
      </c>
      <c r="K118" s="510"/>
      <c r="L118" s="140"/>
      <c r="N118" s="140"/>
      <c r="Q118" s="140"/>
      <c r="T118" s="140"/>
      <c r="W118" s="140"/>
      <c r="Z118" s="140"/>
      <c r="AA118" s="124"/>
      <c r="AB118" s="124"/>
      <c r="AC118" s="124"/>
      <c r="AD118" s="143"/>
      <c r="AE118" s="124"/>
      <c r="AF118" s="124"/>
      <c r="AG118" s="154"/>
      <c r="AH118" s="124"/>
      <c r="AI118" s="124"/>
      <c r="AJ118" s="124"/>
      <c r="AK118" s="124"/>
      <c r="AL118" s="124"/>
      <c r="AM118" s="124"/>
    </row>
    <row r="119" spans="2:39">
      <c r="C119" s="426" t="s">
        <v>112</v>
      </c>
      <c r="F119" s="427"/>
      <c r="I119" s="127"/>
      <c r="J119" s="157">
        <f>-TB!H29</f>
        <v>-12375</v>
      </c>
      <c r="K119" s="510"/>
      <c r="L119" s="140"/>
      <c r="N119" s="140"/>
      <c r="Q119" s="140"/>
      <c r="T119" s="140"/>
      <c r="W119" s="140"/>
      <c r="Z119" s="140"/>
      <c r="AA119" s="124"/>
      <c r="AB119" s="124"/>
      <c r="AC119" s="124"/>
      <c r="AD119" s="143"/>
      <c r="AE119" s="124"/>
      <c r="AF119" s="124"/>
      <c r="AG119" s="154"/>
      <c r="AH119" s="124"/>
      <c r="AI119" s="124"/>
      <c r="AJ119" s="124"/>
      <c r="AK119" s="124"/>
      <c r="AL119" s="124"/>
      <c r="AM119" s="124"/>
    </row>
    <row r="120" spans="2:39">
      <c r="C120" s="426" t="s">
        <v>113</v>
      </c>
      <c r="F120" s="427"/>
      <c r="I120" s="127"/>
      <c r="J120" s="157">
        <f>-TB!H30</f>
        <v>-7900</v>
      </c>
      <c r="K120" s="510"/>
      <c r="L120" s="140"/>
      <c r="N120" s="140"/>
      <c r="Q120" s="140"/>
      <c r="T120" s="140"/>
      <c r="W120" s="140"/>
      <c r="Z120" s="140"/>
      <c r="AA120" s="124"/>
      <c r="AB120" s="124"/>
      <c r="AC120" s="124"/>
      <c r="AD120" s="143"/>
      <c r="AE120" s="124"/>
      <c r="AF120" s="124"/>
      <c r="AG120" s="154"/>
      <c r="AH120" s="124"/>
      <c r="AI120" s="124"/>
      <c r="AJ120" s="124"/>
      <c r="AK120" s="124"/>
      <c r="AL120" s="124"/>
      <c r="AM120" s="124"/>
    </row>
    <row r="121" spans="2:39">
      <c r="C121" s="426" t="s">
        <v>114</v>
      </c>
      <c r="F121" s="427"/>
      <c r="I121" s="127"/>
      <c r="J121" s="157">
        <f>-TB!H31</f>
        <v>2652.2650000000003</v>
      </c>
      <c r="K121" s="510"/>
      <c r="L121" s="140"/>
      <c r="N121" s="140"/>
      <c r="Q121" s="140"/>
      <c r="T121" s="140"/>
      <c r="W121" s="140"/>
      <c r="Z121" s="140"/>
      <c r="AA121" s="124"/>
      <c r="AB121" s="124"/>
      <c r="AC121" s="124"/>
      <c r="AD121" s="143"/>
      <c r="AE121" s="124"/>
      <c r="AF121" s="124"/>
      <c r="AG121" s="154"/>
      <c r="AH121" s="124"/>
      <c r="AI121" s="124"/>
      <c r="AJ121" s="124"/>
      <c r="AK121" s="124"/>
      <c r="AL121" s="124"/>
      <c r="AM121" s="124"/>
    </row>
    <row r="122" spans="2:39">
      <c r="C122" s="426" t="s">
        <v>115</v>
      </c>
      <c r="F122" s="427"/>
      <c r="I122" s="127"/>
      <c r="J122" s="157">
        <f>-TB!H32</f>
        <v>371.13</v>
      </c>
      <c r="K122" s="510"/>
      <c r="L122" s="140"/>
      <c r="N122" s="140"/>
      <c r="Q122" s="140"/>
      <c r="T122" s="140"/>
      <c r="W122" s="140"/>
      <c r="Z122" s="140"/>
      <c r="AA122" s="124"/>
      <c r="AB122" s="124"/>
      <c r="AC122" s="124"/>
      <c r="AD122" s="143"/>
      <c r="AE122" s="124"/>
      <c r="AF122" s="124"/>
      <c r="AG122" s="154"/>
      <c r="AH122" s="124"/>
      <c r="AI122" s="124"/>
      <c r="AJ122" s="124"/>
      <c r="AK122" s="124"/>
      <c r="AL122" s="124"/>
      <c r="AM122" s="124"/>
    </row>
    <row r="123" spans="2:39">
      <c r="C123" s="426" t="s">
        <v>116</v>
      </c>
      <c r="F123" s="427"/>
      <c r="I123" s="127"/>
      <c r="J123" s="157">
        <f>-TB!H33</f>
        <v>7247.68</v>
      </c>
      <c r="K123" s="510"/>
      <c r="L123" s="140"/>
      <c r="N123" s="140"/>
      <c r="Q123" s="140"/>
      <c r="T123" s="140"/>
      <c r="W123" s="140"/>
      <c r="Z123" s="140"/>
      <c r="AA123" s="124"/>
      <c r="AB123" s="124"/>
      <c r="AC123" s="124"/>
      <c r="AD123" s="143"/>
      <c r="AE123" s="124"/>
      <c r="AF123" s="124"/>
      <c r="AG123" s="154"/>
      <c r="AH123" s="124"/>
      <c r="AI123" s="124"/>
      <c r="AJ123" s="124"/>
      <c r="AK123" s="124"/>
      <c r="AL123" s="124"/>
      <c r="AM123" s="124"/>
    </row>
    <row r="124" spans="2:39">
      <c r="C124" s="426" t="s">
        <v>117</v>
      </c>
      <c r="F124" s="427"/>
      <c r="I124" s="127"/>
      <c r="J124" s="157">
        <f>-TB!H34</f>
        <v>-161899.68400000001</v>
      </c>
      <c r="K124" s="510"/>
      <c r="L124" s="140"/>
      <c r="N124" s="140"/>
      <c r="Q124" s="140"/>
      <c r="T124" s="140"/>
      <c r="W124" s="140"/>
      <c r="Z124" s="140"/>
      <c r="AA124" s="124"/>
      <c r="AB124" s="124"/>
      <c r="AC124" s="124"/>
      <c r="AD124" s="143"/>
      <c r="AE124" s="124"/>
      <c r="AF124" s="124"/>
      <c r="AG124" s="154"/>
      <c r="AH124" s="124"/>
      <c r="AI124" s="124"/>
      <c r="AJ124" s="124"/>
      <c r="AK124" s="124"/>
      <c r="AL124" s="124"/>
      <c r="AM124" s="124"/>
    </row>
    <row r="125" spans="2:39">
      <c r="C125" s="426" t="s">
        <v>118</v>
      </c>
      <c r="F125" s="427"/>
      <c r="H125" s="124"/>
      <c r="I125" s="127"/>
      <c r="J125" s="157">
        <f>-TB!H35</f>
        <v>89.84</v>
      </c>
      <c r="K125" s="510"/>
      <c r="L125" s="140"/>
      <c r="N125" s="140"/>
      <c r="Q125" s="140"/>
      <c r="T125" s="140"/>
      <c r="W125" s="140"/>
      <c r="Z125" s="140"/>
      <c r="AA125" s="124"/>
      <c r="AB125" s="124"/>
      <c r="AC125" s="124"/>
      <c r="AD125" s="143"/>
      <c r="AE125" s="124"/>
      <c r="AF125" s="124"/>
      <c r="AG125" s="154"/>
      <c r="AH125" s="124"/>
      <c r="AI125" s="124"/>
      <c r="AJ125" s="124"/>
      <c r="AK125" s="124"/>
      <c r="AL125" s="124"/>
      <c r="AM125" s="124"/>
    </row>
    <row r="126" spans="2:39">
      <c r="C126" s="119" t="s">
        <v>122</v>
      </c>
      <c r="F126" s="427"/>
      <c r="H126" s="135"/>
      <c r="I126" s="127"/>
      <c r="J126" s="157">
        <f>-TB!H39</f>
        <v>-61294.27</v>
      </c>
      <c r="K126" s="510"/>
      <c r="L126" s="140"/>
      <c r="N126" s="140"/>
      <c r="Q126" s="140"/>
      <c r="T126" s="140"/>
      <c r="W126" s="140"/>
      <c r="Z126" s="140"/>
      <c r="AA126" s="124"/>
      <c r="AB126" s="124"/>
      <c r="AC126" s="124"/>
      <c r="AD126" s="143"/>
      <c r="AE126" s="124"/>
      <c r="AF126" s="124"/>
      <c r="AG126" s="154"/>
      <c r="AH126" s="124"/>
      <c r="AI126" s="124"/>
      <c r="AJ126" s="124"/>
      <c r="AK126" s="124"/>
      <c r="AL126" s="124"/>
      <c r="AM126" s="124"/>
    </row>
    <row r="127" spans="2:39" s="136" customFormat="1">
      <c r="D127" s="415"/>
      <c r="E127" s="416"/>
      <c r="G127" s="417"/>
      <c r="H127" s="124"/>
      <c r="I127" s="418"/>
      <c r="J127" s="158"/>
      <c r="K127" s="149"/>
      <c r="N127" s="137"/>
      <c r="Q127" s="137"/>
      <c r="T127" s="137"/>
      <c r="W127" s="137"/>
      <c r="Z127" s="137"/>
      <c r="AA127" s="159"/>
      <c r="AG127" s="160"/>
    </row>
    <row r="128" spans="2:39" s="138" customFormat="1" ht="13.5" thickBot="1">
      <c r="C128" s="138" t="s">
        <v>30</v>
      </c>
      <c r="D128" s="419"/>
      <c r="E128" s="420"/>
      <c r="G128" s="421"/>
      <c r="I128" s="422" t="s">
        <v>7</v>
      </c>
      <c r="J128" s="161">
        <f>SUM(J111:J126)</f>
        <v>832623.35840059631</v>
      </c>
      <c r="K128" s="511"/>
      <c r="N128" s="139"/>
      <c r="Q128" s="139"/>
      <c r="T128" s="139"/>
      <c r="W128" s="139"/>
      <c r="Z128" s="139"/>
      <c r="AA128" s="139"/>
      <c r="AH128" s="162"/>
    </row>
    <row r="129" spans="1:39" ht="13.5" thickTop="1">
      <c r="J129" s="140"/>
      <c r="K129" s="131"/>
      <c r="AA129" s="124"/>
      <c r="AB129" s="124"/>
      <c r="AC129" s="124"/>
      <c r="AD129" s="124"/>
      <c r="AE129" s="124"/>
      <c r="AF129" s="124"/>
      <c r="AG129" s="124"/>
      <c r="AH129" s="154"/>
      <c r="AI129" s="124"/>
      <c r="AJ129" s="124"/>
      <c r="AK129" s="124"/>
      <c r="AL129" s="124"/>
      <c r="AM129" s="124"/>
    </row>
    <row r="130" spans="1:39" s="163" customFormat="1" ht="12">
      <c r="A130" s="163" t="s">
        <v>84</v>
      </c>
      <c r="D130" s="164"/>
      <c r="E130" s="428"/>
      <c r="F130" s="164"/>
      <c r="G130" s="164"/>
      <c r="H130" s="165"/>
      <c r="J130" s="165"/>
      <c r="K130" s="188"/>
      <c r="L130" s="166"/>
      <c r="N130" s="166"/>
      <c r="P130" s="166"/>
      <c r="R130" s="166"/>
      <c r="T130" s="165"/>
      <c r="U130" s="167"/>
    </row>
    <row r="131" spans="1:39" s="163" customFormat="1" ht="12">
      <c r="D131" s="164"/>
      <c r="E131" s="428"/>
      <c r="F131" s="164"/>
      <c r="G131" s="164"/>
      <c r="H131" s="165"/>
      <c r="J131" s="165"/>
      <c r="K131" s="188"/>
      <c r="L131" s="166"/>
      <c r="N131" s="166"/>
      <c r="P131" s="166"/>
      <c r="R131" s="166"/>
      <c r="T131" s="165"/>
      <c r="U131" s="167"/>
    </row>
    <row r="132" spans="1:39" s="163" customFormat="1" ht="12">
      <c r="D132" s="164"/>
      <c r="E132" s="428"/>
      <c r="F132" s="164"/>
      <c r="G132" s="164"/>
      <c r="H132" s="165"/>
      <c r="J132" s="165"/>
      <c r="K132" s="188"/>
      <c r="L132" s="166"/>
      <c r="N132" s="166"/>
      <c r="P132" s="166"/>
      <c r="R132" s="166"/>
      <c r="T132" s="165"/>
      <c r="U132" s="167"/>
    </row>
    <row r="133" spans="1:39" s="163" customFormat="1" ht="12">
      <c r="A133" s="168" t="s">
        <v>407</v>
      </c>
      <c r="D133" s="164"/>
      <c r="E133" s="428"/>
      <c r="F133" s="164"/>
      <c r="G133" s="164"/>
      <c r="H133" s="165"/>
      <c r="J133" s="165"/>
      <c r="K133" s="188"/>
      <c r="L133" s="166"/>
      <c r="N133" s="166"/>
      <c r="P133" s="166"/>
      <c r="R133" s="166"/>
      <c r="T133" s="165"/>
      <c r="U133" s="167"/>
    </row>
    <row r="134" spans="1:39" s="163" customFormat="1" ht="12">
      <c r="A134" s="163" t="s">
        <v>181</v>
      </c>
      <c r="D134" s="164"/>
      <c r="E134" s="428"/>
      <c r="F134" s="164"/>
      <c r="G134" s="164"/>
      <c r="H134" s="165"/>
      <c r="J134" s="165"/>
      <c r="K134" s="188"/>
      <c r="L134" s="166"/>
      <c r="N134" s="166"/>
      <c r="P134" s="166"/>
      <c r="R134" s="166"/>
      <c r="T134" s="165"/>
      <c r="U134" s="167"/>
    </row>
    <row r="135" spans="1:39"/>
    <row r="136" spans="1:39"/>
    <row r="137" spans="1:39">
      <c r="G137" s="126"/>
    </row>
    <row r="138" spans="1:39"/>
    <row r="139" spans="1:39"/>
    <row r="140" spans="1:39"/>
    <row r="141" spans="1:39"/>
    <row r="142" spans="1:39"/>
    <row r="143" spans="1:39"/>
    <row r="144" spans="1:39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 hidden="1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</sheetData>
  <phoneticPr fontId="30" type="noConversion"/>
  <printOptions horizontalCentered="1"/>
  <pageMargins left="0.24" right="0" top="0.19" bottom="0.21" header="0.15" footer="0.21"/>
  <pageSetup paperSize="9" scale="80" fitToWidth="0" fitToHeight="0" orientation="portrait" horizontalDpi="4294967293" verticalDpi="72" r:id="rId1"/>
  <headerFooter alignWithMargins="0"/>
  <rowBreaks count="1" manualBreakCount="1">
    <brk id="13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T304"/>
  <sheetViews>
    <sheetView showGridLines="0" zoomScaleNormal="100" zoomScaleSheetLayoutView="85" workbookViewId="0">
      <pane xSplit="1" ySplit="6" topLeftCell="B29" activePane="bottomRight" state="frozen"/>
      <selection activeCell="AB26" sqref="AB26"/>
      <selection pane="topRight" activeCell="AB26" sqref="AB26"/>
      <selection pane="bottomLeft" activeCell="AB26" sqref="AB26"/>
      <selection pane="bottomRight" activeCell="D47" sqref="D47"/>
    </sheetView>
  </sheetViews>
  <sheetFormatPr defaultColWidth="0" defaultRowHeight="15"/>
  <cols>
    <col min="1" max="1" width="33.28515625" style="169" customWidth="1"/>
    <col min="2" max="2" width="9.140625" style="173" customWidth="1"/>
    <col min="3" max="3" width="1.42578125" style="174" customWidth="1"/>
    <col min="4" max="4" width="12.85546875" style="174" customWidth="1"/>
    <col min="5" max="5" width="1.5703125" style="174" customWidth="1"/>
    <col min="6" max="6" width="12.85546875" style="174" customWidth="1"/>
    <col min="7" max="7" width="1.42578125" style="174" hidden="1" customWidth="1"/>
    <col min="8" max="8" width="11.140625" style="174" hidden="1" customWidth="1"/>
    <col min="9" max="9" width="1.5703125" style="174" hidden="1" customWidth="1"/>
    <col min="10" max="10" width="10.85546875" style="174" hidden="1" customWidth="1"/>
    <col min="11" max="11" width="1.42578125" style="174" hidden="1" customWidth="1"/>
    <col min="12" max="12" width="11.140625" style="174" hidden="1" customWidth="1"/>
    <col min="13" max="13" width="1.5703125" style="174" hidden="1" customWidth="1"/>
    <col min="14" max="14" width="11.7109375" style="174" hidden="1" customWidth="1"/>
    <col min="15" max="15" width="1.42578125" style="174" hidden="1" customWidth="1"/>
    <col min="16" max="16" width="11.140625" style="174" hidden="1" customWidth="1"/>
    <col min="17" max="17" width="1.5703125" style="174" hidden="1" customWidth="1"/>
    <col min="18" max="18" width="11" style="174" hidden="1" customWidth="1"/>
    <col min="19" max="19" width="1.42578125" style="174" hidden="1" customWidth="1"/>
    <col min="20" max="20" width="11.140625" style="174" hidden="1" customWidth="1"/>
    <col min="21" max="21" width="1.7109375" style="174" hidden="1" customWidth="1"/>
    <col min="22" max="22" width="11" style="174" hidden="1" customWidth="1"/>
    <col min="23" max="23" width="1.42578125" style="174" hidden="1" customWidth="1"/>
    <col min="24" max="24" width="11.140625" style="174" hidden="1" customWidth="1"/>
    <col min="25" max="25" width="1.28515625" style="174" hidden="1" customWidth="1"/>
    <col min="26" max="26" width="11" style="174" hidden="1" customWidth="1"/>
    <col min="27" max="27" width="1.42578125" style="174" hidden="1" customWidth="1"/>
    <col min="28" max="28" width="11.140625" style="174" hidden="1" customWidth="1"/>
    <col min="29" max="29" width="1.5703125" style="174" hidden="1" customWidth="1"/>
    <col min="30" max="30" width="11" style="174" hidden="1" customWidth="1"/>
    <col min="31" max="31" width="1.5703125" style="174" hidden="1" customWidth="1"/>
    <col min="32" max="32" width="13.5703125" style="175" hidden="1" customWidth="1"/>
    <col min="33" max="33" width="1.5703125" style="174" hidden="1" customWidth="1"/>
    <col min="34" max="34" width="16.42578125" style="174" hidden="1" customWidth="1"/>
    <col min="35" max="35" width="1.7109375" style="175" hidden="1" customWidth="1"/>
    <col min="36" max="36" width="12.7109375" style="175" hidden="1" customWidth="1"/>
    <col min="37" max="37" width="1.5703125" style="174" hidden="1" customWidth="1"/>
    <col min="38" max="38" width="11" style="174" hidden="1" customWidth="1"/>
    <col min="39" max="39" width="2.85546875" style="175" hidden="1" customWidth="1"/>
    <col min="40" max="40" width="12.28515625" style="175" hidden="1" customWidth="1"/>
    <col min="41" max="41" width="1.5703125" style="174" hidden="1" customWidth="1"/>
    <col min="42" max="42" width="13" style="174" hidden="1" customWidth="1"/>
    <col min="43" max="43" width="4.28515625" style="175" hidden="1" customWidth="1"/>
    <col min="44" max="44" width="13" style="175" hidden="1" customWidth="1"/>
    <col min="45" max="45" width="1.7109375" style="175" hidden="1" customWidth="1"/>
    <col min="46" max="46" width="12.28515625" style="176" hidden="1" customWidth="1"/>
    <col min="47" max="47" width="0.42578125" style="177" hidden="1" customWidth="1"/>
    <col min="48" max="49" width="12.28515625" style="176" hidden="1" customWidth="1"/>
    <col min="50" max="55" width="0" style="177" hidden="1"/>
    <col min="56" max="56" width="11" style="177" hidden="1" customWidth="1"/>
    <col min="57" max="57" width="12.85546875" style="177" hidden="1" customWidth="1"/>
    <col min="58" max="58" width="11" style="177" hidden="1" customWidth="1"/>
    <col min="59" max="59" width="12.85546875" style="177" hidden="1" customWidth="1"/>
    <col min="60" max="16384" width="0" style="177" hidden="1"/>
  </cols>
  <sheetData>
    <row r="1" spans="1:254" s="169" customFormat="1" ht="19.5" customHeight="1" thickBot="1">
      <c r="A1" s="582" t="s">
        <v>86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2"/>
      <c r="AI1" s="582"/>
      <c r="AJ1" s="582"/>
      <c r="AK1" s="582"/>
      <c r="AL1" s="582"/>
      <c r="AM1" s="582"/>
      <c r="AN1" s="582"/>
      <c r="AO1" s="582"/>
      <c r="AP1" s="582"/>
      <c r="AQ1" s="582"/>
      <c r="AR1" s="582"/>
      <c r="AS1" s="582"/>
      <c r="AT1" s="582"/>
    </row>
    <row r="2" spans="1:254" s="170" customFormat="1">
      <c r="A2" s="583" t="s">
        <v>44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3"/>
      <c r="AA2" s="583"/>
      <c r="AB2" s="583"/>
      <c r="AC2" s="583"/>
      <c r="AD2" s="583"/>
      <c r="AE2" s="583"/>
      <c r="AF2" s="583"/>
      <c r="AG2" s="583"/>
      <c r="AH2" s="583"/>
      <c r="AI2" s="583"/>
      <c r="AJ2" s="583"/>
      <c r="AK2" s="583"/>
      <c r="AL2" s="583"/>
      <c r="AM2" s="583"/>
      <c r="AN2" s="583"/>
      <c r="AO2" s="583"/>
      <c r="AP2" s="583"/>
      <c r="AQ2" s="583"/>
      <c r="AR2" s="583"/>
      <c r="AS2" s="583"/>
      <c r="AT2" s="583"/>
    </row>
    <row r="3" spans="1:254" s="170" customFormat="1">
      <c r="A3" s="584" t="s">
        <v>432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  <c r="AM3" s="584"/>
      <c r="AN3" s="584"/>
      <c r="AO3" s="584"/>
      <c r="AP3" s="584"/>
      <c r="AQ3" s="584"/>
      <c r="AR3" s="584"/>
      <c r="AS3" s="584"/>
      <c r="AT3" s="584"/>
    </row>
    <row r="4" spans="1:254" s="170" customFormat="1">
      <c r="A4" s="585"/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585"/>
      <c r="X4" s="585"/>
      <c r="Y4" s="585"/>
      <c r="Z4" s="585"/>
      <c r="AA4" s="585"/>
      <c r="AB4" s="585"/>
      <c r="AC4" s="585"/>
      <c r="AD4" s="585"/>
      <c r="AE4" s="585"/>
      <c r="AF4" s="585"/>
      <c r="AG4" s="585"/>
      <c r="AH4" s="585"/>
      <c r="AI4" s="585"/>
      <c r="AJ4" s="585"/>
      <c r="AK4" s="585"/>
      <c r="AL4" s="585"/>
      <c r="AM4" s="585"/>
      <c r="AN4" s="585"/>
      <c r="AO4" s="585"/>
      <c r="AP4" s="585"/>
      <c r="AQ4" s="585"/>
      <c r="AR4" s="585"/>
      <c r="AS4" s="585"/>
      <c r="AT4" s="585"/>
    </row>
    <row r="5" spans="1:254" s="171" customFormat="1" ht="15" customHeight="1">
      <c r="A5" s="341"/>
      <c r="B5" s="341"/>
      <c r="C5" s="342"/>
      <c r="D5" s="342"/>
      <c r="E5" s="341"/>
      <c r="F5" s="586" t="s">
        <v>453</v>
      </c>
      <c r="G5" s="342"/>
      <c r="H5" s="342"/>
      <c r="I5" s="341"/>
      <c r="J5" s="586" t="s">
        <v>345</v>
      </c>
      <c r="K5" s="342"/>
      <c r="L5" s="342"/>
      <c r="M5" s="341"/>
      <c r="N5" s="586" t="s">
        <v>344</v>
      </c>
      <c r="O5" s="342"/>
      <c r="P5" s="342"/>
      <c r="Q5" s="341"/>
      <c r="R5" s="586" t="s">
        <v>343</v>
      </c>
      <c r="S5" s="342"/>
      <c r="T5" s="342"/>
      <c r="U5" s="342"/>
      <c r="V5" s="586" t="s">
        <v>340</v>
      </c>
      <c r="W5" s="342"/>
      <c r="X5" s="342"/>
      <c r="Y5" s="342"/>
      <c r="Z5" s="586" t="s">
        <v>341</v>
      </c>
      <c r="AA5" s="342"/>
      <c r="AB5" s="342"/>
      <c r="AC5" s="342"/>
      <c r="AD5" s="586" t="s">
        <v>342</v>
      </c>
      <c r="AE5" s="242"/>
      <c r="AF5" s="243"/>
      <c r="AG5" s="242"/>
      <c r="AH5" s="586" t="s">
        <v>346</v>
      </c>
      <c r="AI5" s="518"/>
      <c r="AJ5" s="518"/>
      <c r="AK5" s="342"/>
      <c r="AL5" s="586" t="s">
        <v>347</v>
      </c>
      <c r="AM5" s="518"/>
      <c r="AN5" s="518"/>
      <c r="AO5" s="342"/>
      <c r="AP5" s="586" t="s">
        <v>348</v>
      </c>
      <c r="AQ5" s="518"/>
      <c r="AR5" s="518"/>
      <c r="AS5" s="518"/>
      <c r="AT5" s="586" t="s">
        <v>422</v>
      </c>
      <c r="AV5" s="586" t="s">
        <v>422</v>
      </c>
      <c r="AW5" s="586" t="s">
        <v>422</v>
      </c>
    </row>
    <row r="6" spans="1:254" s="172" customFormat="1" ht="15" customHeight="1">
      <c r="A6" s="343" t="s">
        <v>2</v>
      </c>
      <c r="B6" s="344" t="s">
        <v>3</v>
      </c>
      <c r="C6" s="345"/>
      <c r="D6" s="345" t="s">
        <v>336</v>
      </c>
      <c r="E6" s="343"/>
      <c r="F6" s="587"/>
      <c r="G6" s="345"/>
      <c r="H6" s="345" t="s">
        <v>338</v>
      </c>
      <c r="I6" s="343"/>
      <c r="J6" s="587"/>
      <c r="K6" s="345"/>
      <c r="L6" s="345" t="s">
        <v>339</v>
      </c>
      <c r="M6" s="343"/>
      <c r="N6" s="587"/>
      <c r="O6" s="345"/>
      <c r="P6" s="345" t="s">
        <v>45</v>
      </c>
      <c r="Q6" s="343"/>
      <c r="R6" s="587"/>
      <c r="S6" s="345"/>
      <c r="T6" s="345" t="s">
        <v>46</v>
      </c>
      <c r="U6" s="345"/>
      <c r="V6" s="587"/>
      <c r="W6" s="345"/>
      <c r="X6" s="345" t="s">
        <v>47</v>
      </c>
      <c r="Y6" s="345"/>
      <c r="Z6" s="587"/>
      <c r="AA6" s="345"/>
      <c r="AB6" s="345" t="s">
        <v>48</v>
      </c>
      <c r="AC6" s="345"/>
      <c r="AD6" s="587"/>
      <c r="AE6" s="244"/>
      <c r="AF6" s="345" t="s">
        <v>41</v>
      </c>
      <c r="AG6" s="244"/>
      <c r="AH6" s="587"/>
      <c r="AI6" s="519"/>
      <c r="AJ6" s="519" t="s">
        <v>49</v>
      </c>
      <c r="AK6" s="345"/>
      <c r="AL6" s="587"/>
      <c r="AM6" s="519"/>
      <c r="AN6" s="519" t="s">
        <v>50</v>
      </c>
      <c r="AO6" s="345"/>
      <c r="AP6" s="587"/>
      <c r="AQ6" s="519"/>
      <c r="AR6" s="519" t="s">
        <v>51</v>
      </c>
      <c r="AS6" s="519"/>
      <c r="AT6" s="587"/>
      <c r="AV6" s="587"/>
      <c r="AW6" s="587"/>
    </row>
    <row r="7" spans="1:254" ht="8.25" customHeight="1">
      <c r="E7" s="173"/>
      <c r="I7" s="173"/>
      <c r="M7" s="173"/>
      <c r="Q7" s="173"/>
      <c r="AE7" s="245"/>
      <c r="AF7" s="174"/>
      <c r="AG7" s="245"/>
    </row>
    <row r="8" spans="1:254">
      <c r="A8" s="346"/>
      <c r="B8" s="347"/>
      <c r="C8" s="348"/>
      <c r="D8" s="348"/>
      <c r="E8" s="347"/>
      <c r="F8" s="348"/>
      <c r="G8" s="348"/>
      <c r="H8" s="348"/>
      <c r="I8" s="347"/>
      <c r="J8" s="348"/>
      <c r="K8" s="348"/>
      <c r="L8" s="348"/>
      <c r="M8" s="347"/>
      <c r="N8" s="348"/>
      <c r="O8" s="348"/>
      <c r="P8" s="348"/>
      <c r="Q8" s="347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247"/>
      <c r="AF8" s="348"/>
      <c r="AG8" s="247"/>
      <c r="AH8" s="348"/>
      <c r="AI8" s="176"/>
      <c r="AJ8" s="176"/>
      <c r="AK8" s="348"/>
      <c r="AL8" s="348"/>
      <c r="AM8" s="176"/>
      <c r="AN8" s="176"/>
      <c r="AO8" s="348"/>
      <c r="AP8" s="348"/>
      <c r="AQ8" s="176"/>
      <c r="AR8" s="176"/>
      <c r="AS8" s="176"/>
    </row>
    <row r="9" spans="1:254">
      <c r="A9" s="346" t="s">
        <v>52</v>
      </c>
      <c r="B9" s="349">
        <v>1</v>
      </c>
      <c r="C9" s="351" t="s">
        <v>7</v>
      </c>
      <c r="D9" s="174">
        <f>-SUM(TB!G43:G47)</f>
        <v>689083.48642857105</v>
      </c>
      <c r="E9" s="350" t="s">
        <v>7</v>
      </c>
      <c r="F9" s="174">
        <f>D9</f>
        <v>689083.48642857105</v>
      </c>
      <c r="G9" s="351" t="s">
        <v>7</v>
      </c>
      <c r="H9" s="174">
        <f>-SUM(TB!S43:S47)</f>
        <v>0</v>
      </c>
      <c r="I9" s="350" t="s">
        <v>7</v>
      </c>
      <c r="J9" s="174">
        <f>F9+H9</f>
        <v>689083.48642857105</v>
      </c>
      <c r="K9" s="351" t="s">
        <v>7</v>
      </c>
      <c r="L9" s="174">
        <f>-SUM(TB!Y43:Y47)</f>
        <v>0</v>
      </c>
      <c r="M9" s="350" t="s">
        <v>7</v>
      </c>
      <c r="N9" s="174">
        <f>J9+L9</f>
        <v>689083.48642857105</v>
      </c>
      <c r="O9" s="351" t="s">
        <v>7</v>
      </c>
      <c r="P9" s="174">
        <f>-SUM(TB!AE43:AE47)</f>
        <v>0</v>
      </c>
      <c r="Q9" s="350" t="s">
        <v>7</v>
      </c>
      <c r="R9" s="174">
        <f>N9+P9</f>
        <v>689083.48642857105</v>
      </c>
      <c r="S9" s="351" t="s">
        <v>7</v>
      </c>
      <c r="T9" s="174">
        <f>-SUM(TB!AK43:AK47)</f>
        <v>0</v>
      </c>
      <c r="U9" s="351" t="s">
        <v>7</v>
      </c>
      <c r="V9" s="174">
        <f>R9+T9</f>
        <v>689083.48642857105</v>
      </c>
      <c r="W9" s="351" t="s">
        <v>7</v>
      </c>
      <c r="X9" s="174">
        <f>-SUM(TB!AQ43:AQ47)</f>
        <v>0</v>
      </c>
      <c r="Y9" s="351" t="s">
        <v>7</v>
      </c>
      <c r="Z9" s="174">
        <f>V9+X9</f>
        <v>689083.48642857105</v>
      </c>
      <c r="AA9" s="351" t="s">
        <v>7</v>
      </c>
      <c r="AB9" s="174">
        <f>-SUM(TB!AW43:AW47)</f>
        <v>0</v>
      </c>
      <c r="AC9" s="351" t="s">
        <v>7</v>
      </c>
      <c r="AD9" s="174">
        <f>Z9+AB9</f>
        <v>689083.48642857105</v>
      </c>
      <c r="AE9" s="351" t="s">
        <v>7</v>
      </c>
      <c r="AF9" s="174">
        <f>-SUM(TB!BC43:BC47)</f>
        <v>0</v>
      </c>
      <c r="AG9" s="351" t="s">
        <v>7</v>
      </c>
      <c r="AH9" s="174">
        <f>AD9+AF9</f>
        <v>689083.48642857105</v>
      </c>
      <c r="AI9" s="520"/>
      <c r="AJ9" s="174">
        <f>-SUM(TB!BI43:BI47)</f>
        <v>0</v>
      </c>
      <c r="AK9" s="351" t="s">
        <v>7</v>
      </c>
      <c r="AL9" s="174">
        <f>AH9+AJ9</f>
        <v>689083.48642857105</v>
      </c>
      <c r="AM9" s="520"/>
      <c r="AN9" s="174">
        <f>-SUM(TB!BO43:BO47)</f>
        <v>0</v>
      </c>
      <c r="AO9" s="351" t="s">
        <v>7</v>
      </c>
      <c r="AP9" s="174">
        <f>AL9+AN9</f>
        <v>689083.48642857105</v>
      </c>
      <c r="AQ9" s="520"/>
      <c r="AR9" s="174">
        <f>-SUM(TB!BU43:BU47)</f>
        <v>0</v>
      </c>
      <c r="AS9" s="351" t="s">
        <v>7</v>
      </c>
      <c r="AT9" s="174">
        <f>AP9+AR9</f>
        <v>689083.48642857105</v>
      </c>
      <c r="AV9" s="174">
        <f>AR9+AT9</f>
        <v>689083.48642857105</v>
      </c>
      <c r="AW9" s="174" t="e">
        <f>AS9+AU9</f>
        <v>#VALUE!</v>
      </c>
    </row>
    <row r="10" spans="1:254" ht="8.25" customHeight="1">
      <c r="B10" s="349"/>
      <c r="E10" s="173"/>
      <c r="F10" s="174">
        <f>D10</f>
        <v>0</v>
      </c>
      <c r="I10" s="173"/>
      <c r="M10" s="173"/>
      <c r="Q10" s="173"/>
      <c r="AE10" s="245"/>
      <c r="AF10" s="174"/>
      <c r="AJ10" s="174"/>
      <c r="AN10" s="174"/>
      <c r="AR10" s="174"/>
      <c r="AS10" s="174"/>
      <c r="AT10" s="174"/>
      <c r="AV10" s="174"/>
      <c r="AW10" s="174"/>
    </row>
    <row r="11" spans="1:254" s="557" customFormat="1" ht="18.75" customHeight="1">
      <c r="A11" s="379" t="s">
        <v>53</v>
      </c>
      <c r="B11" s="561">
        <v>2</v>
      </c>
      <c r="C11" s="373"/>
      <c r="D11" s="373">
        <f>SUM(TB!G52:G53)</f>
        <v>433102.61</v>
      </c>
      <c r="E11" s="390"/>
      <c r="F11" s="174">
        <f>D11</f>
        <v>433102.61</v>
      </c>
      <c r="G11" s="373"/>
      <c r="H11" s="373">
        <f>SUM(TB!S52:S53)</f>
        <v>0</v>
      </c>
      <c r="I11" s="390"/>
      <c r="J11" s="373">
        <f>F11+H11</f>
        <v>433102.61</v>
      </c>
      <c r="K11" s="373"/>
      <c r="L11" s="373">
        <f>SUM(TB!Y52:Y53)</f>
        <v>0</v>
      </c>
      <c r="M11" s="390"/>
      <c r="N11" s="373">
        <f>J11+L11</f>
        <v>433102.61</v>
      </c>
      <c r="O11" s="373"/>
      <c r="P11" s="373">
        <f>SUM(TB!AE52:AE53)</f>
        <v>0</v>
      </c>
      <c r="Q11" s="390"/>
      <c r="R11" s="373">
        <f>N11+P11</f>
        <v>433102.61</v>
      </c>
      <c r="S11" s="373"/>
      <c r="T11" s="373">
        <f>SUM(TB!AK52:AK53)</f>
        <v>0</v>
      </c>
      <c r="U11" s="373"/>
      <c r="V11" s="373">
        <f>R11+T11</f>
        <v>433102.61</v>
      </c>
      <c r="W11" s="373"/>
      <c r="X11" s="373">
        <f>SUM(TB!AQ52:AQ53)</f>
        <v>0</v>
      </c>
      <c r="Y11" s="373"/>
      <c r="Z11" s="373">
        <f>V11+X11</f>
        <v>433102.61</v>
      </c>
      <c r="AA11" s="373"/>
      <c r="AB11" s="373">
        <f>SUM(TB!AW52:AW53)</f>
        <v>0</v>
      </c>
      <c r="AC11" s="373"/>
      <c r="AD11" s="373">
        <f>Z11+AB11</f>
        <v>433102.61</v>
      </c>
      <c r="AE11" s="251"/>
      <c r="AF11" s="373">
        <f>SUM(TB!BC52:BC53)</f>
        <v>0</v>
      </c>
      <c r="AG11" s="373"/>
      <c r="AH11" s="373">
        <f>AD11+AF11</f>
        <v>433102.61</v>
      </c>
      <c r="AI11" s="531"/>
      <c r="AJ11" s="373">
        <f>SUM(TB!BI52:BI53)</f>
        <v>0</v>
      </c>
      <c r="AK11" s="373"/>
      <c r="AL11" s="373">
        <f>AH11+AJ11</f>
        <v>433102.61</v>
      </c>
      <c r="AM11" s="531"/>
      <c r="AN11" s="373">
        <f>SUM(TB!BO52:BO53)</f>
        <v>0</v>
      </c>
      <c r="AO11" s="373"/>
      <c r="AP11" s="373">
        <f>AL11+AN11</f>
        <v>433102.61</v>
      </c>
      <c r="AQ11" s="562"/>
      <c r="AR11" s="373">
        <f>SUM(TB!BU52:BU53)</f>
        <v>0</v>
      </c>
      <c r="AS11" s="373"/>
      <c r="AT11" s="373">
        <f>AP11+AR11</f>
        <v>433102.61</v>
      </c>
      <c r="AV11" s="373">
        <f>AR11+AT11</f>
        <v>433102.61</v>
      </c>
      <c r="AW11" s="373">
        <f>AS11+AU11</f>
        <v>0</v>
      </c>
    </row>
    <row r="12" spans="1:254" s="178" customFormat="1" ht="20.25" customHeight="1">
      <c r="A12" s="352" t="s">
        <v>128</v>
      </c>
      <c r="B12" s="367"/>
      <c r="C12" s="551"/>
      <c r="D12" s="368">
        <f>-TB!G48</f>
        <v>77330</v>
      </c>
      <c r="E12" s="367"/>
      <c r="F12" s="355">
        <f>D12</f>
        <v>77330</v>
      </c>
      <c r="G12" s="551"/>
      <c r="H12" s="368">
        <f>-TB!S48</f>
        <v>0</v>
      </c>
      <c r="I12" s="367"/>
      <c r="J12" s="355">
        <f>F12+H12</f>
        <v>77330</v>
      </c>
      <c r="K12" s="551"/>
      <c r="L12" s="368">
        <f>-TB!Y48</f>
        <v>0</v>
      </c>
      <c r="M12" s="367"/>
      <c r="N12" s="355">
        <f>J12+L12</f>
        <v>77330</v>
      </c>
      <c r="O12" s="551"/>
      <c r="P12" s="368">
        <f>-TB!AE48</f>
        <v>0</v>
      </c>
      <c r="Q12" s="367"/>
      <c r="R12" s="355">
        <f>N12+P12</f>
        <v>77330</v>
      </c>
      <c r="S12" s="551"/>
      <c r="T12" s="368">
        <f>-TB!AK48</f>
        <v>0</v>
      </c>
      <c r="U12" s="551"/>
      <c r="V12" s="355">
        <f>R12+T12</f>
        <v>77330</v>
      </c>
      <c r="W12" s="551"/>
      <c r="X12" s="368">
        <f>-TB!AQ48</f>
        <v>0</v>
      </c>
      <c r="Y12" s="551"/>
      <c r="Z12" s="355">
        <f>V12+X12</f>
        <v>77330</v>
      </c>
      <c r="AA12" s="551"/>
      <c r="AB12" s="368">
        <f>-TB!AW48</f>
        <v>0</v>
      </c>
      <c r="AC12" s="551"/>
      <c r="AD12" s="355">
        <f>Z12+AB12</f>
        <v>77330</v>
      </c>
      <c r="AE12" s="552"/>
      <c r="AF12" s="368">
        <f>-TB!BC48</f>
        <v>0</v>
      </c>
      <c r="AG12" s="551"/>
      <c r="AH12" s="355">
        <f>AD12+AF12</f>
        <v>77330</v>
      </c>
      <c r="AI12" s="550"/>
      <c r="AJ12" s="368">
        <f>-TB!BI48</f>
        <v>0</v>
      </c>
      <c r="AK12" s="551"/>
      <c r="AL12" s="355">
        <f>AH12+AJ12</f>
        <v>77330</v>
      </c>
      <c r="AM12" s="550"/>
      <c r="AN12" s="355">
        <f>-TB!BO48</f>
        <v>0</v>
      </c>
      <c r="AO12" s="551"/>
      <c r="AP12" s="355">
        <f>AL12+AN12</f>
        <v>77330</v>
      </c>
      <c r="AQ12" s="550"/>
      <c r="AR12" s="368">
        <f>-TB!BU48</f>
        <v>0</v>
      </c>
      <c r="AS12" s="551"/>
      <c r="AT12" s="355">
        <f>AP12+AR12</f>
        <v>77330</v>
      </c>
      <c r="AV12" s="355">
        <f>AR12+AT12</f>
        <v>77330</v>
      </c>
      <c r="AW12" s="355">
        <f>AS12+AU12</f>
        <v>0</v>
      </c>
    </row>
    <row r="13" spans="1:254" s="179" customFormat="1" ht="18.75" customHeight="1">
      <c r="A13" s="346" t="s">
        <v>54</v>
      </c>
      <c r="B13" s="350"/>
      <c r="C13" s="356"/>
      <c r="D13" s="356">
        <f t="shared" ref="D13:BN13" si="0">+D9-D11+D12</f>
        <v>333310.87642857106</v>
      </c>
      <c r="E13" s="356"/>
      <c r="F13" s="356">
        <f t="shared" si="0"/>
        <v>333310.87642857106</v>
      </c>
      <c r="G13" s="356" t="e">
        <f t="shared" si="0"/>
        <v>#VALUE!</v>
      </c>
      <c r="H13" s="356">
        <f t="shared" si="0"/>
        <v>0</v>
      </c>
      <c r="I13" s="356"/>
      <c r="J13" s="356">
        <f t="shared" si="0"/>
        <v>333310.87642857106</v>
      </c>
      <c r="K13" s="356" t="e">
        <f t="shared" si="0"/>
        <v>#VALUE!</v>
      </c>
      <c r="L13" s="356">
        <f t="shared" si="0"/>
        <v>0</v>
      </c>
      <c r="M13" s="356"/>
      <c r="N13" s="356">
        <f t="shared" si="0"/>
        <v>333310.87642857106</v>
      </c>
      <c r="O13" s="356" t="e">
        <f t="shared" si="0"/>
        <v>#VALUE!</v>
      </c>
      <c r="P13" s="356">
        <f t="shared" si="0"/>
        <v>0</v>
      </c>
      <c r="Q13" s="356"/>
      <c r="R13" s="356">
        <f t="shared" si="0"/>
        <v>333310.87642857106</v>
      </c>
      <c r="S13" s="356" t="e">
        <f t="shared" si="0"/>
        <v>#VALUE!</v>
      </c>
      <c r="T13" s="356">
        <f t="shared" si="0"/>
        <v>0</v>
      </c>
      <c r="U13" s="356"/>
      <c r="V13" s="356">
        <f>+V9-V11+V12</f>
        <v>333310.87642857106</v>
      </c>
      <c r="W13" s="356" t="e">
        <f t="shared" si="0"/>
        <v>#VALUE!</v>
      </c>
      <c r="X13" s="356">
        <f t="shared" si="0"/>
        <v>0</v>
      </c>
      <c r="Y13" s="356" t="e">
        <f t="shared" si="0"/>
        <v>#VALUE!</v>
      </c>
      <c r="Z13" s="356">
        <f t="shared" si="0"/>
        <v>333310.87642857106</v>
      </c>
      <c r="AA13" s="356" t="e">
        <f t="shared" si="0"/>
        <v>#VALUE!</v>
      </c>
      <c r="AB13" s="356">
        <f t="shared" si="0"/>
        <v>0</v>
      </c>
      <c r="AC13" s="356"/>
      <c r="AD13" s="356">
        <f t="shared" si="0"/>
        <v>333310.87642857106</v>
      </c>
      <c r="AE13" s="356"/>
      <c r="AF13" s="356">
        <f t="shared" si="0"/>
        <v>0</v>
      </c>
      <c r="AG13" s="356"/>
      <c r="AH13" s="356">
        <f t="shared" si="0"/>
        <v>333310.87642857106</v>
      </c>
      <c r="AI13" s="356">
        <f t="shared" si="0"/>
        <v>0</v>
      </c>
      <c r="AJ13" s="356">
        <f t="shared" si="0"/>
        <v>0</v>
      </c>
      <c r="AK13" s="356"/>
      <c r="AL13" s="356">
        <f t="shared" si="0"/>
        <v>333310.87642857106</v>
      </c>
      <c r="AM13" s="356"/>
      <c r="AN13" s="356">
        <f t="shared" si="0"/>
        <v>0</v>
      </c>
      <c r="AO13" s="356"/>
      <c r="AP13" s="356">
        <f t="shared" si="0"/>
        <v>333310.87642857106</v>
      </c>
      <c r="AQ13" s="356"/>
      <c r="AR13" s="356">
        <f t="shared" si="0"/>
        <v>0</v>
      </c>
      <c r="AS13" s="356"/>
      <c r="AT13" s="356">
        <f t="shared" si="0"/>
        <v>333310.87642857106</v>
      </c>
      <c r="AU13" s="356">
        <f t="shared" si="0"/>
        <v>0</v>
      </c>
      <c r="AV13" s="356">
        <f t="shared" si="0"/>
        <v>333310.87642857106</v>
      </c>
      <c r="AW13" s="356" t="e">
        <f t="shared" si="0"/>
        <v>#VALUE!</v>
      </c>
      <c r="AX13" s="356">
        <f t="shared" si="0"/>
        <v>0</v>
      </c>
      <c r="AY13" s="356">
        <f t="shared" si="0"/>
        <v>0</v>
      </c>
      <c r="AZ13" s="356">
        <f t="shared" si="0"/>
        <v>0</v>
      </c>
      <c r="BA13" s="356">
        <f t="shared" si="0"/>
        <v>0</v>
      </c>
      <c r="BB13" s="356">
        <f t="shared" si="0"/>
        <v>0</v>
      </c>
      <c r="BC13" s="356">
        <f t="shared" si="0"/>
        <v>0</v>
      </c>
      <c r="BD13" s="356">
        <f t="shared" si="0"/>
        <v>0</v>
      </c>
      <c r="BE13" s="356">
        <f t="shared" si="0"/>
        <v>0</v>
      </c>
      <c r="BF13" s="356">
        <f t="shared" si="0"/>
        <v>0</v>
      </c>
      <c r="BG13" s="356">
        <f t="shared" si="0"/>
        <v>0</v>
      </c>
      <c r="BH13" s="356">
        <f t="shared" si="0"/>
        <v>0</v>
      </c>
      <c r="BI13" s="356">
        <f t="shared" si="0"/>
        <v>0</v>
      </c>
      <c r="BJ13" s="356">
        <f t="shared" si="0"/>
        <v>0</v>
      </c>
      <c r="BK13" s="356">
        <f t="shared" si="0"/>
        <v>0</v>
      </c>
      <c r="BL13" s="356">
        <f t="shared" si="0"/>
        <v>0</v>
      </c>
      <c r="BM13" s="356">
        <f t="shared" si="0"/>
        <v>0</v>
      </c>
      <c r="BN13" s="356">
        <f t="shared" si="0"/>
        <v>0</v>
      </c>
      <c r="BO13" s="356">
        <f t="shared" ref="BO13:DZ13" si="1">+BO9-BO11+BO12</f>
        <v>0</v>
      </c>
      <c r="BP13" s="356">
        <f t="shared" si="1"/>
        <v>0</v>
      </c>
      <c r="BQ13" s="356">
        <f t="shared" si="1"/>
        <v>0</v>
      </c>
      <c r="BR13" s="356">
        <f t="shared" si="1"/>
        <v>0</v>
      </c>
      <c r="BS13" s="356">
        <f t="shared" si="1"/>
        <v>0</v>
      </c>
      <c r="BT13" s="356">
        <f t="shared" si="1"/>
        <v>0</v>
      </c>
      <c r="BU13" s="356">
        <f t="shared" si="1"/>
        <v>0</v>
      </c>
      <c r="BV13" s="356">
        <f t="shared" si="1"/>
        <v>0</v>
      </c>
      <c r="BW13" s="356">
        <f t="shared" si="1"/>
        <v>0</v>
      </c>
      <c r="BX13" s="356">
        <f t="shared" si="1"/>
        <v>0</v>
      </c>
      <c r="BY13" s="356">
        <f t="shared" si="1"/>
        <v>0</v>
      </c>
      <c r="BZ13" s="356">
        <f t="shared" si="1"/>
        <v>0</v>
      </c>
      <c r="CA13" s="356">
        <f t="shared" si="1"/>
        <v>0</v>
      </c>
      <c r="CB13" s="356">
        <f t="shared" si="1"/>
        <v>0</v>
      </c>
      <c r="CC13" s="356">
        <f t="shared" si="1"/>
        <v>0</v>
      </c>
      <c r="CD13" s="356">
        <f t="shared" si="1"/>
        <v>0</v>
      </c>
      <c r="CE13" s="356">
        <f t="shared" si="1"/>
        <v>0</v>
      </c>
      <c r="CF13" s="356">
        <f t="shared" si="1"/>
        <v>0</v>
      </c>
      <c r="CG13" s="356">
        <f t="shared" si="1"/>
        <v>0</v>
      </c>
      <c r="CH13" s="356">
        <f t="shared" si="1"/>
        <v>0</v>
      </c>
      <c r="CI13" s="356">
        <f t="shared" si="1"/>
        <v>0</v>
      </c>
      <c r="CJ13" s="356">
        <f t="shared" si="1"/>
        <v>0</v>
      </c>
      <c r="CK13" s="356">
        <f t="shared" si="1"/>
        <v>0</v>
      </c>
      <c r="CL13" s="356">
        <f t="shared" si="1"/>
        <v>0</v>
      </c>
      <c r="CM13" s="356">
        <f t="shared" si="1"/>
        <v>0</v>
      </c>
      <c r="CN13" s="356">
        <f t="shared" si="1"/>
        <v>0</v>
      </c>
      <c r="CO13" s="356">
        <f t="shared" si="1"/>
        <v>0</v>
      </c>
      <c r="CP13" s="356">
        <f t="shared" si="1"/>
        <v>0</v>
      </c>
      <c r="CQ13" s="356">
        <f t="shared" si="1"/>
        <v>0</v>
      </c>
      <c r="CR13" s="356">
        <f t="shared" si="1"/>
        <v>0</v>
      </c>
      <c r="CS13" s="356">
        <f t="shared" si="1"/>
        <v>0</v>
      </c>
      <c r="CT13" s="356">
        <f t="shared" si="1"/>
        <v>0</v>
      </c>
      <c r="CU13" s="356">
        <f t="shared" si="1"/>
        <v>0</v>
      </c>
      <c r="CV13" s="356">
        <f t="shared" si="1"/>
        <v>0</v>
      </c>
      <c r="CW13" s="356">
        <f t="shared" si="1"/>
        <v>0</v>
      </c>
      <c r="CX13" s="356">
        <f t="shared" si="1"/>
        <v>0</v>
      </c>
      <c r="CY13" s="356">
        <f t="shared" si="1"/>
        <v>0</v>
      </c>
      <c r="CZ13" s="356">
        <f t="shared" si="1"/>
        <v>0</v>
      </c>
      <c r="DA13" s="356">
        <f t="shared" si="1"/>
        <v>0</v>
      </c>
      <c r="DB13" s="356">
        <f t="shared" si="1"/>
        <v>0</v>
      </c>
      <c r="DC13" s="356">
        <f t="shared" si="1"/>
        <v>0</v>
      </c>
      <c r="DD13" s="356">
        <f t="shared" si="1"/>
        <v>0</v>
      </c>
      <c r="DE13" s="356">
        <f t="shared" si="1"/>
        <v>0</v>
      </c>
      <c r="DF13" s="356">
        <f t="shared" si="1"/>
        <v>0</v>
      </c>
      <c r="DG13" s="356">
        <f t="shared" si="1"/>
        <v>0</v>
      </c>
      <c r="DH13" s="356">
        <f t="shared" si="1"/>
        <v>0</v>
      </c>
      <c r="DI13" s="356">
        <f t="shared" si="1"/>
        <v>0</v>
      </c>
      <c r="DJ13" s="356">
        <f t="shared" si="1"/>
        <v>0</v>
      </c>
      <c r="DK13" s="356">
        <f t="shared" si="1"/>
        <v>0</v>
      </c>
      <c r="DL13" s="356">
        <f t="shared" si="1"/>
        <v>0</v>
      </c>
      <c r="DM13" s="356">
        <f t="shared" si="1"/>
        <v>0</v>
      </c>
      <c r="DN13" s="356">
        <f t="shared" si="1"/>
        <v>0</v>
      </c>
      <c r="DO13" s="356">
        <f t="shared" si="1"/>
        <v>0</v>
      </c>
      <c r="DP13" s="356">
        <f t="shared" si="1"/>
        <v>0</v>
      </c>
      <c r="DQ13" s="356">
        <f t="shared" si="1"/>
        <v>0</v>
      </c>
      <c r="DR13" s="356">
        <f t="shared" si="1"/>
        <v>0</v>
      </c>
      <c r="DS13" s="356">
        <f t="shared" si="1"/>
        <v>0</v>
      </c>
      <c r="DT13" s="356">
        <f t="shared" si="1"/>
        <v>0</v>
      </c>
      <c r="DU13" s="356">
        <f t="shared" si="1"/>
        <v>0</v>
      </c>
      <c r="DV13" s="356">
        <f t="shared" si="1"/>
        <v>0</v>
      </c>
      <c r="DW13" s="356">
        <f t="shared" si="1"/>
        <v>0</v>
      </c>
      <c r="DX13" s="356">
        <f t="shared" si="1"/>
        <v>0</v>
      </c>
      <c r="DY13" s="356">
        <f t="shared" si="1"/>
        <v>0</v>
      </c>
      <c r="DZ13" s="356">
        <f t="shared" si="1"/>
        <v>0</v>
      </c>
      <c r="EA13" s="356">
        <f t="shared" ref="EA13:GL13" si="2">+EA9-EA11+EA12</f>
        <v>0</v>
      </c>
      <c r="EB13" s="356">
        <f t="shared" si="2"/>
        <v>0</v>
      </c>
      <c r="EC13" s="356">
        <f t="shared" si="2"/>
        <v>0</v>
      </c>
      <c r="ED13" s="356">
        <f t="shared" si="2"/>
        <v>0</v>
      </c>
      <c r="EE13" s="356">
        <f t="shared" si="2"/>
        <v>0</v>
      </c>
      <c r="EF13" s="356">
        <f t="shared" si="2"/>
        <v>0</v>
      </c>
      <c r="EG13" s="356">
        <f t="shared" si="2"/>
        <v>0</v>
      </c>
      <c r="EH13" s="356">
        <f t="shared" si="2"/>
        <v>0</v>
      </c>
      <c r="EI13" s="356">
        <f t="shared" si="2"/>
        <v>0</v>
      </c>
      <c r="EJ13" s="356">
        <f t="shared" si="2"/>
        <v>0</v>
      </c>
      <c r="EK13" s="356">
        <f t="shared" si="2"/>
        <v>0</v>
      </c>
      <c r="EL13" s="356">
        <f t="shared" si="2"/>
        <v>0</v>
      </c>
      <c r="EM13" s="356">
        <f t="shared" si="2"/>
        <v>0</v>
      </c>
      <c r="EN13" s="356">
        <f t="shared" si="2"/>
        <v>0</v>
      </c>
      <c r="EO13" s="356">
        <f t="shared" si="2"/>
        <v>0</v>
      </c>
      <c r="EP13" s="356">
        <f t="shared" si="2"/>
        <v>0</v>
      </c>
      <c r="EQ13" s="356">
        <f t="shared" si="2"/>
        <v>0</v>
      </c>
      <c r="ER13" s="356">
        <f t="shared" si="2"/>
        <v>0</v>
      </c>
      <c r="ES13" s="356">
        <f t="shared" si="2"/>
        <v>0</v>
      </c>
      <c r="ET13" s="356">
        <f t="shared" si="2"/>
        <v>0</v>
      </c>
      <c r="EU13" s="356">
        <f t="shared" si="2"/>
        <v>0</v>
      </c>
      <c r="EV13" s="356">
        <f t="shared" si="2"/>
        <v>0</v>
      </c>
      <c r="EW13" s="356">
        <f t="shared" si="2"/>
        <v>0</v>
      </c>
      <c r="EX13" s="356">
        <f t="shared" si="2"/>
        <v>0</v>
      </c>
      <c r="EY13" s="356">
        <f t="shared" si="2"/>
        <v>0</v>
      </c>
      <c r="EZ13" s="356">
        <f t="shared" si="2"/>
        <v>0</v>
      </c>
      <c r="FA13" s="356">
        <f t="shared" si="2"/>
        <v>0</v>
      </c>
      <c r="FB13" s="356">
        <f t="shared" si="2"/>
        <v>0</v>
      </c>
      <c r="FC13" s="356">
        <f t="shared" si="2"/>
        <v>0</v>
      </c>
      <c r="FD13" s="356">
        <f t="shared" si="2"/>
        <v>0</v>
      </c>
      <c r="FE13" s="356">
        <f t="shared" si="2"/>
        <v>0</v>
      </c>
      <c r="FF13" s="356">
        <f t="shared" si="2"/>
        <v>0</v>
      </c>
      <c r="FG13" s="356">
        <f t="shared" si="2"/>
        <v>0</v>
      </c>
      <c r="FH13" s="356">
        <f t="shared" si="2"/>
        <v>0</v>
      </c>
      <c r="FI13" s="356">
        <f t="shared" si="2"/>
        <v>0</v>
      </c>
      <c r="FJ13" s="356">
        <f t="shared" si="2"/>
        <v>0</v>
      </c>
      <c r="FK13" s="356">
        <f t="shared" si="2"/>
        <v>0</v>
      </c>
      <c r="FL13" s="356">
        <f t="shared" si="2"/>
        <v>0</v>
      </c>
      <c r="FM13" s="356">
        <f t="shared" si="2"/>
        <v>0</v>
      </c>
      <c r="FN13" s="356">
        <f t="shared" si="2"/>
        <v>0</v>
      </c>
      <c r="FO13" s="356">
        <f t="shared" si="2"/>
        <v>0</v>
      </c>
      <c r="FP13" s="356">
        <f t="shared" si="2"/>
        <v>0</v>
      </c>
      <c r="FQ13" s="356">
        <f t="shared" si="2"/>
        <v>0</v>
      </c>
      <c r="FR13" s="356">
        <f t="shared" si="2"/>
        <v>0</v>
      </c>
      <c r="FS13" s="356">
        <f t="shared" si="2"/>
        <v>0</v>
      </c>
      <c r="FT13" s="356">
        <f t="shared" si="2"/>
        <v>0</v>
      </c>
      <c r="FU13" s="356">
        <f t="shared" si="2"/>
        <v>0</v>
      </c>
      <c r="FV13" s="356">
        <f t="shared" si="2"/>
        <v>0</v>
      </c>
      <c r="FW13" s="356">
        <f t="shared" si="2"/>
        <v>0</v>
      </c>
      <c r="FX13" s="356">
        <f t="shared" si="2"/>
        <v>0</v>
      </c>
      <c r="FY13" s="356">
        <f t="shared" si="2"/>
        <v>0</v>
      </c>
      <c r="FZ13" s="356">
        <f t="shared" si="2"/>
        <v>0</v>
      </c>
      <c r="GA13" s="356">
        <f t="shared" si="2"/>
        <v>0</v>
      </c>
      <c r="GB13" s="356">
        <f t="shared" si="2"/>
        <v>0</v>
      </c>
      <c r="GC13" s="356">
        <f t="shared" si="2"/>
        <v>0</v>
      </c>
      <c r="GD13" s="356">
        <f t="shared" si="2"/>
        <v>0</v>
      </c>
      <c r="GE13" s="356">
        <f t="shared" si="2"/>
        <v>0</v>
      </c>
      <c r="GF13" s="356">
        <f t="shared" si="2"/>
        <v>0</v>
      </c>
      <c r="GG13" s="356">
        <f t="shared" si="2"/>
        <v>0</v>
      </c>
      <c r="GH13" s="356">
        <f t="shared" si="2"/>
        <v>0</v>
      </c>
      <c r="GI13" s="356">
        <f t="shared" si="2"/>
        <v>0</v>
      </c>
      <c r="GJ13" s="356">
        <f t="shared" si="2"/>
        <v>0</v>
      </c>
      <c r="GK13" s="356">
        <f t="shared" si="2"/>
        <v>0</v>
      </c>
      <c r="GL13" s="356">
        <f t="shared" si="2"/>
        <v>0</v>
      </c>
      <c r="GM13" s="356">
        <f t="shared" ref="GM13:IT13" si="3">+GM9-GM11+GM12</f>
        <v>0</v>
      </c>
      <c r="GN13" s="356">
        <f t="shared" si="3"/>
        <v>0</v>
      </c>
      <c r="GO13" s="356">
        <f t="shared" si="3"/>
        <v>0</v>
      </c>
      <c r="GP13" s="356">
        <f t="shared" si="3"/>
        <v>0</v>
      </c>
      <c r="GQ13" s="356">
        <f t="shared" si="3"/>
        <v>0</v>
      </c>
      <c r="GR13" s="356">
        <f t="shared" si="3"/>
        <v>0</v>
      </c>
      <c r="GS13" s="356">
        <f t="shared" si="3"/>
        <v>0</v>
      </c>
      <c r="GT13" s="356">
        <f t="shared" si="3"/>
        <v>0</v>
      </c>
      <c r="GU13" s="356">
        <f t="shared" si="3"/>
        <v>0</v>
      </c>
      <c r="GV13" s="356">
        <f t="shared" si="3"/>
        <v>0</v>
      </c>
      <c r="GW13" s="356">
        <f t="shared" si="3"/>
        <v>0</v>
      </c>
      <c r="GX13" s="356">
        <f t="shared" si="3"/>
        <v>0</v>
      </c>
      <c r="GY13" s="356">
        <f t="shared" si="3"/>
        <v>0</v>
      </c>
      <c r="GZ13" s="356">
        <f t="shared" si="3"/>
        <v>0</v>
      </c>
      <c r="HA13" s="356">
        <f t="shared" si="3"/>
        <v>0</v>
      </c>
      <c r="HB13" s="356">
        <f t="shared" si="3"/>
        <v>0</v>
      </c>
      <c r="HC13" s="356">
        <f t="shared" si="3"/>
        <v>0</v>
      </c>
      <c r="HD13" s="356">
        <f t="shared" si="3"/>
        <v>0</v>
      </c>
      <c r="HE13" s="356">
        <f t="shared" si="3"/>
        <v>0</v>
      </c>
      <c r="HF13" s="356">
        <f t="shared" si="3"/>
        <v>0</v>
      </c>
      <c r="HG13" s="356">
        <f t="shared" si="3"/>
        <v>0</v>
      </c>
      <c r="HH13" s="356">
        <f t="shared" si="3"/>
        <v>0</v>
      </c>
      <c r="HI13" s="356">
        <f t="shared" si="3"/>
        <v>0</v>
      </c>
      <c r="HJ13" s="356">
        <f t="shared" si="3"/>
        <v>0</v>
      </c>
      <c r="HK13" s="356">
        <f t="shared" si="3"/>
        <v>0</v>
      </c>
      <c r="HL13" s="356">
        <f t="shared" si="3"/>
        <v>0</v>
      </c>
      <c r="HM13" s="356">
        <f t="shared" si="3"/>
        <v>0</v>
      </c>
      <c r="HN13" s="356">
        <f t="shared" si="3"/>
        <v>0</v>
      </c>
      <c r="HO13" s="356">
        <f t="shared" si="3"/>
        <v>0</v>
      </c>
      <c r="HP13" s="356">
        <f t="shared" si="3"/>
        <v>0</v>
      </c>
      <c r="HQ13" s="356">
        <f t="shared" si="3"/>
        <v>0</v>
      </c>
      <c r="HR13" s="356">
        <f t="shared" si="3"/>
        <v>0</v>
      </c>
      <c r="HS13" s="356">
        <f t="shared" si="3"/>
        <v>0</v>
      </c>
      <c r="HT13" s="356">
        <f t="shared" si="3"/>
        <v>0</v>
      </c>
      <c r="HU13" s="356">
        <f t="shared" si="3"/>
        <v>0</v>
      </c>
      <c r="HV13" s="356">
        <f t="shared" si="3"/>
        <v>0</v>
      </c>
      <c r="HW13" s="356">
        <f t="shared" si="3"/>
        <v>0</v>
      </c>
      <c r="HX13" s="356">
        <f t="shared" si="3"/>
        <v>0</v>
      </c>
      <c r="HY13" s="356">
        <f t="shared" si="3"/>
        <v>0</v>
      </c>
      <c r="HZ13" s="356">
        <f t="shared" si="3"/>
        <v>0</v>
      </c>
      <c r="IA13" s="356">
        <f t="shared" si="3"/>
        <v>0</v>
      </c>
      <c r="IB13" s="356">
        <f t="shared" si="3"/>
        <v>0</v>
      </c>
      <c r="IC13" s="356">
        <f t="shared" si="3"/>
        <v>0</v>
      </c>
      <c r="ID13" s="356">
        <f t="shared" si="3"/>
        <v>0</v>
      </c>
      <c r="IE13" s="356">
        <f t="shared" si="3"/>
        <v>0</v>
      </c>
      <c r="IF13" s="356">
        <f t="shared" si="3"/>
        <v>0</v>
      </c>
      <c r="IG13" s="356">
        <f t="shared" si="3"/>
        <v>0</v>
      </c>
      <c r="IH13" s="356">
        <f t="shared" si="3"/>
        <v>0</v>
      </c>
      <c r="II13" s="356">
        <f t="shared" si="3"/>
        <v>0</v>
      </c>
      <c r="IJ13" s="356">
        <f t="shared" si="3"/>
        <v>0</v>
      </c>
      <c r="IK13" s="356">
        <f t="shared" si="3"/>
        <v>0</v>
      </c>
      <c r="IL13" s="356">
        <f t="shared" si="3"/>
        <v>0</v>
      </c>
      <c r="IM13" s="356">
        <f t="shared" si="3"/>
        <v>0</v>
      </c>
      <c r="IN13" s="356">
        <f t="shared" si="3"/>
        <v>0</v>
      </c>
      <c r="IO13" s="356">
        <f t="shared" si="3"/>
        <v>0</v>
      </c>
      <c r="IP13" s="356">
        <f t="shared" si="3"/>
        <v>0</v>
      </c>
      <c r="IQ13" s="356">
        <f t="shared" si="3"/>
        <v>0</v>
      </c>
      <c r="IR13" s="356">
        <f t="shared" si="3"/>
        <v>0</v>
      </c>
      <c r="IS13" s="356">
        <f t="shared" si="3"/>
        <v>0</v>
      </c>
      <c r="IT13" s="356">
        <f t="shared" si="3"/>
        <v>0</v>
      </c>
    </row>
    <row r="14" spans="1:254" s="180" customFormat="1" ht="13.5" customHeight="1">
      <c r="A14" s="357"/>
      <c r="B14" s="358"/>
      <c r="C14" s="359"/>
      <c r="D14" s="359">
        <f>+D13/D9</f>
        <v>0.48370173279884771</v>
      </c>
      <c r="E14" s="359"/>
      <c r="F14" s="359"/>
      <c r="G14" s="359"/>
      <c r="H14" s="359" t="e">
        <f>+H13/H9</f>
        <v>#DIV/0!</v>
      </c>
      <c r="I14" s="359"/>
      <c r="J14" s="359">
        <f>+J13/J9</f>
        <v>0.48370173279884771</v>
      </c>
      <c r="K14" s="359"/>
      <c r="L14" s="359" t="e">
        <f>+L13/L9</f>
        <v>#DIV/0!</v>
      </c>
      <c r="M14" s="359"/>
      <c r="N14" s="359">
        <f>+N13/N9</f>
        <v>0.48370173279884771</v>
      </c>
      <c r="O14" s="359"/>
      <c r="P14" s="359" t="e">
        <f>+P13/P9</f>
        <v>#DIV/0!</v>
      </c>
      <c r="Q14" s="359"/>
      <c r="R14" s="359">
        <f>+R13/R9</f>
        <v>0.48370173279884771</v>
      </c>
      <c r="S14" s="359"/>
      <c r="T14" s="359" t="e">
        <f>+T13/T9</f>
        <v>#DIV/0!</v>
      </c>
      <c r="U14" s="359"/>
      <c r="V14" s="359">
        <f>+V13/V9</f>
        <v>0.48370173279884771</v>
      </c>
      <c r="W14" s="359"/>
      <c r="X14" s="359" t="e">
        <f>+X13/X9</f>
        <v>#DIV/0!</v>
      </c>
      <c r="Y14" s="359"/>
      <c r="Z14" s="359">
        <f>+Z13/Z9</f>
        <v>0.48370173279884771</v>
      </c>
      <c r="AA14" s="359"/>
      <c r="AB14" s="359" t="e">
        <f>+AB13/AB9</f>
        <v>#DIV/0!</v>
      </c>
      <c r="AC14" s="359"/>
      <c r="AD14" s="359">
        <f>+AD13/AD9</f>
        <v>0.48370173279884771</v>
      </c>
      <c r="AE14" s="249"/>
      <c r="AF14" s="359" t="e">
        <f>+AF13/AF9</f>
        <v>#DIV/0!</v>
      </c>
      <c r="AG14" s="359"/>
      <c r="AH14" s="359">
        <f>+AH13/AH9</f>
        <v>0.48370173279884771</v>
      </c>
      <c r="AI14" s="522"/>
      <c r="AJ14" s="359" t="e">
        <f>+AJ13/AJ9</f>
        <v>#DIV/0!</v>
      </c>
      <c r="AK14" s="359"/>
      <c r="AL14" s="359">
        <f>+AL13/AL9</f>
        <v>0.48370173279884771</v>
      </c>
      <c r="AM14" s="522"/>
      <c r="AN14" s="359" t="e">
        <f>+AN13/AN9</f>
        <v>#DIV/0!</v>
      </c>
      <c r="AO14" s="359"/>
      <c r="AP14" s="563">
        <f>+AP13/AP9</f>
        <v>0.48370173279884771</v>
      </c>
      <c r="AQ14" s="522"/>
      <c r="AR14" s="563" t="e">
        <f>+AR13/AR9</f>
        <v>#DIV/0!</v>
      </c>
      <c r="AS14" s="359"/>
      <c r="AT14" s="359"/>
      <c r="AV14" s="359"/>
      <c r="AW14" s="359"/>
    </row>
    <row r="15" spans="1:254">
      <c r="A15" s="360" t="s">
        <v>55</v>
      </c>
      <c r="B15" s="361"/>
      <c r="C15" s="363"/>
      <c r="D15" s="363"/>
      <c r="E15" s="362"/>
      <c r="F15" s="363"/>
      <c r="G15" s="363"/>
      <c r="H15" s="363"/>
      <c r="I15" s="362"/>
      <c r="J15" s="363"/>
      <c r="K15" s="363"/>
      <c r="L15" s="363"/>
      <c r="M15" s="362"/>
      <c r="N15" s="363"/>
      <c r="O15" s="363"/>
      <c r="P15" s="363"/>
      <c r="Q15" s="362"/>
      <c r="R15" s="363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363"/>
      <c r="AD15" s="363"/>
      <c r="AE15" s="250"/>
      <c r="AF15" s="363"/>
      <c r="AG15" s="363"/>
      <c r="AH15" s="363"/>
      <c r="AI15" s="523"/>
      <c r="AJ15" s="363"/>
      <c r="AK15" s="363"/>
      <c r="AL15" s="363"/>
      <c r="AM15" s="523"/>
      <c r="AN15" s="363"/>
      <c r="AO15" s="363"/>
      <c r="AP15" s="363"/>
      <c r="AQ15" s="523"/>
      <c r="AR15" s="363"/>
      <c r="AS15" s="363"/>
      <c r="AT15" s="363"/>
      <c r="AV15" s="363"/>
      <c r="AW15" s="363"/>
    </row>
    <row r="16" spans="1:254">
      <c r="A16" s="169" t="s">
        <v>133</v>
      </c>
      <c r="B16" s="349"/>
      <c r="D16" s="174">
        <f>TB!G55</f>
        <v>96064.436678314698</v>
      </c>
      <c r="E16" s="173"/>
      <c r="F16" s="174">
        <f>D16</f>
        <v>96064.436678314698</v>
      </c>
      <c r="H16" s="174">
        <f>TB!S55</f>
        <v>0</v>
      </c>
      <c r="I16" s="173"/>
      <c r="J16" s="174">
        <f t="shared" ref="J16:J43" si="4">F16+H16</f>
        <v>96064.436678314698</v>
      </c>
      <c r="L16" s="174">
        <f>TB!Y55</f>
        <v>0</v>
      </c>
      <c r="M16" s="173"/>
      <c r="N16" s="174">
        <f t="shared" ref="N16:N43" si="5">J16+L16</f>
        <v>96064.436678314698</v>
      </c>
      <c r="P16" s="174">
        <f>TB!AE55</f>
        <v>0</v>
      </c>
      <c r="Q16" s="173"/>
      <c r="R16" s="174">
        <f t="shared" ref="R16:R43" si="6">N16+P16</f>
        <v>96064.436678314698</v>
      </c>
      <c r="T16" s="174">
        <f>TB!AK55</f>
        <v>0</v>
      </c>
      <c r="V16" s="174">
        <f t="shared" ref="V16:V37" si="7">R16+T16</f>
        <v>96064.436678314698</v>
      </c>
      <c r="X16" s="174">
        <f>TB!AQ55</f>
        <v>0</v>
      </c>
      <c r="Z16" s="174">
        <f t="shared" ref="Z16:Z37" si="8">V16+X16</f>
        <v>96064.436678314698</v>
      </c>
      <c r="AB16" s="174">
        <f>TB!AW55</f>
        <v>0</v>
      </c>
      <c r="AD16" s="174">
        <f t="shared" ref="AD16:AD37" si="9">Z16+AB16</f>
        <v>96064.436678314698</v>
      </c>
      <c r="AE16" s="245"/>
      <c r="AF16" s="174">
        <f>TB!BC55</f>
        <v>0</v>
      </c>
      <c r="AH16" s="174">
        <f t="shared" ref="AH16:AH37" si="10">AD16+AF16</f>
        <v>96064.436678314698</v>
      </c>
      <c r="AJ16" s="174">
        <f>TB!BI55</f>
        <v>0</v>
      </c>
      <c r="AL16" s="174">
        <f t="shared" ref="AL16:AL37" si="11">AH16+AJ16</f>
        <v>96064.436678314698</v>
      </c>
      <c r="AN16" s="174">
        <f>TB!BO55</f>
        <v>0</v>
      </c>
      <c r="AP16" s="174">
        <f t="shared" ref="AP16:AP37" si="12">AL16+AN16</f>
        <v>96064.436678314698</v>
      </c>
      <c r="AR16" s="174">
        <f>TB!BU55</f>
        <v>0</v>
      </c>
      <c r="AS16" s="174"/>
      <c r="AT16" s="174">
        <f t="shared" ref="AT16:AW37" si="13">AP16+AR16</f>
        <v>96064.436678314698</v>
      </c>
      <c r="AU16" s="181" t="e">
        <f>+AT16-#REF!</f>
        <v>#REF!</v>
      </c>
      <c r="AV16" s="174">
        <f t="shared" si="13"/>
        <v>96064.436678314698</v>
      </c>
      <c r="AW16" s="174" t="e">
        <f t="shared" si="13"/>
        <v>#REF!</v>
      </c>
    </row>
    <row r="17" spans="1:49">
      <c r="A17" s="169" t="s">
        <v>136</v>
      </c>
      <c r="B17" s="349"/>
      <c r="D17" s="174">
        <f>TB!G61</f>
        <v>51671.64</v>
      </c>
      <c r="E17" s="173"/>
      <c r="F17" s="174">
        <f t="shared" ref="F17:F24" si="14">D17</f>
        <v>51671.64</v>
      </c>
      <c r="H17" s="174">
        <f>TB!S61</f>
        <v>0</v>
      </c>
      <c r="I17" s="173"/>
      <c r="J17" s="174">
        <f t="shared" si="4"/>
        <v>51671.64</v>
      </c>
      <c r="L17" s="174">
        <f>TB!Y61</f>
        <v>0</v>
      </c>
      <c r="M17" s="173"/>
      <c r="N17" s="174">
        <f t="shared" si="5"/>
        <v>51671.64</v>
      </c>
      <c r="P17" s="174">
        <f>TB!AE61</f>
        <v>0</v>
      </c>
      <c r="Q17" s="173"/>
      <c r="R17" s="174">
        <f t="shared" si="6"/>
        <v>51671.64</v>
      </c>
      <c r="T17" s="174">
        <f>TB!AK61</f>
        <v>0</v>
      </c>
      <c r="V17" s="174">
        <f t="shared" si="7"/>
        <v>51671.64</v>
      </c>
      <c r="X17" s="174">
        <f>TB!AQ61</f>
        <v>0</v>
      </c>
      <c r="Z17" s="174">
        <f t="shared" si="8"/>
        <v>51671.64</v>
      </c>
      <c r="AB17" s="174">
        <f>TB!AW61</f>
        <v>0</v>
      </c>
      <c r="AD17" s="174">
        <f t="shared" si="9"/>
        <v>51671.64</v>
      </c>
      <c r="AE17" s="245"/>
      <c r="AF17" s="174">
        <f>TB!BC61</f>
        <v>0</v>
      </c>
      <c r="AH17" s="174">
        <f t="shared" si="10"/>
        <v>51671.64</v>
      </c>
      <c r="AJ17" s="174">
        <f>TB!BI61</f>
        <v>0</v>
      </c>
      <c r="AL17" s="174">
        <f t="shared" si="11"/>
        <v>51671.64</v>
      </c>
      <c r="AN17" s="174">
        <f>TB!BO61</f>
        <v>0</v>
      </c>
      <c r="AP17" s="174">
        <f t="shared" si="12"/>
        <v>51671.64</v>
      </c>
      <c r="AR17" s="174">
        <f>TB!BU61</f>
        <v>0</v>
      </c>
      <c r="AS17" s="174"/>
      <c r="AT17" s="174">
        <f t="shared" si="13"/>
        <v>51671.64</v>
      </c>
      <c r="AU17" s="181" t="e">
        <f>+AT17-#REF!</f>
        <v>#REF!</v>
      </c>
      <c r="AV17" s="174">
        <f t="shared" si="13"/>
        <v>51671.64</v>
      </c>
      <c r="AW17" s="174" t="e">
        <f t="shared" si="13"/>
        <v>#REF!</v>
      </c>
    </row>
    <row r="18" spans="1:49">
      <c r="A18" s="169" t="s">
        <v>138</v>
      </c>
      <c r="B18" s="349"/>
      <c r="D18" s="174">
        <f>TB!G64</f>
        <v>23398.375505952383</v>
      </c>
      <c r="E18" s="173"/>
      <c r="F18" s="174">
        <f t="shared" si="14"/>
        <v>23398.375505952383</v>
      </c>
      <c r="H18" s="174">
        <f>TB!S64</f>
        <v>0</v>
      </c>
      <c r="I18" s="173"/>
      <c r="J18" s="174">
        <f t="shared" si="4"/>
        <v>23398.375505952383</v>
      </c>
      <c r="L18" s="174">
        <f>TB!Y64</f>
        <v>0</v>
      </c>
      <c r="M18" s="173"/>
      <c r="N18" s="174">
        <f t="shared" si="5"/>
        <v>23398.375505952383</v>
      </c>
      <c r="P18" s="174">
        <f>TB!AE64</f>
        <v>0</v>
      </c>
      <c r="Q18" s="173"/>
      <c r="R18" s="174">
        <f t="shared" si="6"/>
        <v>23398.375505952383</v>
      </c>
      <c r="T18" s="174">
        <f>TB!AK64</f>
        <v>0</v>
      </c>
      <c r="V18" s="174">
        <f t="shared" si="7"/>
        <v>23398.375505952383</v>
      </c>
      <c r="X18" s="174">
        <f>TB!AQ64</f>
        <v>0</v>
      </c>
      <c r="Z18" s="174">
        <f t="shared" si="8"/>
        <v>23398.375505952383</v>
      </c>
      <c r="AB18" s="174">
        <f>TB!AW64</f>
        <v>0</v>
      </c>
      <c r="AD18" s="174">
        <f t="shared" si="9"/>
        <v>23398.375505952383</v>
      </c>
      <c r="AE18" s="245"/>
      <c r="AF18" s="174">
        <f>TB!BC64</f>
        <v>0</v>
      </c>
      <c r="AH18" s="174">
        <f t="shared" si="10"/>
        <v>23398.375505952383</v>
      </c>
      <c r="AJ18" s="174">
        <f>TB!BI64</f>
        <v>0</v>
      </c>
      <c r="AL18" s="174">
        <f t="shared" si="11"/>
        <v>23398.375505952383</v>
      </c>
      <c r="AN18" s="174">
        <f>TB!BO64</f>
        <v>0</v>
      </c>
      <c r="AP18" s="174">
        <f t="shared" si="12"/>
        <v>23398.375505952383</v>
      </c>
      <c r="AR18" s="174">
        <f>TB!BU64</f>
        <v>0</v>
      </c>
      <c r="AS18" s="174"/>
      <c r="AT18" s="174">
        <f t="shared" si="13"/>
        <v>23398.375505952383</v>
      </c>
      <c r="AU18" s="181"/>
      <c r="AV18" s="174">
        <f t="shared" si="13"/>
        <v>23398.375505952383</v>
      </c>
      <c r="AW18" s="174">
        <f t="shared" si="13"/>
        <v>0</v>
      </c>
    </row>
    <row r="19" spans="1:49">
      <c r="A19" s="169" t="s">
        <v>143</v>
      </c>
      <c r="B19" s="349"/>
      <c r="D19" s="174">
        <f>TB!G68</f>
        <v>19500</v>
      </c>
      <c r="E19" s="173"/>
      <c r="F19" s="174">
        <f t="shared" si="14"/>
        <v>19500</v>
      </c>
      <c r="H19" s="174">
        <f>TB!S68</f>
        <v>0</v>
      </c>
      <c r="I19" s="173"/>
      <c r="J19" s="174">
        <f t="shared" si="4"/>
        <v>19500</v>
      </c>
      <c r="L19" s="174">
        <f>TB!Y68</f>
        <v>0</v>
      </c>
      <c r="M19" s="173"/>
      <c r="N19" s="174">
        <f t="shared" si="5"/>
        <v>19500</v>
      </c>
      <c r="P19" s="174">
        <f>TB!AE68</f>
        <v>0</v>
      </c>
      <c r="Q19" s="173"/>
      <c r="R19" s="174">
        <f t="shared" si="6"/>
        <v>19500</v>
      </c>
      <c r="T19" s="174">
        <f>TB!AK68</f>
        <v>0</v>
      </c>
      <c r="V19" s="174">
        <f t="shared" si="7"/>
        <v>19500</v>
      </c>
      <c r="X19" s="174">
        <f>TB!AQ68</f>
        <v>0</v>
      </c>
      <c r="Z19" s="174">
        <f t="shared" si="8"/>
        <v>19500</v>
      </c>
      <c r="AB19" s="174">
        <f>TB!AW68</f>
        <v>0</v>
      </c>
      <c r="AD19" s="174">
        <f t="shared" si="9"/>
        <v>19500</v>
      </c>
      <c r="AE19" s="245"/>
      <c r="AF19" s="174">
        <f>TB!BC68</f>
        <v>0</v>
      </c>
      <c r="AH19" s="174">
        <f t="shared" si="10"/>
        <v>19500</v>
      </c>
      <c r="AJ19" s="174">
        <f>TB!BI68</f>
        <v>0</v>
      </c>
      <c r="AL19" s="174">
        <f t="shared" si="11"/>
        <v>19500</v>
      </c>
      <c r="AN19" s="174">
        <f>TB!BO68</f>
        <v>0</v>
      </c>
      <c r="AP19" s="174">
        <f t="shared" si="12"/>
        <v>19500</v>
      </c>
      <c r="AR19" s="174">
        <f>TB!BU68</f>
        <v>0</v>
      </c>
      <c r="AS19" s="174"/>
      <c r="AT19" s="174">
        <f t="shared" si="13"/>
        <v>19500</v>
      </c>
      <c r="AU19" s="181"/>
      <c r="AV19" s="174">
        <f t="shared" si="13"/>
        <v>19500</v>
      </c>
      <c r="AW19" s="174">
        <f t="shared" si="13"/>
        <v>0</v>
      </c>
    </row>
    <row r="20" spans="1:49">
      <c r="A20" s="169" t="s">
        <v>149</v>
      </c>
      <c r="B20" s="349"/>
      <c r="D20" s="174">
        <f>TB!G75</f>
        <v>16566.189999999999</v>
      </c>
      <c r="E20" s="173"/>
      <c r="F20" s="174">
        <f t="shared" si="14"/>
        <v>16566.189999999999</v>
      </c>
      <c r="H20" s="174">
        <f>TB!S75</f>
        <v>0</v>
      </c>
      <c r="I20" s="173"/>
      <c r="J20" s="174">
        <f t="shared" si="4"/>
        <v>16566.189999999999</v>
      </c>
      <c r="L20" s="174">
        <f>TB!Y75</f>
        <v>0</v>
      </c>
      <c r="M20" s="173"/>
      <c r="N20" s="174">
        <f t="shared" si="5"/>
        <v>16566.189999999999</v>
      </c>
      <c r="P20" s="174">
        <f>TB!AE75</f>
        <v>0</v>
      </c>
      <c r="Q20" s="173"/>
      <c r="R20" s="174">
        <f t="shared" si="6"/>
        <v>16566.189999999999</v>
      </c>
      <c r="T20" s="174">
        <f>TB!AK75</f>
        <v>0</v>
      </c>
      <c r="V20" s="174">
        <f t="shared" si="7"/>
        <v>16566.189999999999</v>
      </c>
      <c r="X20" s="174">
        <f>TB!AQ75</f>
        <v>0</v>
      </c>
      <c r="Z20" s="174">
        <f t="shared" si="8"/>
        <v>16566.189999999999</v>
      </c>
      <c r="AB20" s="174">
        <f>TB!AW75</f>
        <v>0</v>
      </c>
      <c r="AD20" s="174">
        <f t="shared" si="9"/>
        <v>16566.189999999999</v>
      </c>
      <c r="AE20" s="245"/>
      <c r="AF20" s="174">
        <f>TB!BC75</f>
        <v>0</v>
      </c>
      <c r="AH20" s="174">
        <f t="shared" si="10"/>
        <v>16566.189999999999</v>
      </c>
      <c r="AJ20" s="174">
        <f>TB!BI75</f>
        <v>0</v>
      </c>
      <c r="AL20" s="174">
        <f t="shared" si="11"/>
        <v>16566.189999999999</v>
      </c>
      <c r="AN20" s="174">
        <f>TB!BO75</f>
        <v>0</v>
      </c>
      <c r="AP20" s="174">
        <f t="shared" si="12"/>
        <v>16566.189999999999</v>
      </c>
      <c r="AR20" s="174">
        <f>TB!BU75</f>
        <v>0</v>
      </c>
      <c r="AS20" s="174"/>
      <c r="AT20" s="174">
        <f t="shared" si="13"/>
        <v>16566.189999999999</v>
      </c>
      <c r="AU20" s="181" t="e">
        <f>+AT20-#REF!</f>
        <v>#REF!</v>
      </c>
      <c r="AV20" s="174">
        <f t="shared" si="13"/>
        <v>16566.189999999999</v>
      </c>
      <c r="AW20" s="174" t="e">
        <f t="shared" si="13"/>
        <v>#REF!</v>
      </c>
    </row>
    <row r="21" spans="1:49">
      <c r="A21" s="169" t="s">
        <v>257</v>
      </c>
      <c r="B21" s="349"/>
      <c r="D21" s="174">
        <f>TB!G58</f>
        <v>0</v>
      </c>
      <c r="E21" s="173"/>
      <c r="F21" s="174">
        <f t="shared" si="14"/>
        <v>0</v>
      </c>
      <c r="H21" s="174">
        <f>TB!S58</f>
        <v>0</v>
      </c>
      <c r="I21" s="173"/>
      <c r="J21" s="174">
        <f t="shared" si="4"/>
        <v>0</v>
      </c>
      <c r="L21" s="174">
        <f>TB!Y58</f>
        <v>0</v>
      </c>
      <c r="M21" s="173"/>
      <c r="N21" s="174">
        <f t="shared" si="5"/>
        <v>0</v>
      </c>
      <c r="P21" s="174">
        <f>TB!AE58</f>
        <v>0</v>
      </c>
      <c r="Q21" s="173"/>
      <c r="R21" s="174">
        <f t="shared" si="6"/>
        <v>0</v>
      </c>
      <c r="T21" s="174">
        <f>TB!AC58</f>
        <v>0</v>
      </c>
      <c r="V21" s="174">
        <f t="shared" si="7"/>
        <v>0</v>
      </c>
      <c r="X21" s="174">
        <f>TB!AG58</f>
        <v>0</v>
      </c>
      <c r="Z21" s="174">
        <f t="shared" si="8"/>
        <v>0</v>
      </c>
      <c r="AB21" s="174">
        <f>TB!AK58</f>
        <v>0</v>
      </c>
      <c r="AD21" s="174">
        <f t="shared" si="9"/>
        <v>0</v>
      </c>
      <c r="AE21" s="245"/>
      <c r="AF21" s="174">
        <f>TB!AO58</f>
        <v>0</v>
      </c>
      <c r="AH21" s="174">
        <f t="shared" si="10"/>
        <v>0</v>
      </c>
      <c r="AJ21" s="174">
        <f>TB!AS58</f>
        <v>0</v>
      </c>
      <c r="AL21" s="174">
        <f t="shared" si="11"/>
        <v>0</v>
      </c>
      <c r="AN21" s="174">
        <f>TB!AW58</f>
        <v>0</v>
      </c>
      <c r="AP21" s="174">
        <f t="shared" si="12"/>
        <v>0</v>
      </c>
      <c r="AR21" s="174">
        <f>TB!BU58</f>
        <v>0</v>
      </c>
      <c r="AS21" s="174"/>
      <c r="AT21" s="174">
        <f t="shared" si="13"/>
        <v>0</v>
      </c>
      <c r="AU21" s="181"/>
      <c r="AV21" s="174">
        <f t="shared" si="13"/>
        <v>0</v>
      </c>
      <c r="AW21" s="174">
        <f t="shared" si="13"/>
        <v>0</v>
      </c>
    </row>
    <row r="22" spans="1:49">
      <c r="A22" s="169" t="s">
        <v>151</v>
      </c>
      <c r="B22" s="349"/>
      <c r="D22" s="174">
        <f>TB!G77</f>
        <v>0</v>
      </c>
      <c r="E22" s="173"/>
      <c r="F22" s="174">
        <f t="shared" si="14"/>
        <v>0</v>
      </c>
      <c r="H22" s="174">
        <f>TB!S77</f>
        <v>0</v>
      </c>
      <c r="I22" s="173"/>
      <c r="J22" s="174">
        <f t="shared" si="4"/>
        <v>0</v>
      </c>
      <c r="L22" s="174">
        <f>TB!Y77</f>
        <v>0</v>
      </c>
      <c r="M22" s="173"/>
      <c r="N22" s="174">
        <f t="shared" si="5"/>
        <v>0</v>
      </c>
      <c r="P22" s="174">
        <f>TB!AE77</f>
        <v>0</v>
      </c>
      <c r="Q22" s="173"/>
      <c r="R22" s="174">
        <f t="shared" si="6"/>
        <v>0</v>
      </c>
      <c r="T22" s="174">
        <f>TB!AK77</f>
        <v>0</v>
      </c>
      <c r="V22" s="174">
        <f t="shared" si="7"/>
        <v>0</v>
      </c>
      <c r="X22" s="174">
        <f>TB!AQ77</f>
        <v>0</v>
      </c>
      <c r="Z22" s="174">
        <f t="shared" si="8"/>
        <v>0</v>
      </c>
      <c r="AB22" s="174">
        <f>TB!AW77</f>
        <v>0</v>
      </c>
      <c r="AD22" s="174">
        <f t="shared" si="9"/>
        <v>0</v>
      </c>
      <c r="AE22" s="245"/>
      <c r="AF22" s="174">
        <f>TB!BC77</f>
        <v>0</v>
      </c>
      <c r="AH22" s="174">
        <f t="shared" si="10"/>
        <v>0</v>
      </c>
      <c r="AJ22" s="174">
        <f>TB!BI77</f>
        <v>0</v>
      </c>
      <c r="AL22" s="174">
        <f t="shared" si="11"/>
        <v>0</v>
      </c>
      <c r="AN22" s="174">
        <f>TB!BO77</f>
        <v>0</v>
      </c>
      <c r="AP22" s="174">
        <f t="shared" si="12"/>
        <v>0</v>
      </c>
      <c r="AR22" s="174">
        <f>TB!BU77</f>
        <v>0</v>
      </c>
      <c r="AS22" s="174"/>
      <c r="AT22" s="174">
        <f t="shared" si="13"/>
        <v>0</v>
      </c>
      <c r="AU22" s="181" t="e">
        <f>+AT22-#REF!</f>
        <v>#REF!</v>
      </c>
      <c r="AV22" s="174">
        <f t="shared" si="13"/>
        <v>0</v>
      </c>
      <c r="AW22" s="174" t="e">
        <f t="shared" si="13"/>
        <v>#REF!</v>
      </c>
    </row>
    <row r="23" spans="1:49">
      <c r="A23" s="364" t="s">
        <v>145</v>
      </c>
      <c r="B23" s="349"/>
      <c r="D23" s="174">
        <f>TB!G71</f>
        <v>37886.639999999999</v>
      </c>
      <c r="E23" s="173"/>
      <c r="F23" s="174">
        <f t="shared" si="14"/>
        <v>37886.639999999999</v>
      </c>
      <c r="H23" s="174">
        <f>TB!S71</f>
        <v>0</v>
      </c>
      <c r="I23" s="173"/>
      <c r="J23" s="174">
        <f t="shared" si="4"/>
        <v>37886.639999999999</v>
      </c>
      <c r="L23" s="174">
        <f>TB!Y71</f>
        <v>0</v>
      </c>
      <c r="M23" s="173"/>
      <c r="N23" s="174">
        <f t="shared" si="5"/>
        <v>37886.639999999999</v>
      </c>
      <c r="P23" s="174">
        <f>TB!AE71</f>
        <v>0</v>
      </c>
      <c r="Q23" s="173"/>
      <c r="R23" s="174">
        <f t="shared" si="6"/>
        <v>37886.639999999999</v>
      </c>
      <c r="T23" s="174">
        <f>TB!AK71</f>
        <v>0</v>
      </c>
      <c r="V23" s="174">
        <f t="shared" si="7"/>
        <v>37886.639999999999</v>
      </c>
      <c r="X23" s="174">
        <f>TB!AQ71</f>
        <v>0</v>
      </c>
      <c r="Z23" s="174">
        <f t="shared" si="8"/>
        <v>37886.639999999999</v>
      </c>
      <c r="AB23" s="174">
        <f>TB!AW71</f>
        <v>0</v>
      </c>
      <c r="AD23" s="174">
        <f t="shared" si="9"/>
        <v>37886.639999999999</v>
      </c>
      <c r="AE23" s="245"/>
      <c r="AF23" s="174">
        <f>TB!BC71</f>
        <v>0</v>
      </c>
      <c r="AH23" s="174">
        <f t="shared" si="10"/>
        <v>37886.639999999999</v>
      </c>
      <c r="AJ23" s="174">
        <f>TB!BI71</f>
        <v>0</v>
      </c>
      <c r="AL23" s="174">
        <f t="shared" si="11"/>
        <v>37886.639999999999</v>
      </c>
      <c r="AN23" s="174">
        <f>TB!BO71</f>
        <v>0</v>
      </c>
      <c r="AP23" s="174">
        <f t="shared" si="12"/>
        <v>37886.639999999999</v>
      </c>
      <c r="AR23" s="174">
        <f>TB!BU71</f>
        <v>0</v>
      </c>
      <c r="AS23" s="174"/>
      <c r="AT23" s="174">
        <f t="shared" si="13"/>
        <v>37886.639999999999</v>
      </c>
      <c r="AU23" s="181" t="e">
        <f>+AT23-#REF!</f>
        <v>#REF!</v>
      </c>
      <c r="AV23" s="174">
        <f t="shared" si="13"/>
        <v>37886.639999999999</v>
      </c>
      <c r="AW23" s="174" t="e">
        <f t="shared" si="13"/>
        <v>#REF!</v>
      </c>
    </row>
    <row r="24" spans="1:49">
      <c r="A24" s="169" t="s">
        <v>150</v>
      </c>
      <c r="B24" s="349"/>
      <c r="D24" s="174">
        <f>TB!G76</f>
        <v>16925.64</v>
      </c>
      <c r="E24" s="173"/>
      <c r="F24" s="174">
        <f t="shared" si="14"/>
        <v>16925.64</v>
      </c>
      <c r="H24" s="174">
        <f>TB!S76</f>
        <v>0</v>
      </c>
      <c r="I24" s="173"/>
      <c r="J24" s="174">
        <f t="shared" si="4"/>
        <v>16925.64</v>
      </c>
      <c r="L24" s="174">
        <f>TB!Y76</f>
        <v>0</v>
      </c>
      <c r="M24" s="173"/>
      <c r="N24" s="174">
        <f t="shared" si="5"/>
        <v>16925.64</v>
      </c>
      <c r="P24" s="174">
        <f>TB!AE76</f>
        <v>0</v>
      </c>
      <c r="Q24" s="173"/>
      <c r="R24" s="174">
        <f t="shared" si="6"/>
        <v>16925.64</v>
      </c>
      <c r="T24" s="174">
        <f>TB!AK76</f>
        <v>0</v>
      </c>
      <c r="V24" s="174">
        <f t="shared" si="7"/>
        <v>16925.64</v>
      </c>
      <c r="X24" s="174">
        <f>TB!AQ76</f>
        <v>0</v>
      </c>
      <c r="Z24" s="174">
        <f t="shared" si="8"/>
        <v>16925.64</v>
      </c>
      <c r="AB24" s="174">
        <f>TB!AW76</f>
        <v>0</v>
      </c>
      <c r="AD24" s="174">
        <f t="shared" si="9"/>
        <v>16925.64</v>
      </c>
      <c r="AE24" s="245"/>
      <c r="AF24" s="174">
        <f>TB!BC76</f>
        <v>0</v>
      </c>
      <c r="AH24" s="174">
        <f t="shared" si="10"/>
        <v>16925.64</v>
      </c>
      <c r="AJ24" s="174">
        <f>TB!BI76</f>
        <v>0</v>
      </c>
      <c r="AL24" s="174">
        <f t="shared" si="11"/>
        <v>16925.64</v>
      </c>
      <c r="AN24" s="174">
        <f>TB!BO76</f>
        <v>0</v>
      </c>
      <c r="AP24" s="174">
        <f t="shared" si="12"/>
        <v>16925.64</v>
      </c>
      <c r="AR24" s="174">
        <f>TB!BU76</f>
        <v>0</v>
      </c>
      <c r="AS24" s="174"/>
      <c r="AT24" s="174">
        <f t="shared" si="13"/>
        <v>16925.64</v>
      </c>
      <c r="AU24" s="181" t="e">
        <f>+AT24-#REF!</f>
        <v>#REF!</v>
      </c>
      <c r="AV24" s="174">
        <f t="shared" si="13"/>
        <v>16925.64</v>
      </c>
      <c r="AW24" s="174" t="e">
        <f t="shared" si="13"/>
        <v>#REF!</v>
      </c>
    </row>
    <row r="25" spans="1:49">
      <c r="A25" s="169" t="s">
        <v>135</v>
      </c>
      <c r="B25" s="349"/>
      <c r="D25" s="174">
        <f>TB!G59</f>
        <v>14153</v>
      </c>
      <c r="E25" s="173"/>
      <c r="F25" s="174">
        <f>D25</f>
        <v>14153</v>
      </c>
      <c r="H25" s="174">
        <f>TB!S59</f>
        <v>0</v>
      </c>
      <c r="I25" s="173"/>
      <c r="J25" s="174">
        <f t="shared" si="4"/>
        <v>14153</v>
      </c>
      <c r="L25" s="174">
        <f>TB!Y59</f>
        <v>0</v>
      </c>
      <c r="M25" s="173"/>
      <c r="N25" s="174">
        <f t="shared" si="5"/>
        <v>14153</v>
      </c>
      <c r="P25" s="174">
        <f>TB!AE59</f>
        <v>0</v>
      </c>
      <c r="Q25" s="173"/>
      <c r="R25" s="174">
        <f t="shared" si="6"/>
        <v>14153</v>
      </c>
      <c r="T25" s="174">
        <f>TB!AK59</f>
        <v>0</v>
      </c>
      <c r="V25" s="174">
        <f t="shared" si="7"/>
        <v>14153</v>
      </c>
      <c r="X25" s="174">
        <f>TB!AQ59</f>
        <v>0</v>
      </c>
      <c r="Z25" s="174">
        <f t="shared" si="8"/>
        <v>14153</v>
      </c>
      <c r="AB25" s="174">
        <f>TB!AW59</f>
        <v>0</v>
      </c>
      <c r="AD25" s="174">
        <f t="shared" si="9"/>
        <v>14153</v>
      </c>
      <c r="AE25" s="245"/>
      <c r="AF25" s="174">
        <f>TB!BC59</f>
        <v>0</v>
      </c>
      <c r="AH25" s="174">
        <f t="shared" si="10"/>
        <v>14153</v>
      </c>
      <c r="AJ25" s="174">
        <f>TB!BI59</f>
        <v>0</v>
      </c>
      <c r="AL25" s="174">
        <f t="shared" si="11"/>
        <v>14153</v>
      </c>
      <c r="AN25" s="174">
        <f>TB!BO59</f>
        <v>0</v>
      </c>
      <c r="AP25" s="174">
        <f t="shared" si="12"/>
        <v>14153</v>
      </c>
      <c r="AR25" s="174">
        <f>TB!BU59</f>
        <v>0</v>
      </c>
      <c r="AS25" s="174"/>
      <c r="AT25" s="174">
        <f t="shared" si="13"/>
        <v>14153</v>
      </c>
      <c r="AU25" s="181" t="e">
        <f>+AT25-#REF!</f>
        <v>#REF!</v>
      </c>
      <c r="AV25" s="174">
        <f t="shared" si="13"/>
        <v>14153</v>
      </c>
      <c r="AW25" s="174" t="e">
        <f t="shared" si="13"/>
        <v>#REF!</v>
      </c>
    </row>
    <row r="26" spans="1:49">
      <c r="A26" s="169" t="s">
        <v>148</v>
      </c>
      <c r="B26" s="349"/>
      <c r="D26" s="174">
        <f>TB!G74</f>
        <v>10284.6</v>
      </c>
      <c r="E26" s="173"/>
      <c r="F26" s="174">
        <f t="shared" ref="F26:F44" si="15">D26</f>
        <v>10284.6</v>
      </c>
      <c r="H26" s="174">
        <f>TB!S74</f>
        <v>0</v>
      </c>
      <c r="I26" s="173"/>
      <c r="J26" s="174">
        <f t="shared" si="4"/>
        <v>10284.6</v>
      </c>
      <c r="L26" s="174">
        <f>TB!Y74</f>
        <v>0</v>
      </c>
      <c r="M26" s="173"/>
      <c r="N26" s="174">
        <f t="shared" si="5"/>
        <v>10284.6</v>
      </c>
      <c r="P26" s="174">
        <f>TB!AE74</f>
        <v>0</v>
      </c>
      <c r="Q26" s="173"/>
      <c r="R26" s="174">
        <f t="shared" si="6"/>
        <v>10284.6</v>
      </c>
      <c r="T26" s="174">
        <f>TB!AK74</f>
        <v>0</v>
      </c>
      <c r="V26" s="174">
        <f t="shared" si="7"/>
        <v>10284.6</v>
      </c>
      <c r="X26" s="174">
        <f>TB!AQ74</f>
        <v>0</v>
      </c>
      <c r="Z26" s="174">
        <f t="shared" si="8"/>
        <v>10284.6</v>
      </c>
      <c r="AB26" s="174">
        <f>TB!AW74</f>
        <v>0</v>
      </c>
      <c r="AD26" s="174">
        <f t="shared" si="9"/>
        <v>10284.6</v>
      </c>
      <c r="AE26" s="245"/>
      <c r="AF26" s="174">
        <f>TB!BC74</f>
        <v>0</v>
      </c>
      <c r="AH26" s="174">
        <f t="shared" si="10"/>
        <v>10284.6</v>
      </c>
      <c r="AJ26" s="174">
        <f>TB!BI74</f>
        <v>0</v>
      </c>
      <c r="AL26" s="174">
        <f t="shared" si="11"/>
        <v>10284.6</v>
      </c>
      <c r="AN26" s="174">
        <f>TB!BO74</f>
        <v>0</v>
      </c>
      <c r="AP26" s="174">
        <f t="shared" si="12"/>
        <v>10284.6</v>
      </c>
      <c r="AR26" s="174">
        <f>TB!BU74</f>
        <v>0</v>
      </c>
      <c r="AS26" s="174"/>
      <c r="AT26" s="174">
        <f t="shared" si="13"/>
        <v>10284.6</v>
      </c>
      <c r="AU26" s="181" t="e">
        <f>+AT26-#REF!</f>
        <v>#REF!</v>
      </c>
      <c r="AV26" s="174">
        <f t="shared" si="13"/>
        <v>10284.6</v>
      </c>
      <c r="AW26" s="174" t="e">
        <f t="shared" si="13"/>
        <v>#REF!</v>
      </c>
    </row>
    <row r="27" spans="1:49">
      <c r="A27" s="169" t="s">
        <v>139</v>
      </c>
      <c r="B27" s="349"/>
      <c r="D27" s="174">
        <f>TB!G63</f>
        <v>8000</v>
      </c>
      <c r="E27" s="173"/>
      <c r="F27" s="174">
        <f t="shared" si="15"/>
        <v>8000</v>
      </c>
      <c r="H27" s="174">
        <f>TB!S63</f>
        <v>0</v>
      </c>
      <c r="I27" s="173"/>
      <c r="J27" s="174">
        <f t="shared" si="4"/>
        <v>8000</v>
      </c>
      <c r="L27" s="174">
        <f>TB!Y63</f>
        <v>0</v>
      </c>
      <c r="M27" s="173"/>
      <c r="N27" s="174">
        <f t="shared" si="5"/>
        <v>8000</v>
      </c>
      <c r="P27" s="174">
        <f>TB!AE63</f>
        <v>0</v>
      </c>
      <c r="Q27" s="173"/>
      <c r="R27" s="174">
        <f t="shared" si="6"/>
        <v>8000</v>
      </c>
      <c r="T27" s="174">
        <f>TB!AK63</f>
        <v>0</v>
      </c>
      <c r="V27" s="174">
        <f t="shared" si="7"/>
        <v>8000</v>
      </c>
      <c r="X27" s="174">
        <f>TB!AQ63</f>
        <v>0</v>
      </c>
      <c r="Z27" s="174">
        <f t="shared" si="8"/>
        <v>8000</v>
      </c>
      <c r="AB27" s="174">
        <f>TB!AW63</f>
        <v>0</v>
      </c>
      <c r="AD27" s="174">
        <f t="shared" si="9"/>
        <v>8000</v>
      </c>
      <c r="AE27" s="245"/>
      <c r="AF27" s="174">
        <f>TB!BC63</f>
        <v>0</v>
      </c>
      <c r="AH27" s="174">
        <f t="shared" si="10"/>
        <v>8000</v>
      </c>
      <c r="AJ27" s="174">
        <f>TB!BI63</f>
        <v>0</v>
      </c>
      <c r="AL27" s="174">
        <f t="shared" si="11"/>
        <v>8000</v>
      </c>
      <c r="AN27" s="174">
        <f>TB!BO63</f>
        <v>0</v>
      </c>
      <c r="AP27" s="174">
        <f t="shared" si="12"/>
        <v>8000</v>
      </c>
      <c r="AR27" s="174">
        <f>TB!BU63</f>
        <v>0</v>
      </c>
      <c r="AS27" s="174"/>
      <c r="AT27" s="174">
        <f t="shared" si="13"/>
        <v>8000</v>
      </c>
      <c r="AU27" s="181"/>
      <c r="AV27" s="174">
        <f t="shared" si="13"/>
        <v>8000</v>
      </c>
      <c r="AW27" s="174">
        <f t="shared" si="13"/>
        <v>0</v>
      </c>
    </row>
    <row r="28" spans="1:49">
      <c r="A28" s="169" t="s">
        <v>147</v>
      </c>
      <c r="B28" s="349"/>
      <c r="D28" s="174">
        <f>TB!G73</f>
        <v>3289.9</v>
      </c>
      <c r="E28" s="173"/>
      <c r="F28" s="174">
        <f t="shared" si="15"/>
        <v>3289.9</v>
      </c>
      <c r="H28" s="174">
        <f>TB!S73</f>
        <v>0</v>
      </c>
      <c r="I28" s="173"/>
      <c r="J28" s="174">
        <f t="shared" si="4"/>
        <v>3289.9</v>
      </c>
      <c r="L28" s="174">
        <f>TB!Y73</f>
        <v>0</v>
      </c>
      <c r="M28" s="173"/>
      <c r="N28" s="174">
        <f t="shared" si="5"/>
        <v>3289.9</v>
      </c>
      <c r="P28" s="174">
        <f>TB!AE73</f>
        <v>0</v>
      </c>
      <c r="Q28" s="173"/>
      <c r="R28" s="174">
        <f t="shared" si="6"/>
        <v>3289.9</v>
      </c>
      <c r="T28" s="174">
        <f>TB!AK73</f>
        <v>0</v>
      </c>
      <c r="V28" s="174">
        <f t="shared" si="7"/>
        <v>3289.9</v>
      </c>
      <c r="X28" s="174">
        <f>TB!AQ73</f>
        <v>0</v>
      </c>
      <c r="Z28" s="174">
        <f t="shared" si="8"/>
        <v>3289.9</v>
      </c>
      <c r="AB28" s="174">
        <f>TB!AW73</f>
        <v>0</v>
      </c>
      <c r="AD28" s="174">
        <f t="shared" si="9"/>
        <v>3289.9</v>
      </c>
      <c r="AE28" s="245"/>
      <c r="AF28" s="174">
        <f>TB!BC73</f>
        <v>0</v>
      </c>
      <c r="AH28" s="174">
        <f t="shared" si="10"/>
        <v>3289.9</v>
      </c>
      <c r="AJ28" s="174">
        <f>TB!BI73</f>
        <v>0</v>
      </c>
      <c r="AL28" s="174">
        <f t="shared" si="11"/>
        <v>3289.9</v>
      </c>
      <c r="AN28" s="174">
        <f>TB!BO73</f>
        <v>0</v>
      </c>
      <c r="AP28" s="174">
        <f t="shared" si="12"/>
        <v>3289.9</v>
      </c>
      <c r="AR28" s="174">
        <f>TB!BU73</f>
        <v>0</v>
      </c>
      <c r="AS28" s="174"/>
      <c r="AT28" s="174">
        <f t="shared" si="13"/>
        <v>3289.9</v>
      </c>
      <c r="AU28" s="181" t="e">
        <f>+AT28-#REF!</f>
        <v>#REF!</v>
      </c>
      <c r="AV28" s="174">
        <f t="shared" si="13"/>
        <v>3289.9</v>
      </c>
      <c r="AW28" s="174" t="e">
        <f t="shared" si="13"/>
        <v>#REF!</v>
      </c>
    </row>
    <row r="29" spans="1:49">
      <c r="A29" s="169" t="s">
        <v>140</v>
      </c>
      <c r="B29" s="349"/>
      <c r="D29" s="174">
        <f>TB!G65</f>
        <v>35150.619999999995</v>
      </c>
      <c r="E29" s="173"/>
      <c r="F29" s="174">
        <f t="shared" si="15"/>
        <v>35150.619999999995</v>
      </c>
      <c r="H29" s="174">
        <f>TB!S65</f>
        <v>0</v>
      </c>
      <c r="I29" s="173"/>
      <c r="J29" s="174">
        <f t="shared" si="4"/>
        <v>35150.619999999995</v>
      </c>
      <c r="L29" s="174">
        <f>TB!Y65</f>
        <v>0</v>
      </c>
      <c r="M29" s="173"/>
      <c r="N29" s="174">
        <f t="shared" si="5"/>
        <v>35150.619999999995</v>
      </c>
      <c r="P29" s="174">
        <f>TB!AE65</f>
        <v>0</v>
      </c>
      <c r="Q29" s="173"/>
      <c r="R29" s="174">
        <f t="shared" si="6"/>
        <v>35150.619999999995</v>
      </c>
      <c r="T29" s="174">
        <f>TB!AK65</f>
        <v>0</v>
      </c>
      <c r="V29" s="174">
        <f t="shared" si="7"/>
        <v>35150.619999999995</v>
      </c>
      <c r="X29" s="174">
        <f>TB!AQ65</f>
        <v>0</v>
      </c>
      <c r="Z29" s="174">
        <f t="shared" si="8"/>
        <v>35150.619999999995</v>
      </c>
      <c r="AB29" s="174">
        <f>TB!AW65</f>
        <v>0</v>
      </c>
      <c r="AD29" s="174">
        <f t="shared" si="9"/>
        <v>35150.619999999995</v>
      </c>
      <c r="AE29" s="245"/>
      <c r="AF29" s="174">
        <f>TB!BC65</f>
        <v>0</v>
      </c>
      <c r="AH29" s="174">
        <f t="shared" si="10"/>
        <v>35150.619999999995</v>
      </c>
      <c r="AJ29" s="174">
        <f>TB!BI65</f>
        <v>0</v>
      </c>
      <c r="AL29" s="174">
        <f t="shared" si="11"/>
        <v>35150.619999999995</v>
      </c>
      <c r="AN29" s="174">
        <f>TB!BO65</f>
        <v>0</v>
      </c>
      <c r="AP29" s="174">
        <f t="shared" si="12"/>
        <v>35150.619999999995</v>
      </c>
      <c r="AR29" s="174">
        <f>TB!BU65</f>
        <v>0</v>
      </c>
      <c r="AS29" s="174"/>
      <c r="AT29" s="174">
        <f t="shared" si="13"/>
        <v>35150.619999999995</v>
      </c>
      <c r="AU29" s="181"/>
      <c r="AV29" s="174">
        <f t="shared" si="13"/>
        <v>35150.619999999995</v>
      </c>
      <c r="AW29" s="174">
        <f t="shared" si="13"/>
        <v>0</v>
      </c>
    </row>
    <row r="30" spans="1:49">
      <c r="A30" s="169" t="s">
        <v>314</v>
      </c>
      <c r="B30" s="349"/>
      <c r="D30" s="174">
        <f>TB!G57</f>
        <v>456</v>
      </c>
      <c r="E30" s="173"/>
      <c r="F30" s="174">
        <f t="shared" si="15"/>
        <v>456</v>
      </c>
      <c r="H30" s="174">
        <f>TB!S57</f>
        <v>0</v>
      </c>
      <c r="I30" s="173"/>
      <c r="J30" s="174">
        <f t="shared" si="4"/>
        <v>456</v>
      </c>
      <c r="L30" s="174">
        <f>TB!Y57</f>
        <v>0</v>
      </c>
      <c r="M30" s="173"/>
      <c r="N30" s="174">
        <f t="shared" si="5"/>
        <v>456</v>
      </c>
      <c r="P30" s="174">
        <f>TB!AE57</f>
        <v>0</v>
      </c>
      <c r="Q30" s="173"/>
      <c r="R30" s="174">
        <f t="shared" si="6"/>
        <v>456</v>
      </c>
      <c r="T30" s="174">
        <f>TB!AK57</f>
        <v>0</v>
      </c>
      <c r="V30" s="174">
        <f t="shared" si="7"/>
        <v>456</v>
      </c>
      <c r="X30" s="174">
        <f>TB!AQ57</f>
        <v>0</v>
      </c>
      <c r="Z30" s="174">
        <f t="shared" si="8"/>
        <v>456</v>
      </c>
      <c r="AB30" s="174">
        <f>TB!AW57</f>
        <v>0</v>
      </c>
      <c r="AD30" s="174">
        <f t="shared" si="9"/>
        <v>456</v>
      </c>
      <c r="AE30" s="245"/>
      <c r="AF30" s="174">
        <f>TB!BC57</f>
        <v>0</v>
      </c>
      <c r="AH30" s="174">
        <f t="shared" si="10"/>
        <v>456</v>
      </c>
      <c r="AJ30" s="174">
        <f>TB!BI57</f>
        <v>0</v>
      </c>
      <c r="AL30" s="174">
        <f t="shared" si="11"/>
        <v>456</v>
      </c>
      <c r="AN30" s="174">
        <f>TB!BO57</f>
        <v>0</v>
      </c>
      <c r="AP30" s="174">
        <f t="shared" si="12"/>
        <v>456</v>
      </c>
      <c r="AR30" s="174">
        <f>TB!BU57</f>
        <v>0</v>
      </c>
      <c r="AS30" s="174"/>
      <c r="AT30" s="174">
        <f t="shared" si="13"/>
        <v>456</v>
      </c>
      <c r="AU30" s="181"/>
      <c r="AV30" s="174">
        <f t="shared" si="13"/>
        <v>456</v>
      </c>
      <c r="AW30" s="174">
        <f t="shared" si="13"/>
        <v>0</v>
      </c>
    </row>
    <row r="31" spans="1:49">
      <c r="A31" s="169" t="s">
        <v>396</v>
      </c>
      <c r="B31" s="349"/>
      <c r="D31" s="174">
        <f>TB!G79</f>
        <v>1200</v>
      </c>
      <c r="E31" s="173"/>
      <c r="F31" s="174">
        <f t="shared" si="15"/>
        <v>1200</v>
      </c>
      <c r="H31" s="174">
        <f>TB!S79</f>
        <v>0</v>
      </c>
      <c r="I31" s="173"/>
      <c r="J31" s="174">
        <f t="shared" si="4"/>
        <v>1200</v>
      </c>
      <c r="L31" s="174">
        <f>TB!Y79</f>
        <v>0</v>
      </c>
      <c r="M31" s="173"/>
      <c r="N31" s="174">
        <f t="shared" si="5"/>
        <v>1200</v>
      </c>
      <c r="P31" s="174">
        <f>TB!AE79</f>
        <v>0</v>
      </c>
      <c r="Q31" s="173"/>
      <c r="R31" s="174">
        <f t="shared" si="6"/>
        <v>1200</v>
      </c>
      <c r="T31" s="174">
        <f>TB!AK79</f>
        <v>0</v>
      </c>
      <c r="V31" s="174">
        <f t="shared" si="7"/>
        <v>1200</v>
      </c>
      <c r="X31" s="174">
        <f>TB!AQ79</f>
        <v>0</v>
      </c>
      <c r="Z31" s="174">
        <f t="shared" si="8"/>
        <v>1200</v>
      </c>
      <c r="AB31" s="174">
        <f>TB!AW79</f>
        <v>0</v>
      </c>
      <c r="AD31" s="174">
        <f t="shared" si="9"/>
        <v>1200</v>
      </c>
      <c r="AE31" s="245"/>
      <c r="AF31" s="174">
        <f>TB!BC79</f>
        <v>0</v>
      </c>
      <c r="AH31" s="174">
        <f t="shared" si="10"/>
        <v>1200</v>
      </c>
      <c r="AJ31" s="174">
        <f>TB!BI79</f>
        <v>0</v>
      </c>
      <c r="AL31" s="174">
        <f t="shared" si="11"/>
        <v>1200</v>
      </c>
      <c r="AN31" s="174">
        <f>TB!BO79</f>
        <v>0</v>
      </c>
      <c r="AP31" s="174">
        <f t="shared" si="12"/>
        <v>1200</v>
      </c>
      <c r="AR31" s="174">
        <f>TB!BU79</f>
        <v>0</v>
      </c>
      <c r="AS31" s="174"/>
      <c r="AT31" s="174">
        <f t="shared" si="13"/>
        <v>1200</v>
      </c>
      <c r="AU31" s="181"/>
      <c r="AV31" s="174">
        <f t="shared" si="13"/>
        <v>1200</v>
      </c>
      <c r="AW31" s="174">
        <f t="shared" si="13"/>
        <v>0</v>
      </c>
    </row>
    <row r="32" spans="1:49">
      <c r="A32" s="169" t="s">
        <v>152</v>
      </c>
      <c r="B32" s="349"/>
      <c r="D32" s="174">
        <f>TB!G80</f>
        <v>53.35</v>
      </c>
      <c r="E32" s="173"/>
      <c r="F32" s="174">
        <f t="shared" si="15"/>
        <v>53.35</v>
      </c>
      <c r="H32" s="174">
        <f>TB!S80</f>
        <v>0</v>
      </c>
      <c r="I32" s="173"/>
      <c r="J32" s="174">
        <f t="shared" si="4"/>
        <v>53.35</v>
      </c>
      <c r="L32" s="174">
        <f>TB!Y80</f>
        <v>0</v>
      </c>
      <c r="M32" s="173"/>
      <c r="N32" s="174">
        <f t="shared" si="5"/>
        <v>53.35</v>
      </c>
      <c r="P32" s="174">
        <f>TB!AE80</f>
        <v>0</v>
      </c>
      <c r="Q32" s="173"/>
      <c r="R32" s="174">
        <f t="shared" si="6"/>
        <v>53.35</v>
      </c>
      <c r="T32" s="174">
        <f>TB!AK80</f>
        <v>0</v>
      </c>
      <c r="V32" s="174">
        <f t="shared" si="7"/>
        <v>53.35</v>
      </c>
      <c r="X32" s="174">
        <f>TB!AQ80</f>
        <v>0</v>
      </c>
      <c r="Z32" s="174">
        <f t="shared" si="8"/>
        <v>53.35</v>
      </c>
      <c r="AB32" s="174">
        <f>TB!AW80</f>
        <v>0</v>
      </c>
      <c r="AD32" s="174">
        <f t="shared" si="9"/>
        <v>53.35</v>
      </c>
      <c r="AE32" s="245"/>
      <c r="AF32" s="174">
        <f>TB!BC80</f>
        <v>0</v>
      </c>
      <c r="AH32" s="174">
        <f t="shared" si="10"/>
        <v>53.35</v>
      </c>
      <c r="AJ32" s="174">
        <f>TB!BI80</f>
        <v>0</v>
      </c>
      <c r="AL32" s="174">
        <f t="shared" si="11"/>
        <v>53.35</v>
      </c>
      <c r="AN32" s="174">
        <f>TB!BO80</f>
        <v>0</v>
      </c>
      <c r="AP32" s="174">
        <f t="shared" si="12"/>
        <v>53.35</v>
      </c>
      <c r="AR32" s="174">
        <f>TB!BU80</f>
        <v>0</v>
      </c>
      <c r="AS32" s="174"/>
      <c r="AT32" s="174">
        <f t="shared" si="13"/>
        <v>53.35</v>
      </c>
      <c r="AU32" s="181" t="e">
        <f>+AT32-#REF!</f>
        <v>#REF!</v>
      </c>
      <c r="AV32" s="174">
        <f t="shared" si="13"/>
        <v>53.35</v>
      </c>
      <c r="AW32" s="174" t="e">
        <f t="shared" si="13"/>
        <v>#REF!</v>
      </c>
    </row>
    <row r="33" spans="1:254">
      <c r="A33" s="169" t="s">
        <v>142</v>
      </c>
      <c r="B33" s="349"/>
      <c r="D33" s="174">
        <f>TB!G67</f>
        <v>0</v>
      </c>
      <c r="E33" s="173"/>
      <c r="F33" s="174">
        <f t="shared" si="15"/>
        <v>0</v>
      </c>
      <c r="H33" s="174">
        <f>TB!S67</f>
        <v>0</v>
      </c>
      <c r="I33" s="173"/>
      <c r="J33" s="174">
        <f t="shared" si="4"/>
        <v>0</v>
      </c>
      <c r="L33" s="174">
        <f>TB!Y67</f>
        <v>0</v>
      </c>
      <c r="M33" s="173"/>
      <c r="N33" s="174">
        <f t="shared" si="5"/>
        <v>0</v>
      </c>
      <c r="P33" s="174">
        <f>TB!AE67</f>
        <v>0</v>
      </c>
      <c r="Q33" s="173"/>
      <c r="R33" s="174">
        <f t="shared" si="6"/>
        <v>0</v>
      </c>
      <c r="T33" s="174">
        <f>TB!AK67</f>
        <v>0</v>
      </c>
      <c r="V33" s="174">
        <f t="shared" si="7"/>
        <v>0</v>
      </c>
      <c r="X33" s="174">
        <f>TB!AQ67</f>
        <v>0</v>
      </c>
      <c r="Z33" s="174">
        <f t="shared" si="8"/>
        <v>0</v>
      </c>
      <c r="AB33" s="174">
        <f>TB!AW67</f>
        <v>0</v>
      </c>
      <c r="AD33" s="174">
        <f t="shared" si="9"/>
        <v>0</v>
      </c>
      <c r="AE33" s="245"/>
      <c r="AF33" s="174">
        <f>TB!BC67</f>
        <v>0</v>
      </c>
      <c r="AH33" s="174">
        <f t="shared" si="10"/>
        <v>0</v>
      </c>
      <c r="AJ33" s="174">
        <f>TB!BI67</f>
        <v>0</v>
      </c>
      <c r="AL33" s="174">
        <f t="shared" si="11"/>
        <v>0</v>
      </c>
      <c r="AN33" s="174">
        <f>TB!BO67</f>
        <v>0</v>
      </c>
      <c r="AP33" s="174">
        <f t="shared" si="12"/>
        <v>0</v>
      </c>
      <c r="AR33" s="174">
        <f>TB!BU67</f>
        <v>0</v>
      </c>
      <c r="AS33" s="174"/>
      <c r="AT33" s="174">
        <f t="shared" si="13"/>
        <v>0</v>
      </c>
      <c r="AU33" s="181"/>
      <c r="AV33" s="174">
        <f t="shared" si="13"/>
        <v>0</v>
      </c>
      <c r="AW33" s="174">
        <f t="shared" si="13"/>
        <v>0</v>
      </c>
    </row>
    <row r="34" spans="1:254">
      <c r="A34" s="169" t="s">
        <v>394</v>
      </c>
      <c r="B34" s="349"/>
      <c r="D34" s="174">
        <f>TB!G60</f>
        <v>28414.98</v>
      </c>
      <c r="E34" s="173"/>
      <c r="F34" s="174">
        <f t="shared" si="15"/>
        <v>28414.98</v>
      </c>
      <c r="H34" s="174">
        <f>TB!S60</f>
        <v>0</v>
      </c>
      <c r="I34" s="173"/>
      <c r="J34" s="174">
        <f t="shared" si="4"/>
        <v>28414.98</v>
      </c>
      <c r="L34" s="174">
        <f>TB!Y60</f>
        <v>0</v>
      </c>
      <c r="M34" s="173"/>
      <c r="N34" s="174">
        <f t="shared" si="5"/>
        <v>28414.98</v>
      </c>
      <c r="P34" s="174">
        <f>TB!AE60</f>
        <v>0</v>
      </c>
      <c r="Q34" s="173"/>
      <c r="R34" s="174">
        <f t="shared" si="6"/>
        <v>28414.98</v>
      </c>
      <c r="T34" s="174">
        <f>TB!AK60</f>
        <v>0</v>
      </c>
      <c r="V34" s="174">
        <f t="shared" si="7"/>
        <v>28414.98</v>
      </c>
      <c r="X34" s="174">
        <f>TB!AQ60</f>
        <v>0</v>
      </c>
      <c r="Z34" s="174">
        <f t="shared" si="8"/>
        <v>28414.98</v>
      </c>
      <c r="AB34" s="174">
        <f>TB!AW60</f>
        <v>0</v>
      </c>
      <c r="AD34" s="174">
        <f t="shared" si="9"/>
        <v>28414.98</v>
      </c>
      <c r="AE34" s="245"/>
      <c r="AF34" s="174">
        <f>TB!BC60</f>
        <v>0</v>
      </c>
      <c r="AH34" s="174">
        <f t="shared" si="10"/>
        <v>28414.98</v>
      </c>
      <c r="AJ34" s="174">
        <f>TB!BI60</f>
        <v>0</v>
      </c>
      <c r="AL34" s="174">
        <f t="shared" si="11"/>
        <v>28414.98</v>
      </c>
      <c r="AN34" s="174">
        <f>TB!BO60</f>
        <v>0</v>
      </c>
      <c r="AP34" s="174">
        <f t="shared" si="12"/>
        <v>28414.98</v>
      </c>
      <c r="AR34" s="174">
        <f>TB!BU60</f>
        <v>0</v>
      </c>
      <c r="AS34" s="174"/>
      <c r="AT34" s="174">
        <f t="shared" si="13"/>
        <v>28414.98</v>
      </c>
      <c r="AU34" s="181"/>
      <c r="AV34" s="174">
        <f t="shared" si="13"/>
        <v>28414.98</v>
      </c>
      <c r="AW34" s="174">
        <f t="shared" si="13"/>
        <v>0</v>
      </c>
    </row>
    <row r="35" spans="1:254">
      <c r="A35" s="169" t="s">
        <v>137</v>
      </c>
      <c r="B35" s="349"/>
      <c r="D35" s="174">
        <f>TB!G62</f>
        <v>0</v>
      </c>
      <c r="E35" s="173"/>
      <c r="F35" s="174">
        <f t="shared" si="15"/>
        <v>0</v>
      </c>
      <c r="H35" s="174">
        <f>TB!S62</f>
        <v>0</v>
      </c>
      <c r="I35" s="173"/>
      <c r="J35" s="174">
        <f t="shared" si="4"/>
        <v>0</v>
      </c>
      <c r="L35" s="174">
        <f>TB!Y62</f>
        <v>0</v>
      </c>
      <c r="M35" s="173"/>
      <c r="N35" s="174">
        <f t="shared" si="5"/>
        <v>0</v>
      </c>
      <c r="P35" s="174">
        <f>TB!AE62</f>
        <v>0</v>
      </c>
      <c r="Q35" s="173"/>
      <c r="R35" s="174">
        <f t="shared" si="6"/>
        <v>0</v>
      </c>
      <c r="T35" s="174">
        <f>TB!AK62</f>
        <v>0</v>
      </c>
      <c r="V35" s="174">
        <f t="shared" si="7"/>
        <v>0</v>
      </c>
      <c r="X35" s="174">
        <f>TB!AQ62</f>
        <v>0</v>
      </c>
      <c r="Z35" s="174">
        <f t="shared" si="8"/>
        <v>0</v>
      </c>
      <c r="AB35" s="174">
        <f>TB!AW62</f>
        <v>0</v>
      </c>
      <c r="AD35" s="174">
        <f t="shared" si="9"/>
        <v>0</v>
      </c>
      <c r="AE35" s="245"/>
      <c r="AF35" s="174">
        <f>TB!BC62</f>
        <v>0</v>
      </c>
      <c r="AH35" s="174">
        <f t="shared" si="10"/>
        <v>0</v>
      </c>
      <c r="AJ35" s="174">
        <f>TB!BI62</f>
        <v>0</v>
      </c>
      <c r="AL35" s="174">
        <f t="shared" si="11"/>
        <v>0</v>
      </c>
      <c r="AN35" s="174">
        <f>TB!BO62</f>
        <v>0</v>
      </c>
      <c r="AP35" s="174">
        <f t="shared" si="12"/>
        <v>0</v>
      </c>
      <c r="AR35" s="174">
        <f>TB!BU62</f>
        <v>0</v>
      </c>
      <c r="AS35" s="174"/>
      <c r="AT35" s="174">
        <f t="shared" si="13"/>
        <v>0</v>
      </c>
      <c r="AU35" s="181" t="e">
        <f>+AT35-#REF!</f>
        <v>#REF!</v>
      </c>
      <c r="AV35" s="174">
        <f t="shared" si="13"/>
        <v>0</v>
      </c>
      <c r="AW35" s="174" t="e">
        <f t="shared" si="13"/>
        <v>#REF!</v>
      </c>
    </row>
    <row r="36" spans="1:254">
      <c r="A36" s="169" t="s">
        <v>141</v>
      </c>
      <c r="B36" s="349"/>
      <c r="D36" s="174">
        <f>TB!G66</f>
        <v>200</v>
      </c>
      <c r="E36" s="173"/>
      <c r="F36" s="174">
        <f t="shared" si="15"/>
        <v>200</v>
      </c>
      <c r="H36" s="174">
        <f>TB!S66</f>
        <v>0</v>
      </c>
      <c r="I36" s="173"/>
      <c r="J36" s="174">
        <f t="shared" si="4"/>
        <v>200</v>
      </c>
      <c r="L36" s="174">
        <f>TB!Y66</f>
        <v>0</v>
      </c>
      <c r="M36" s="173"/>
      <c r="N36" s="174">
        <f t="shared" si="5"/>
        <v>200</v>
      </c>
      <c r="P36" s="174">
        <f>TB!AE66</f>
        <v>0</v>
      </c>
      <c r="Q36" s="173"/>
      <c r="R36" s="174">
        <f t="shared" si="6"/>
        <v>200</v>
      </c>
      <c r="T36" s="174">
        <f>TB!AK66</f>
        <v>0</v>
      </c>
      <c r="V36" s="174">
        <f t="shared" si="7"/>
        <v>200</v>
      </c>
      <c r="X36" s="174">
        <f>TB!AQ66</f>
        <v>0</v>
      </c>
      <c r="Z36" s="174">
        <f t="shared" si="8"/>
        <v>200</v>
      </c>
      <c r="AB36" s="174">
        <f>TB!AW66</f>
        <v>0</v>
      </c>
      <c r="AD36" s="174">
        <f t="shared" si="9"/>
        <v>200</v>
      </c>
      <c r="AE36" s="245"/>
      <c r="AF36" s="174">
        <f>TB!BC66</f>
        <v>0</v>
      </c>
      <c r="AH36" s="174">
        <f t="shared" si="10"/>
        <v>200</v>
      </c>
      <c r="AJ36" s="174">
        <f>TB!BI66</f>
        <v>0</v>
      </c>
      <c r="AL36" s="174">
        <f t="shared" si="11"/>
        <v>200</v>
      </c>
      <c r="AN36" s="174">
        <f>TB!BO66</f>
        <v>0</v>
      </c>
      <c r="AP36" s="174">
        <f t="shared" si="12"/>
        <v>200</v>
      </c>
      <c r="AR36" s="174">
        <f>TB!BU66</f>
        <v>0</v>
      </c>
      <c r="AS36" s="174"/>
      <c r="AT36" s="174">
        <f t="shared" si="13"/>
        <v>200</v>
      </c>
      <c r="AU36" s="181"/>
      <c r="AV36" s="174">
        <f t="shared" si="13"/>
        <v>200</v>
      </c>
      <c r="AW36" s="174">
        <f t="shared" si="13"/>
        <v>0</v>
      </c>
    </row>
    <row r="37" spans="1:254">
      <c r="A37" s="169" t="s">
        <v>154</v>
      </c>
      <c r="B37" s="349"/>
      <c r="D37" s="174">
        <f>TB!G82</f>
        <v>551.22</v>
      </c>
      <c r="E37" s="173"/>
      <c r="F37" s="174">
        <f t="shared" si="15"/>
        <v>551.22</v>
      </c>
      <c r="H37" s="174">
        <f>TB!S82</f>
        <v>0</v>
      </c>
      <c r="I37" s="173"/>
      <c r="J37" s="174">
        <f t="shared" si="4"/>
        <v>551.22</v>
      </c>
      <c r="L37" s="174">
        <f>TB!Y82</f>
        <v>0</v>
      </c>
      <c r="M37" s="173"/>
      <c r="N37" s="174">
        <f t="shared" si="5"/>
        <v>551.22</v>
      </c>
      <c r="P37" s="174">
        <f>TB!AE82</f>
        <v>0</v>
      </c>
      <c r="Q37" s="173"/>
      <c r="R37" s="174">
        <f t="shared" si="6"/>
        <v>551.22</v>
      </c>
      <c r="T37" s="174">
        <f>TB!AK82</f>
        <v>0</v>
      </c>
      <c r="V37" s="174">
        <f t="shared" si="7"/>
        <v>551.22</v>
      </c>
      <c r="X37" s="174">
        <f>TB!AQ82</f>
        <v>0</v>
      </c>
      <c r="Z37" s="174">
        <f t="shared" si="8"/>
        <v>551.22</v>
      </c>
      <c r="AB37" s="174">
        <f>TB!AW82</f>
        <v>0</v>
      </c>
      <c r="AD37" s="174">
        <f t="shared" si="9"/>
        <v>551.22</v>
      </c>
      <c r="AE37" s="245"/>
      <c r="AF37" s="174">
        <f>TB!BC82</f>
        <v>0</v>
      </c>
      <c r="AH37" s="174">
        <f t="shared" si="10"/>
        <v>551.22</v>
      </c>
      <c r="AJ37" s="174">
        <f>TB!BI82</f>
        <v>0</v>
      </c>
      <c r="AL37" s="174">
        <f t="shared" si="11"/>
        <v>551.22</v>
      </c>
      <c r="AN37" s="174">
        <f>TB!BO82</f>
        <v>0</v>
      </c>
      <c r="AP37" s="174">
        <f t="shared" si="12"/>
        <v>551.22</v>
      </c>
      <c r="AR37" s="174">
        <f>TB!BU82</f>
        <v>0</v>
      </c>
      <c r="AS37" s="174"/>
      <c r="AT37" s="174">
        <f t="shared" si="13"/>
        <v>551.22</v>
      </c>
      <c r="AU37" s="181"/>
      <c r="AV37" s="174">
        <f t="shared" si="13"/>
        <v>551.22</v>
      </c>
      <c r="AW37" s="174">
        <f t="shared" si="13"/>
        <v>0</v>
      </c>
    </row>
    <row r="38" spans="1:254" hidden="1">
      <c r="A38" s="169" t="s">
        <v>401</v>
      </c>
      <c r="B38" s="349"/>
      <c r="D38" s="174">
        <f>TB!M78</f>
        <v>0</v>
      </c>
      <c r="E38" s="173"/>
      <c r="F38" s="174">
        <f t="shared" si="15"/>
        <v>0</v>
      </c>
      <c r="H38" s="174">
        <f>TB!S78</f>
        <v>0</v>
      </c>
      <c r="I38" s="173"/>
      <c r="J38" s="174">
        <f t="shared" si="4"/>
        <v>0</v>
      </c>
      <c r="L38" s="174">
        <f>TB!Y78</f>
        <v>0</v>
      </c>
      <c r="M38" s="173"/>
      <c r="N38" s="174">
        <f t="shared" si="5"/>
        <v>0</v>
      </c>
      <c r="P38" s="174">
        <f>TB!AE78</f>
        <v>0</v>
      </c>
      <c r="Q38" s="173"/>
      <c r="R38" s="174">
        <f t="shared" si="6"/>
        <v>0</v>
      </c>
      <c r="AE38" s="245"/>
      <c r="AF38" s="174"/>
      <c r="AJ38" s="174"/>
      <c r="AN38" s="174"/>
      <c r="AR38" s="174"/>
      <c r="AS38" s="174"/>
      <c r="AT38" s="174"/>
      <c r="AU38" s="181"/>
      <c r="AV38" s="174"/>
      <c r="AW38" s="174"/>
    </row>
    <row r="39" spans="1:254" ht="15.75" customHeight="1">
      <c r="A39" s="169" t="s">
        <v>456</v>
      </c>
      <c r="B39" s="349"/>
      <c r="D39" s="174">
        <f>TB!G70</f>
        <v>186124.5</v>
      </c>
      <c r="E39" s="173"/>
      <c r="F39" s="174">
        <f t="shared" si="15"/>
        <v>186124.5</v>
      </c>
      <c r="H39" s="174">
        <f>TB!S70</f>
        <v>0</v>
      </c>
      <c r="I39" s="173"/>
      <c r="J39" s="174">
        <f t="shared" si="4"/>
        <v>186124.5</v>
      </c>
      <c r="L39" s="174">
        <f>TB!Y70</f>
        <v>0</v>
      </c>
      <c r="M39" s="173"/>
      <c r="N39" s="174">
        <f t="shared" si="5"/>
        <v>186124.5</v>
      </c>
      <c r="P39" s="174">
        <f>TB!AE70</f>
        <v>0</v>
      </c>
      <c r="Q39" s="173"/>
      <c r="R39" s="174">
        <f t="shared" si="6"/>
        <v>186124.5</v>
      </c>
      <c r="T39" s="174">
        <f>TB!AE70</f>
        <v>0</v>
      </c>
      <c r="V39" s="174">
        <f>R39+T39</f>
        <v>186124.5</v>
      </c>
      <c r="X39" s="174">
        <f>TB!AG70</f>
        <v>0</v>
      </c>
      <c r="Z39" s="174">
        <f>V39+X39</f>
        <v>186124.5</v>
      </c>
      <c r="AB39" s="174">
        <f>TB!AK70</f>
        <v>0</v>
      </c>
      <c r="AD39" s="174">
        <f>Z39+AB39</f>
        <v>186124.5</v>
      </c>
      <c r="AE39" s="245"/>
      <c r="AF39" s="174">
        <f>TB!AO70</f>
        <v>0</v>
      </c>
      <c r="AH39" s="174">
        <f>AD39+AF39</f>
        <v>186124.5</v>
      </c>
      <c r="AJ39" s="174">
        <f>TB!AS70</f>
        <v>0</v>
      </c>
      <c r="AL39" s="174">
        <f>AH39+AJ39</f>
        <v>186124.5</v>
      </c>
      <c r="AN39" s="174">
        <f>TB!AW70</f>
        <v>0</v>
      </c>
      <c r="AP39" s="174">
        <f>AL39+AN39</f>
        <v>186124.5</v>
      </c>
      <c r="AR39" s="174">
        <f>TB!BA70</f>
        <v>0</v>
      </c>
      <c r="AS39" s="174"/>
      <c r="AT39" s="174">
        <f>AP39+AR39</f>
        <v>186124.5</v>
      </c>
      <c r="AU39" s="181" t="e">
        <f>+AT39-#REF!</f>
        <v>#REF!</v>
      </c>
      <c r="AV39" s="174">
        <f t="shared" ref="AV39:AW43" si="16">AR39+AT39</f>
        <v>186124.5</v>
      </c>
      <c r="AW39" s="174" t="e">
        <f t="shared" si="16"/>
        <v>#REF!</v>
      </c>
    </row>
    <row r="40" spans="1:254" hidden="1">
      <c r="A40" s="169" t="s">
        <v>134</v>
      </c>
      <c r="B40" s="349"/>
      <c r="D40" s="174">
        <f>TB!M56</f>
        <v>0</v>
      </c>
      <c r="E40" s="173"/>
      <c r="F40" s="174">
        <f t="shared" si="15"/>
        <v>0</v>
      </c>
      <c r="H40" s="174">
        <f>TB!S56</f>
        <v>0</v>
      </c>
      <c r="I40" s="173"/>
      <c r="J40" s="174">
        <f t="shared" si="4"/>
        <v>0</v>
      </c>
      <c r="L40" s="174">
        <f>TB!Y56</f>
        <v>0</v>
      </c>
      <c r="M40" s="173"/>
      <c r="N40" s="174">
        <f t="shared" si="5"/>
        <v>0</v>
      </c>
      <c r="P40" s="174">
        <f>TB!AE56</f>
        <v>0</v>
      </c>
      <c r="Q40" s="173"/>
      <c r="R40" s="174">
        <f t="shared" si="6"/>
        <v>0</v>
      </c>
      <c r="T40" s="174">
        <f>TB!AE56</f>
        <v>0</v>
      </c>
      <c r="V40" s="174">
        <f>R40+T40</f>
        <v>0</v>
      </c>
      <c r="X40" s="174">
        <f>TB!AG56</f>
        <v>0</v>
      </c>
      <c r="Z40" s="174">
        <f>V40+X40</f>
        <v>0</v>
      </c>
      <c r="AB40" s="174">
        <f>TB!AK56</f>
        <v>0</v>
      </c>
      <c r="AD40" s="174">
        <f>Z40+AB40</f>
        <v>0</v>
      </c>
      <c r="AE40" s="245"/>
      <c r="AF40" s="174">
        <f>TB!AO56</f>
        <v>0</v>
      </c>
      <c r="AH40" s="174">
        <f>AD40+AF40</f>
        <v>0</v>
      </c>
      <c r="AJ40" s="174">
        <f>TB!AS56</f>
        <v>0</v>
      </c>
      <c r="AL40" s="174">
        <f>AH40+AJ40</f>
        <v>0</v>
      </c>
      <c r="AN40" s="174">
        <f>TB!AW56</f>
        <v>0</v>
      </c>
      <c r="AP40" s="174">
        <f>AL40+AN40</f>
        <v>0</v>
      </c>
      <c r="AR40" s="174">
        <f>TB!BA56</f>
        <v>0</v>
      </c>
      <c r="AS40" s="174"/>
      <c r="AT40" s="174">
        <f>AP40+AR40</f>
        <v>0</v>
      </c>
      <c r="AU40" s="181" t="e">
        <f>+AT40-#REF!</f>
        <v>#REF!</v>
      </c>
      <c r="AV40" s="174">
        <f t="shared" si="16"/>
        <v>0</v>
      </c>
      <c r="AW40" s="174" t="e">
        <f t="shared" si="16"/>
        <v>#REF!</v>
      </c>
    </row>
    <row r="41" spans="1:254" ht="15.75" hidden="1" customHeight="1">
      <c r="A41" s="364" t="s">
        <v>146</v>
      </c>
      <c r="B41" s="349"/>
      <c r="D41" s="174">
        <f>TB!M72</f>
        <v>0</v>
      </c>
      <c r="E41" s="173"/>
      <c r="F41" s="174">
        <f t="shared" si="15"/>
        <v>0</v>
      </c>
      <c r="H41" s="174">
        <f>TB!S72</f>
        <v>0</v>
      </c>
      <c r="I41" s="173"/>
      <c r="J41" s="174">
        <f t="shared" si="4"/>
        <v>0</v>
      </c>
      <c r="L41" s="174">
        <f>TB!Y72</f>
        <v>0</v>
      </c>
      <c r="M41" s="173"/>
      <c r="N41" s="174">
        <f t="shared" si="5"/>
        <v>0</v>
      </c>
      <c r="P41" s="174">
        <f>TB!AE72</f>
        <v>0</v>
      </c>
      <c r="Q41" s="173"/>
      <c r="R41" s="174">
        <f t="shared" si="6"/>
        <v>0</v>
      </c>
      <c r="T41" s="174">
        <f>TB!AE72</f>
        <v>0</v>
      </c>
      <c r="V41" s="174">
        <f>R41+T41</f>
        <v>0</v>
      </c>
      <c r="X41" s="174">
        <f>TB!AG72</f>
        <v>0</v>
      </c>
      <c r="Z41" s="174">
        <f>V41+X41</f>
        <v>0</v>
      </c>
      <c r="AB41" s="174">
        <f>TB!AK72</f>
        <v>0</v>
      </c>
      <c r="AD41" s="174">
        <f>Z41+AB41</f>
        <v>0</v>
      </c>
      <c r="AE41" s="245"/>
      <c r="AF41" s="174">
        <f>TB!AO72</f>
        <v>0</v>
      </c>
      <c r="AH41" s="174">
        <f>AD41+AF41</f>
        <v>0</v>
      </c>
      <c r="AJ41" s="174">
        <f>TB!AS72</f>
        <v>0</v>
      </c>
      <c r="AL41" s="174">
        <f>AH41+AJ41</f>
        <v>0</v>
      </c>
      <c r="AN41" s="174">
        <f>TB!AW72</f>
        <v>0</v>
      </c>
      <c r="AP41" s="174">
        <f>AL41+AN41</f>
        <v>0</v>
      </c>
      <c r="AR41" s="174">
        <f>TB!BA72</f>
        <v>0</v>
      </c>
      <c r="AS41" s="174"/>
      <c r="AT41" s="174">
        <f>AP41+AR41</f>
        <v>0</v>
      </c>
      <c r="AU41" s="181"/>
      <c r="AV41" s="174">
        <f t="shared" si="16"/>
        <v>0</v>
      </c>
      <c r="AW41" s="174">
        <f t="shared" si="16"/>
        <v>0</v>
      </c>
    </row>
    <row r="42" spans="1:254">
      <c r="A42" s="169" t="s">
        <v>153</v>
      </c>
      <c r="B42" s="349"/>
      <c r="D42" s="174">
        <f>TB!G81</f>
        <v>0</v>
      </c>
      <c r="E42" s="173"/>
      <c r="F42" s="174">
        <f t="shared" si="15"/>
        <v>0</v>
      </c>
      <c r="H42" s="174">
        <f>TB!S81</f>
        <v>0</v>
      </c>
      <c r="I42" s="173"/>
      <c r="J42" s="174">
        <f t="shared" si="4"/>
        <v>0</v>
      </c>
      <c r="L42" s="174">
        <f>TB!Y81</f>
        <v>0</v>
      </c>
      <c r="M42" s="173"/>
      <c r="N42" s="174">
        <f t="shared" si="5"/>
        <v>0</v>
      </c>
      <c r="P42" s="174">
        <f>TB!AE81</f>
        <v>0</v>
      </c>
      <c r="Q42" s="173"/>
      <c r="R42" s="174">
        <f t="shared" si="6"/>
        <v>0</v>
      </c>
      <c r="T42" s="174">
        <f>TB!AE81</f>
        <v>0</v>
      </c>
      <c r="V42" s="174">
        <f>R42+T42</f>
        <v>0</v>
      </c>
      <c r="X42" s="174">
        <f>TB!AG81</f>
        <v>0</v>
      </c>
      <c r="Z42" s="174">
        <f>V42+X42</f>
        <v>0</v>
      </c>
      <c r="AB42" s="174">
        <f>TB!AK81</f>
        <v>0</v>
      </c>
      <c r="AD42" s="174">
        <f>Z42+AB42</f>
        <v>0</v>
      </c>
      <c r="AE42" s="245"/>
      <c r="AF42" s="174">
        <f>TB!BC81</f>
        <v>0</v>
      </c>
      <c r="AH42" s="174">
        <f>AD42+AF42</f>
        <v>0</v>
      </c>
      <c r="AJ42" s="174">
        <f>TB!BI81</f>
        <v>0</v>
      </c>
      <c r="AL42" s="174">
        <f>AH42+AJ42</f>
        <v>0</v>
      </c>
      <c r="AN42" s="174">
        <f>TB!BO81</f>
        <v>0</v>
      </c>
      <c r="AP42" s="174">
        <f>AL42+AN42</f>
        <v>0</v>
      </c>
      <c r="AR42" s="174">
        <f>TB!BU81</f>
        <v>0</v>
      </c>
      <c r="AS42" s="174"/>
      <c r="AT42" s="174">
        <f>AP42+AR42</f>
        <v>0</v>
      </c>
      <c r="AU42" s="181" t="e">
        <f>+AT42-#REF!</f>
        <v>#REF!</v>
      </c>
      <c r="AV42" s="174">
        <f t="shared" si="16"/>
        <v>0</v>
      </c>
      <c r="AW42" s="174" t="e">
        <f t="shared" si="16"/>
        <v>#REF!</v>
      </c>
    </row>
    <row r="43" spans="1:254" hidden="1">
      <c r="A43" s="169" t="s">
        <v>144</v>
      </c>
      <c r="B43" s="349"/>
      <c r="D43" s="174">
        <f>TB!M69</f>
        <v>0</v>
      </c>
      <c r="E43" s="173"/>
      <c r="F43" s="174">
        <f t="shared" si="15"/>
        <v>0</v>
      </c>
      <c r="H43" s="174">
        <f>TB!S69</f>
        <v>0</v>
      </c>
      <c r="I43" s="173"/>
      <c r="J43" s="174">
        <f t="shared" si="4"/>
        <v>0</v>
      </c>
      <c r="L43" s="174">
        <f>TB!Y69</f>
        <v>0</v>
      </c>
      <c r="M43" s="173"/>
      <c r="N43" s="174">
        <f t="shared" si="5"/>
        <v>0</v>
      </c>
      <c r="P43" s="174">
        <f>TB!AE69</f>
        <v>0</v>
      </c>
      <c r="Q43" s="173"/>
      <c r="R43" s="174">
        <f t="shared" si="6"/>
        <v>0</v>
      </c>
      <c r="T43" s="174">
        <f>TB!AE69</f>
        <v>0</v>
      </c>
      <c r="V43" s="174">
        <f>R43+T43</f>
        <v>0</v>
      </c>
      <c r="X43" s="174">
        <f>TB!AG69</f>
        <v>0</v>
      </c>
      <c r="Z43" s="174">
        <f>V43+X43</f>
        <v>0</v>
      </c>
      <c r="AB43" s="174">
        <f>TB!AK69</f>
        <v>0</v>
      </c>
      <c r="AD43" s="174">
        <f>Z43+AB43</f>
        <v>0</v>
      </c>
      <c r="AE43" s="245"/>
      <c r="AF43" s="174">
        <f>TB!AO69</f>
        <v>0</v>
      </c>
      <c r="AH43" s="174">
        <f>AD43+AF43</f>
        <v>0</v>
      </c>
      <c r="AJ43" s="174">
        <f>TB!AS69</f>
        <v>0</v>
      </c>
      <c r="AL43" s="174">
        <f>AH43+AJ43</f>
        <v>0</v>
      </c>
      <c r="AN43" s="174">
        <f>TB!AW69</f>
        <v>0</v>
      </c>
      <c r="AP43" s="174">
        <f>AL43+AN43</f>
        <v>0</v>
      </c>
      <c r="AR43" s="174">
        <f>TB!BA69</f>
        <v>0</v>
      </c>
      <c r="AS43" s="174"/>
      <c r="AT43" s="174">
        <f>AP43+AR43</f>
        <v>0</v>
      </c>
      <c r="AU43" s="181" t="e">
        <f>+AT43-#REF!</f>
        <v>#REF!</v>
      </c>
      <c r="AV43" s="174">
        <f t="shared" si="16"/>
        <v>0</v>
      </c>
      <c r="AW43" s="174" t="e">
        <f t="shared" si="16"/>
        <v>#REF!</v>
      </c>
    </row>
    <row r="44" spans="1:254" s="178" customFormat="1">
      <c r="A44" s="365" t="s">
        <v>56</v>
      </c>
      <c r="B44" s="366"/>
      <c r="C44" s="182">
        <f t="shared" ref="C44:H44" si="17">SUM(C16:C43)</f>
        <v>0</v>
      </c>
      <c r="D44" s="182">
        <f>SUM(D16:D43)</f>
        <v>549891.09218426701</v>
      </c>
      <c r="E44" s="182">
        <f t="shared" si="17"/>
        <v>0</v>
      </c>
      <c r="F44" s="174">
        <f t="shared" si="15"/>
        <v>549891.09218426701</v>
      </c>
      <c r="G44" s="182">
        <f t="shared" si="17"/>
        <v>0</v>
      </c>
      <c r="H44" s="182">
        <f t="shared" si="17"/>
        <v>0</v>
      </c>
      <c r="I44" s="182">
        <f t="shared" ref="I44:P44" si="18">SUM(I16:I43)</f>
        <v>0</v>
      </c>
      <c r="J44" s="182">
        <f t="shared" si="18"/>
        <v>549891.09218426701</v>
      </c>
      <c r="K44" s="182">
        <f t="shared" si="18"/>
        <v>0</v>
      </c>
      <c r="L44" s="182">
        <f t="shared" si="18"/>
        <v>0</v>
      </c>
      <c r="M44" s="182">
        <f t="shared" si="18"/>
        <v>0</v>
      </c>
      <c r="N44" s="182">
        <f t="shared" si="18"/>
        <v>549891.09218426701</v>
      </c>
      <c r="O44" s="182">
        <f t="shared" si="18"/>
        <v>0</v>
      </c>
      <c r="P44" s="182">
        <f t="shared" si="18"/>
        <v>0</v>
      </c>
      <c r="Q44" s="182">
        <f t="shared" ref="Q44:AU44" si="19">SUM(Q16:Q43)</f>
        <v>0</v>
      </c>
      <c r="R44" s="182">
        <f t="shared" si="19"/>
        <v>549891.09218426701</v>
      </c>
      <c r="S44" s="182">
        <f t="shared" si="19"/>
        <v>0</v>
      </c>
      <c r="T44" s="182">
        <f t="shared" si="19"/>
        <v>0</v>
      </c>
      <c r="U44" s="182">
        <f t="shared" si="19"/>
        <v>0</v>
      </c>
      <c r="V44" s="182">
        <f t="shared" si="19"/>
        <v>549891.09218426701</v>
      </c>
      <c r="W44" s="182">
        <f t="shared" si="19"/>
        <v>0</v>
      </c>
      <c r="X44" s="182">
        <f t="shared" si="19"/>
        <v>0</v>
      </c>
      <c r="Y44" s="182">
        <f t="shared" si="19"/>
        <v>0</v>
      </c>
      <c r="Z44" s="182">
        <f t="shared" si="19"/>
        <v>549891.09218426701</v>
      </c>
      <c r="AA44" s="182">
        <f t="shared" si="19"/>
        <v>0</v>
      </c>
      <c r="AB44" s="182">
        <f>SUM(AB16:AB43)</f>
        <v>0</v>
      </c>
      <c r="AC44" s="182">
        <f t="shared" si="19"/>
        <v>0</v>
      </c>
      <c r="AD44" s="182">
        <f t="shared" si="19"/>
        <v>549891.09218426701</v>
      </c>
      <c r="AE44" s="252">
        <f t="shared" si="19"/>
        <v>0</v>
      </c>
      <c r="AF44" s="182">
        <f>SUM(AF16:AF43)</f>
        <v>0</v>
      </c>
      <c r="AG44" s="182">
        <f>SUM(AG16:AG43)</f>
        <v>0</v>
      </c>
      <c r="AH44" s="182">
        <f>SUM(AH16:AH43)</f>
        <v>549891.09218426701</v>
      </c>
      <c r="AI44" s="182"/>
      <c r="AJ44" s="182">
        <f>SUM(AJ16:AJ43)</f>
        <v>0</v>
      </c>
      <c r="AK44" s="182">
        <f>SUM(AK16:AK43)</f>
        <v>0</v>
      </c>
      <c r="AL44" s="182">
        <f>SUM(AL16:AL43)</f>
        <v>549891.09218426701</v>
      </c>
      <c r="AM44" s="182"/>
      <c r="AN44" s="182">
        <f>SUM(AN16:AN43)</f>
        <v>0</v>
      </c>
      <c r="AO44" s="182">
        <f>SUM(AO16:AO43)</f>
        <v>0</v>
      </c>
      <c r="AP44" s="182">
        <f>SUM(AP16:AP43)</f>
        <v>549891.09218426701</v>
      </c>
      <c r="AQ44" s="182"/>
      <c r="AR44" s="182">
        <f>SUM(AR16:AR43)</f>
        <v>0</v>
      </c>
      <c r="AS44" s="182">
        <f>SUM(AS16:AS43)</f>
        <v>0</v>
      </c>
      <c r="AT44" s="182">
        <f>SUM(AT16:AT43)</f>
        <v>549891.09218426701</v>
      </c>
      <c r="AU44" s="182" t="e">
        <f t="shared" si="19"/>
        <v>#REF!</v>
      </c>
      <c r="AV44" s="182">
        <f>SUM(AV16:AV43)</f>
        <v>549891.09218426701</v>
      </c>
      <c r="AW44" s="182" t="e">
        <f>SUM(AW16:AW43)</f>
        <v>#REF!</v>
      </c>
    </row>
    <row r="45" spans="1:254" s="557" customFormat="1">
      <c r="A45" s="553" t="s">
        <v>423</v>
      </c>
      <c r="B45" s="554"/>
      <c r="C45" s="556"/>
      <c r="D45" s="556">
        <f>D13-D44</f>
        <v>-216580.21575569594</v>
      </c>
      <c r="E45" s="556"/>
      <c r="F45" s="556">
        <f>F13-F44</f>
        <v>-216580.21575569594</v>
      </c>
      <c r="G45" s="556" t="e">
        <f t="shared" ref="G45:U45" si="20">G13-G44</f>
        <v>#VALUE!</v>
      </c>
      <c r="H45" s="556">
        <f t="shared" si="20"/>
        <v>0</v>
      </c>
      <c r="I45" s="556"/>
      <c r="J45" s="556">
        <f t="shared" si="20"/>
        <v>-216580.21575569594</v>
      </c>
      <c r="K45" s="556" t="e">
        <f t="shared" si="20"/>
        <v>#VALUE!</v>
      </c>
      <c r="L45" s="556">
        <f t="shared" si="20"/>
        <v>0</v>
      </c>
      <c r="M45" s="556"/>
      <c r="N45" s="556">
        <f t="shared" si="20"/>
        <v>-216580.21575569594</v>
      </c>
      <c r="O45" s="556" t="e">
        <f t="shared" si="20"/>
        <v>#VALUE!</v>
      </c>
      <c r="P45" s="556">
        <f>P13-P44</f>
        <v>0</v>
      </c>
      <c r="Q45" s="556"/>
      <c r="R45" s="556">
        <f t="shared" si="20"/>
        <v>-216580.21575569594</v>
      </c>
      <c r="S45" s="556" t="e">
        <f t="shared" si="20"/>
        <v>#VALUE!</v>
      </c>
      <c r="T45" s="556">
        <f t="shared" si="20"/>
        <v>0</v>
      </c>
      <c r="U45" s="556">
        <f t="shared" si="20"/>
        <v>0</v>
      </c>
      <c r="V45" s="556">
        <f>V13-V44</f>
        <v>-216580.21575569594</v>
      </c>
      <c r="W45" s="556" t="e">
        <f t="shared" ref="W45:CH45" si="21">W13-W44</f>
        <v>#VALUE!</v>
      </c>
      <c r="X45" s="556">
        <f t="shared" si="21"/>
        <v>0</v>
      </c>
      <c r="Y45" s="556" t="e">
        <f t="shared" si="21"/>
        <v>#VALUE!</v>
      </c>
      <c r="Z45" s="556">
        <f t="shared" si="21"/>
        <v>-216580.21575569594</v>
      </c>
      <c r="AA45" s="556" t="e">
        <f t="shared" si="21"/>
        <v>#VALUE!</v>
      </c>
      <c r="AB45" s="556">
        <f t="shared" si="21"/>
        <v>0</v>
      </c>
      <c r="AC45" s="556">
        <f t="shared" si="21"/>
        <v>0</v>
      </c>
      <c r="AD45" s="556">
        <f t="shared" si="21"/>
        <v>-216580.21575569594</v>
      </c>
      <c r="AE45" s="556"/>
      <c r="AF45" s="556">
        <f t="shared" si="21"/>
        <v>0</v>
      </c>
      <c r="AG45" s="556">
        <f t="shared" si="21"/>
        <v>0</v>
      </c>
      <c r="AH45" s="556">
        <f t="shared" si="21"/>
        <v>-216580.21575569594</v>
      </c>
      <c r="AI45" s="556">
        <f t="shared" si="21"/>
        <v>0</v>
      </c>
      <c r="AJ45" s="556">
        <f t="shared" si="21"/>
        <v>0</v>
      </c>
      <c r="AK45" s="556">
        <f t="shared" si="21"/>
        <v>0</v>
      </c>
      <c r="AL45" s="556">
        <f t="shared" si="21"/>
        <v>-216580.21575569594</v>
      </c>
      <c r="AM45" s="556"/>
      <c r="AN45" s="556">
        <f t="shared" si="21"/>
        <v>0</v>
      </c>
      <c r="AO45" s="556">
        <f t="shared" si="21"/>
        <v>0</v>
      </c>
      <c r="AP45" s="556">
        <f t="shared" si="21"/>
        <v>-216580.21575569594</v>
      </c>
      <c r="AQ45" s="556">
        <f t="shared" si="21"/>
        <v>0</v>
      </c>
      <c r="AR45" s="556">
        <f t="shared" si="21"/>
        <v>0</v>
      </c>
      <c r="AS45" s="556">
        <f t="shared" si="21"/>
        <v>0</v>
      </c>
      <c r="AT45" s="556">
        <f t="shared" si="21"/>
        <v>-216580.21575569594</v>
      </c>
      <c r="AU45" s="556" t="e">
        <f t="shared" si="21"/>
        <v>#REF!</v>
      </c>
      <c r="AV45" s="556">
        <f t="shared" si="21"/>
        <v>-216580.21575569594</v>
      </c>
      <c r="AW45" s="556" t="e">
        <f t="shared" si="21"/>
        <v>#VALUE!</v>
      </c>
      <c r="AX45" s="556">
        <f t="shared" si="21"/>
        <v>0</v>
      </c>
      <c r="AY45" s="556">
        <f t="shared" si="21"/>
        <v>0</v>
      </c>
      <c r="AZ45" s="556">
        <f t="shared" si="21"/>
        <v>0</v>
      </c>
      <c r="BA45" s="556">
        <f t="shared" si="21"/>
        <v>0</v>
      </c>
      <c r="BB45" s="556">
        <f t="shared" si="21"/>
        <v>0</v>
      </c>
      <c r="BC45" s="556">
        <f t="shared" si="21"/>
        <v>0</v>
      </c>
      <c r="BD45" s="556">
        <f t="shared" si="21"/>
        <v>0</v>
      </c>
      <c r="BE45" s="556">
        <f t="shared" si="21"/>
        <v>0</v>
      </c>
      <c r="BF45" s="556">
        <f t="shared" si="21"/>
        <v>0</v>
      </c>
      <c r="BG45" s="556">
        <f t="shared" si="21"/>
        <v>0</v>
      </c>
      <c r="BH45" s="556">
        <f t="shared" si="21"/>
        <v>0</v>
      </c>
      <c r="BI45" s="556">
        <f t="shared" si="21"/>
        <v>0</v>
      </c>
      <c r="BJ45" s="556">
        <f t="shared" si="21"/>
        <v>0</v>
      </c>
      <c r="BK45" s="556">
        <f t="shared" si="21"/>
        <v>0</v>
      </c>
      <c r="BL45" s="556">
        <f t="shared" si="21"/>
        <v>0</v>
      </c>
      <c r="BM45" s="556">
        <f t="shared" si="21"/>
        <v>0</v>
      </c>
      <c r="BN45" s="556">
        <f t="shared" si="21"/>
        <v>0</v>
      </c>
      <c r="BO45" s="556">
        <f t="shared" si="21"/>
        <v>0</v>
      </c>
      <c r="BP45" s="556">
        <f t="shared" si="21"/>
        <v>0</v>
      </c>
      <c r="BQ45" s="556">
        <f t="shared" si="21"/>
        <v>0</v>
      </c>
      <c r="BR45" s="556">
        <f t="shared" si="21"/>
        <v>0</v>
      </c>
      <c r="BS45" s="556">
        <f t="shared" si="21"/>
        <v>0</v>
      </c>
      <c r="BT45" s="556">
        <f t="shared" si="21"/>
        <v>0</v>
      </c>
      <c r="BU45" s="556">
        <f t="shared" si="21"/>
        <v>0</v>
      </c>
      <c r="BV45" s="556">
        <f t="shared" si="21"/>
        <v>0</v>
      </c>
      <c r="BW45" s="556">
        <f t="shared" si="21"/>
        <v>0</v>
      </c>
      <c r="BX45" s="556">
        <f t="shared" si="21"/>
        <v>0</v>
      </c>
      <c r="BY45" s="556">
        <f t="shared" si="21"/>
        <v>0</v>
      </c>
      <c r="BZ45" s="556">
        <f t="shared" si="21"/>
        <v>0</v>
      </c>
      <c r="CA45" s="556">
        <f t="shared" si="21"/>
        <v>0</v>
      </c>
      <c r="CB45" s="556">
        <f t="shared" si="21"/>
        <v>0</v>
      </c>
      <c r="CC45" s="556">
        <f t="shared" si="21"/>
        <v>0</v>
      </c>
      <c r="CD45" s="556">
        <f t="shared" si="21"/>
        <v>0</v>
      </c>
      <c r="CE45" s="556">
        <f t="shared" si="21"/>
        <v>0</v>
      </c>
      <c r="CF45" s="556">
        <f t="shared" si="21"/>
        <v>0</v>
      </c>
      <c r="CG45" s="556">
        <f t="shared" si="21"/>
        <v>0</v>
      </c>
      <c r="CH45" s="556">
        <f t="shared" si="21"/>
        <v>0</v>
      </c>
      <c r="CI45" s="556">
        <f t="shared" ref="CI45:ET45" si="22">CI13-CI44</f>
        <v>0</v>
      </c>
      <c r="CJ45" s="556">
        <f t="shared" si="22"/>
        <v>0</v>
      </c>
      <c r="CK45" s="556">
        <f t="shared" si="22"/>
        <v>0</v>
      </c>
      <c r="CL45" s="556">
        <f t="shared" si="22"/>
        <v>0</v>
      </c>
      <c r="CM45" s="556">
        <f t="shared" si="22"/>
        <v>0</v>
      </c>
      <c r="CN45" s="556">
        <f t="shared" si="22"/>
        <v>0</v>
      </c>
      <c r="CO45" s="556">
        <f t="shared" si="22"/>
        <v>0</v>
      </c>
      <c r="CP45" s="556">
        <f t="shared" si="22"/>
        <v>0</v>
      </c>
      <c r="CQ45" s="556">
        <f t="shared" si="22"/>
        <v>0</v>
      </c>
      <c r="CR45" s="556">
        <f t="shared" si="22"/>
        <v>0</v>
      </c>
      <c r="CS45" s="556">
        <f t="shared" si="22"/>
        <v>0</v>
      </c>
      <c r="CT45" s="556">
        <f t="shared" si="22"/>
        <v>0</v>
      </c>
      <c r="CU45" s="556">
        <f t="shared" si="22"/>
        <v>0</v>
      </c>
      <c r="CV45" s="556">
        <f t="shared" si="22"/>
        <v>0</v>
      </c>
      <c r="CW45" s="556">
        <f t="shared" si="22"/>
        <v>0</v>
      </c>
      <c r="CX45" s="556">
        <f t="shared" si="22"/>
        <v>0</v>
      </c>
      <c r="CY45" s="556">
        <f t="shared" si="22"/>
        <v>0</v>
      </c>
      <c r="CZ45" s="556">
        <f t="shared" si="22"/>
        <v>0</v>
      </c>
      <c r="DA45" s="556">
        <f t="shared" si="22"/>
        <v>0</v>
      </c>
      <c r="DB45" s="556">
        <f t="shared" si="22"/>
        <v>0</v>
      </c>
      <c r="DC45" s="556">
        <f t="shared" si="22"/>
        <v>0</v>
      </c>
      <c r="DD45" s="556">
        <f t="shared" si="22"/>
        <v>0</v>
      </c>
      <c r="DE45" s="556">
        <f t="shared" si="22"/>
        <v>0</v>
      </c>
      <c r="DF45" s="556">
        <f t="shared" si="22"/>
        <v>0</v>
      </c>
      <c r="DG45" s="556">
        <f t="shared" si="22"/>
        <v>0</v>
      </c>
      <c r="DH45" s="556">
        <f t="shared" si="22"/>
        <v>0</v>
      </c>
      <c r="DI45" s="556">
        <f t="shared" si="22"/>
        <v>0</v>
      </c>
      <c r="DJ45" s="556">
        <f t="shared" si="22"/>
        <v>0</v>
      </c>
      <c r="DK45" s="556">
        <f t="shared" si="22"/>
        <v>0</v>
      </c>
      <c r="DL45" s="556">
        <f t="shared" si="22"/>
        <v>0</v>
      </c>
      <c r="DM45" s="556">
        <f t="shared" si="22"/>
        <v>0</v>
      </c>
      <c r="DN45" s="556">
        <f t="shared" si="22"/>
        <v>0</v>
      </c>
      <c r="DO45" s="556">
        <f t="shared" si="22"/>
        <v>0</v>
      </c>
      <c r="DP45" s="556">
        <f t="shared" si="22"/>
        <v>0</v>
      </c>
      <c r="DQ45" s="556">
        <f t="shared" si="22"/>
        <v>0</v>
      </c>
      <c r="DR45" s="556">
        <f t="shared" si="22"/>
        <v>0</v>
      </c>
      <c r="DS45" s="556">
        <f t="shared" si="22"/>
        <v>0</v>
      </c>
      <c r="DT45" s="556">
        <f t="shared" si="22"/>
        <v>0</v>
      </c>
      <c r="DU45" s="556">
        <f t="shared" si="22"/>
        <v>0</v>
      </c>
      <c r="DV45" s="556">
        <f t="shared" si="22"/>
        <v>0</v>
      </c>
      <c r="DW45" s="556">
        <f t="shared" si="22"/>
        <v>0</v>
      </c>
      <c r="DX45" s="556">
        <f t="shared" si="22"/>
        <v>0</v>
      </c>
      <c r="DY45" s="556">
        <f t="shared" si="22"/>
        <v>0</v>
      </c>
      <c r="DZ45" s="556">
        <f t="shared" si="22"/>
        <v>0</v>
      </c>
      <c r="EA45" s="556">
        <f t="shared" si="22"/>
        <v>0</v>
      </c>
      <c r="EB45" s="556">
        <f t="shared" si="22"/>
        <v>0</v>
      </c>
      <c r="EC45" s="556">
        <f t="shared" si="22"/>
        <v>0</v>
      </c>
      <c r="ED45" s="556">
        <f t="shared" si="22"/>
        <v>0</v>
      </c>
      <c r="EE45" s="556">
        <f t="shared" si="22"/>
        <v>0</v>
      </c>
      <c r="EF45" s="556">
        <f t="shared" si="22"/>
        <v>0</v>
      </c>
      <c r="EG45" s="556">
        <f t="shared" si="22"/>
        <v>0</v>
      </c>
      <c r="EH45" s="556">
        <f t="shared" si="22"/>
        <v>0</v>
      </c>
      <c r="EI45" s="556">
        <f t="shared" si="22"/>
        <v>0</v>
      </c>
      <c r="EJ45" s="556">
        <f t="shared" si="22"/>
        <v>0</v>
      </c>
      <c r="EK45" s="556">
        <f t="shared" si="22"/>
        <v>0</v>
      </c>
      <c r="EL45" s="556">
        <f t="shared" si="22"/>
        <v>0</v>
      </c>
      <c r="EM45" s="556">
        <f t="shared" si="22"/>
        <v>0</v>
      </c>
      <c r="EN45" s="556">
        <f t="shared" si="22"/>
        <v>0</v>
      </c>
      <c r="EO45" s="556">
        <f t="shared" si="22"/>
        <v>0</v>
      </c>
      <c r="EP45" s="556">
        <f t="shared" si="22"/>
        <v>0</v>
      </c>
      <c r="EQ45" s="556">
        <f t="shared" si="22"/>
        <v>0</v>
      </c>
      <c r="ER45" s="556">
        <f t="shared" si="22"/>
        <v>0</v>
      </c>
      <c r="ES45" s="556">
        <f t="shared" si="22"/>
        <v>0</v>
      </c>
      <c r="ET45" s="556">
        <f t="shared" si="22"/>
        <v>0</v>
      </c>
      <c r="EU45" s="556">
        <f t="shared" ref="EU45:HF45" si="23">EU13-EU44</f>
        <v>0</v>
      </c>
      <c r="EV45" s="556">
        <f t="shared" si="23"/>
        <v>0</v>
      </c>
      <c r="EW45" s="556">
        <f t="shared" si="23"/>
        <v>0</v>
      </c>
      <c r="EX45" s="556">
        <f t="shared" si="23"/>
        <v>0</v>
      </c>
      <c r="EY45" s="556">
        <f t="shared" si="23"/>
        <v>0</v>
      </c>
      <c r="EZ45" s="556">
        <f t="shared" si="23"/>
        <v>0</v>
      </c>
      <c r="FA45" s="556">
        <f t="shared" si="23"/>
        <v>0</v>
      </c>
      <c r="FB45" s="556">
        <f t="shared" si="23"/>
        <v>0</v>
      </c>
      <c r="FC45" s="556">
        <f t="shared" si="23"/>
        <v>0</v>
      </c>
      <c r="FD45" s="556">
        <f t="shared" si="23"/>
        <v>0</v>
      </c>
      <c r="FE45" s="556">
        <f t="shared" si="23"/>
        <v>0</v>
      </c>
      <c r="FF45" s="556">
        <f t="shared" si="23"/>
        <v>0</v>
      </c>
      <c r="FG45" s="556">
        <f t="shared" si="23"/>
        <v>0</v>
      </c>
      <c r="FH45" s="556">
        <f t="shared" si="23"/>
        <v>0</v>
      </c>
      <c r="FI45" s="556">
        <f t="shared" si="23"/>
        <v>0</v>
      </c>
      <c r="FJ45" s="556">
        <f t="shared" si="23"/>
        <v>0</v>
      </c>
      <c r="FK45" s="556">
        <f t="shared" si="23"/>
        <v>0</v>
      </c>
      <c r="FL45" s="556">
        <f t="shared" si="23"/>
        <v>0</v>
      </c>
      <c r="FM45" s="556">
        <f t="shared" si="23"/>
        <v>0</v>
      </c>
      <c r="FN45" s="556">
        <f t="shared" si="23"/>
        <v>0</v>
      </c>
      <c r="FO45" s="556">
        <f t="shared" si="23"/>
        <v>0</v>
      </c>
      <c r="FP45" s="556">
        <f t="shared" si="23"/>
        <v>0</v>
      </c>
      <c r="FQ45" s="556">
        <f t="shared" si="23"/>
        <v>0</v>
      </c>
      <c r="FR45" s="556">
        <f t="shared" si="23"/>
        <v>0</v>
      </c>
      <c r="FS45" s="556">
        <f t="shared" si="23"/>
        <v>0</v>
      </c>
      <c r="FT45" s="556">
        <f t="shared" si="23"/>
        <v>0</v>
      </c>
      <c r="FU45" s="556">
        <f t="shared" si="23"/>
        <v>0</v>
      </c>
      <c r="FV45" s="556">
        <f t="shared" si="23"/>
        <v>0</v>
      </c>
      <c r="FW45" s="556">
        <f t="shared" si="23"/>
        <v>0</v>
      </c>
      <c r="FX45" s="556">
        <f t="shared" si="23"/>
        <v>0</v>
      </c>
      <c r="FY45" s="556">
        <f t="shared" si="23"/>
        <v>0</v>
      </c>
      <c r="FZ45" s="556">
        <f t="shared" si="23"/>
        <v>0</v>
      </c>
      <c r="GA45" s="556">
        <f t="shared" si="23"/>
        <v>0</v>
      </c>
      <c r="GB45" s="556">
        <f t="shared" si="23"/>
        <v>0</v>
      </c>
      <c r="GC45" s="556">
        <f t="shared" si="23"/>
        <v>0</v>
      </c>
      <c r="GD45" s="556">
        <f t="shared" si="23"/>
        <v>0</v>
      </c>
      <c r="GE45" s="556">
        <f t="shared" si="23"/>
        <v>0</v>
      </c>
      <c r="GF45" s="556">
        <f t="shared" si="23"/>
        <v>0</v>
      </c>
      <c r="GG45" s="556">
        <f t="shared" si="23"/>
        <v>0</v>
      </c>
      <c r="GH45" s="556">
        <f t="shared" si="23"/>
        <v>0</v>
      </c>
      <c r="GI45" s="556">
        <f t="shared" si="23"/>
        <v>0</v>
      </c>
      <c r="GJ45" s="556">
        <f t="shared" si="23"/>
        <v>0</v>
      </c>
      <c r="GK45" s="556">
        <f t="shared" si="23"/>
        <v>0</v>
      </c>
      <c r="GL45" s="556">
        <f t="shared" si="23"/>
        <v>0</v>
      </c>
      <c r="GM45" s="556">
        <f t="shared" si="23"/>
        <v>0</v>
      </c>
      <c r="GN45" s="556">
        <f t="shared" si="23"/>
        <v>0</v>
      </c>
      <c r="GO45" s="556">
        <f t="shared" si="23"/>
        <v>0</v>
      </c>
      <c r="GP45" s="556">
        <f t="shared" si="23"/>
        <v>0</v>
      </c>
      <c r="GQ45" s="556">
        <f t="shared" si="23"/>
        <v>0</v>
      </c>
      <c r="GR45" s="556">
        <f t="shared" si="23"/>
        <v>0</v>
      </c>
      <c r="GS45" s="556">
        <f t="shared" si="23"/>
        <v>0</v>
      </c>
      <c r="GT45" s="556">
        <f t="shared" si="23"/>
        <v>0</v>
      </c>
      <c r="GU45" s="556">
        <f t="shared" si="23"/>
        <v>0</v>
      </c>
      <c r="GV45" s="556">
        <f t="shared" si="23"/>
        <v>0</v>
      </c>
      <c r="GW45" s="556">
        <f t="shared" si="23"/>
        <v>0</v>
      </c>
      <c r="GX45" s="556">
        <f t="shared" si="23"/>
        <v>0</v>
      </c>
      <c r="GY45" s="556">
        <f t="shared" si="23"/>
        <v>0</v>
      </c>
      <c r="GZ45" s="556">
        <f t="shared" si="23"/>
        <v>0</v>
      </c>
      <c r="HA45" s="556">
        <f t="shared" si="23"/>
        <v>0</v>
      </c>
      <c r="HB45" s="556">
        <f t="shared" si="23"/>
        <v>0</v>
      </c>
      <c r="HC45" s="556">
        <f t="shared" si="23"/>
        <v>0</v>
      </c>
      <c r="HD45" s="556">
        <f t="shared" si="23"/>
        <v>0</v>
      </c>
      <c r="HE45" s="556">
        <f t="shared" si="23"/>
        <v>0</v>
      </c>
      <c r="HF45" s="556">
        <f t="shared" si="23"/>
        <v>0</v>
      </c>
      <c r="HG45" s="556">
        <f t="shared" ref="HG45:IT45" si="24">HG13-HG44</f>
        <v>0</v>
      </c>
      <c r="HH45" s="556">
        <f t="shared" si="24"/>
        <v>0</v>
      </c>
      <c r="HI45" s="556">
        <f t="shared" si="24"/>
        <v>0</v>
      </c>
      <c r="HJ45" s="556">
        <f t="shared" si="24"/>
        <v>0</v>
      </c>
      <c r="HK45" s="556">
        <f t="shared" si="24"/>
        <v>0</v>
      </c>
      <c r="HL45" s="556">
        <f t="shared" si="24"/>
        <v>0</v>
      </c>
      <c r="HM45" s="556">
        <f t="shared" si="24"/>
        <v>0</v>
      </c>
      <c r="HN45" s="556">
        <f t="shared" si="24"/>
        <v>0</v>
      </c>
      <c r="HO45" s="556">
        <f t="shared" si="24"/>
        <v>0</v>
      </c>
      <c r="HP45" s="556">
        <f t="shared" si="24"/>
        <v>0</v>
      </c>
      <c r="HQ45" s="556">
        <f t="shared" si="24"/>
        <v>0</v>
      </c>
      <c r="HR45" s="556">
        <f t="shared" si="24"/>
        <v>0</v>
      </c>
      <c r="HS45" s="556">
        <f t="shared" si="24"/>
        <v>0</v>
      </c>
      <c r="HT45" s="556">
        <f t="shared" si="24"/>
        <v>0</v>
      </c>
      <c r="HU45" s="556">
        <f t="shared" si="24"/>
        <v>0</v>
      </c>
      <c r="HV45" s="556">
        <f t="shared" si="24"/>
        <v>0</v>
      </c>
      <c r="HW45" s="556">
        <f t="shared" si="24"/>
        <v>0</v>
      </c>
      <c r="HX45" s="556">
        <f t="shared" si="24"/>
        <v>0</v>
      </c>
      <c r="HY45" s="556">
        <f t="shared" si="24"/>
        <v>0</v>
      </c>
      <c r="HZ45" s="556">
        <f t="shared" si="24"/>
        <v>0</v>
      </c>
      <c r="IA45" s="556">
        <f t="shared" si="24"/>
        <v>0</v>
      </c>
      <c r="IB45" s="556">
        <f t="shared" si="24"/>
        <v>0</v>
      </c>
      <c r="IC45" s="556">
        <f t="shared" si="24"/>
        <v>0</v>
      </c>
      <c r="ID45" s="556">
        <f t="shared" si="24"/>
        <v>0</v>
      </c>
      <c r="IE45" s="556">
        <f t="shared" si="24"/>
        <v>0</v>
      </c>
      <c r="IF45" s="556">
        <f t="shared" si="24"/>
        <v>0</v>
      </c>
      <c r="IG45" s="556">
        <f t="shared" si="24"/>
        <v>0</v>
      </c>
      <c r="IH45" s="556">
        <f t="shared" si="24"/>
        <v>0</v>
      </c>
      <c r="II45" s="556">
        <f t="shared" si="24"/>
        <v>0</v>
      </c>
      <c r="IJ45" s="556">
        <f t="shared" si="24"/>
        <v>0</v>
      </c>
      <c r="IK45" s="556">
        <f t="shared" si="24"/>
        <v>0</v>
      </c>
      <c r="IL45" s="556">
        <f t="shared" si="24"/>
        <v>0</v>
      </c>
      <c r="IM45" s="556">
        <f t="shared" si="24"/>
        <v>0</v>
      </c>
      <c r="IN45" s="556">
        <f t="shared" si="24"/>
        <v>0</v>
      </c>
      <c r="IO45" s="556">
        <f t="shared" si="24"/>
        <v>0</v>
      </c>
      <c r="IP45" s="556">
        <f t="shared" si="24"/>
        <v>0</v>
      </c>
      <c r="IQ45" s="556">
        <f t="shared" si="24"/>
        <v>0</v>
      </c>
      <c r="IR45" s="556">
        <f t="shared" si="24"/>
        <v>0</v>
      </c>
      <c r="IS45" s="556">
        <f t="shared" si="24"/>
        <v>0</v>
      </c>
      <c r="IT45" s="556">
        <f t="shared" si="24"/>
        <v>0</v>
      </c>
    </row>
    <row r="46" spans="1:254" ht="20.25" customHeight="1">
      <c r="A46" s="346" t="s">
        <v>129</v>
      </c>
      <c r="B46" s="350"/>
      <c r="C46" s="351"/>
      <c r="D46" s="348">
        <f>-TB!G49</f>
        <v>7940</v>
      </c>
      <c r="E46" s="350"/>
      <c r="F46" s="174">
        <f>D46</f>
        <v>7940</v>
      </c>
      <c r="G46" s="351"/>
      <c r="H46" s="348">
        <f>-TB!S49</f>
        <v>0</v>
      </c>
      <c r="I46" s="350"/>
      <c r="J46" s="174">
        <f>F46+H46</f>
        <v>7940</v>
      </c>
      <c r="K46" s="351"/>
      <c r="L46" s="348">
        <f>-TB!Y49</f>
        <v>0</v>
      </c>
      <c r="M46" s="350"/>
      <c r="N46" s="174">
        <f>J46+L46</f>
        <v>7940</v>
      </c>
      <c r="O46" s="351"/>
      <c r="P46" s="348">
        <f>-TB!AE49</f>
        <v>0</v>
      </c>
      <c r="Q46" s="350"/>
      <c r="R46" s="174">
        <f>N46+P46</f>
        <v>7940</v>
      </c>
      <c r="S46" s="351"/>
      <c r="T46" s="348">
        <f>-TB!AK49</f>
        <v>0</v>
      </c>
      <c r="U46" s="351"/>
      <c r="V46" s="174">
        <f>R46+T46</f>
        <v>7940</v>
      </c>
      <c r="W46" s="351"/>
      <c r="X46" s="348">
        <f>-TB!AQ49</f>
        <v>0</v>
      </c>
      <c r="Y46" s="351"/>
      <c r="Z46" s="174">
        <f>V46+X46</f>
        <v>7940</v>
      </c>
      <c r="AA46" s="351"/>
      <c r="AB46" s="348">
        <f>-TB!AW49</f>
        <v>0</v>
      </c>
      <c r="AC46" s="351"/>
      <c r="AD46" s="174">
        <f>Z46+AB46</f>
        <v>7940</v>
      </c>
      <c r="AE46" s="248"/>
      <c r="AF46" s="348">
        <f>-TB!BC49</f>
        <v>0</v>
      </c>
      <c r="AG46" s="351"/>
      <c r="AH46" s="174">
        <f>AD46+AF46</f>
        <v>7940</v>
      </c>
      <c r="AI46" s="520"/>
      <c r="AJ46" s="348">
        <f>-TB!BI49</f>
        <v>0</v>
      </c>
      <c r="AK46" s="351"/>
      <c r="AL46" s="174">
        <f>AH46+AJ46</f>
        <v>7940</v>
      </c>
      <c r="AM46" s="520"/>
      <c r="AN46" s="174">
        <f>-TB!BO49</f>
        <v>0</v>
      </c>
      <c r="AO46" s="351"/>
      <c r="AP46" s="174">
        <f>AL46+AN46</f>
        <v>7940</v>
      </c>
      <c r="AQ46" s="520"/>
      <c r="AR46" s="348">
        <f>-TB!BU49</f>
        <v>0</v>
      </c>
      <c r="AS46" s="351"/>
      <c r="AT46" s="174">
        <f>AP46+AR46</f>
        <v>7940</v>
      </c>
      <c r="AV46" s="174">
        <f t="shared" ref="AV46:AW48" si="25">AR46+AT46</f>
        <v>7940</v>
      </c>
      <c r="AW46" s="174">
        <f t="shared" si="25"/>
        <v>0</v>
      </c>
    </row>
    <row r="47" spans="1:254" s="557" customFormat="1" ht="20.25" customHeight="1">
      <c r="A47" s="379" t="s">
        <v>130</v>
      </c>
      <c r="B47" s="555"/>
      <c r="C47" s="558"/>
      <c r="D47" s="381">
        <f>-TB!G50</f>
        <v>461.03</v>
      </c>
      <c r="E47" s="555"/>
      <c r="F47" s="174">
        <f>D47</f>
        <v>461.03</v>
      </c>
      <c r="G47" s="558"/>
      <c r="H47" s="381">
        <f>-TB!S50</f>
        <v>0</v>
      </c>
      <c r="I47" s="555"/>
      <c r="J47" s="373">
        <f>F47+H47</f>
        <v>461.03</v>
      </c>
      <c r="K47" s="558"/>
      <c r="L47" s="381">
        <f>-TB!Y50</f>
        <v>0</v>
      </c>
      <c r="M47" s="555"/>
      <c r="N47" s="373">
        <f>J47+L47</f>
        <v>461.03</v>
      </c>
      <c r="O47" s="558"/>
      <c r="P47" s="381">
        <f>-TB!AE50</f>
        <v>0</v>
      </c>
      <c r="Q47" s="555"/>
      <c r="R47" s="373">
        <f>N47+P47</f>
        <v>461.03</v>
      </c>
      <c r="S47" s="558"/>
      <c r="T47" s="381">
        <f>-TB!AK50</f>
        <v>0</v>
      </c>
      <c r="U47" s="558"/>
      <c r="V47" s="373">
        <f>R47+T47</f>
        <v>461.03</v>
      </c>
      <c r="W47" s="558"/>
      <c r="X47" s="381">
        <f>-TB!AQ50</f>
        <v>0</v>
      </c>
      <c r="Y47" s="558"/>
      <c r="Z47" s="373">
        <f>V47+X47</f>
        <v>461.03</v>
      </c>
      <c r="AA47" s="558"/>
      <c r="AB47" s="381">
        <f>-TB!AW50</f>
        <v>0</v>
      </c>
      <c r="AC47" s="558"/>
      <c r="AD47" s="373">
        <f>Z47+AB47</f>
        <v>461.03</v>
      </c>
      <c r="AE47" s="559"/>
      <c r="AF47" s="381">
        <f>-TB!BC50</f>
        <v>0</v>
      </c>
      <c r="AG47" s="558"/>
      <c r="AH47" s="373">
        <f>AD47+AF47</f>
        <v>461.03</v>
      </c>
      <c r="AI47" s="560"/>
      <c r="AJ47" s="381">
        <f>-TB!BI50</f>
        <v>0</v>
      </c>
      <c r="AK47" s="558"/>
      <c r="AL47" s="373">
        <f>AH47+AJ47</f>
        <v>461.03</v>
      </c>
      <c r="AM47" s="560"/>
      <c r="AN47" s="373">
        <f>-TB!BO50</f>
        <v>0</v>
      </c>
      <c r="AO47" s="558"/>
      <c r="AP47" s="373">
        <f>AL47+AN47</f>
        <v>461.03</v>
      </c>
      <c r="AQ47" s="560"/>
      <c r="AR47" s="381">
        <f>-TB!BU50</f>
        <v>0</v>
      </c>
      <c r="AS47" s="558"/>
      <c r="AT47" s="373">
        <f>AP47+AR47</f>
        <v>461.03</v>
      </c>
      <c r="AV47" s="373">
        <f t="shared" si="25"/>
        <v>461.03</v>
      </c>
      <c r="AW47" s="373">
        <f t="shared" si="25"/>
        <v>0</v>
      </c>
    </row>
    <row r="48" spans="1:254" s="178" customFormat="1" ht="20.25" customHeight="1">
      <c r="A48" s="352" t="s">
        <v>317</v>
      </c>
      <c r="B48" s="353"/>
      <c r="C48" s="368"/>
      <c r="D48" s="368">
        <f>-TB!G83</f>
        <v>0</v>
      </c>
      <c r="E48" s="354"/>
      <c r="F48" s="174">
        <f>D48</f>
        <v>0</v>
      </c>
      <c r="G48" s="368"/>
      <c r="H48" s="368">
        <f>-TB!S83</f>
        <v>0</v>
      </c>
      <c r="I48" s="354"/>
      <c r="J48" s="355">
        <f>F48+H48</f>
        <v>0</v>
      </c>
      <c r="K48" s="368"/>
      <c r="L48" s="368">
        <f>-TB!Y83</f>
        <v>0</v>
      </c>
      <c r="M48" s="354"/>
      <c r="N48" s="355">
        <f>J48+L48</f>
        <v>0</v>
      </c>
      <c r="O48" s="368"/>
      <c r="P48" s="368">
        <f>-TB!AE83</f>
        <v>0</v>
      </c>
      <c r="Q48" s="354"/>
      <c r="R48" s="355">
        <f>N48+P48</f>
        <v>0</v>
      </c>
      <c r="S48" s="368"/>
      <c r="T48" s="368">
        <f>-TB!AC83</f>
        <v>0</v>
      </c>
      <c r="U48" s="355"/>
      <c r="V48" s="355">
        <f>R48+T48</f>
        <v>0</v>
      </c>
      <c r="W48" s="368"/>
      <c r="X48" s="368">
        <f>-TB!AG83</f>
        <v>0</v>
      </c>
      <c r="Y48" s="368"/>
      <c r="Z48" s="355">
        <f>V48+X48</f>
        <v>0</v>
      </c>
      <c r="AA48" s="368"/>
      <c r="AB48" s="368">
        <f>-TB!AK83</f>
        <v>0</v>
      </c>
      <c r="AC48" s="368"/>
      <c r="AD48" s="355">
        <f>Z48+AB48</f>
        <v>0</v>
      </c>
      <c r="AE48" s="253"/>
      <c r="AF48" s="368">
        <f>-TB!BC83</f>
        <v>0</v>
      </c>
      <c r="AG48" s="368"/>
      <c r="AH48" s="355">
        <f>AD48+AF48</f>
        <v>0</v>
      </c>
      <c r="AI48" s="524"/>
      <c r="AJ48" s="368">
        <f>-TB!BI83</f>
        <v>0</v>
      </c>
      <c r="AK48" s="368"/>
      <c r="AL48" s="355">
        <f>AH48+AJ48</f>
        <v>0</v>
      </c>
      <c r="AM48" s="524"/>
      <c r="AN48" s="368">
        <f>-TB!BO83</f>
        <v>0</v>
      </c>
      <c r="AO48" s="368"/>
      <c r="AP48" s="355">
        <f>AL48+AN48</f>
        <v>0</v>
      </c>
      <c r="AQ48" s="524"/>
      <c r="AR48" s="368">
        <f>-TB!BU83</f>
        <v>0</v>
      </c>
      <c r="AS48" s="368"/>
      <c r="AT48" s="355">
        <f>AP48+AR48</f>
        <v>0</v>
      </c>
      <c r="AV48" s="355">
        <f t="shared" si="25"/>
        <v>0</v>
      </c>
      <c r="AW48" s="355">
        <f t="shared" si="25"/>
        <v>0</v>
      </c>
    </row>
    <row r="49" spans="1:254" s="183" customFormat="1" ht="20.25" customHeight="1" thickBot="1">
      <c r="A49" s="369" t="s">
        <v>58</v>
      </c>
      <c r="B49" s="370"/>
      <c r="C49" s="370">
        <f t="shared" ref="C49:U49" si="26">C45+C46+C47+C48</f>
        <v>0</v>
      </c>
      <c r="D49" s="370">
        <f>D45+D46+D47+D48</f>
        <v>-208179.18575569594</v>
      </c>
      <c r="E49" s="370">
        <f t="shared" si="26"/>
        <v>0</v>
      </c>
      <c r="F49" s="370">
        <f t="shared" si="26"/>
        <v>-208179.18575569594</v>
      </c>
      <c r="G49" s="370" t="e">
        <f t="shared" si="26"/>
        <v>#VALUE!</v>
      </c>
      <c r="H49" s="370">
        <f>H45+H46+H47+H48</f>
        <v>0</v>
      </c>
      <c r="I49" s="370">
        <f t="shared" si="26"/>
        <v>0</v>
      </c>
      <c r="J49" s="370">
        <f t="shared" si="26"/>
        <v>-208179.18575569594</v>
      </c>
      <c r="K49" s="370" t="e">
        <f t="shared" si="26"/>
        <v>#VALUE!</v>
      </c>
      <c r="L49" s="370">
        <f t="shared" si="26"/>
        <v>0</v>
      </c>
      <c r="M49" s="370">
        <f t="shared" si="26"/>
        <v>0</v>
      </c>
      <c r="N49" s="370">
        <f t="shared" si="26"/>
        <v>-208179.18575569594</v>
      </c>
      <c r="O49" s="370" t="e">
        <f t="shared" si="26"/>
        <v>#VALUE!</v>
      </c>
      <c r="P49" s="370">
        <f>P45+P46+P47+P48</f>
        <v>0</v>
      </c>
      <c r="Q49" s="370">
        <f t="shared" si="26"/>
        <v>0</v>
      </c>
      <c r="R49" s="370">
        <f t="shared" si="26"/>
        <v>-208179.18575569594</v>
      </c>
      <c r="S49" s="370" t="e">
        <f t="shared" si="26"/>
        <v>#VALUE!</v>
      </c>
      <c r="T49" s="370">
        <f t="shared" si="26"/>
        <v>0</v>
      </c>
      <c r="U49" s="370">
        <f t="shared" si="26"/>
        <v>0</v>
      </c>
      <c r="V49" s="370">
        <f>V45+V46+V47+V48</f>
        <v>-208179.18575569594</v>
      </c>
      <c r="W49" s="370" t="e">
        <f t="shared" ref="W49:CH49" si="27">W45+W46+W47+W48</f>
        <v>#VALUE!</v>
      </c>
      <c r="X49" s="370">
        <f t="shared" si="27"/>
        <v>0</v>
      </c>
      <c r="Y49" s="370" t="e">
        <f t="shared" si="27"/>
        <v>#VALUE!</v>
      </c>
      <c r="Z49" s="370">
        <f t="shared" si="27"/>
        <v>-208179.18575569594</v>
      </c>
      <c r="AA49" s="370" t="e">
        <f t="shared" si="27"/>
        <v>#VALUE!</v>
      </c>
      <c r="AB49" s="370">
        <f t="shared" si="27"/>
        <v>0</v>
      </c>
      <c r="AC49" s="370">
        <f t="shared" si="27"/>
        <v>0</v>
      </c>
      <c r="AD49" s="370">
        <f t="shared" si="27"/>
        <v>-208179.18575569594</v>
      </c>
      <c r="AE49" s="370">
        <f t="shared" si="27"/>
        <v>0</v>
      </c>
      <c r="AF49" s="370">
        <f t="shared" si="27"/>
        <v>0</v>
      </c>
      <c r="AG49" s="370">
        <f t="shared" si="27"/>
        <v>0</v>
      </c>
      <c r="AH49" s="370">
        <f t="shared" si="27"/>
        <v>-208179.18575569594</v>
      </c>
      <c r="AI49" s="370">
        <f t="shared" si="27"/>
        <v>0</v>
      </c>
      <c r="AJ49" s="370">
        <f t="shared" si="27"/>
        <v>0</v>
      </c>
      <c r="AK49" s="370">
        <f t="shared" si="27"/>
        <v>0</v>
      </c>
      <c r="AL49" s="370">
        <f t="shared" si="27"/>
        <v>-208179.18575569594</v>
      </c>
      <c r="AM49" s="370"/>
      <c r="AN49" s="370">
        <f t="shared" si="27"/>
        <v>0</v>
      </c>
      <c r="AO49" s="370">
        <f t="shared" si="27"/>
        <v>0</v>
      </c>
      <c r="AP49" s="370">
        <f t="shared" si="27"/>
        <v>-208179.18575569594</v>
      </c>
      <c r="AQ49" s="370">
        <f t="shared" si="27"/>
        <v>0</v>
      </c>
      <c r="AR49" s="370">
        <f t="shared" si="27"/>
        <v>0</v>
      </c>
      <c r="AS49" s="370">
        <f t="shared" si="27"/>
        <v>0</v>
      </c>
      <c r="AT49" s="370">
        <f t="shared" si="27"/>
        <v>-208179.18575569594</v>
      </c>
      <c r="AU49" s="370" t="e">
        <f t="shared" si="27"/>
        <v>#REF!</v>
      </c>
      <c r="AV49" s="370">
        <f t="shared" si="27"/>
        <v>-208179.18575569594</v>
      </c>
      <c r="AW49" s="370" t="e">
        <f t="shared" si="27"/>
        <v>#VALUE!</v>
      </c>
      <c r="AX49" s="370">
        <f t="shared" si="27"/>
        <v>0</v>
      </c>
      <c r="AY49" s="370">
        <f t="shared" si="27"/>
        <v>0</v>
      </c>
      <c r="AZ49" s="370">
        <f t="shared" si="27"/>
        <v>0</v>
      </c>
      <c r="BA49" s="370">
        <f t="shared" si="27"/>
        <v>0</v>
      </c>
      <c r="BB49" s="370">
        <f t="shared" si="27"/>
        <v>0</v>
      </c>
      <c r="BC49" s="370">
        <f t="shared" si="27"/>
        <v>0</v>
      </c>
      <c r="BD49" s="370">
        <f t="shared" si="27"/>
        <v>0</v>
      </c>
      <c r="BE49" s="370">
        <f t="shared" si="27"/>
        <v>0</v>
      </c>
      <c r="BF49" s="370">
        <f t="shared" si="27"/>
        <v>0</v>
      </c>
      <c r="BG49" s="370">
        <f t="shared" si="27"/>
        <v>0</v>
      </c>
      <c r="BH49" s="370">
        <f t="shared" si="27"/>
        <v>0</v>
      </c>
      <c r="BI49" s="370">
        <f t="shared" si="27"/>
        <v>0</v>
      </c>
      <c r="BJ49" s="370">
        <f t="shared" si="27"/>
        <v>0</v>
      </c>
      <c r="BK49" s="370">
        <f t="shared" si="27"/>
        <v>0</v>
      </c>
      <c r="BL49" s="370">
        <f t="shared" si="27"/>
        <v>0</v>
      </c>
      <c r="BM49" s="370">
        <f t="shared" si="27"/>
        <v>0</v>
      </c>
      <c r="BN49" s="370">
        <f t="shared" si="27"/>
        <v>0</v>
      </c>
      <c r="BO49" s="370">
        <f t="shared" si="27"/>
        <v>0</v>
      </c>
      <c r="BP49" s="370">
        <f t="shared" si="27"/>
        <v>0</v>
      </c>
      <c r="BQ49" s="370">
        <f t="shared" si="27"/>
        <v>0</v>
      </c>
      <c r="BR49" s="370">
        <f t="shared" si="27"/>
        <v>0</v>
      </c>
      <c r="BS49" s="370">
        <f t="shared" si="27"/>
        <v>0</v>
      </c>
      <c r="BT49" s="370">
        <f t="shared" si="27"/>
        <v>0</v>
      </c>
      <c r="BU49" s="370">
        <f t="shared" si="27"/>
        <v>0</v>
      </c>
      <c r="BV49" s="370">
        <f t="shared" si="27"/>
        <v>0</v>
      </c>
      <c r="BW49" s="370">
        <f t="shared" si="27"/>
        <v>0</v>
      </c>
      <c r="BX49" s="370">
        <f t="shared" si="27"/>
        <v>0</v>
      </c>
      <c r="BY49" s="370">
        <f t="shared" si="27"/>
        <v>0</v>
      </c>
      <c r="BZ49" s="370">
        <f t="shared" si="27"/>
        <v>0</v>
      </c>
      <c r="CA49" s="370">
        <f t="shared" si="27"/>
        <v>0</v>
      </c>
      <c r="CB49" s="370">
        <f t="shared" si="27"/>
        <v>0</v>
      </c>
      <c r="CC49" s="370">
        <f t="shared" si="27"/>
        <v>0</v>
      </c>
      <c r="CD49" s="370">
        <f t="shared" si="27"/>
        <v>0</v>
      </c>
      <c r="CE49" s="370">
        <f t="shared" si="27"/>
        <v>0</v>
      </c>
      <c r="CF49" s="370">
        <f t="shared" si="27"/>
        <v>0</v>
      </c>
      <c r="CG49" s="370">
        <f t="shared" si="27"/>
        <v>0</v>
      </c>
      <c r="CH49" s="370">
        <f t="shared" si="27"/>
        <v>0</v>
      </c>
      <c r="CI49" s="370">
        <f t="shared" ref="CI49:ET49" si="28">CI45+CI46+CI47+CI48</f>
        <v>0</v>
      </c>
      <c r="CJ49" s="370">
        <f t="shared" si="28"/>
        <v>0</v>
      </c>
      <c r="CK49" s="370">
        <f t="shared" si="28"/>
        <v>0</v>
      </c>
      <c r="CL49" s="370">
        <f t="shared" si="28"/>
        <v>0</v>
      </c>
      <c r="CM49" s="370">
        <f t="shared" si="28"/>
        <v>0</v>
      </c>
      <c r="CN49" s="370">
        <f t="shared" si="28"/>
        <v>0</v>
      </c>
      <c r="CO49" s="370">
        <f t="shared" si="28"/>
        <v>0</v>
      </c>
      <c r="CP49" s="370">
        <f t="shared" si="28"/>
        <v>0</v>
      </c>
      <c r="CQ49" s="370">
        <f t="shared" si="28"/>
        <v>0</v>
      </c>
      <c r="CR49" s="370">
        <f t="shared" si="28"/>
        <v>0</v>
      </c>
      <c r="CS49" s="370">
        <f t="shared" si="28"/>
        <v>0</v>
      </c>
      <c r="CT49" s="370">
        <f t="shared" si="28"/>
        <v>0</v>
      </c>
      <c r="CU49" s="370">
        <f t="shared" si="28"/>
        <v>0</v>
      </c>
      <c r="CV49" s="370">
        <f t="shared" si="28"/>
        <v>0</v>
      </c>
      <c r="CW49" s="370">
        <f t="shared" si="28"/>
        <v>0</v>
      </c>
      <c r="CX49" s="370">
        <f t="shared" si="28"/>
        <v>0</v>
      </c>
      <c r="CY49" s="370">
        <f t="shared" si="28"/>
        <v>0</v>
      </c>
      <c r="CZ49" s="370">
        <f t="shared" si="28"/>
        <v>0</v>
      </c>
      <c r="DA49" s="370">
        <f t="shared" si="28"/>
        <v>0</v>
      </c>
      <c r="DB49" s="370">
        <f t="shared" si="28"/>
        <v>0</v>
      </c>
      <c r="DC49" s="370">
        <f t="shared" si="28"/>
        <v>0</v>
      </c>
      <c r="DD49" s="370">
        <f t="shared" si="28"/>
        <v>0</v>
      </c>
      <c r="DE49" s="370">
        <f t="shared" si="28"/>
        <v>0</v>
      </c>
      <c r="DF49" s="370">
        <f t="shared" si="28"/>
        <v>0</v>
      </c>
      <c r="DG49" s="370">
        <f t="shared" si="28"/>
        <v>0</v>
      </c>
      <c r="DH49" s="370">
        <f t="shared" si="28"/>
        <v>0</v>
      </c>
      <c r="DI49" s="370">
        <f t="shared" si="28"/>
        <v>0</v>
      </c>
      <c r="DJ49" s="370">
        <f t="shared" si="28"/>
        <v>0</v>
      </c>
      <c r="DK49" s="370">
        <f t="shared" si="28"/>
        <v>0</v>
      </c>
      <c r="DL49" s="370">
        <f t="shared" si="28"/>
        <v>0</v>
      </c>
      <c r="DM49" s="370">
        <f t="shared" si="28"/>
        <v>0</v>
      </c>
      <c r="DN49" s="370">
        <f t="shared" si="28"/>
        <v>0</v>
      </c>
      <c r="DO49" s="370">
        <f t="shared" si="28"/>
        <v>0</v>
      </c>
      <c r="DP49" s="370">
        <f t="shared" si="28"/>
        <v>0</v>
      </c>
      <c r="DQ49" s="370">
        <f t="shared" si="28"/>
        <v>0</v>
      </c>
      <c r="DR49" s="370">
        <f t="shared" si="28"/>
        <v>0</v>
      </c>
      <c r="DS49" s="370">
        <f t="shared" si="28"/>
        <v>0</v>
      </c>
      <c r="DT49" s="370">
        <f t="shared" si="28"/>
        <v>0</v>
      </c>
      <c r="DU49" s="370">
        <f t="shared" si="28"/>
        <v>0</v>
      </c>
      <c r="DV49" s="370">
        <f t="shared" si="28"/>
        <v>0</v>
      </c>
      <c r="DW49" s="370">
        <f t="shared" si="28"/>
        <v>0</v>
      </c>
      <c r="DX49" s="370">
        <f t="shared" si="28"/>
        <v>0</v>
      </c>
      <c r="DY49" s="370">
        <f t="shared" si="28"/>
        <v>0</v>
      </c>
      <c r="DZ49" s="370">
        <f t="shared" si="28"/>
        <v>0</v>
      </c>
      <c r="EA49" s="370">
        <f t="shared" si="28"/>
        <v>0</v>
      </c>
      <c r="EB49" s="370">
        <f t="shared" si="28"/>
        <v>0</v>
      </c>
      <c r="EC49" s="370">
        <f t="shared" si="28"/>
        <v>0</v>
      </c>
      <c r="ED49" s="370">
        <f t="shared" si="28"/>
        <v>0</v>
      </c>
      <c r="EE49" s="370">
        <f t="shared" si="28"/>
        <v>0</v>
      </c>
      <c r="EF49" s="370">
        <f t="shared" si="28"/>
        <v>0</v>
      </c>
      <c r="EG49" s="370">
        <f t="shared" si="28"/>
        <v>0</v>
      </c>
      <c r="EH49" s="370">
        <f t="shared" si="28"/>
        <v>0</v>
      </c>
      <c r="EI49" s="370">
        <f t="shared" si="28"/>
        <v>0</v>
      </c>
      <c r="EJ49" s="370">
        <f t="shared" si="28"/>
        <v>0</v>
      </c>
      <c r="EK49" s="370">
        <f t="shared" si="28"/>
        <v>0</v>
      </c>
      <c r="EL49" s="370">
        <f t="shared" si="28"/>
        <v>0</v>
      </c>
      <c r="EM49" s="370">
        <f t="shared" si="28"/>
        <v>0</v>
      </c>
      <c r="EN49" s="370">
        <f t="shared" si="28"/>
        <v>0</v>
      </c>
      <c r="EO49" s="370">
        <f t="shared" si="28"/>
        <v>0</v>
      </c>
      <c r="EP49" s="370">
        <f t="shared" si="28"/>
        <v>0</v>
      </c>
      <c r="EQ49" s="370">
        <f t="shared" si="28"/>
        <v>0</v>
      </c>
      <c r="ER49" s="370">
        <f t="shared" si="28"/>
        <v>0</v>
      </c>
      <c r="ES49" s="370">
        <f t="shared" si="28"/>
        <v>0</v>
      </c>
      <c r="ET49" s="370">
        <f t="shared" si="28"/>
        <v>0</v>
      </c>
      <c r="EU49" s="370">
        <f t="shared" ref="EU49:HF49" si="29">EU45+EU46+EU47+EU48</f>
        <v>0</v>
      </c>
      <c r="EV49" s="370">
        <f t="shared" si="29"/>
        <v>0</v>
      </c>
      <c r="EW49" s="370">
        <f t="shared" si="29"/>
        <v>0</v>
      </c>
      <c r="EX49" s="370">
        <f t="shared" si="29"/>
        <v>0</v>
      </c>
      <c r="EY49" s="370">
        <f t="shared" si="29"/>
        <v>0</v>
      </c>
      <c r="EZ49" s="370">
        <f t="shared" si="29"/>
        <v>0</v>
      </c>
      <c r="FA49" s="370">
        <f t="shared" si="29"/>
        <v>0</v>
      </c>
      <c r="FB49" s="370">
        <f t="shared" si="29"/>
        <v>0</v>
      </c>
      <c r="FC49" s="370">
        <f t="shared" si="29"/>
        <v>0</v>
      </c>
      <c r="FD49" s="370">
        <f t="shared" si="29"/>
        <v>0</v>
      </c>
      <c r="FE49" s="370">
        <f t="shared" si="29"/>
        <v>0</v>
      </c>
      <c r="FF49" s="370">
        <f t="shared" si="29"/>
        <v>0</v>
      </c>
      <c r="FG49" s="370">
        <f t="shared" si="29"/>
        <v>0</v>
      </c>
      <c r="FH49" s="370">
        <f t="shared" si="29"/>
        <v>0</v>
      </c>
      <c r="FI49" s="370">
        <f t="shared" si="29"/>
        <v>0</v>
      </c>
      <c r="FJ49" s="370">
        <f t="shared" si="29"/>
        <v>0</v>
      </c>
      <c r="FK49" s="370">
        <f t="shared" si="29"/>
        <v>0</v>
      </c>
      <c r="FL49" s="370">
        <f t="shared" si="29"/>
        <v>0</v>
      </c>
      <c r="FM49" s="370">
        <f t="shared" si="29"/>
        <v>0</v>
      </c>
      <c r="FN49" s="370">
        <f t="shared" si="29"/>
        <v>0</v>
      </c>
      <c r="FO49" s="370">
        <f t="shared" si="29"/>
        <v>0</v>
      </c>
      <c r="FP49" s="370">
        <f t="shared" si="29"/>
        <v>0</v>
      </c>
      <c r="FQ49" s="370">
        <f t="shared" si="29"/>
        <v>0</v>
      </c>
      <c r="FR49" s="370">
        <f t="shared" si="29"/>
        <v>0</v>
      </c>
      <c r="FS49" s="370">
        <f t="shared" si="29"/>
        <v>0</v>
      </c>
      <c r="FT49" s="370">
        <f t="shared" si="29"/>
        <v>0</v>
      </c>
      <c r="FU49" s="370">
        <f t="shared" si="29"/>
        <v>0</v>
      </c>
      <c r="FV49" s="370">
        <f t="shared" si="29"/>
        <v>0</v>
      </c>
      <c r="FW49" s="370">
        <f t="shared" si="29"/>
        <v>0</v>
      </c>
      <c r="FX49" s="370">
        <f t="shared" si="29"/>
        <v>0</v>
      </c>
      <c r="FY49" s="370">
        <f t="shared" si="29"/>
        <v>0</v>
      </c>
      <c r="FZ49" s="370">
        <f t="shared" si="29"/>
        <v>0</v>
      </c>
      <c r="GA49" s="370">
        <f t="shared" si="29"/>
        <v>0</v>
      </c>
      <c r="GB49" s="370">
        <f t="shared" si="29"/>
        <v>0</v>
      </c>
      <c r="GC49" s="370">
        <f t="shared" si="29"/>
        <v>0</v>
      </c>
      <c r="GD49" s="370">
        <f t="shared" si="29"/>
        <v>0</v>
      </c>
      <c r="GE49" s="370">
        <f t="shared" si="29"/>
        <v>0</v>
      </c>
      <c r="GF49" s="370">
        <f t="shared" si="29"/>
        <v>0</v>
      </c>
      <c r="GG49" s="370">
        <f t="shared" si="29"/>
        <v>0</v>
      </c>
      <c r="GH49" s="370">
        <f t="shared" si="29"/>
        <v>0</v>
      </c>
      <c r="GI49" s="370">
        <f t="shared" si="29"/>
        <v>0</v>
      </c>
      <c r="GJ49" s="370">
        <f t="shared" si="29"/>
        <v>0</v>
      </c>
      <c r="GK49" s="370">
        <f t="shared" si="29"/>
        <v>0</v>
      </c>
      <c r="GL49" s="370">
        <f t="shared" si="29"/>
        <v>0</v>
      </c>
      <c r="GM49" s="370">
        <f t="shared" si="29"/>
        <v>0</v>
      </c>
      <c r="GN49" s="370">
        <f t="shared" si="29"/>
        <v>0</v>
      </c>
      <c r="GO49" s="370">
        <f t="shared" si="29"/>
        <v>0</v>
      </c>
      <c r="GP49" s="370">
        <f t="shared" si="29"/>
        <v>0</v>
      </c>
      <c r="GQ49" s="370">
        <f t="shared" si="29"/>
        <v>0</v>
      </c>
      <c r="GR49" s="370">
        <f t="shared" si="29"/>
        <v>0</v>
      </c>
      <c r="GS49" s="370">
        <f t="shared" si="29"/>
        <v>0</v>
      </c>
      <c r="GT49" s="370">
        <f t="shared" si="29"/>
        <v>0</v>
      </c>
      <c r="GU49" s="370">
        <f t="shared" si="29"/>
        <v>0</v>
      </c>
      <c r="GV49" s="370">
        <f t="shared" si="29"/>
        <v>0</v>
      </c>
      <c r="GW49" s="370">
        <f t="shared" si="29"/>
        <v>0</v>
      </c>
      <c r="GX49" s="370">
        <f t="shared" si="29"/>
        <v>0</v>
      </c>
      <c r="GY49" s="370">
        <f t="shared" si="29"/>
        <v>0</v>
      </c>
      <c r="GZ49" s="370">
        <f t="shared" si="29"/>
        <v>0</v>
      </c>
      <c r="HA49" s="370">
        <f t="shared" si="29"/>
        <v>0</v>
      </c>
      <c r="HB49" s="370">
        <f t="shared" si="29"/>
        <v>0</v>
      </c>
      <c r="HC49" s="370">
        <f t="shared" si="29"/>
        <v>0</v>
      </c>
      <c r="HD49" s="370">
        <f t="shared" si="29"/>
        <v>0</v>
      </c>
      <c r="HE49" s="370">
        <f t="shared" si="29"/>
        <v>0</v>
      </c>
      <c r="HF49" s="370">
        <f t="shared" si="29"/>
        <v>0</v>
      </c>
      <c r="HG49" s="370">
        <f t="shared" ref="HG49:IT49" si="30">HG45+HG46+HG47+HG48</f>
        <v>0</v>
      </c>
      <c r="HH49" s="370">
        <f t="shared" si="30"/>
        <v>0</v>
      </c>
      <c r="HI49" s="370">
        <f t="shared" si="30"/>
        <v>0</v>
      </c>
      <c r="HJ49" s="370">
        <f t="shared" si="30"/>
        <v>0</v>
      </c>
      <c r="HK49" s="370">
        <f t="shared" si="30"/>
        <v>0</v>
      </c>
      <c r="HL49" s="370">
        <f t="shared" si="30"/>
        <v>0</v>
      </c>
      <c r="HM49" s="370">
        <f t="shared" si="30"/>
        <v>0</v>
      </c>
      <c r="HN49" s="370">
        <f t="shared" si="30"/>
        <v>0</v>
      </c>
      <c r="HO49" s="370">
        <f t="shared" si="30"/>
        <v>0</v>
      </c>
      <c r="HP49" s="370">
        <f t="shared" si="30"/>
        <v>0</v>
      </c>
      <c r="HQ49" s="370">
        <f t="shared" si="30"/>
        <v>0</v>
      </c>
      <c r="HR49" s="370">
        <f t="shared" si="30"/>
        <v>0</v>
      </c>
      <c r="HS49" s="370">
        <f t="shared" si="30"/>
        <v>0</v>
      </c>
      <c r="HT49" s="370">
        <f t="shared" si="30"/>
        <v>0</v>
      </c>
      <c r="HU49" s="370">
        <f t="shared" si="30"/>
        <v>0</v>
      </c>
      <c r="HV49" s="370">
        <f t="shared" si="30"/>
        <v>0</v>
      </c>
      <c r="HW49" s="370">
        <f t="shared" si="30"/>
        <v>0</v>
      </c>
      <c r="HX49" s="370">
        <f t="shared" si="30"/>
        <v>0</v>
      </c>
      <c r="HY49" s="370">
        <f t="shared" si="30"/>
        <v>0</v>
      </c>
      <c r="HZ49" s="370">
        <f t="shared" si="30"/>
        <v>0</v>
      </c>
      <c r="IA49" s="370">
        <f t="shared" si="30"/>
        <v>0</v>
      </c>
      <c r="IB49" s="370">
        <f t="shared" si="30"/>
        <v>0</v>
      </c>
      <c r="IC49" s="370">
        <f t="shared" si="30"/>
        <v>0</v>
      </c>
      <c r="ID49" s="370">
        <f t="shared" si="30"/>
        <v>0</v>
      </c>
      <c r="IE49" s="370">
        <f t="shared" si="30"/>
        <v>0</v>
      </c>
      <c r="IF49" s="370">
        <f t="shared" si="30"/>
        <v>0</v>
      </c>
      <c r="IG49" s="370">
        <f t="shared" si="30"/>
        <v>0</v>
      </c>
      <c r="IH49" s="370">
        <f t="shared" si="30"/>
        <v>0</v>
      </c>
      <c r="II49" s="370">
        <f t="shared" si="30"/>
        <v>0</v>
      </c>
      <c r="IJ49" s="370">
        <f t="shared" si="30"/>
        <v>0</v>
      </c>
      <c r="IK49" s="370">
        <f t="shared" si="30"/>
        <v>0</v>
      </c>
      <c r="IL49" s="370">
        <f t="shared" si="30"/>
        <v>0</v>
      </c>
      <c r="IM49" s="370">
        <f t="shared" si="30"/>
        <v>0</v>
      </c>
      <c r="IN49" s="370">
        <f t="shared" si="30"/>
        <v>0</v>
      </c>
      <c r="IO49" s="370">
        <f t="shared" si="30"/>
        <v>0</v>
      </c>
      <c r="IP49" s="370">
        <f t="shared" si="30"/>
        <v>0</v>
      </c>
      <c r="IQ49" s="370">
        <f t="shared" si="30"/>
        <v>0</v>
      </c>
      <c r="IR49" s="370">
        <f t="shared" si="30"/>
        <v>0</v>
      </c>
      <c r="IS49" s="370">
        <f t="shared" si="30"/>
        <v>0</v>
      </c>
      <c r="IT49" s="370">
        <f t="shared" si="30"/>
        <v>0</v>
      </c>
    </row>
    <row r="50" spans="1:254" ht="15.75" hidden="1" thickTop="1">
      <c r="A50" s="365" t="s">
        <v>59</v>
      </c>
      <c r="B50" s="371">
        <v>4550</v>
      </c>
      <c r="C50" s="182"/>
      <c r="D50" s="182">
        <f>+D49*0.3</f>
        <v>-62453.755726708783</v>
      </c>
      <c r="E50" s="371"/>
      <c r="F50" s="182"/>
      <c r="G50" s="182"/>
      <c r="H50" s="182">
        <f>+H49*0.3</f>
        <v>0</v>
      </c>
      <c r="I50" s="371"/>
      <c r="J50" s="182"/>
      <c r="K50" s="182"/>
      <c r="L50" s="182">
        <f>+L49*0.3</f>
        <v>0</v>
      </c>
      <c r="M50" s="371"/>
      <c r="N50" s="182"/>
      <c r="O50" s="182"/>
      <c r="P50" s="182">
        <f>+P49*0.3</f>
        <v>0</v>
      </c>
      <c r="Q50" s="371"/>
      <c r="R50" s="182"/>
      <c r="S50" s="182"/>
      <c r="T50" s="182">
        <f>+T49*0.3</f>
        <v>0</v>
      </c>
      <c r="U50" s="182"/>
      <c r="V50" s="182">
        <f>+V49*0.3</f>
        <v>-62453.755726708783</v>
      </c>
      <c r="W50" s="182"/>
      <c r="X50" s="182">
        <f>+X49*0.3</f>
        <v>0</v>
      </c>
      <c r="Y50" s="182"/>
      <c r="Z50" s="182">
        <f>+Z49*0.3</f>
        <v>-62453.755726708783</v>
      </c>
      <c r="AA50" s="182"/>
      <c r="AB50" s="182">
        <f>+AB49*0.3</f>
        <v>0</v>
      </c>
      <c r="AC50" s="182"/>
      <c r="AD50" s="182">
        <f>+AD49*0.3</f>
        <v>-62453.755726708783</v>
      </c>
      <c r="AE50" s="252"/>
      <c r="AF50" s="252">
        <f>+AF49*0.3</f>
        <v>0</v>
      </c>
      <c r="AG50" s="252"/>
      <c r="AH50" s="182">
        <f>+AH49*0.3</f>
        <v>-62453.755726708783</v>
      </c>
      <c r="AI50" s="525"/>
      <c r="AJ50" s="182">
        <f>+AJ49*0.3</f>
        <v>0</v>
      </c>
      <c r="AK50" s="182"/>
      <c r="AL50" s="182">
        <f>+AL49*0.3</f>
        <v>-62453.755726708783</v>
      </c>
      <c r="AM50" s="525"/>
      <c r="AN50" s="182">
        <f>+AN49*0.3</f>
        <v>0</v>
      </c>
      <c r="AO50" s="182"/>
      <c r="AP50" s="182">
        <f>+AP49*0.3</f>
        <v>-62453.755726708783</v>
      </c>
      <c r="AQ50" s="525"/>
      <c r="AR50" s="182">
        <f>+AR49*0.3</f>
        <v>0</v>
      </c>
      <c r="AS50" s="525"/>
      <c r="AT50" s="521" t="e">
        <f>#REF!+V50+Z50+AB50+AF50+AN50+AR50+AJ50</f>
        <v>#REF!</v>
      </c>
      <c r="AV50" s="521" t="e">
        <f t="shared" ref="AV50:AW58" si="31">D50+X50+AB50+AD50+AH50+AP50+AT50+AL50</f>
        <v>#REF!</v>
      </c>
      <c r="AW50" s="521">
        <f t="shared" si="31"/>
        <v>0</v>
      </c>
    </row>
    <row r="51" spans="1:254" ht="8.25" hidden="1" customHeight="1">
      <c r="B51" s="173">
        <v>82948.89</v>
      </c>
      <c r="D51" s="372"/>
      <c r="E51" s="173"/>
      <c r="F51" s="373"/>
      <c r="H51" s="372"/>
      <c r="I51" s="173"/>
      <c r="J51" s="373"/>
      <c r="L51" s="372"/>
      <c r="M51" s="173"/>
      <c r="N51" s="373"/>
      <c r="P51" s="372"/>
      <c r="Q51" s="173"/>
      <c r="R51" s="373"/>
      <c r="T51" s="372"/>
      <c r="V51" s="372"/>
      <c r="X51" s="372"/>
      <c r="Z51" s="372"/>
      <c r="AB51" s="372"/>
      <c r="AD51" s="372"/>
      <c r="AE51" s="245"/>
      <c r="AF51" s="254"/>
      <c r="AG51" s="245"/>
      <c r="AH51" s="372"/>
      <c r="AJ51" s="372"/>
      <c r="AL51" s="372"/>
      <c r="AN51" s="372"/>
      <c r="AP51" s="372"/>
      <c r="AR51" s="372"/>
      <c r="AT51" s="521" t="e">
        <f>#REF!+V51+Z51+AB51+AF51+AN51+AR51+AJ51</f>
        <v>#REF!</v>
      </c>
      <c r="AV51" s="521" t="e">
        <f t="shared" si="31"/>
        <v>#REF!</v>
      </c>
      <c r="AW51" s="521">
        <f t="shared" si="31"/>
        <v>0</v>
      </c>
    </row>
    <row r="52" spans="1:254" ht="16.5" hidden="1" thickTop="1" thickBot="1">
      <c r="A52" s="374" t="s">
        <v>60</v>
      </c>
      <c r="B52" s="375">
        <v>65517</v>
      </c>
      <c r="C52" s="378" t="s">
        <v>7</v>
      </c>
      <c r="D52" s="377">
        <f>+D49</f>
        <v>-208179.18575569594</v>
      </c>
      <c r="E52" s="376" t="s">
        <v>7</v>
      </c>
      <c r="F52" s="377"/>
      <c r="G52" s="378" t="s">
        <v>7</v>
      </c>
      <c r="H52" s="377">
        <f>+H49</f>
        <v>0</v>
      </c>
      <c r="I52" s="376" t="s">
        <v>7</v>
      </c>
      <c r="J52" s="377"/>
      <c r="K52" s="378" t="s">
        <v>7</v>
      </c>
      <c r="L52" s="377">
        <f>+L49</f>
        <v>0</v>
      </c>
      <c r="M52" s="376" t="s">
        <v>7</v>
      </c>
      <c r="N52" s="377"/>
      <c r="O52" s="378" t="s">
        <v>7</v>
      </c>
      <c r="P52" s="377">
        <f>+P49</f>
        <v>0</v>
      </c>
      <c r="Q52" s="376" t="s">
        <v>7</v>
      </c>
      <c r="R52" s="377"/>
      <c r="S52" s="378" t="s">
        <v>7</v>
      </c>
      <c r="T52" s="377">
        <f>+T49</f>
        <v>0</v>
      </c>
      <c r="U52" s="378" t="s">
        <v>7</v>
      </c>
      <c r="V52" s="377">
        <f>+V49</f>
        <v>-208179.18575569594</v>
      </c>
      <c r="W52" s="378" t="s">
        <v>7</v>
      </c>
      <c r="X52" s="377">
        <f>+X49</f>
        <v>0</v>
      </c>
      <c r="Y52" s="378" t="s">
        <v>7</v>
      </c>
      <c r="Z52" s="377">
        <f>+Z49</f>
        <v>-208179.18575569594</v>
      </c>
      <c r="AA52" s="378" t="s">
        <v>7</v>
      </c>
      <c r="AB52" s="377">
        <f>+AB49</f>
        <v>0</v>
      </c>
      <c r="AC52" s="378" t="s">
        <v>7</v>
      </c>
      <c r="AD52" s="377">
        <f>+AD49</f>
        <v>-208179.18575569594</v>
      </c>
      <c r="AE52" s="256" t="s">
        <v>7</v>
      </c>
      <c r="AF52" s="255">
        <f>+AF49</f>
        <v>0</v>
      </c>
      <c r="AG52" s="256" t="s">
        <v>7</v>
      </c>
      <c r="AH52" s="377">
        <f>+AH49</f>
        <v>-208179.18575569594</v>
      </c>
      <c r="AI52" s="526" t="s">
        <v>7</v>
      </c>
      <c r="AJ52" s="377">
        <f>+AJ49</f>
        <v>0</v>
      </c>
      <c r="AK52" s="378" t="s">
        <v>7</v>
      </c>
      <c r="AL52" s="377">
        <f>+AL49</f>
        <v>-208179.18575569594</v>
      </c>
      <c r="AM52" s="526" t="s">
        <v>7</v>
      </c>
      <c r="AN52" s="377">
        <f>+AN49</f>
        <v>0</v>
      </c>
      <c r="AO52" s="378" t="s">
        <v>7</v>
      </c>
      <c r="AP52" s="377">
        <f>+AP49</f>
        <v>-208179.18575569594</v>
      </c>
      <c r="AQ52" s="526" t="s">
        <v>7</v>
      </c>
      <c r="AR52" s="377">
        <f>+AR49</f>
        <v>0</v>
      </c>
      <c r="AS52" s="526" t="s">
        <v>7</v>
      </c>
      <c r="AT52" s="521" t="e">
        <f>#REF!+V52+Z52+AB52+AF52+AN52+AR52+AJ52</f>
        <v>#REF!</v>
      </c>
      <c r="AV52" s="521" t="e">
        <f t="shared" si="31"/>
        <v>#REF!</v>
      </c>
      <c r="AW52" s="521" t="e">
        <f t="shared" si="31"/>
        <v>#VALUE!</v>
      </c>
    </row>
    <row r="53" spans="1:254" ht="8.25" hidden="1" customHeight="1" thickTop="1">
      <c r="E53" s="173"/>
      <c r="I53" s="173"/>
      <c r="M53" s="173"/>
      <c r="Q53" s="173"/>
      <c r="AE53" s="245"/>
      <c r="AF53" s="245"/>
      <c r="AG53" s="245"/>
      <c r="AJ53" s="174"/>
      <c r="AN53" s="174"/>
      <c r="AR53" s="174"/>
      <c r="AT53" s="521" t="e">
        <f>#REF!+V53+Z53+AB53+AF53+AN53+AR53+AJ53</f>
        <v>#REF!</v>
      </c>
      <c r="AV53" s="521" t="e">
        <f t="shared" si="31"/>
        <v>#REF!</v>
      </c>
      <c r="AW53" s="521">
        <f t="shared" si="31"/>
        <v>0</v>
      </c>
    </row>
    <row r="54" spans="1:254" ht="15.75" hidden="1" thickTop="1">
      <c r="A54" s="379" t="s">
        <v>61</v>
      </c>
      <c r="B54" s="380"/>
      <c r="C54" s="381"/>
      <c r="D54" s="381" t="e">
        <f>+#REF!</f>
        <v>#REF!</v>
      </c>
      <c r="E54" s="380"/>
      <c r="F54" s="381"/>
      <c r="G54" s="381"/>
      <c r="H54" s="381" t="e">
        <f>+#REF!</f>
        <v>#REF!</v>
      </c>
      <c r="I54" s="380"/>
      <c r="J54" s="381"/>
      <c r="K54" s="381"/>
      <c r="L54" s="381" t="e">
        <f>+#REF!</f>
        <v>#REF!</v>
      </c>
      <c r="M54" s="380"/>
      <c r="N54" s="381"/>
      <c r="O54" s="381"/>
      <c r="P54" s="381" t="e">
        <f>+#REF!</f>
        <v>#REF!</v>
      </c>
      <c r="Q54" s="380"/>
      <c r="R54" s="381"/>
      <c r="S54" s="381"/>
      <c r="T54" s="381" t="e">
        <f>+#REF!</f>
        <v>#REF!</v>
      </c>
      <c r="U54" s="381"/>
      <c r="V54" s="381" t="e">
        <f>+#REF!</f>
        <v>#REF!</v>
      </c>
      <c r="W54" s="381"/>
      <c r="X54" s="381" t="e">
        <f>+#REF!</f>
        <v>#REF!</v>
      </c>
      <c r="Y54" s="381"/>
      <c r="Z54" s="381" t="e">
        <f>+V56</f>
        <v>#REF!</v>
      </c>
      <c r="AA54" s="381"/>
      <c r="AB54" s="381" t="e">
        <f>+#REF!</f>
        <v>#REF!</v>
      </c>
      <c r="AC54" s="381"/>
      <c r="AD54" s="381" t="e">
        <f>+Z56</f>
        <v>#REF!</v>
      </c>
      <c r="AE54" s="257"/>
      <c r="AF54" s="257" t="e">
        <f>+#REF!</f>
        <v>#REF!</v>
      </c>
      <c r="AG54" s="257"/>
      <c r="AH54" s="381" t="e">
        <f>+AD56</f>
        <v>#REF!</v>
      </c>
      <c r="AI54" s="527"/>
      <c r="AJ54" s="381" t="e">
        <f>+#REF!</f>
        <v>#REF!</v>
      </c>
      <c r="AK54" s="381"/>
      <c r="AL54" s="381" t="e">
        <f>+AH56</f>
        <v>#REF!</v>
      </c>
      <c r="AM54" s="527"/>
      <c r="AN54" s="381" t="e">
        <f>+#REF!</f>
        <v>#REF!</v>
      </c>
      <c r="AO54" s="381"/>
      <c r="AP54" s="381" t="e">
        <f>+AL56</f>
        <v>#REF!</v>
      </c>
      <c r="AQ54" s="527"/>
      <c r="AR54" s="381" t="e">
        <f>+#REF!</f>
        <v>#REF!</v>
      </c>
      <c r="AS54" s="527"/>
      <c r="AT54" s="521" t="e">
        <f>#REF!+V54+Z54+AB54+AF54+AN54+AR54+AJ54</f>
        <v>#REF!</v>
      </c>
      <c r="AV54" s="521" t="e">
        <f t="shared" si="31"/>
        <v>#REF!</v>
      </c>
      <c r="AW54" s="521">
        <f t="shared" si="31"/>
        <v>0</v>
      </c>
    </row>
    <row r="55" spans="1:254" s="184" customFormat="1" ht="8.25" hidden="1" customHeight="1">
      <c r="A55" s="341"/>
      <c r="B55" s="382"/>
      <c r="C55" s="372"/>
      <c r="D55" s="372"/>
      <c r="E55" s="382"/>
      <c r="F55" s="372"/>
      <c r="G55" s="372"/>
      <c r="H55" s="372"/>
      <c r="I55" s="382"/>
      <c r="J55" s="372"/>
      <c r="K55" s="372"/>
      <c r="L55" s="372"/>
      <c r="M55" s="382"/>
      <c r="N55" s="372"/>
      <c r="O55" s="372"/>
      <c r="P55" s="372"/>
      <c r="Q55" s="38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254"/>
      <c r="AF55" s="254"/>
      <c r="AG55" s="254"/>
      <c r="AH55" s="372"/>
      <c r="AI55" s="528"/>
      <c r="AJ55" s="372"/>
      <c r="AK55" s="372"/>
      <c r="AL55" s="372"/>
      <c r="AM55" s="528"/>
      <c r="AN55" s="372"/>
      <c r="AO55" s="372"/>
      <c r="AP55" s="372"/>
      <c r="AQ55" s="528"/>
      <c r="AR55" s="372"/>
      <c r="AS55" s="528"/>
      <c r="AT55" s="521" t="e">
        <f>#REF!+V55+Z55+AB55+AF55+AN55+AR55+AJ55</f>
        <v>#REF!</v>
      </c>
      <c r="AV55" s="521" t="e">
        <f t="shared" si="31"/>
        <v>#REF!</v>
      </c>
      <c r="AW55" s="521">
        <f t="shared" si="31"/>
        <v>0</v>
      </c>
    </row>
    <row r="56" spans="1:254" s="185" customFormat="1" ht="16.5" hidden="1" thickTop="1" thickBot="1">
      <c r="A56" s="374" t="s">
        <v>62</v>
      </c>
      <c r="B56" s="375"/>
      <c r="C56" s="378" t="s">
        <v>7</v>
      </c>
      <c r="D56" s="377" t="e">
        <f>+D49+D54</f>
        <v>#REF!</v>
      </c>
      <c r="E56" s="376" t="s">
        <v>7</v>
      </c>
      <c r="F56" s="377"/>
      <c r="G56" s="378" t="s">
        <v>7</v>
      </c>
      <c r="H56" s="377" t="e">
        <f>+H49+H54</f>
        <v>#REF!</v>
      </c>
      <c r="I56" s="376" t="s">
        <v>7</v>
      </c>
      <c r="J56" s="377"/>
      <c r="K56" s="378" t="s">
        <v>7</v>
      </c>
      <c r="L56" s="377" t="e">
        <f>+L49+L54</f>
        <v>#REF!</v>
      </c>
      <c r="M56" s="376" t="s">
        <v>7</v>
      </c>
      <c r="N56" s="377"/>
      <c r="O56" s="378" t="s">
        <v>7</v>
      </c>
      <c r="P56" s="377" t="e">
        <f>+P49+P54</f>
        <v>#REF!</v>
      </c>
      <c r="Q56" s="376" t="s">
        <v>7</v>
      </c>
      <c r="R56" s="377"/>
      <c r="S56" s="378" t="s">
        <v>7</v>
      </c>
      <c r="T56" s="377" t="e">
        <f>+T49+T54</f>
        <v>#REF!</v>
      </c>
      <c r="U56" s="378" t="s">
        <v>7</v>
      </c>
      <c r="V56" s="377" t="e">
        <f>+V49+V54</f>
        <v>#REF!</v>
      </c>
      <c r="W56" s="378" t="s">
        <v>7</v>
      </c>
      <c r="X56" s="377" t="e">
        <f>+X49+X54</f>
        <v>#REF!</v>
      </c>
      <c r="Y56" s="378" t="s">
        <v>7</v>
      </c>
      <c r="Z56" s="377" t="e">
        <f>+Z49+Z54</f>
        <v>#REF!</v>
      </c>
      <c r="AA56" s="378" t="s">
        <v>7</v>
      </c>
      <c r="AB56" s="377" t="e">
        <f>+AB49+AB54</f>
        <v>#REF!</v>
      </c>
      <c r="AC56" s="378" t="s">
        <v>7</v>
      </c>
      <c r="AD56" s="377" t="e">
        <f>+AD49+AD54</f>
        <v>#REF!</v>
      </c>
      <c r="AE56" s="256" t="s">
        <v>7</v>
      </c>
      <c r="AF56" s="255" t="e">
        <f>+AF49+AF54</f>
        <v>#REF!</v>
      </c>
      <c r="AG56" s="256" t="s">
        <v>7</v>
      </c>
      <c r="AH56" s="377" t="e">
        <f>+AH49+AH54</f>
        <v>#REF!</v>
      </c>
      <c r="AI56" s="526" t="s">
        <v>7</v>
      </c>
      <c r="AJ56" s="377" t="e">
        <f>+AJ49+AJ54</f>
        <v>#REF!</v>
      </c>
      <c r="AK56" s="378" t="s">
        <v>7</v>
      </c>
      <c r="AL56" s="377" t="e">
        <f>+AL49+AL54</f>
        <v>#REF!</v>
      </c>
      <c r="AM56" s="526" t="s">
        <v>7</v>
      </c>
      <c r="AN56" s="377" t="e">
        <f>+AN49+AN54</f>
        <v>#REF!</v>
      </c>
      <c r="AO56" s="378" t="s">
        <v>7</v>
      </c>
      <c r="AP56" s="377" t="e">
        <f>+AP49+AP54</f>
        <v>#REF!</v>
      </c>
      <c r="AQ56" s="526" t="s">
        <v>7</v>
      </c>
      <c r="AR56" s="377" t="e">
        <f>+AR49+AR54</f>
        <v>#REF!</v>
      </c>
      <c r="AS56" s="526" t="s">
        <v>7</v>
      </c>
      <c r="AT56" s="521" t="e">
        <f>#REF!+V56+Z56+AB56+AF56+AN56+AR56+AJ56</f>
        <v>#REF!</v>
      </c>
      <c r="AV56" s="521" t="e">
        <f t="shared" si="31"/>
        <v>#REF!</v>
      </c>
      <c r="AW56" s="521" t="e">
        <f t="shared" si="31"/>
        <v>#VALUE!</v>
      </c>
    </row>
    <row r="57" spans="1:254" s="186" customFormat="1" ht="24" hidden="1" customHeight="1" thickTop="1" thickBot="1">
      <c r="A57" s="383"/>
      <c r="B57" s="384"/>
      <c r="C57" s="385"/>
      <c r="D57" s="385"/>
      <c r="E57" s="384"/>
      <c r="F57" s="385"/>
      <c r="G57" s="385"/>
      <c r="H57" s="385"/>
      <c r="I57" s="384"/>
      <c r="J57" s="385"/>
      <c r="K57" s="385"/>
      <c r="L57" s="385"/>
      <c r="M57" s="384"/>
      <c r="N57" s="385"/>
      <c r="O57" s="385"/>
      <c r="P57" s="385"/>
      <c r="Q57" s="384"/>
      <c r="R57" s="385"/>
      <c r="S57" s="385"/>
      <c r="T57" s="385"/>
      <c r="U57" s="385"/>
      <c r="V57" s="385"/>
      <c r="W57" s="385"/>
      <c r="X57" s="385"/>
      <c r="Y57" s="385"/>
      <c r="Z57" s="385"/>
      <c r="AA57" s="385"/>
      <c r="AB57" s="385"/>
      <c r="AC57" s="385"/>
      <c r="AD57" s="385"/>
      <c r="AE57" s="258"/>
      <c r="AF57" s="258"/>
      <c r="AG57" s="258"/>
      <c r="AH57" s="385"/>
      <c r="AI57" s="529"/>
      <c r="AJ57" s="385"/>
      <c r="AK57" s="385"/>
      <c r="AL57" s="385"/>
      <c r="AM57" s="529"/>
      <c r="AN57" s="385"/>
      <c r="AO57" s="385"/>
      <c r="AP57" s="385"/>
      <c r="AQ57" s="529"/>
      <c r="AR57" s="385"/>
      <c r="AS57" s="529"/>
      <c r="AT57" s="521" t="e">
        <f>#REF!+V57+Z57+AB57+AF57+AN57+AR57+AJ57</f>
        <v>#REF!</v>
      </c>
      <c r="AV57" s="521" t="e">
        <f t="shared" si="31"/>
        <v>#REF!</v>
      </c>
      <c r="AW57" s="521">
        <f t="shared" si="31"/>
        <v>0</v>
      </c>
    </row>
    <row r="58" spans="1:254" ht="15.75" hidden="1" thickTop="1">
      <c r="A58" s="386" t="s">
        <v>63</v>
      </c>
      <c r="B58" s="387"/>
      <c r="C58" s="388"/>
      <c r="E58" s="387"/>
      <c r="G58" s="388"/>
      <c r="I58" s="387"/>
      <c r="K58" s="388"/>
      <c r="M58" s="387"/>
      <c r="O58" s="388"/>
      <c r="Q58" s="387"/>
      <c r="S58" s="388"/>
      <c r="U58" s="388"/>
      <c r="W58" s="388"/>
      <c r="Y58" s="388"/>
      <c r="AA58" s="388"/>
      <c r="AC58" s="388"/>
      <c r="AE58" s="259"/>
      <c r="AF58" s="245"/>
      <c r="AG58" s="259"/>
      <c r="AI58" s="530"/>
      <c r="AJ58" s="174"/>
      <c r="AK58" s="388"/>
      <c r="AM58" s="530"/>
      <c r="AN58" s="174"/>
      <c r="AO58" s="388"/>
      <c r="AQ58" s="530"/>
      <c r="AR58" s="174"/>
      <c r="AS58" s="530"/>
      <c r="AT58" s="521" t="e">
        <f>#REF!+V58+Z58+AB58+AF58+AN58+AR58+AJ58</f>
        <v>#REF!</v>
      </c>
      <c r="AV58" s="521" t="e">
        <f t="shared" si="31"/>
        <v>#REF!</v>
      </c>
      <c r="AW58" s="521">
        <f t="shared" si="31"/>
        <v>0</v>
      </c>
    </row>
    <row r="59" spans="1:254" s="175" customFormat="1" ht="15.75" hidden="1" thickTop="1">
      <c r="A59" s="389"/>
      <c r="B59" s="373"/>
      <c r="C59" s="373"/>
      <c r="D59" s="174">
        <f>D49+TB!M85</f>
        <v>-208179.18575569594</v>
      </c>
      <c r="E59" s="373"/>
      <c r="F59" s="174"/>
      <c r="G59" s="373"/>
      <c r="H59" s="174">
        <f>H49+TB!S85</f>
        <v>0</v>
      </c>
      <c r="I59" s="373"/>
      <c r="J59" s="174">
        <f>J49+TB!T85</f>
        <v>0</v>
      </c>
      <c r="K59" s="373"/>
      <c r="L59" s="174">
        <f>L49+TB!Y85</f>
        <v>0</v>
      </c>
      <c r="M59" s="373"/>
      <c r="N59" s="174"/>
      <c r="O59" s="373"/>
      <c r="P59" s="174">
        <f>P49+TB!AE85</f>
        <v>0</v>
      </c>
      <c r="Q59" s="373"/>
      <c r="R59" s="174"/>
      <c r="S59" s="373"/>
      <c r="T59" s="174">
        <f>T49+TB!AK85</f>
        <v>0</v>
      </c>
      <c r="U59" s="373"/>
      <c r="V59" s="174"/>
      <c r="W59" s="373"/>
      <c r="X59" s="174">
        <f>X49+TB!AQ85</f>
        <v>0</v>
      </c>
      <c r="Y59" s="373"/>
      <c r="Z59" s="174">
        <f>Z49+TB!AR85</f>
        <v>0</v>
      </c>
      <c r="AA59" s="373"/>
      <c r="AB59" s="174">
        <f>AB49+TB!AG85</f>
        <v>0</v>
      </c>
      <c r="AC59" s="373"/>
      <c r="AD59" s="174"/>
      <c r="AE59" s="251"/>
      <c r="AF59" s="245">
        <f>AF49+TB!AK85</f>
        <v>0</v>
      </c>
      <c r="AG59" s="251"/>
      <c r="AH59" s="174"/>
      <c r="AI59" s="531"/>
      <c r="AJ59" s="174">
        <f>AJ49+TB!AO85</f>
        <v>0</v>
      </c>
      <c r="AK59" s="373"/>
      <c r="AL59" s="174"/>
      <c r="AM59" s="531"/>
      <c r="AN59" s="174">
        <f>AN49+TB!AS85</f>
        <v>0</v>
      </c>
      <c r="AO59" s="373"/>
      <c r="AP59" s="174"/>
      <c r="AQ59" s="531"/>
      <c r="AR59" s="174">
        <f>AR49+TB!AW85</f>
        <v>0</v>
      </c>
      <c r="AS59" s="531"/>
      <c r="AT59" s="521">
        <f>AT49+TB!AF85</f>
        <v>0</v>
      </c>
      <c r="AV59" s="521">
        <f>AV49+TB!AH85</f>
        <v>-208179.18575569594</v>
      </c>
      <c r="AW59" s="521" t="e">
        <f>AW49+TB!AI85</f>
        <v>#VALUE!</v>
      </c>
    </row>
    <row r="60" spans="1:254" ht="15.75" hidden="1" thickTop="1">
      <c r="A60" s="364"/>
      <c r="B60" s="390"/>
      <c r="C60" s="373"/>
      <c r="E60" s="373"/>
      <c r="G60" s="373"/>
      <c r="I60" s="373"/>
      <c r="K60" s="373"/>
      <c r="M60" s="373"/>
      <c r="O60" s="373"/>
      <c r="Q60" s="373"/>
      <c r="S60" s="373"/>
      <c r="U60" s="373"/>
      <c r="W60" s="373"/>
      <c r="Y60" s="373"/>
      <c r="AA60" s="373"/>
      <c r="AC60" s="373"/>
      <c r="AE60" s="251"/>
      <c r="AF60" s="246"/>
      <c r="AG60" s="251"/>
      <c r="AI60" s="531"/>
      <c r="AK60" s="373"/>
      <c r="AM60" s="531"/>
      <c r="AO60" s="373"/>
      <c r="AQ60" s="531"/>
      <c r="AS60" s="531"/>
    </row>
    <row r="61" spans="1:254" ht="15.75" hidden="1" thickTop="1">
      <c r="A61" s="364"/>
      <c r="B61" s="390"/>
      <c r="C61" s="373"/>
      <c r="E61" s="373"/>
      <c r="G61" s="373"/>
      <c r="I61" s="373"/>
      <c r="K61" s="373"/>
      <c r="M61" s="373"/>
      <c r="O61" s="373"/>
      <c r="Q61" s="373"/>
      <c r="S61" s="373"/>
      <c r="U61" s="373"/>
      <c r="W61" s="373"/>
      <c r="Y61" s="373"/>
      <c r="AA61" s="373"/>
      <c r="AC61" s="373"/>
      <c r="AE61" s="251"/>
      <c r="AF61" s="246"/>
      <c r="AG61" s="251"/>
      <c r="AI61" s="531"/>
      <c r="AK61" s="373"/>
      <c r="AM61" s="531"/>
      <c r="AO61" s="373"/>
      <c r="AQ61" s="531"/>
      <c r="AS61" s="531"/>
    </row>
    <row r="62" spans="1:254" ht="15.75" hidden="1" thickTop="1">
      <c r="A62" s="379"/>
      <c r="B62" s="380"/>
      <c r="C62" s="381"/>
      <c r="E62" s="381"/>
      <c r="G62" s="381"/>
      <c r="I62" s="381"/>
      <c r="K62" s="381"/>
      <c r="M62" s="381"/>
      <c r="O62" s="381"/>
      <c r="Q62" s="381"/>
      <c r="S62" s="381"/>
      <c r="U62" s="381"/>
      <c r="W62" s="381"/>
      <c r="Y62" s="381"/>
      <c r="AA62" s="381"/>
      <c r="AC62" s="381"/>
      <c r="AE62" s="257"/>
      <c r="AF62" s="246"/>
      <c r="AG62" s="257"/>
      <c r="AI62" s="527"/>
      <c r="AK62" s="381"/>
      <c r="AM62" s="527"/>
      <c r="AO62" s="381"/>
      <c r="AQ62" s="527"/>
      <c r="AS62" s="527"/>
    </row>
    <row r="63" spans="1:254" ht="15.75" hidden="1" thickTop="1">
      <c r="A63" s="379"/>
      <c r="B63" s="380"/>
      <c r="C63" s="381"/>
      <c r="E63" s="381"/>
      <c r="G63" s="381"/>
      <c r="I63" s="381"/>
      <c r="K63" s="381"/>
      <c r="M63" s="381"/>
      <c r="O63" s="381"/>
      <c r="Q63" s="381"/>
      <c r="S63" s="381"/>
      <c r="U63" s="381"/>
      <c r="W63" s="381"/>
      <c r="Y63" s="381"/>
      <c r="AA63" s="381"/>
      <c r="AC63" s="381"/>
      <c r="AE63" s="257"/>
      <c r="AF63" s="246"/>
      <c r="AG63" s="257"/>
      <c r="AI63" s="527"/>
      <c r="AK63" s="381"/>
      <c r="AM63" s="527"/>
      <c r="AO63" s="381"/>
      <c r="AQ63" s="527"/>
      <c r="AS63" s="527"/>
    </row>
    <row r="64" spans="1:254" ht="15.75" hidden="1" thickTop="1">
      <c r="A64" s="379" t="s">
        <v>64</v>
      </c>
      <c r="B64" s="380"/>
      <c r="C64" s="381"/>
      <c r="E64" s="381"/>
      <c r="G64" s="381"/>
      <c r="I64" s="381"/>
      <c r="K64" s="381"/>
      <c r="M64" s="381"/>
      <c r="O64" s="381"/>
      <c r="Q64" s="381"/>
      <c r="S64" s="381"/>
      <c r="U64" s="381"/>
      <c r="W64" s="381"/>
      <c r="Y64" s="381"/>
      <c r="AA64" s="381"/>
      <c r="AC64" s="381"/>
      <c r="AE64" s="257"/>
      <c r="AF64" s="246"/>
      <c r="AG64" s="257"/>
      <c r="AI64" s="527"/>
      <c r="AK64" s="381"/>
      <c r="AM64" s="527"/>
      <c r="AO64" s="381"/>
      <c r="AQ64" s="527"/>
      <c r="AS64" s="527"/>
    </row>
    <row r="65" spans="1:45" ht="15.75" hidden="1" thickTop="1">
      <c r="A65" s="379"/>
      <c r="B65" s="380"/>
      <c r="C65" s="381"/>
      <c r="E65" s="381"/>
      <c r="G65" s="381"/>
      <c r="I65" s="381"/>
      <c r="K65" s="381"/>
      <c r="M65" s="381"/>
      <c r="O65" s="381"/>
      <c r="Q65" s="381"/>
      <c r="S65" s="381"/>
      <c r="U65" s="381"/>
      <c r="W65" s="381"/>
      <c r="Y65" s="381"/>
      <c r="AA65" s="381"/>
      <c r="AC65" s="381"/>
      <c r="AE65" s="257"/>
      <c r="AF65" s="246"/>
      <c r="AG65" s="257"/>
      <c r="AI65" s="527"/>
      <c r="AK65" s="381"/>
      <c r="AM65" s="527"/>
      <c r="AO65" s="381"/>
      <c r="AQ65" s="527"/>
      <c r="AS65" s="527"/>
    </row>
    <row r="66" spans="1:45" ht="15.75" hidden="1" thickTop="1">
      <c r="A66" s="364" t="s">
        <v>65</v>
      </c>
      <c r="B66" s="390"/>
      <c r="C66" s="373"/>
      <c r="E66" s="373"/>
      <c r="G66" s="373"/>
      <c r="I66" s="373"/>
      <c r="K66" s="373"/>
      <c r="M66" s="373"/>
      <c r="O66" s="373"/>
      <c r="Q66" s="373"/>
      <c r="S66" s="373"/>
      <c r="U66" s="373"/>
      <c r="W66" s="373"/>
      <c r="Y66" s="373"/>
      <c r="AA66" s="373"/>
      <c r="AC66" s="373"/>
      <c r="AE66" s="251"/>
      <c r="AF66" s="246"/>
      <c r="AG66" s="251"/>
      <c r="AI66" s="531"/>
      <c r="AK66" s="373"/>
      <c r="AM66" s="531"/>
      <c r="AO66" s="373"/>
      <c r="AQ66" s="531"/>
      <c r="AS66" s="531"/>
    </row>
    <row r="67" spans="1:45" ht="15.75" hidden="1" thickTop="1">
      <c r="A67" s="364" t="s">
        <v>66</v>
      </c>
      <c r="B67" s="390"/>
      <c r="C67" s="373"/>
      <c r="E67" s="373"/>
      <c r="G67" s="373"/>
      <c r="I67" s="373"/>
      <c r="K67" s="373"/>
      <c r="M67" s="373"/>
      <c r="O67" s="373"/>
      <c r="Q67" s="373"/>
      <c r="S67" s="373"/>
      <c r="U67" s="373"/>
      <c r="W67" s="373"/>
      <c r="Y67" s="373"/>
      <c r="AA67" s="373"/>
      <c r="AC67" s="373"/>
      <c r="AE67" s="251"/>
      <c r="AF67" s="246"/>
      <c r="AG67" s="251"/>
      <c r="AI67" s="531"/>
      <c r="AK67" s="373"/>
      <c r="AM67" s="531"/>
      <c r="AO67" s="373"/>
      <c r="AQ67" s="531"/>
      <c r="AS67" s="531"/>
    </row>
    <row r="68" spans="1:45" ht="15.75" hidden="1" thickTop="1">
      <c r="A68" s="364" t="s">
        <v>67</v>
      </c>
      <c r="B68" s="390"/>
      <c r="C68" s="373"/>
      <c r="E68" s="373"/>
      <c r="G68" s="373"/>
      <c r="I68" s="373"/>
      <c r="K68" s="373"/>
      <c r="M68" s="373"/>
      <c r="O68" s="373"/>
      <c r="Q68" s="373"/>
      <c r="S68" s="373"/>
      <c r="U68" s="373"/>
      <c r="W68" s="373"/>
      <c r="Y68" s="373"/>
      <c r="AA68" s="373"/>
      <c r="AC68" s="373"/>
      <c r="AE68" s="251"/>
      <c r="AF68" s="246"/>
      <c r="AG68" s="251"/>
      <c r="AI68" s="531"/>
      <c r="AK68" s="373"/>
      <c r="AM68" s="531"/>
      <c r="AO68" s="373"/>
      <c r="AQ68" s="531"/>
      <c r="AS68" s="531"/>
    </row>
    <row r="69" spans="1:45" ht="15.75" hidden="1" thickTop="1">
      <c r="A69" s="364" t="s">
        <v>68</v>
      </c>
      <c r="B69" s="390"/>
      <c r="C69" s="373"/>
      <c r="E69" s="373"/>
      <c r="G69" s="373"/>
      <c r="I69" s="373"/>
      <c r="K69" s="373"/>
      <c r="M69" s="373"/>
      <c r="O69" s="373"/>
      <c r="Q69" s="373"/>
      <c r="S69" s="373"/>
      <c r="U69" s="373"/>
      <c r="W69" s="373"/>
      <c r="Y69" s="373"/>
      <c r="AA69" s="373"/>
      <c r="AC69" s="373"/>
      <c r="AE69" s="251"/>
      <c r="AF69" s="246"/>
      <c r="AG69" s="251"/>
      <c r="AI69" s="531"/>
      <c r="AK69" s="373"/>
      <c r="AM69" s="531"/>
      <c r="AO69" s="373"/>
      <c r="AQ69" s="531"/>
      <c r="AS69" s="531"/>
    </row>
    <row r="70" spans="1:45" ht="15.75" hidden="1" thickTop="1">
      <c r="A70" s="364" t="s">
        <v>69</v>
      </c>
      <c r="B70" s="390"/>
      <c r="C70" s="373"/>
      <c r="E70" s="373"/>
      <c r="G70" s="373"/>
      <c r="I70" s="373"/>
      <c r="K70" s="373"/>
      <c r="M70" s="373"/>
      <c r="O70" s="373"/>
      <c r="Q70" s="373"/>
      <c r="S70" s="373"/>
      <c r="U70" s="373"/>
      <c r="W70" s="373"/>
      <c r="Y70" s="373"/>
      <c r="AA70" s="373"/>
      <c r="AC70" s="373"/>
      <c r="AE70" s="251"/>
      <c r="AF70" s="246"/>
      <c r="AG70" s="251"/>
      <c r="AI70" s="531"/>
      <c r="AK70" s="373"/>
      <c r="AM70" s="531"/>
      <c r="AO70" s="373"/>
      <c r="AQ70" s="531"/>
      <c r="AS70" s="531"/>
    </row>
    <row r="71" spans="1:45" ht="15.75" hidden="1" thickTop="1">
      <c r="A71" s="364" t="s">
        <v>43</v>
      </c>
      <c r="B71" s="390"/>
      <c r="C71" s="373"/>
      <c r="E71" s="373"/>
      <c r="G71" s="373"/>
      <c r="I71" s="373"/>
      <c r="K71" s="373"/>
      <c r="M71" s="373"/>
      <c r="O71" s="373"/>
      <c r="Q71" s="373"/>
      <c r="S71" s="373"/>
      <c r="U71" s="373"/>
      <c r="W71" s="373"/>
      <c r="Y71" s="373"/>
      <c r="AA71" s="373"/>
      <c r="AC71" s="373"/>
      <c r="AE71" s="251"/>
      <c r="AF71" s="246"/>
      <c r="AG71" s="251"/>
      <c r="AI71" s="531"/>
      <c r="AK71" s="373"/>
      <c r="AM71" s="531"/>
      <c r="AO71" s="373"/>
      <c r="AQ71" s="531"/>
      <c r="AS71" s="531"/>
    </row>
    <row r="72" spans="1:45" ht="15.75" hidden="1" thickTop="1">
      <c r="A72" s="364" t="s">
        <v>70</v>
      </c>
      <c r="B72" s="390"/>
      <c r="C72" s="373"/>
      <c r="E72" s="373"/>
      <c r="G72" s="373"/>
      <c r="I72" s="373"/>
      <c r="K72" s="373"/>
      <c r="M72" s="373"/>
      <c r="O72" s="373"/>
      <c r="Q72" s="373"/>
      <c r="S72" s="373"/>
      <c r="U72" s="373"/>
      <c r="W72" s="373"/>
      <c r="Y72" s="373"/>
      <c r="AA72" s="373"/>
      <c r="AC72" s="373"/>
      <c r="AE72" s="251"/>
      <c r="AF72" s="246"/>
      <c r="AG72" s="251"/>
      <c r="AI72" s="531"/>
      <c r="AK72" s="373"/>
      <c r="AM72" s="531"/>
      <c r="AO72" s="373"/>
      <c r="AQ72" s="531"/>
      <c r="AS72" s="531"/>
    </row>
    <row r="73" spans="1:45" ht="15.75" hidden="1" thickTop="1">
      <c r="A73" s="364" t="s">
        <v>71</v>
      </c>
      <c r="B73" s="390"/>
      <c r="C73" s="373"/>
      <c r="E73" s="373"/>
      <c r="G73" s="373"/>
      <c r="I73" s="373"/>
      <c r="K73" s="373"/>
      <c r="M73" s="373"/>
      <c r="O73" s="373"/>
      <c r="Q73" s="373"/>
      <c r="S73" s="373"/>
      <c r="U73" s="373"/>
      <c r="W73" s="373"/>
      <c r="Y73" s="373"/>
      <c r="AA73" s="373"/>
      <c r="AC73" s="373"/>
      <c r="AE73" s="251"/>
      <c r="AF73" s="246"/>
      <c r="AG73" s="251"/>
      <c r="AI73" s="531"/>
      <c r="AK73" s="373"/>
      <c r="AM73" s="531"/>
      <c r="AO73" s="373"/>
      <c r="AQ73" s="531"/>
      <c r="AS73" s="531"/>
    </row>
    <row r="74" spans="1:45" ht="15.75" hidden="1" thickTop="1">
      <c r="A74" s="364" t="s">
        <v>72</v>
      </c>
      <c r="B74" s="390"/>
      <c r="C74" s="373"/>
      <c r="E74" s="373"/>
      <c r="G74" s="373"/>
      <c r="I74" s="373"/>
      <c r="K74" s="373"/>
      <c r="M74" s="373"/>
      <c r="O74" s="373"/>
      <c r="Q74" s="373"/>
      <c r="S74" s="373"/>
      <c r="U74" s="373"/>
      <c r="W74" s="373"/>
      <c r="Y74" s="373"/>
      <c r="AA74" s="373"/>
      <c r="AC74" s="373"/>
      <c r="AE74" s="251"/>
      <c r="AF74" s="246"/>
      <c r="AG74" s="251"/>
      <c r="AI74" s="531"/>
      <c r="AK74" s="373"/>
      <c r="AM74" s="531"/>
      <c r="AO74" s="373"/>
      <c r="AQ74" s="531"/>
      <c r="AS74" s="531"/>
    </row>
    <row r="75" spans="1:45" ht="15.75" hidden="1" thickTop="1">
      <c r="A75" s="391"/>
      <c r="B75" s="392"/>
      <c r="C75" s="393"/>
      <c r="E75" s="393"/>
      <c r="G75" s="393"/>
      <c r="I75" s="393"/>
      <c r="K75" s="393"/>
      <c r="M75" s="393"/>
      <c r="O75" s="393"/>
      <c r="Q75" s="393"/>
      <c r="S75" s="393"/>
      <c r="U75" s="393"/>
      <c r="W75" s="393"/>
      <c r="Y75" s="393"/>
      <c r="AA75" s="393"/>
      <c r="AC75" s="393"/>
      <c r="AE75" s="260"/>
      <c r="AF75" s="246"/>
      <c r="AG75" s="260"/>
      <c r="AI75" s="532"/>
      <c r="AK75" s="393"/>
      <c r="AM75" s="532"/>
      <c r="AO75" s="393"/>
      <c r="AQ75" s="532"/>
      <c r="AS75" s="532"/>
    </row>
    <row r="76" spans="1:45" ht="15.75" hidden="1" thickTop="1">
      <c r="A76" s="364" t="s">
        <v>73</v>
      </c>
      <c r="B76" s="390"/>
      <c r="C76" s="373"/>
      <c r="E76" s="373"/>
      <c r="G76" s="373"/>
      <c r="I76" s="373"/>
      <c r="K76" s="373"/>
      <c r="M76" s="373"/>
      <c r="O76" s="373"/>
      <c r="Q76" s="373"/>
      <c r="S76" s="373"/>
      <c r="U76" s="373"/>
      <c r="W76" s="373"/>
      <c r="Y76" s="373"/>
      <c r="AA76" s="373"/>
      <c r="AC76" s="373"/>
      <c r="AE76" s="251"/>
      <c r="AF76" s="246"/>
      <c r="AG76" s="251"/>
      <c r="AI76" s="531"/>
      <c r="AK76" s="373"/>
      <c r="AM76" s="531"/>
      <c r="AO76" s="373"/>
      <c r="AQ76" s="531"/>
      <c r="AS76" s="531"/>
    </row>
    <row r="77" spans="1:45" ht="15.75" hidden="1" thickTop="1">
      <c r="A77" s="364" t="s">
        <v>74</v>
      </c>
      <c r="B77" s="390"/>
      <c r="C77" s="373"/>
      <c r="E77" s="373"/>
      <c r="G77" s="373"/>
      <c r="I77" s="373"/>
      <c r="K77" s="373"/>
      <c r="M77" s="373"/>
      <c r="O77" s="373"/>
      <c r="Q77" s="373"/>
      <c r="S77" s="373"/>
      <c r="U77" s="373"/>
      <c r="W77" s="373"/>
      <c r="Y77" s="373"/>
      <c r="AA77" s="373"/>
      <c r="AC77" s="373"/>
      <c r="AE77" s="251"/>
      <c r="AF77" s="246"/>
      <c r="AG77" s="251"/>
      <c r="AI77" s="531"/>
      <c r="AK77" s="373"/>
      <c r="AM77" s="531"/>
      <c r="AO77" s="373"/>
      <c r="AQ77" s="531"/>
      <c r="AS77" s="531"/>
    </row>
    <row r="78" spans="1:45" ht="15.75" hidden="1" thickTop="1">
      <c r="A78" s="364"/>
      <c r="B78" s="390"/>
      <c r="C78" s="373"/>
      <c r="E78" s="373"/>
      <c r="G78" s="373"/>
      <c r="I78" s="373"/>
      <c r="K78" s="373"/>
      <c r="M78" s="373"/>
      <c r="O78" s="373"/>
      <c r="Q78" s="373"/>
      <c r="S78" s="373"/>
      <c r="U78" s="373"/>
      <c r="W78" s="373"/>
      <c r="Y78" s="373"/>
      <c r="AA78" s="373"/>
      <c r="AC78" s="373"/>
      <c r="AE78" s="251"/>
      <c r="AF78" s="246"/>
      <c r="AG78" s="251"/>
      <c r="AI78" s="531"/>
      <c r="AK78" s="373"/>
      <c r="AM78" s="531"/>
      <c r="AO78" s="373"/>
      <c r="AQ78" s="531"/>
      <c r="AS78" s="531"/>
    </row>
    <row r="79" spans="1:45" ht="15.75" hidden="1" thickTop="1">
      <c r="A79" s="364" t="s">
        <v>75</v>
      </c>
      <c r="B79" s="390"/>
      <c r="C79" s="373"/>
      <c r="E79" s="373"/>
      <c r="G79" s="373"/>
      <c r="I79" s="373"/>
      <c r="K79" s="373"/>
      <c r="M79" s="373"/>
      <c r="O79" s="373"/>
      <c r="Q79" s="373"/>
      <c r="S79" s="373"/>
      <c r="U79" s="373"/>
      <c r="W79" s="373"/>
      <c r="Y79" s="373"/>
      <c r="AA79" s="373"/>
      <c r="AC79" s="373"/>
      <c r="AE79" s="251"/>
      <c r="AF79" s="246"/>
      <c r="AG79" s="251"/>
      <c r="AI79" s="531"/>
      <c r="AK79" s="373"/>
      <c r="AM79" s="531"/>
      <c r="AO79" s="373"/>
      <c r="AQ79" s="531"/>
      <c r="AS79" s="531"/>
    </row>
    <row r="80" spans="1:45" ht="15.75" hidden="1" thickTop="1">
      <c r="AE80" s="245"/>
      <c r="AF80" s="246"/>
      <c r="AG80" s="245"/>
    </row>
    <row r="81" spans="1:33" ht="15.75" hidden="1" thickTop="1">
      <c r="A81" s="169" t="s">
        <v>76</v>
      </c>
      <c r="AE81" s="245"/>
      <c r="AF81" s="246"/>
      <c r="AG81" s="245"/>
    </row>
    <row r="82" spans="1:33" ht="15.75" hidden="1" thickTop="1">
      <c r="A82" s="169" t="s">
        <v>77</v>
      </c>
      <c r="AE82" s="245"/>
      <c r="AF82" s="246"/>
      <c r="AG82" s="245"/>
    </row>
    <row r="83" spans="1:33" ht="15.75" hidden="1" thickTop="1">
      <c r="A83" s="169" t="s">
        <v>78</v>
      </c>
      <c r="AE83" s="245"/>
      <c r="AF83" s="246"/>
      <c r="AG83" s="245"/>
    </row>
    <row r="84" spans="1:33" ht="15.75" hidden="1" thickTop="1">
      <c r="A84" s="169" t="s">
        <v>79</v>
      </c>
      <c r="AE84" s="245"/>
      <c r="AF84" s="246"/>
      <c r="AG84" s="245"/>
    </row>
    <row r="85" spans="1:33" ht="15.75" hidden="1" thickTop="1">
      <c r="AE85" s="245"/>
      <c r="AF85" s="246"/>
      <c r="AG85" s="245"/>
    </row>
    <row r="86" spans="1:33" ht="15.75" hidden="1" thickTop="1">
      <c r="AE86" s="245"/>
      <c r="AF86" s="246"/>
      <c r="AG86" s="245"/>
    </row>
    <row r="87" spans="1:33" ht="15.75" hidden="1" thickTop="1">
      <c r="AE87" s="245"/>
      <c r="AF87" s="246"/>
      <c r="AG87" s="245"/>
    </row>
    <row r="88" spans="1:33" ht="15.75" hidden="1" thickTop="1">
      <c r="A88" s="169" t="s">
        <v>80</v>
      </c>
      <c r="AE88" s="245"/>
      <c r="AF88" s="246"/>
      <c r="AG88" s="245"/>
    </row>
    <row r="89" spans="1:33" ht="15.75" hidden="1" thickTop="1">
      <c r="AE89" s="245"/>
      <c r="AF89" s="246"/>
      <c r="AG89" s="245"/>
    </row>
    <row r="90" spans="1:33" ht="15.75" hidden="1" thickTop="1">
      <c r="AE90" s="245"/>
      <c r="AF90" s="246"/>
      <c r="AG90" s="245"/>
    </row>
    <row r="91" spans="1:33" ht="15.75" hidden="1" thickTop="1">
      <c r="AE91" s="245"/>
      <c r="AF91" s="246"/>
      <c r="AG91" s="245"/>
    </row>
    <row r="92" spans="1:33" ht="15.75" hidden="1" thickTop="1">
      <c r="AE92" s="245"/>
      <c r="AF92" s="246"/>
      <c r="AG92" s="245"/>
    </row>
    <row r="93" spans="1:33" ht="15.75" hidden="1" thickTop="1">
      <c r="AE93" s="245"/>
      <c r="AF93" s="246"/>
      <c r="AG93" s="245"/>
    </row>
    <row r="94" spans="1:33" ht="15.75" hidden="1" thickTop="1">
      <c r="AE94" s="245"/>
      <c r="AF94" s="246"/>
      <c r="AG94" s="245"/>
    </row>
    <row r="95" spans="1:33" ht="15.75" hidden="1" thickTop="1">
      <c r="AE95" s="245"/>
      <c r="AF95" s="246"/>
      <c r="AG95" s="245"/>
    </row>
    <row r="96" spans="1:33" ht="15.75" hidden="1" thickTop="1">
      <c r="AE96" s="245"/>
      <c r="AF96" s="246"/>
      <c r="AG96" s="245"/>
    </row>
    <row r="97" spans="31:33" ht="15.75" hidden="1" thickTop="1">
      <c r="AE97" s="245"/>
      <c r="AF97" s="246"/>
      <c r="AG97" s="245"/>
    </row>
    <row r="98" spans="31:33" ht="15.75" hidden="1" thickTop="1">
      <c r="AE98" s="245"/>
      <c r="AF98" s="246"/>
      <c r="AG98" s="245"/>
    </row>
    <row r="99" spans="31:33" ht="15.75" hidden="1" thickTop="1">
      <c r="AE99" s="245"/>
      <c r="AF99" s="246"/>
      <c r="AG99" s="245"/>
    </row>
    <row r="100" spans="31:33" ht="15.75" hidden="1" thickTop="1">
      <c r="AE100" s="245"/>
      <c r="AF100" s="246"/>
      <c r="AG100" s="245"/>
    </row>
    <row r="101" spans="31:33" ht="15.75" hidden="1" thickTop="1">
      <c r="AE101" s="245"/>
      <c r="AF101" s="246"/>
      <c r="AG101" s="245"/>
    </row>
    <row r="102" spans="31:33" ht="15.75" hidden="1" thickTop="1">
      <c r="AE102" s="245"/>
      <c r="AF102" s="246"/>
      <c r="AG102" s="245"/>
    </row>
    <row r="103" spans="31:33" ht="15.75" hidden="1" thickTop="1">
      <c r="AE103" s="245"/>
      <c r="AF103" s="246"/>
      <c r="AG103" s="245"/>
    </row>
    <row r="104" spans="31:33" ht="15.75" hidden="1" thickTop="1">
      <c r="AE104" s="245"/>
      <c r="AF104" s="246"/>
      <c r="AG104" s="245"/>
    </row>
    <row r="105" spans="31:33" ht="15.75" hidden="1" thickTop="1">
      <c r="AE105" s="245"/>
      <c r="AF105" s="246"/>
      <c r="AG105" s="245"/>
    </row>
    <row r="106" spans="31:33" ht="15.75" hidden="1" thickTop="1">
      <c r="AE106" s="245"/>
      <c r="AF106" s="246"/>
      <c r="AG106" s="245"/>
    </row>
    <row r="107" spans="31:33" ht="15.75" hidden="1" thickTop="1">
      <c r="AE107" s="245"/>
      <c r="AF107" s="246"/>
      <c r="AG107" s="245"/>
    </row>
    <row r="108" spans="31:33" ht="15.75" hidden="1" thickTop="1">
      <c r="AE108" s="245"/>
      <c r="AF108" s="246"/>
      <c r="AG108" s="245"/>
    </row>
    <row r="109" spans="31:33" ht="15.75" hidden="1" thickTop="1">
      <c r="AE109" s="245"/>
      <c r="AF109" s="246"/>
      <c r="AG109" s="245"/>
    </row>
    <row r="110" spans="31:33" ht="15.75" hidden="1" thickTop="1">
      <c r="AE110" s="245"/>
      <c r="AF110" s="246"/>
      <c r="AG110" s="245"/>
    </row>
    <row r="111" spans="31:33" ht="15.75" hidden="1" thickTop="1">
      <c r="AE111" s="245"/>
      <c r="AF111" s="246"/>
      <c r="AG111" s="245"/>
    </row>
    <row r="112" spans="31:33" ht="15.75" hidden="1" thickTop="1">
      <c r="AE112" s="245"/>
      <c r="AF112" s="246"/>
      <c r="AG112" s="245"/>
    </row>
    <row r="113" spans="31:33" ht="15.75" hidden="1" thickTop="1">
      <c r="AE113" s="245"/>
      <c r="AF113" s="246"/>
      <c r="AG113" s="245"/>
    </row>
    <row r="114" spans="31:33" ht="15.75" hidden="1" thickTop="1">
      <c r="AE114" s="245"/>
      <c r="AF114" s="246"/>
      <c r="AG114" s="245"/>
    </row>
    <row r="115" spans="31:33" ht="15.75" hidden="1" thickTop="1">
      <c r="AE115" s="245"/>
      <c r="AF115" s="246"/>
      <c r="AG115" s="245"/>
    </row>
    <row r="116" spans="31:33" ht="15.75" hidden="1" thickTop="1">
      <c r="AE116" s="245"/>
      <c r="AF116" s="246"/>
      <c r="AG116" s="245"/>
    </row>
    <row r="117" spans="31:33" ht="15.75" hidden="1" thickTop="1">
      <c r="AE117" s="245"/>
      <c r="AF117" s="246"/>
      <c r="AG117" s="245"/>
    </row>
    <row r="118" spans="31:33" ht="15.75" thickTop="1">
      <c r="AE118" s="245"/>
      <c r="AF118" s="246"/>
      <c r="AG118" s="245"/>
    </row>
    <row r="119" spans="31:33">
      <c r="AE119" s="245"/>
      <c r="AF119" s="246"/>
      <c r="AG119" s="245"/>
    </row>
    <row r="120" spans="31:33">
      <c r="AE120" s="245"/>
      <c r="AF120" s="246"/>
      <c r="AG120" s="245"/>
    </row>
    <row r="121" spans="31:33">
      <c r="AE121" s="245"/>
      <c r="AF121" s="246"/>
      <c r="AG121" s="245"/>
    </row>
    <row r="122" spans="31:33">
      <c r="AE122" s="245"/>
      <c r="AF122" s="246"/>
      <c r="AG122" s="245"/>
    </row>
    <row r="123" spans="31:33">
      <c r="AE123" s="245"/>
      <c r="AF123" s="246"/>
      <c r="AG123" s="245"/>
    </row>
    <row r="124" spans="31:33">
      <c r="AE124" s="245"/>
      <c r="AF124" s="246"/>
      <c r="AG124" s="245"/>
    </row>
    <row r="125" spans="31:33">
      <c r="AE125" s="245"/>
      <c r="AF125" s="246"/>
      <c r="AG125" s="245"/>
    </row>
    <row r="126" spans="31:33">
      <c r="AE126" s="245"/>
      <c r="AF126" s="246"/>
      <c r="AG126" s="245"/>
    </row>
    <row r="127" spans="31:33">
      <c r="AE127" s="245"/>
      <c r="AF127" s="246"/>
      <c r="AG127" s="245"/>
    </row>
    <row r="128" spans="31:33">
      <c r="AE128" s="245"/>
      <c r="AF128" s="246"/>
      <c r="AG128" s="245"/>
    </row>
    <row r="129" spans="31:33">
      <c r="AE129" s="245"/>
      <c r="AF129" s="246"/>
      <c r="AG129" s="245"/>
    </row>
    <row r="130" spans="31:33">
      <c r="AE130" s="245"/>
      <c r="AF130" s="246"/>
      <c r="AG130" s="245"/>
    </row>
    <row r="131" spans="31:33">
      <c r="AE131" s="245"/>
      <c r="AF131" s="246"/>
      <c r="AG131" s="245"/>
    </row>
    <row r="132" spans="31:33">
      <c r="AE132" s="245"/>
      <c r="AF132" s="246"/>
      <c r="AG132" s="245"/>
    </row>
    <row r="133" spans="31:33">
      <c r="AE133" s="245"/>
      <c r="AF133" s="246"/>
      <c r="AG133" s="245"/>
    </row>
    <row r="134" spans="31:33">
      <c r="AE134" s="245"/>
      <c r="AF134" s="246"/>
      <c r="AG134" s="245"/>
    </row>
    <row r="135" spans="31:33">
      <c r="AE135" s="245"/>
      <c r="AF135" s="246"/>
      <c r="AG135" s="245"/>
    </row>
    <row r="136" spans="31:33">
      <c r="AE136" s="245"/>
      <c r="AF136" s="246"/>
      <c r="AG136" s="245"/>
    </row>
    <row r="137" spans="31:33">
      <c r="AE137" s="245"/>
      <c r="AF137" s="246"/>
      <c r="AG137" s="245"/>
    </row>
    <row r="138" spans="31:33">
      <c r="AE138" s="245"/>
      <c r="AF138" s="246"/>
      <c r="AG138" s="245"/>
    </row>
    <row r="139" spans="31:33">
      <c r="AE139" s="245"/>
      <c r="AF139" s="246"/>
      <c r="AG139" s="245"/>
    </row>
    <row r="140" spans="31:33">
      <c r="AE140" s="245"/>
      <c r="AF140" s="246"/>
      <c r="AG140" s="245"/>
    </row>
    <row r="141" spans="31:33">
      <c r="AE141" s="245"/>
      <c r="AF141" s="246"/>
      <c r="AG141" s="245"/>
    </row>
    <row r="142" spans="31:33">
      <c r="AE142" s="245"/>
      <c r="AF142" s="246"/>
      <c r="AG142" s="245"/>
    </row>
    <row r="143" spans="31:33">
      <c r="AE143" s="245"/>
      <c r="AF143" s="246"/>
      <c r="AG143" s="245"/>
    </row>
    <row r="144" spans="31:33">
      <c r="AE144" s="245"/>
      <c r="AF144" s="246"/>
      <c r="AG144" s="245"/>
    </row>
    <row r="145" spans="31:33">
      <c r="AE145" s="245"/>
      <c r="AF145" s="246"/>
      <c r="AG145" s="245"/>
    </row>
    <row r="146" spans="31:33">
      <c r="AE146" s="245"/>
      <c r="AF146" s="246"/>
      <c r="AG146" s="245"/>
    </row>
    <row r="147" spans="31:33">
      <c r="AE147" s="245"/>
      <c r="AF147" s="246"/>
      <c r="AG147" s="245"/>
    </row>
    <row r="148" spans="31:33">
      <c r="AE148" s="245"/>
      <c r="AF148" s="246"/>
      <c r="AG148" s="245"/>
    </row>
    <row r="149" spans="31:33">
      <c r="AE149" s="245"/>
      <c r="AF149" s="246"/>
      <c r="AG149" s="245"/>
    </row>
    <row r="150" spans="31:33">
      <c r="AE150" s="245"/>
      <c r="AF150" s="246"/>
      <c r="AG150" s="245"/>
    </row>
    <row r="151" spans="31:33">
      <c r="AE151" s="245"/>
      <c r="AF151" s="246"/>
      <c r="AG151" s="245"/>
    </row>
    <row r="152" spans="31:33">
      <c r="AE152" s="245"/>
      <c r="AF152" s="246"/>
      <c r="AG152" s="245"/>
    </row>
    <row r="153" spans="31:33">
      <c r="AE153" s="245"/>
      <c r="AF153" s="246"/>
      <c r="AG153" s="245"/>
    </row>
    <row r="154" spans="31:33">
      <c r="AE154" s="245"/>
      <c r="AF154" s="246"/>
      <c r="AG154" s="245"/>
    </row>
    <row r="155" spans="31:33">
      <c r="AE155" s="245"/>
      <c r="AF155" s="246"/>
      <c r="AG155" s="245"/>
    </row>
    <row r="156" spans="31:33">
      <c r="AE156" s="245"/>
      <c r="AF156" s="246"/>
      <c r="AG156" s="245"/>
    </row>
    <row r="157" spans="31:33">
      <c r="AE157" s="245"/>
      <c r="AF157" s="246"/>
      <c r="AG157" s="245"/>
    </row>
    <row r="158" spans="31:33">
      <c r="AE158" s="245"/>
      <c r="AF158" s="246"/>
      <c r="AG158" s="245"/>
    </row>
    <row r="159" spans="31:33">
      <c r="AE159" s="245"/>
      <c r="AF159" s="246"/>
      <c r="AG159" s="245"/>
    </row>
    <row r="160" spans="31:33">
      <c r="AE160" s="245"/>
      <c r="AF160" s="246"/>
      <c r="AG160" s="245"/>
    </row>
    <row r="161" spans="31:33">
      <c r="AE161" s="245"/>
      <c r="AF161" s="246"/>
      <c r="AG161" s="245"/>
    </row>
    <row r="162" spans="31:33">
      <c r="AE162" s="245"/>
      <c r="AF162" s="246"/>
      <c r="AG162" s="245"/>
    </row>
    <row r="163" spans="31:33">
      <c r="AE163" s="245"/>
      <c r="AF163" s="246"/>
      <c r="AG163" s="245"/>
    </row>
    <row r="164" spans="31:33">
      <c r="AE164" s="245"/>
      <c r="AF164" s="246"/>
      <c r="AG164" s="245"/>
    </row>
    <row r="165" spans="31:33">
      <c r="AE165" s="245"/>
      <c r="AF165" s="246"/>
      <c r="AG165" s="245"/>
    </row>
    <row r="166" spans="31:33">
      <c r="AE166" s="245"/>
      <c r="AF166" s="246"/>
      <c r="AG166" s="245"/>
    </row>
    <row r="167" spans="31:33">
      <c r="AE167" s="245"/>
      <c r="AF167" s="246"/>
      <c r="AG167" s="245"/>
    </row>
    <row r="168" spans="31:33">
      <c r="AE168" s="245"/>
      <c r="AF168" s="246"/>
      <c r="AG168" s="245"/>
    </row>
    <row r="169" spans="31:33">
      <c r="AE169" s="245"/>
      <c r="AF169" s="246"/>
      <c r="AG169" s="245"/>
    </row>
    <row r="170" spans="31:33">
      <c r="AE170" s="245"/>
      <c r="AF170" s="246"/>
      <c r="AG170" s="245"/>
    </row>
    <row r="171" spans="31:33">
      <c r="AE171" s="245"/>
      <c r="AF171" s="246"/>
      <c r="AG171" s="245"/>
    </row>
    <row r="172" spans="31:33">
      <c r="AE172" s="245"/>
      <c r="AF172" s="246"/>
      <c r="AG172" s="245"/>
    </row>
    <row r="173" spans="31:33">
      <c r="AE173" s="245"/>
      <c r="AF173" s="246"/>
      <c r="AG173" s="245"/>
    </row>
    <row r="174" spans="31:33">
      <c r="AE174" s="245"/>
      <c r="AF174" s="246"/>
      <c r="AG174" s="245"/>
    </row>
    <row r="175" spans="31:33">
      <c r="AE175" s="245"/>
      <c r="AF175" s="246"/>
      <c r="AG175" s="245"/>
    </row>
    <row r="176" spans="31:33">
      <c r="AE176" s="245"/>
      <c r="AF176" s="246"/>
      <c r="AG176" s="245"/>
    </row>
    <row r="177" spans="31:33">
      <c r="AE177" s="245"/>
      <c r="AF177" s="246"/>
      <c r="AG177" s="245"/>
    </row>
    <row r="178" spans="31:33">
      <c r="AE178" s="245"/>
      <c r="AF178" s="246"/>
      <c r="AG178" s="245"/>
    </row>
    <row r="179" spans="31:33">
      <c r="AE179" s="245"/>
      <c r="AF179" s="246"/>
      <c r="AG179" s="245"/>
    </row>
    <row r="180" spans="31:33">
      <c r="AE180" s="245"/>
      <c r="AF180" s="246"/>
      <c r="AG180" s="245"/>
    </row>
    <row r="181" spans="31:33">
      <c r="AE181" s="245"/>
      <c r="AF181" s="246"/>
      <c r="AG181" s="245"/>
    </row>
    <row r="182" spans="31:33">
      <c r="AE182" s="245"/>
      <c r="AF182" s="246"/>
      <c r="AG182" s="245"/>
    </row>
    <row r="183" spans="31:33">
      <c r="AE183" s="245"/>
      <c r="AF183" s="246"/>
      <c r="AG183" s="245"/>
    </row>
    <row r="184" spans="31:33">
      <c r="AE184" s="245"/>
      <c r="AF184" s="246"/>
      <c r="AG184" s="245"/>
    </row>
    <row r="185" spans="31:33">
      <c r="AE185" s="245"/>
      <c r="AF185" s="246"/>
      <c r="AG185" s="245"/>
    </row>
    <row r="186" spans="31:33">
      <c r="AE186" s="245"/>
      <c r="AF186" s="246"/>
      <c r="AG186" s="245"/>
    </row>
    <row r="187" spans="31:33">
      <c r="AE187" s="245"/>
      <c r="AF187" s="246"/>
      <c r="AG187" s="245"/>
    </row>
    <row r="188" spans="31:33">
      <c r="AE188" s="245"/>
      <c r="AF188" s="246"/>
      <c r="AG188" s="245"/>
    </row>
    <row r="189" spans="31:33">
      <c r="AE189" s="245"/>
      <c r="AF189" s="246"/>
      <c r="AG189" s="245"/>
    </row>
    <row r="190" spans="31:33">
      <c r="AE190" s="245"/>
      <c r="AF190" s="246"/>
      <c r="AG190" s="245"/>
    </row>
    <row r="191" spans="31:33">
      <c r="AE191" s="245"/>
      <c r="AF191" s="246"/>
      <c r="AG191" s="245"/>
    </row>
    <row r="192" spans="31:33">
      <c r="AE192" s="245"/>
      <c r="AF192" s="246"/>
      <c r="AG192" s="245"/>
    </row>
    <row r="193" spans="31:33">
      <c r="AE193" s="245"/>
      <c r="AF193" s="246"/>
      <c r="AG193" s="245"/>
    </row>
    <row r="194" spans="31:33">
      <c r="AE194" s="245"/>
      <c r="AF194" s="246"/>
      <c r="AG194" s="245"/>
    </row>
    <row r="195" spans="31:33">
      <c r="AE195" s="245"/>
      <c r="AF195" s="246"/>
      <c r="AG195" s="245"/>
    </row>
    <row r="196" spans="31:33">
      <c r="AE196" s="245"/>
      <c r="AF196" s="246"/>
      <c r="AG196" s="245"/>
    </row>
    <row r="197" spans="31:33">
      <c r="AE197" s="245"/>
      <c r="AF197" s="246"/>
      <c r="AG197" s="245"/>
    </row>
    <row r="198" spans="31:33">
      <c r="AE198" s="245"/>
      <c r="AF198" s="246"/>
      <c r="AG198" s="245"/>
    </row>
    <row r="199" spans="31:33">
      <c r="AE199" s="245"/>
      <c r="AF199" s="246"/>
      <c r="AG199" s="245"/>
    </row>
    <row r="200" spans="31:33">
      <c r="AE200" s="245"/>
      <c r="AF200" s="246"/>
      <c r="AG200" s="245"/>
    </row>
    <row r="201" spans="31:33">
      <c r="AE201" s="245"/>
      <c r="AF201" s="246"/>
      <c r="AG201" s="245"/>
    </row>
    <row r="202" spans="31:33">
      <c r="AE202" s="245"/>
      <c r="AF202" s="246"/>
      <c r="AG202" s="245"/>
    </row>
    <row r="203" spans="31:33">
      <c r="AE203" s="245"/>
      <c r="AF203" s="246"/>
      <c r="AG203" s="245"/>
    </row>
    <row r="204" spans="31:33">
      <c r="AE204" s="245"/>
      <c r="AF204" s="246"/>
      <c r="AG204" s="245"/>
    </row>
    <row r="205" spans="31:33">
      <c r="AE205" s="245"/>
      <c r="AF205" s="246"/>
      <c r="AG205" s="245"/>
    </row>
    <row r="206" spans="31:33">
      <c r="AE206" s="245"/>
      <c r="AF206" s="246"/>
      <c r="AG206" s="245"/>
    </row>
    <row r="207" spans="31:33">
      <c r="AE207" s="245"/>
      <c r="AF207" s="246"/>
      <c r="AG207" s="245"/>
    </row>
    <row r="208" spans="31:33">
      <c r="AE208" s="245"/>
      <c r="AF208" s="246"/>
      <c r="AG208" s="245"/>
    </row>
    <row r="209" spans="31:33">
      <c r="AE209" s="245"/>
      <c r="AF209" s="246"/>
      <c r="AG209" s="245"/>
    </row>
    <row r="210" spans="31:33">
      <c r="AE210" s="245"/>
      <c r="AF210" s="246"/>
      <c r="AG210" s="245"/>
    </row>
    <row r="211" spans="31:33">
      <c r="AE211" s="245"/>
      <c r="AF211" s="246"/>
      <c r="AG211" s="245"/>
    </row>
    <row r="212" spans="31:33">
      <c r="AE212" s="245"/>
      <c r="AF212" s="246"/>
      <c r="AG212" s="245"/>
    </row>
    <row r="213" spans="31:33">
      <c r="AE213" s="245"/>
      <c r="AF213" s="246"/>
      <c r="AG213" s="245"/>
    </row>
    <row r="214" spans="31:33">
      <c r="AE214" s="245"/>
      <c r="AF214" s="246"/>
      <c r="AG214" s="245"/>
    </row>
    <row r="215" spans="31:33">
      <c r="AE215" s="245"/>
      <c r="AF215" s="246"/>
      <c r="AG215" s="245"/>
    </row>
    <row r="216" spans="31:33">
      <c r="AE216" s="245"/>
      <c r="AF216" s="246"/>
      <c r="AG216" s="245"/>
    </row>
    <row r="217" spans="31:33">
      <c r="AE217" s="245"/>
      <c r="AF217" s="246"/>
      <c r="AG217" s="245"/>
    </row>
    <row r="218" spans="31:33">
      <c r="AE218" s="245"/>
      <c r="AF218" s="246"/>
      <c r="AG218" s="245"/>
    </row>
    <row r="219" spans="31:33">
      <c r="AE219" s="245"/>
      <c r="AF219" s="246"/>
      <c r="AG219" s="245"/>
    </row>
    <row r="220" spans="31:33">
      <c r="AE220" s="245"/>
      <c r="AF220" s="246"/>
      <c r="AG220" s="245"/>
    </row>
    <row r="221" spans="31:33">
      <c r="AE221" s="245"/>
      <c r="AF221" s="246"/>
      <c r="AG221" s="245"/>
    </row>
    <row r="222" spans="31:33">
      <c r="AE222" s="245"/>
      <c r="AF222" s="246"/>
      <c r="AG222" s="245"/>
    </row>
    <row r="223" spans="31:33">
      <c r="AE223" s="245"/>
      <c r="AF223" s="246"/>
      <c r="AG223" s="245"/>
    </row>
    <row r="224" spans="31:33">
      <c r="AE224" s="245"/>
      <c r="AF224" s="246"/>
      <c r="AG224" s="245"/>
    </row>
    <row r="225" spans="31:33">
      <c r="AE225" s="245"/>
      <c r="AF225" s="246"/>
      <c r="AG225" s="245"/>
    </row>
    <row r="226" spans="31:33">
      <c r="AE226" s="245"/>
      <c r="AF226" s="246"/>
      <c r="AG226" s="245"/>
    </row>
    <row r="227" spans="31:33">
      <c r="AE227" s="245"/>
      <c r="AF227" s="246"/>
      <c r="AG227" s="245"/>
    </row>
    <row r="228" spans="31:33">
      <c r="AE228" s="245"/>
      <c r="AF228" s="246"/>
      <c r="AG228" s="245"/>
    </row>
    <row r="229" spans="31:33">
      <c r="AE229" s="245"/>
      <c r="AF229" s="246"/>
      <c r="AG229" s="245"/>
    </row>
    <row r="230" spans="31:33">
      <c r="AE230" s="245"/>
      <c r="AF230" s="246"/>
      <c r="AG230" s="245"/>
    </row>
    <row r="231" spans="31:33">
      <c r="AE231" s="245"/>
      <c r="AF231" s="246"/>
      <c r="AG231" s="245"/>
    </row>
    <row r="232" spans="31:33">
      <c r="AE232" s="245"/>
      <c r="AF232" s="246"/>
      <c r="AG232" s="245"/>
    </row>
    <row r="233" spans="31:33">
      <c r="AE233" s="245"/>
      <c r="AF233" s="246"/>
      <c r="AG233" s="245"/>
    </row>
    <row r="234" spans="31:33">
      <c r="AE234" s="245"/>
      <c r="AF234" s="246"/>
      <c r="AG234" s="245"/>
    </row>
    <row r="235" spans="31:33">
      <c r="AE235" s="245"/>
      <c r="AF235" s="246"/>
      <c r="AG235" s="245"/>
    </row>
    <row r="236" spans="31:33">
      <c r="AE236" s="245"/>
      <c r="AF236" s="246"/>
      <c r="AG236" s="245"/>
    </row>
    <row r="237" spans="31:33">
      <c r="AE237" s="245"/>
      <c r="AF237" s="246"/>
      <c r="AG237" s="245"/>
    </row>
    <row r="238" spans="31:33">
      <c r="AE238" s="245"/>
      <c r="AF238" s="246"/>
      <c r="AG238" s="245"/>
    </row>
    <row r="239" spans="31:33">
      <c r="AE239" s="245"/>
      <c r="AF239" s="246"/>
      <c r="AG239" s="245"/>
    </row>
    <row r="240" spans="31:33">
      <c r="AE240" s="245"/>
      <c r="AF240" s="246"/>
      <c r="AG240" s="245"/>
    </row>
    <row r="241" spans="31:33">
      <c r="AE241" s="245"/>
      <c r="AF241" s="246"/>
      <c r="AG241" s="245"/>
    </row>
    <row r="242" spans="31:33">
      <c r="AE242" s="245"/>
      <c r="AF242" s="246"/>
      <c r="AG242" s="245"/>
    </row>
    <row r="243" spans="31:33">
      <c r="AE243" s="245"/>
      <c r="AF243" s="246"/>
      <c r="AG243" s="245"/>
    </row>
    <row r="244" spans="31:33">
      <c r="AE244" s="245"/>
      <c r="AF244" s="246"/>
      <c r="AG244" s="245"/>
    </row>
    <row r="245" spans="31:33">
      <c r="AE245" s="245"/>
      <c r="AF245" s="246"/>
      <c r="AG245" s="245"/>
    </row>
    <row r="246" spans="31:33">
      <c r="AE246" s="245"/>
      <c r="AF246" s="246"/>
      <c r="AG246" s="245"/>
    </row>
    <row r="247" spans="31:33">
      <c r="AE247" s="245"/>
      <c r="AF247" s="246"/>
      <c r="AG247" s="245"/>
    </row>
    <row r="248" spans="31:33">
      <c r="AE248" s="245"/>
      <c r="AF248" s="246"/>
      <c r="AG248" s="245"/>
    </row>
    <row r="249" spans="31:33">
      <c r="AE249" s="245"/>
      <c r="AF249" s="246"/>
      <c r="AG249" s="245"/>
    </row>
    <row r="250" spans="31:33">
      <c r="AE250" s="245"/>
      <c r="AF250" s="246"/>
      <c r="AG250" s="245"/>
    </row>
    <row r="251" spans="31:33">
      <c r="AE251" s="245"/>
      <c r="AF251" s="246"/>
      <c r="AG251" s="245"/>
    </row>
    <row r="252" spans="31:33">
      <c r="AE252" s="245"/>
      <c r="AF252" s="246"/>
      <c r="AG252" s="245"/>
    </row>
    <row r="253" spans="31:33">
      <c r="AE253" s="245"/>
      <c r="AF253" s="246"/>
      <c r="AG253" s="245"/>
    </row>
    <row r="254" spans="31:33">
      <c r="AE254" s="245"/>
      <c r="AF254" s="246"/>
      <c r="AG254" s="245"/>
    </row>
    <row r="255" spans="31:33">
      <c r="AE255" s="245"/>
      <c r="AF255" s="246"/>
      <c r="AG255" s="245"/>
    </row>
    <row r="256" spans="31:33">
      <c r="AE256" s="245"/>
      <c r="AF256" s="246"/>
      <c r="AG256" s="245"/>
    </row>
    <row r="257" spans="31:33">
      <c r="AE257" s="245"/>
      <c r="AF257" s="246"/>
      <c r="AG257" s="245"/>
    </row>
    <row r="258" spans="31:33">
      <c r="AE258" s="245"/>
      <c r="AF258" s="246"/>
      <c r="AG258" s="245"/>
    </row>
    <row r="259" spans="31:33">
      <c r="AE259" s="245"/>
      <c r="AF259" s="246"/>
      <c r="AG259" s="245"/>
    </row>
    <row r="260" spans="31:33">
      <c r="AE260" s="245"/>
      <c r="AF260" s="246"/>
      <c r="AG260" s="245"/>
    </row>
    <row r="261" spans="31:33">
      <c r="AE261" s="245"/>
      <c r="AF261" s="246"/>
      <c r="AG261" s="245"/>
    </row>
    <row r="262" spans="31:33">
      <c r="AE262" s="245"/>
      <c r="AF262" s="246"/>
      <c r="AG262" s="245"/>
    </row>
    <row r="263" spans="31:33">
      <c r="AE263" s="245"/>
      <c r="AF263" s="246"/>
      <c r="AG263" s="245"/>
    </row>
    <row r="264" spans="31:33">
      <c r="AE264" s="245"/>
      <c r="AF264" s="246"/>
      <c r="AG264" s="245"/>
    </row>
    <row r="265" spans="31:33">
      <c r="AE265" s="245"/>
      <c r="AF265" s="246"/>
      <c r="AG265" s="245"/>
    </row>
    <row r="266" spans="31:33">
      <c r="AE266" s="245"/>
      <c r="AF266" s="246"/>
      <c r="AG266" s="245"/>
    </row>
    <row r="267" spans="31:33">
      <c r="AE267" s="245"/>
      <c r="AF267" s="246"/>
      <c r="AG267" s="245"/>
    </row>
    <row r="268" spans="31:33">
      <c r="AE268" s="245"/>
      <c r="AF268" s="246"/>
      <c r="AG268" s="245"/>
    </row>
    <row r="269" spans="31:33">
      <c r="AE269" s="245"/>
      <c r="AF269" s="246"/>
      <c r="AG269" s="245"/>
    </row>
    <row r="270" spans="31:33">
      <c r="AE270" s="245"/>
      <c r="AF270" s="246"/>
      <c r="AG270" s="245"/>
    </row>
    <row r="271" spans="31:33">
      <c r="AE271" s="245"/>
      <c r="AF271" s="246"/>
      <c r="AG271" s="245"/>
    </row>
    <row r="272" spans="31:33">
      <c r="AE272" s="245"/>
      <c r="AF272" s="246"/>
      <c r="AG272" s="245"/>
    </row>
    <row r="273" spans="31:33">
      <c r="AE273" s="245"/>
      <c r="AF273" s="246"/>
      <c r="AG273" s="245"/>
    </row>
    <row r="274" spans="31:33">
      <c r="AE274" s="245"/>
      <c r="AF274" s="246"/>
      <c r="AG274" s="245"/>
    </row>
    <row r="275" spans="31:33">
      <c r="AE275" s="245"/>
      <c r="AF275" s="246"/>
      <c r="AG275" s="245"/>
    </row>
    <row r="276" spans="31:33">
      <c r="AE276" s="245"/>
      <c r="AF276" s="246"/>
      <c r="AG276" s="245"/>
    </row>
    <row r="277" spans="31:33">
      <c r="AE277" s="245"/>
      <c r="AF277" s="246"/>
      <c r="AG277" s="245"/>
    </row>
    <row r="278" spans="31:33">
      <c r="AE278" s="245"/>
      <c r="AF278" s="246"/>
      <c r="AG278" s="245"/>
    </row>
    <row r="279" spans="31:33">
      <c r="AE279" s="245"/>
      <c r="AF279" s="246"/>
      <c r="AG279" s="245"/>
    </row>
    <row r="280" spans="31:33">
      <c r="AE280" s="245"/>
      <c r="AF280" s="246"/>
      <c r="AG280" s="245"/>
    </row>
    <row r="281" spans="31:33">
      <c r="AE281" s="245"/>
      <c r="AF281" s="246"/>
      <c r="AG281" s="245"/>
    </row>
    <row r="282" spans="31:33">
      <c r="AE282" s="245"/>
      <c r="AF282" s="246"/>
      <c r="AG282" s="245"/>
    </row>
    <row r="283" spans="31:33">
      <c r="AE283" s="245"/>
      <c r="AF283" s="246"/>
      <c r="AG283" s="245"/>
    </row>
    <row r="284" spans="31:33">
      <c r="AE284" s="245"/>
      <c r="AF284" s="246"/>
      <c r="AG284" s="245"/>
    </row>
    <row r="285" spans="31:33">
      <c r="AE285" s="245"/>
      <c r="AF285" s="246"/>
      <c r="AG285" s="245"/>
    </row>
    <row r="286" spans="31:33">
      <c r="AE286" s="245"/>
      <c r="AF286" s="246"/>
      <c r="AG286" s="245"/>
    </row>
    <row r="287" spans="31:33">
      <c r="AE287" s="245"/>
      <c r="AF287" s="246"/>
      <c r="AG287" s="245"/>
    </row>
    <row r="288" spans="31:33">
      <c r="AE288" s="245"/>
      <c r="AF288" s="246"/>
      <c r="AG288" s="245"/>
    </row>
    <row r="289" spans="31:33">
      <c r="AE289" s="245"/>
      <c r="AF289" s="246"/>
      <c r="AG289" s="245"/>
    </row>
    <row r="290" spans="31:33">
      <c r="AE290" s="245"/>
      <c r="AF290" s="246"/>
      <c r="AG290" s="245"/>
    </row>
    <row r="291" spans="31:33">
      <c r="AE291" s="245"/>
      <c r="AF291" s="246"/>
      <c r="AG291" s="245"/>
    </row>
    <row r="292" spans="31:33">
      <c r="AE292" s="245"/>
      <c r="AF292" s="246"/>
      <c r="AG292" s="245"/>
    </row>
    <row r="293" spans="31:33">
      <c r="AE293" s="245"/>
      <c r="AF293" s="246"/>
      <c r="AG293" s="245"/>
    </row>
    <row r="294" spans="31:33">
      <c r="AE294" s="245"/>
      <c r="AF294" s="246"/>
      <c r="AG294" s="245"/>
    </row>
    <row r="295" spans="31:33">
      <c r="AE295" s="245"/>
      <c r="AF295" s="246"/>
      <c r="AG295" s="245"/>
    </row>
    <row r="296" spans="31:33">
      <c r="AE296" s="245"/>
      <c r="AF296" s="246"/>
      <c r="AG296" s="245"/>
    </row>
    <row r="297" spans="31:33">
      <c r="AE297" s="245"/>
      <c r="AF297" s="246"/>
      <c r="AG297" s="245"/>
    </row>
    <row r="298" spans="31:33">
      <c r="AE298" s="245"/>
      <c r="AF298" s="246"/>
      <c r="AG298" s="245"/>
    </row>
    <row r="299" spans="31:33">
      <c r="AE299" s="245"/>
      <c r="AF299" s="246"/>
      <c r="AG299" s="245"/>
    </row>
    <row r="300" spans="31:33">
      <c r="AE300" s="245"/>
      <c r="AF300" s="246"/>
      <c r="AG300" s="245"/>
    </row>
    <row r="301" spans="31:33">
      <c r="AE301" s="245"/>
      <c r="AF301" s="246"/>
      <c r="AG301" s="245"/>
    </row>
    <row r="302" spans="31:33">
      <c r="AE302" s="245"/>
      <c r="AF302" s="246"/>
      <c r="AG302" s="245"/>
    </row>
    <row r="303" spans="31:33">
      <c r="AE303" s="245"/>
      <c r="AF303" s="246"/>
      <c r="AG303" s="245"/>
    </row>
    <row r="304" spans="31:33">
      <c r="AE304" s="245"/>
      <c r="AF304" s="246"/>
      <c r="AG304" s="245"/>
    </row>
  </sheetData>
  <sheetProtection formatCells="0" formatColumns="0" formatRows="0"/>
  <mergeCells count="17">
    <mergeCell ref="AV5:AV6"/>
    <mergeCell ref="AW5:AW6"/>
    <mergeCell ref="AT5:AT6"/>
    <mergeCell ref="R5:R6"/>
    <mergeCell ref="AD5:AD6"/>
    <mergeCell ref="AH5:AH6"/>
    <mergeCell ref="AL5:AL6"/>
    <mergeCell ref="AP5:AP6"/>
    <mergeCell ref="Z5:Z6"/>
    <mergeCell ref="A1:AT1"/>
    <mergeCell ref="A2:AT2"/>
    <mergeCell ref="A3:AT3"/>
    <mergeCell ref="A4:AT4"/>
    <mergeCell ref="N5:N6"/>
    <mergeCell ref="J5:J6"/>
    <mergeCell ref="V5:V6"/>
    <mergeCell ref="F5:F6"/>
  </mergeCells>
  <phoneticPr fontId="30" type="noConversion"/>
  <printOptions horizontalCentered="1"/>
  <pageMargins left="0.21" right="0" top="0.48" bottom="0.25" header="0.49" footer="0.32"/>
  <pageSetup paperSize="9" scale="11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75"/>
  <sheetViews>
    <sheetView zoomScaleNormal="100" zoomScaleSheetLayoutView="55" workbookViewId="0">
      <selection activeCell="AC42" sqref="AC42"/>
    </sheetView>
  </sheetViews>
  <sheetFormatPr defaultColWidth="0" defaultRowHeight="12" zeroHeight="1"/>
  <cols>
    <col min="1" max="1" width="3.85546875" style="163" customWidth="1"/>
    <col min="2" max="2" width="2.5703125" style="163" customWidth="1"/>
    <col min="3" max="3" width="13.28515625" style="163" customWidth="1"/>
    <col min="4" max="4" width="1.85546875" style="164" customWidth="1"/>
    <col min="5" max="5" width="10" style="187" customWidth="1"/>
    <col min="6" max="6" width="1.85546875" style="164" hidden="1" customWidth="1"/>
    <col min="7" max="7" width="11.42578125" style="163" hidden="1" customWidth="1"/>
    <col min="8" max="8" width="1.85546875" style="164" hidden="1" customWidth="1"/>
    <col min="9" max="9" width="10" style="163" hidden="1" customWidth="1"/>
    <col min="10" max="10" width="1.85546875" style="164" hidden="1" customWidth="1"/>
    <col min="11" max="11" width="10" style="163" hidden="1" customWidth="1"/>
    <col min="12" max="12" width="1.85546875" style="164" hidden="1" customWidth="1"/>
    <col min="13" max="13" width="10" style="187" hidden="1" customWidth="1"/>
    <col min="14" max="14" width="1.85546875" style="164" hidden="1" customWidth="1"/>
    <col min="15" max="15" width="10" style="164" hidden="1" customWidth="1"/>
    <col min="16" max="16" width="1.85546875" style="165" hidden="1" customWidth="1"/>
    <col min="17" max="17" width="10" style="163" hidden="1" customWidth="1"/>
    <col min="18" max="18" width="1.85546875" style="165" hidden="1" customWidth="1"/>
    <col min="19" max="19" width="10" style="163" hidden="1" customWidth="1"/>
    <col min="20" max="20" width="1.85546875" style="166" hidden="1" customWidth="1"/>
    <col min="21" max="21" width="11.7109375" style="163" hidden="1" customWidth="1"/>
    <col min="22" max="22" width="1.85546875" style="166" hidden="1" customWidth="1"/>
    <col min="23" max="23" width="12" style="163" hidden="1" customWidth="1"/>
    <col min="24" max="24" width="1.85546875" style="166" hidden="1" customWidth="1"/>
    <col min="25" max="25" width="10" style="163" hidden="1" customWidth="1"/>
    <col min="26" max="26" width="1.85546875" style="166" hidden="1" customWidth="1"/>
    <col min="27" max="27" width="10" style="163" hidden="1" customWidth="1"/>
    <col min="28" max="28" width="1.7109375" style="165" customWidth="1"/>
    <col min="29" max="29" width="13.140625" style="167" customWidth="1"/>
    <col min="30" max="30" width="4.42578125" style="163" hidden="1" customWidth="1"/>
    <col min="31" max="31" width="11.7109375" style="163" hidden="1" customWidth="1"/>
    <col min="32" max="32" width="4.28515625" style="163" hidden="1" customWidth="1"/>
    <col min="33" max="33" width="4.7109375" style="163" hidden="1" customWidth="1"/>
    <col min="34" max="34" width="11.140625" style="163" hidden="1" customWidth="1"/>
    <col min="35" max="35" width="4.28515625" style="163" hidden="1" customWidth="1"/>
    <col min="36" max="36" width="4.42578125" style="163" hidden="1" customWidth="1"/>
    <col min="37" max="37" width="11.140625" style="163" hidden="1" customWidth="1"/>
    <col min="38" max="38" width="4.7109375" style="163" hidden="1" customWidth="1"/>
    <col min="39" max="39" width="4.5703125" style="163" hidden="1" customWidth="1"/>
    <col min="40" max="40" width="13.5703125" style="163" hidden="1" customWidth="1"/>
    <col min="41" max="41" width="4.7109375" style="163" hidden="1" customWidth="1"/>
    <col min="42" max="42" width="4.28515625" style="163" hidden="1" customWidth="1"/>
    <col min="43" max="43" width="13.5703125" style="163" hidden="1" customWidth="1"/>
    <col min="44" max="44" width="20" style="163" hidden="1" customWidth="1"/>
    <col min="45" max="45" width="13.7109375" style="163" hidden="1" customWidth="1"/>
    <col min="46" max="46" width="12.85546875" style="163" hidden="1" customWidth="1"/>
    <col min="47" max="47" width="0" style="163" hidden="1" customWidth="1"/>
    <col min="48" max="48" width="13.140625" style="163" hidden="1" customWidth="1"/>
    <col min="49" max="49" width="0" style="163" hidden="1" customWidth="1"/>
    <col min="50" max="51" width="12.85546875" style="163" hidden="1" customWidth="1"/>
    <col min="52" max="57" width="0" style="163" hidden="1"/>
    <col min="58" max="59" width="12.85546875" style="163" hidden="1"/>
    <col min="60" max="16384" width="0" style="163" hidden="1"/>
  </cols>
  <sheetData>
    <row r="1" spans="1:56">
      <c r="A1" s="168" t="s">
        <v>86</v>
      </c>
      <c r="T1" s="165"/>
      <c r="V1" s="165"/>
      <c r="X1" s="165"/>
      <c r="Z1" s="165"/>
    </row>
    <row r="2" spans="1:56">
      <c r="A2" s="168" t="s">
        <v>28</v>
      </c>
      <c r="T2" s="165"/>
      <c r="V2" s="165"/>
      <c r="X2" s="165"/>
      <c r="Z2" s="165"/>
    </row>
    <row r="3" spans="1:56">
      <c r="A3" s="52" t="s">
        <v>435</v>
      </c>
      <c r="T3" s="165"/>
      <c r="V3" s="165"/>
      <c r="X3" s="165"/>
      <c r="Z3" s="165"/>
    </row>
    <row r="4" spans="1:56"/>
    <row r="5" spans="1:56">
      <c r="A5" s="188"/>
      <c r="B5" s="188"/>
      <c r="C5" s="188"/>
      <c r="D5" s="318"/>
      <c r="E5" s="319"/>
      <c r="F5" s="318"/>
      <c r="G5" s="188"/>
      <c r="H5" s="318"/>
      <c r="I5" s="188"/>
      <c r="J5" s="318"/>
      <c r="K5" s="188"/>
      <c r="L5" s="318"/>
      <c r="M5" s="319"/>
      <c r="N5" s="318"/>
      <c r="O5" s="318"/>
      <c r="P5" s="320"/>
      <c r="Q5" s="188"/>
      <c r="R5" s="320"/>
      <c r="S5" s="188"/>
      <c r="T5" s="321"/>
      <c r="U5" s="188"/>
      <c r="V5" s="321"/>
      <c r="W5" s="188"/>
      <c r="X5" s="321"/>
      <c r="Y5" s="188"/>
      <c r="Z5" s="321"/>
      <c r="AA5" s="188"/>
      <c r="AB5" s="320"/>
    </row>
    <row r="6" spans="1:56">
      <c r="A6" s="168" t="s">
        <v>29</v>
      </c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</row>
    <row r="7" spans="1:56">
      <c r="A7" s="168" t="s">
        <v>52</v>
      </c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</row>
    <row r="8" spans="1:56">
      <c r="A8" s="189"/>
      <c r="B8" s="189"/>
      <c r="C8" s="189"/>
      <c r="D8" s="322"/>
      <c r="E8" s="323"/>
      <c r="F8" s="322"/>
      <c r="G8" s="189"/>
      <c r="H8" s="322"/>
      <c r="I8" s="189"/>
      <c r="J8" s="322"/>
      <c r="K8" s="189"/>
      <c r="L8" s="322"/>
      <c r="M8" s="323"/>
      <c r="N8" s="322"/>
      <c r="O8" s="322"/>
      <c r="P8" s="324"/>
      <c r="Q8" s="189"/>
      <c r="R8" s="324"/>
      <c r="S8" s="189"/>
      <c r="T8" s="325"/>
      <c r="U8" s="189"/>
      <c r="V8" s="325"/>
      <c r="W8" s="189"/>
      <c r="X8" s="325"/>
      <c r="Y8" s="189"/>
      <c r="Z8" s="325"/>
      <c r="AA8" s="189"/>
      <c r="AB8" s="324"/>
      <c r="AC8" s="190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</row>
    <row r="9" spans="1:56">
      <c r="A9" s="188"/>
      <c r="B9" s="188"/>
      <c r="C9" s="188"/>
      <c r="D9" s="318"/>
      <c r="E9" s="319" t="s">
        <v>351</v>
      </c>
      <c r="F9" s="318"/>
      <c r="G9" s="326" t="s">
        <v>352</v>
      </c>
      <c r="H9" s="318"/>
      <c r="I9" s="326" t="s">
        <v>353</v>
      </c>
      <c r="J9" s="318"/>
      <c r="K9" s="326" t="s">
        <v>354</v>
      </c>
      <c r="L9" s="318"/>
      <c r="M9" s="319" t="s">
        <v>45</v>
      </c>
      <c r="N9" s="318"/>
      <c r="O9" s="318" t="s">
        <v>355</v>
      </c>
      <c r="P9" s="320"/>
      <c r="Q9" s="326" t="s">
        <v>356</v>
      </c>
      <c r="R9" s="321"/>
      <c r="S9" s="326" t="s">
        <v>357</v>
      </c>
      <c r="T9" s="321"/>
      <c r="U9" s="326" t="s">
        <v>358</v>
      </c>
      <c r="V9" s="321"/>
      <c r="W9" s="326" t="s">
        <v>359</v>
      </c>
      <c r="X9" s="321"/>
      <c r="Y9" s="326" t="s">
        <v>360</v>
      </c>
      <c r="Z9" s="321"/>
      <c r="AA9" s="326" t="s">
        <v>361</v>
      </c>
      <c r="AB9" s="321"/>
      <c r="AC9" s="187" t="s">
        <v>42</v>
      </c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</row>
    <row r="10" spans="1:56">
      <c r="A10" s="188"/>
      <c r="B10" s="188"/>
      <c r="C10" s="188"/>
      <c r="D10" s="318"/>
      <c r="E10" s="319"/>
      <c r="F10" s="318"/>
      <c r="G10" s="188"/>
      <c r="H10" s="318"/>
      <c r="I10" s="188"/>
      <c r="J10" s="318"/>
      <c r="K10" s="188"/>
      <c r="L10" s="318"/>
      <c r="M10" s="319"/>
      <c r="N10" s="318"/>
      <c r="O10" s="318"/>
      <c r="P10" s="320"/>
      <c r="Q10" s="326"/>
      <c r="R10" s="321"/>
      <c r="S10" s="326"/>
      <c r="T10" s="321"/>
      <c r="U10" s="326"/>
      <c r="V10" s="321"/>
      <c r="W10" s="326"/>
      <c r="X10" s="321"/>
      <c r="Y10" s="326"/>
      <c r="Z10" s="321"/>
      <c r="AA10" s="326"/>
      <c r="AB10" s="321"/>
      <c r="AC10" s="187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</row>
    <row r="11" spans="1:56">
      <c r="A11" s="188"/>
      <c r="B11" s="188" t="s">
        <v>81</v>
      </c>
      <c r="C11" s="188"/>
      <c r="D11" s="164" t="s">
        <v>7</v>
      </c>
      <c r="E11" s="167">
        <f>-TB!G43</f>
        <v>692113.44642857101</v>
      </c>
      <c r="F11" s="164" t="s">
        <v>7</v>
      </c>
      <c r="G11" s="167">
        <f>-TB!M43</f>
        <v>0</v>
      </c>
      <c r="H11" s="164" t="s">
        <v>7</v>
      </c>
      <c r="I11" s="167">
        <f>-TB!S43</f>
        <v>0</v>
      </c>
      <c r="J11" s="164" t="s">
        <v>7</v>
      </c>
      <c r="K11" s="167">
        <f>-TB!Y43</f>
        <v>0</v>
      </c>
      <c r="L11" s="164" t="s">
        <v>7</v>
      </c>
      <c r="M11" s="167">
        <f>-TB!AE43</f>
        <v>0</v>
      </c>
      <c r="N11" s="164" t="s">
        <v>7</v>
      </c>
      <c r="O11" s="167">
        <f>-TB!AK43</f>
        <v>0</v>
      </c>
      <c r="P11" s="165" t="s">
        <v>7</v>
      </c>
      <c r="Q11" s="167">
        <f>-TB!AQ43</f>
        <v>0</v>
      </c>
      <c r="R11" s="165" t="s">
        <v>7</v>
      </c>
      <c r="S11" s="167">
        <f>-TB!AW43</f>
        <v>0</v>
      </c>
      <c r="T11" s="165" t="s">
        <v>7</v>
      </c>
      <c r="U11" s="167">
        <f>-TB!BC43</f>
        <v>0</v>
      </c>
      <c r="V11" s="165" t="s">
        <v>7</v>
      </c>
      <c r="W11" s="167">
        <f>-TB!BI43</f>
        <v>0</v>
      </c>
      <c r="X11" s="165" t="s">
        <v>7</v>
      </c>
      <c r="Y11" s="167">
        <f>-TB!BO43</f>
        <v>0</v>
      </c>
      <c r="Z11" s="165" t="s">
        <v>7</v>
      </c>
      <c r="AA11" s="167">
        <f>-TB!BU43</f>
        <v>0</v>
      </c>
      <c r="AB11" s="165" t="s">
        <v>7</v>
      </c>
      <c r="AC11" s="167">
        <f>SUM(E11:AA11)</f>
        <v>692113.44642857101</v>
      </c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</row>
    <row r="12" spans="1:56">
      <c r="A12" s="188"/>
      <c r="B12" s="188"/>
      <c r="C12" s="188" t="s">
        <v>404</v>
      </c>
      <c r="E12" s="167">
        <f>-TB!G44</f>
        <v>-2700</v>
      </c>
      <c r="G12" s="167"/>
      <c r="I12" s="167"/>
      <c r="K12" s="167"/>
      <c r="M12" s="167">
        <f>-TB!AE44</f>
        <v>0</v>
      </c>
      <c r="O12" s="167">
        <f>-TB!AG44</f>
        <v>0</v>
      </c>
      <c r="Q12" s="167">
        <f>-TB!AI44</f>
        <v>0</v>
      </c>
      <c r="S12" s="167">
        <f>-TB!AK44</f>
        <v>0</v>
      </c>
      <c r="T12" s="165"/>
      <c r="U12" s="167"/>
      <c r="V12" s="165"/>
      <c r="W12" s="167">
        <f>-TB!BI44</f>
        <v>0</v>
      </c>
      <c r="X12" s="165"/>
      <c r="Y12" s="167">
        <f>-TB!BO44</f>
        <v>0</v>
      </c>
      <c r="Z12" s="165"/>
      <c r="AA12" s="167">
        <f>-TB!BU44</f>
        <v>0</v>
      </c>
      <c r="AC12" s="167">
        <f>SUM(E12:AA12)</f>
        <v>-2700</v>
      </c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</row>
    <row r="13" spans="1:56">
      <c r="A13" s="188"/>
      <c r="B13" s="188"/>
      <c r="C13" s="188" t="s">
        <v>256</v>
      </c>
      <c r="E13" s="167">
        <f>-TB!G45</f>
        <v>-329.96</v>
      </c>
      <c r="G13" s="167">
        <f>-TB!M45</f>
        <v>0</v>
      </c>
      <c r="I13" s="167">
        <f>-TB!S45</f>
        <v>0</v>
      </c>
      <c r="K13" s="167">
        <f>-TB!Y45</f>
        <v>0</v>
      </c>
      <c r="M13" s="167">
        <f>-TB!AE45</f>
        <v>0</v>
      </c>
      <c r="O13" s="167">
        <f>-TB!AK45</f>
        <v>0</v>
      </c>
      <c r="Q13" s="167">
        <f>-TB!AQ45</f>
        <v>0</v>
      </c>
      <c r="S13" s="167">
        <f>-TB!AW45</f>
        <v>0</v>
      </c>
      <c r="T13" s="165"/>
      <c r="U13" s="167">
        <f>-TB!BC45</f>
        <v>0</v>
      </c>
      <c r="V13" s="165"/>
      <c r="W13" s="167">
        <f>-TB!BI45</f>
        <v>0</v>
      </c>
      <c r="X13" s="165"/>
      <c r="Y13" s="167">
        <f>-TB!BO45</f>
        <v>0</v>
      </c>
      <c r="Z13" s="165"/>
      <c r="AA13" s="167">
        <f>-TB!BU45</f>
        <v>0</v>
      </c>
      <c r="AC13" s="167">
        <f>SUM(E13:AA13)</f>
        <v>-329.96</v>
      </c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</row>
    <row r="14" spans="1:56" s="188" customFormat="1" hidden="1">
      <c r="B14" s="188" t="s">
        <v>82</v>
      </c>
      <c r="D14" s="318"/>
      <c r="E14" s="167">
        <f>-TB!G46</f>
        <v>0</v>
      </c>
      <c r="F14" s="318"/>
      <c r="G14" s="167">
        <f>-TB!M46</f>
        <v>0</v>
      </c>
      <c r="H14" s="318"/>
      <c r="I14" s="167">
        <f>-TB!S46</f>
        <v>0</v>
      </c>
      <c r="J14" s="318"/>
      <c r="K14" s="167">
        <f>-TB!Y46</f>
        <v>0</v>
      </c>
      <c r="L14" s="318"/>
      <c r="M14" s="167">
        <f>-TB!AE46</f>
        <v>0</v>
      </c>
      <c r="N14" s="318"/>
      <c r="O14" s="167">
        <f>-TB!AK46</f>
        <v>0</v>
      </c>
      <c r="P14" s="320"/>
      <c r="Q14" s="167">
        <f>-TB!AQ46</f>
        <v>0</v>
      </c>
      <c r="R14" s="320"/>
      <c r="S14" s="167">
        <f>-TB!M46</f>
        <v>0</v>
      </c>
      <c r="T14" s="321"/>
      <c r="U14" s="167">
        <f>-TB!S46</f>
        <v>0</v>
      </c>
      <c r="V14" s="321"/>
      <c r="W14" s="167">
        <f>-TB!BE46</f>
        <v>0</v>
      </c>
      <c r="X14" s="321"/>
      <c r="Y14" s="167">
        <f>-TB!AE46</f>
        <v>0</v>
      </c>
      <c r="Z14" s="321"/>
      <c r="AA14" s="167">
        <f>-TB!AK46</f>
        <v>0</v>
      </c>
      <c r="AB14" s="320"/>
      <c r="AC14" s="167">
        <f>SUM(E14:AA14)</f>
        <v>0</v>
      </c>
    </row>
    <row r="15" spans="1:56" s="188" customFormat="1">
      <c r="B15" s="188" t="s">
        <v>253</v>
      </c>
      <c r="D15" s="318"/>
      <c r="E15" s="191">
        <f>-TB!G47</f>
        <v>0</v>
      </c>
      <c r="F15" s="318"/>
      <c r="G15" s="191">
        <f>-TB!M47</f>
        <v>0</v>
      </c>
      <c r="H15" s="318"/>
      <c r="I15" s="191">
        <f>-TB!S47</f>
        <v>0</v>
      </c>
      <c r="J15" s="318"/>
      <c r="K15" s="191">
        <f>-TB!Y47</f>
        <v>0</v>
      </c>
      <c r="L15" s="318"/>
      <c r="M15" s="191">
        <f>-TB!AE47</f>
        <v>0</v>
      </c>
      <c r="N15" s="318"/>
      <c r="O15" s="191">
        <f>-TB!AK47</f>
        <v>0</v>
      </c>
      <c r="P15" s="320"/>
      <c r="Q15" s="191">
        <f>-TB!AQ47</f>
        <v>0</v>
      </c>
      <c r="R15" s="320"/>
      <c r="S15" s="191">
        <f>-TB!M47</f>
        <v>0</v>
      </c>
      <c r="T15" s="321"/>
      <c r="U15" s="191">
        <f>-TB!BC47</f>
        <v>0</v>
      </c>
      <c r="V15" s="321"/>
      <c r="W15" s="191">
        <f>-TB!BI47</f>
        <v>0</v>
      </c>
      <c r="X15" s="321"/>
      <c r="Y15" s="191">
        <f>-TB!BO47</f>
        <v>0</v>
      </c>
      <c r="Z15" s="321"/>
      <c r="AA15" s="191">
        <f>-TB!BU47</f>
        <v>0</v>
      </c>
      <c r="AB15" s="320"/>
      <c r="AC15" s="167">
        <f>SUM(E15:AA15)</f>
        <v>0</v>
      </c>
    </row>
    <row r="16" spans="1:56" s="192" customFormat="1">
      <c r="D16" s="327"/>
      <c r="E16" s="328"/>
      <c r="F16" s="327"/>
      <c r="G16" s="328"/>
      <c r="H16" s="327"/>
      <c r="I16" s="328"/>
      <c r="J16" s="327"/>
      <c r="K16" s="328"/>
      <c r="L16" s="327"/>
      <c r="M16" s="328"/>
      <c r="N16" s="327"/>
      <c r="O16" s="328"/>
      <c r="P16" s="329"/>
      <c r="Q16" s="328"/>
      <c r="R16" s="329"/>
      <c r="T16" s="330"/>
      <c r="V16" s="330"/>
      <c r="X16" s="330"/>
      <c r="Z16" s="330"/>
      <c r="AB16" s="329"/>
      <c r="AC16" s="331"/>
    </row>
    <row r="17" spans="1:56" s="168" customFormat="1" ht="12.75" thickBot="1">
      <c r="A17" s="332"/>
      <c r="B17" s="332"/>
      <c r="C17" s="332" t="s">
        <v>30</v>
      </c>
      <c r="D17" s="333" t="s">
        <v>7</v>
      </c>
      <c r="E17" s="193">
        <f>SUM(E11:E15)</f>
        <v>689083.48642857105</v>
      </c>
      <c r="F17" s="333" t="s">
        <v>7</v>
      </c>
      <c r="G17" s="193">
        <f>SUM(G11:G15)</f>
        <v>0</v>
      </c>
      <c r="H17" s="333" t="s">
        <v>7</v>
      </c>
      <c r="I17" s="193">
        <f>SUM(I11:I15)</f>
        <v>0</v>
      </c>
      <c r="J17" s="333" t="s">
        <v>7</v>
      </c>
      <c r="K17" s="193">
        <f>SUM(K11:K15)</f>
        <v>0</v>
      </c>
      <c r="L17" s="333" t="s">
        <v>7</v>
      </c>
      <c r="M17" s="193">
        <f>SUM(M11:M15)</f>
        <v>0</v>
      </c>
      <c r="N17" s="333" t="s">
        <v>7</v>
      </c>
      <c r="O17" s="193">
        <f>SUM(O11:O15)</f>
        <v>0</v>
      </c>
      <c r="P17" s="334" t="s">
        <v>7</v>
      </c>
      <c r="Q17" s="193">
        <f>SUM(Q11:Q15)</f>
        <v>0</v>
      </c>
      <c r="R17" s="334" t="s">
        <v>7</v>
      </c>
      <c r="S17" s="193">
        <f>SUM(S11:S15)</f>
        <v>0</v>
      </c>
      <c r="T17" s="334" t="s">
        <v>7</v>
      </c>
      <c r="U17" s="193">
        <f>SUM(U11:U15)</f>
        <v>0</v>
      </c>
      <c r="V17" s="334" t="s">
        <v>7</v>
      </c>
      <c r="W17" s="332">
        <f>SUM(W11:W15)</f>
        <v>0</v>
      </c>
      <c r="X17" s="334" t="s">
        <v>7</v>
      </c>
      <c r="Y17" s="332">
        <f>SUM(Y11:Y15)</f>
        <v>0</v>
      </c>
      <c r="Z17" s="334" t="s">
        <v>7</v>
      </c>
      <c r="AA17" s="332">
        <f>SUM(AA11:AA15)</f>
        <v>0</v>
      </c>
      <c r="AB17" s="334" t="s">
        <v>7</v>
      </c>
      <c r="AC17" s="193">
        <f>SUM(AC11:AC16)</f>
        <v>689083.48642857105</v>
      </c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</row>
    <row r="18" spans="1:56">
      <c r="D18" s="187"/>
      <c r="F18" s="187"/>
      <c r="H18" s="187"/>
      <c r="J18" s="187"/>
      <c r="L18" s="187"/>
      <c r="M18" s="163"/>
      <c r="N18" s="187"/>
      <c r="O18" s="163"/>
      <c r="P18" s="335"/>
      <c r="S18" s="187"/>
      <c r="AC18" s="187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</row>
    <row r="19" spans="1:56">
      <c r="M19" s="163"/>
      <c r="O19" s="163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</row>
    <row r="20" spans="1:56">
      <c r="A20" s="168" t="s">
        <v>31</v>
      </c>
      <c r="M20" s="163"/>
      <c r="O20" s="163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</row>
    <row r="21" spans="1:56">
      <c r="A21" s="168" t="s">
        <v>53</v>
      </c>
      <c r="M21" s="163"/>
      <c r="O21" s="163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</row>
    <row r="22" spans="1:56">
      <c r="A22" s="189"/>
      <c r="B22" s="189"/>
      <c r="C22" s="189"/>
      <c r="D22" s="322"/>
      <c r="E22" s="323"/>
      <c r="F22" s="322"/>
      <c r="G22" s="189"/>
      <c r="H22" s="322"/>
      <c r="I22" s="189"/>
      <c r="J22" s="322"/>
      <c r="K22" s="189"/>
      <c r="L22" s="322"/>
      <c r="M22" s="189"/>
      <c r="N22" s="322"/>
      <c r="O22" s="189"/>
      <c r="P22" s="324"/>
      <c r="Q22" s="189"/>
      <c r="R22" s="324"/>
      <c r="S22" s="189"/>
      <c r="T22" s="325"/>
      <c r="U22" s="189"/>
      <c r="V22" s="325"/>
      <c r="W22" s="189"/>
      <c r="X22" s="325"/>
      <c r="Y22" s="189"/>
      <c r="Z22" s="325"/>
      <c r="AA22" s="189"/>
      <c r="AB22" s="324"/>
      <c r="AC22" s="190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</row>
    <row r="23" spans="1:56">
      <c r="A23" s="188"/>
      <c r="B23" s="188"/>
      <c r="C23" s="188"/>
      <c r="D23" s="318"/>
      <c r="E23" s="319" t="s">
        <v>351</v>
      </c>
      <c r="F23" s="318"/>
      <c r="G23" s="326" t="s">
        <v>352</v>
      </c>
      <c r="H23" s="318"/>
      <c r="I23" s="326" t="s">
        <v>353</v>
      </c>
      <c r="J23" s="318"/>
      <c r="K23" s="326" t="s">
        <v>354</v>
      </c>
      <c r="L23" s="318"/>
      <c r="M23" s="319" t="s">
        <v>45</v>
      </c>
      <c r="N23" s="318"/>
      <c r="O23" s="318" t="s">
        <v>355</v>
      </c>
      <c r="P23" s="320"/>
      <c r="Q23" s="326" t="s">
        <v>356</v>
      </c>
      <c r="R23" s="321"/>
      <c r="S23" s="326" t="s">
        <v>357</v>
      </c>
      <c r="T23" s="321"/>
      <c r="U23" s="326" t="s">
        <v>358</v>
      </c>
      <c r="V23" s="321"/>
      <c r="W23" s="326" t="s">
        <v>359</v>
      </c>
      <c r="X23" s="321"/>
      <c r="Y23" s="326" t="s">
        <v>360</v>
      </c>
      <c r="Z23" s="321"/>
      <c r="AA23" s="326" t="s">
        <v>361</v>
      </c>
      <c r="AB23" s="321"/>
      <c r="AC23" s="187" t="s">
        <v>42</v>
      </c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</row>
    <row r="24" spans="1:56">
      <c r="A24" s="188"/>
      <c r="B24" s="188"/>
      <c r="C24" s="188"/>
      <c r="D24" s="318"/>
      <c r="E24" s="319"/>
      <c r="F24" s="318"/>
      <c r="G24" s="188"/>
      <c r="H24" s="318"/>
      <c r="I24" s="188"/>
      <c r="J24" s="318"/>
      <c r="K24" s="188"/>
      <c r="L24" s="318"/>
      <c r="M24" s="188"/>
      <c r="N24" s="318"/>
      <c r="O24" s="188"/>
      <c r="P24" s="320"/>
      <c r="Q24" s="188"/>
      <c r="R24" s="321"/>
      <c r="S24" s="326"/>
      <c r="T24" s="321"/>
      <c r="U24" s="326"/>
      <c r="V24" s="321"/>
      <c r="W24" s="326"/>
      <c r="X24" s="321"/>
      <c r="Y24" s="326"/>
      <c r="Z24" s="321"/>
      <c r="AA24" s="326"/>
      <c r="AB24" s="321"/>
      <c r="AC24" s="187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</row>
    <row r="25" spans="1:56">
      <c r="A25" s="188"/>
      <c r="B25" s="188" t="s">
        <v>53</v>
      </c>
      <c r="C25" s="188"/>
      <c r="D25" s="164" t="s">
        <v>7</v>
      </c>
      <c r="E25" s="167">
        <f>TB!G52</f>
        <v>427176.81</v>
      </c>
      <c r="F25" s="164" t="s">
        <v>7</v>
      </c>
      <c r="G25" s="167">
        <f>TB!M52</f>
        <v>0</v>
      </c>
      <c r="H25" s="164" t="s">
        <v>7</v>
      </c>
      <c r="I25" s="167">
        <f>TB!S52</f>
        <v>0</v>
      </c>
      <c r="J25" s="164" t="s">
        <v>7</v>
      </c>
      <c r="K25" s="167">
        <f>TB!Y52</f>
        <v>0</v>
      </c>
      <c r="L25" s="164" t="s">
        <v>7</v>
      </c>
      <c r="M25" s="167">
        <f>TB!AE52</f>
        <v>0</v>
      </c>
      <c r="N25" s="164" t="s">
        <v>7</v>
      </c>
      <c r="O25" s="167">
        <f>TB!AK52</f>
        <v>0</v>
      </c>
      <c r="P25" s="165" t="s">
        <v>7</v>
      </c>
      <c r="Q25" s="167">
        <f>TB!AQ52</f>
        <v>0</v>
      </c>
      <c r="R25" s="165" t="s">
        <v>7</v>
      </c>
      <c r="S25" s="167">
        <f>TB!AW52</f>
        <v>0</v>
      </c>
      <c r="T25" s="165" t="s">
        <v>7</v>
      </c>
      <c r="U25" s="167">
        <f>TB!BC52</f>
        <v>0</v>
      </c>
      <c r="V25" s="165" t="s">
        <v>7</v>
      </c>
      <c r="W25" s="167">
        <f>TB!BI52</f>
        <v>0</v>
      </c>
      <c r="X25" s="165" t="s">
        <v>7</v>
      </c>
      <c r="Y25" s="167">
        <f>TB!BO52</f>
        <v>0</v>
      </c>
      <c r="Z25" s="165" t="s">
        <v>7</v>
      </c>
      <c r="AA25" s="167">
        <f>TB!BU52</f>
        <v>0</v>
      </c>
      <c r="AB25" s="165" t="s">
        <v>7</v>
      </c>
      <c r="AC25" s="187">
        <f>SUM(E25:AA25)</f>
        <v>427176.81</v>
      </c>
      <c r="AR25" s="191"/>
      <c r="AS25" s="188"/>
      <c r="AT25" s="191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</row>
    <row r="26" spans="1:56" s="189" customFormat="1">
      <c r="B26" s="189" t="s">
        <v>170</v>
      </c>
      <c r="D26" s="322"/>
      <c r="E26" s="190">
        <f>TB!G53</f>
        <v>5925.7999999999993</v>
      </c>
      <c r="F26" s="322"/>
      <c r="G26" s="190">
        <f>TB!M53</f>
        <v>0</v>
      </c>
      <c r="H26" s="322"/>
      <c r="I26" s="190">
        <f>TB!S53</f>
        <v>0</v>
      </c>
      <c r="J26" s="322"/>
      <c r="K26" s="190">
        <f>TB!Y53</f>
        <v>0</v>
      </c>
      <c r="L26" s="322"/>
      <c r="M26" s="190">
        <f>TB!AE53</f>
        <v>0</v>
      </c>
      <c r="N26" s="322"/>
      <c r="O26" s="190">
        <f>TB!AK53</f>
        <v>0</v>
      </c>
      <c r="P26" s="324"/>
      <c r="Q26" s="190">
        <f>TB!AQ53</f>
        <v>0</v>
      </c>
      <c r="R26" s="325"/>
      <c r="S26" s="190">
        <f>TB!AW53</f>
        <v>0</v>
      </c>
      <c r="T26" s="325"/>
      <c r="U26" s="190">
        <f>TB!BC53</f>
        <v>0</v>
      </c>
      <c r="V26" s="325"/>
      <c r="W26" s="190">
        <f>TB!BI53</f>
        <v>0</v>
      </c>
      <c r="X26" s="325"/>
      <c r="Y26" s="190">
        <f>TB!BO53</f>
        <v>0</v>
      </c>
      <c r="Z26" s="325"/>
      <c r="AA26" s="190">
        <f>TB!BU53</f>
        <v>0</v>
      </c>
      <c r="AB26" s="325"/>
      <c r="AC26" s="187">
        <f>SUM(E26:AA26)</f>
        <v>5925.7999999999993</v>
      </c>
      <c r="AR26" s="190"/>
      <c r="AT26" s="190"/>
    </row>
    <row r="27" spans="1:56">
      <c r="M27" s="163"/>
      <c r="O27" s="163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</row>
    <row r="28" spans="1:56" s="168" customFormat="1" ht="12.75" thickBot="1">
      <c r="A28" s="332"/>
      <c r="B28" s="332"/>
      <c r="C28" s="332" t="s">
        <v>30</v>
      </c>
      <c r="D28" s="336" t="s">
        <v>7</v>
      </c>
      <c r="E28" s="337">
        <f>SUM(E25:E26)</f>
        <v>433102.61</v>
      </c>
      <c r="F28" s="336" t="s">
        <v>7</v>
      </c>
      <c r="G28" s="337">
        <f>SUM(G25:G26)</f>
        <v>0</v>
      </c>
      <c r="H28" s="336" t="s">
        <v>7</v>
      </c>
      <c r="I28" s="337">
        <f>SUM(I25:I26)</f>
        <v>0</v>
      </c>
      <c r="J28" s="336" t="s">
        <v>7</v>
      </c>
      <c r="K28" s="337">
        <f>SUM(K25:K26)</f>
        <v>0</v>
      </c>
      <c r="L28" s="336" t="s">
        <v>7</v>
      </c>
      <c r="M28" s="337">
        <f>SUM(M25:M26)</f>
        <v>0</v>
      </c>
      <c r="N28" s="333" t="s">
        <v>7</v>
      </c>
      <c r="O28" s="337">
        <f>SUM(O25:O26)</f>
        <v>0</v>
      </c>
      <c r="P28" s="334" t="s">
        <v>7</v>
      </c>
      <c r="Q28" s="337">
        <f>SUM(Q25:Q26)</f>
        <v>0</v>
      </c>
      <c r="R28" s="334" t="s">
        <v>7</v>
      </c>
      <c r="S28" s="332">
        <f>SUM(S25:S26)</f>
        <v>0</v>
      </c>
      <c r="T28" s="334" t="s">
        <v>7</v>
      </c>
      <c r="U28" s="332">
        <f>SUM(U25:U26)</f>
        <v>0</v>
      </c>
      <c r="V28" s="334" t="s">
        <v>7</v>
      </c>
      <c r="W28" s="332">
        <f>SUM(W25:W26)</f>
        <v>0</v>
      </c>
      <c r="X28" s="334" t="s">
        <v>7</v>
      </c>
      <c r="Y28" s="332">
        <f>SUM(Y25:Y26)</f>
        <v>0</v>
      </c>
      <c r="Z28" s="334" t="s">
        <v>7</v>
      </c>
      <c r="AA28" s="332">
        <f>SUM(AA25:AA26)</f>
        <v>0</v>
      </c>
      <c r="AB28" s="334" t="s">
        <v>7</v>
      </c>
      <c r="AC28" s="163">
        <f>AC25+AC26</f>
        <v>433102.61</v>
      </c>
      <c r="AR28" s="193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</row>
    <row r="29" spans="1:56">
      <c r="D29" s="187"/>
      <c r="F29" s="187"/>
      <c r="H29" s="187"/>
      <c r="J29" s="187"/>
      <c r="L29" s="187"/>
      <c r="N29" s="187"/>
      <c r="O29" s="187"/>
      <c r="P29" s="335"/>
      <c r="Q29" s="187"/>
      <c r="S29" s="187"/>
      <c r="U29" s="187"/>
      <c r="W29" s="187"/>
      <c r="X29" s="335"/>
      <c r="Y29" s="187"/>
      <c r="Z29" s="335"/>
      <c r="AA29" s="187"/>
      <c r="AB29" s="335"/>
      <c r="AC29" s="187"/>
      <c r="AR29" s="167"/>
    </row>
    <row r="30" spans="1:56">
      <c r="E30" s="338"/>
      <c r="M30" s="338"/>
      <c r="O30" s="338"/>
      <c r="Q30" s="338"/>
      <c r="S30" s="338"/>
      <c r="U30" s="338"/>
      <c r="W30" s="338"/>
      <c r="X30" s="339"/>
      <c r="Y30" s="338"/>
      <c r="Z30" s="339"/>
      <c r="AA30" s="338"/>
      <c r="AB30" s="339"/>
      <c r="AC30" s="338"/>
    </row>
    <row r="31" spans="1:56" hidden="1">
      <c r="A31" s="168" t="s">
        <v>33</v>
      </c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</row>
    <row r="32" spans="1:56" hidden="1">
      <c r="A32" s="168" t="s">
        <v>57</v>
      </c>
      <c r="B32" s="340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</row>
    <row r="33" spans="1:56" hidden="1">
      <c r="A33" s="189"/>
      <c r="B33" s="189"/>
      <c r="C33" s="189"/>
      <c r="D33" s="322"/>
      <c r="E33" s="323"/>
      <c r="F33" s="322"/>
      <c r="G33" s="189"/>
      <c r="H33" s="322"/>
      <c r="I33" s="189"/>
      <c r="J33" s="322"/>
      <c r="K33" s="189"/>
      <c r="L33" s="322"/>
      <c r="M33" s="323"/>
      <c r="N33" s="322"/>
      <c r="O33" s="322"/>
      <c r="P33" s="324"/>
      <c r="Q33" s="189"/>
      <c r="R33" s="324"/>
      <c r="S33" s="189"/>
      <c r="T33" s="325"/>
      <c r="U33" s="189"/>
      <c r="V33" s="325"/>
      <c r="W33" s="189"/>
      <c r="X33" s="325"/>
      <c r="Y33" s="189"/>
      <c r="Z33" s="325"/>
      <c r="AA33" s="189"/>
      <c r="AB33" s="324"/>
      <c r="AC33" s="190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</row>
    <row r="34" spans="1:56" hidden="1">
      <c r="A34" s="188"/>
      <c r="B34" s="188"/>
      <c r="C34" s="188"/>
      <c r="D34" s="318"/>
      <c r="E34" s="319" t="s">
        <v>45</v>
      </c>
      <c r="F34" s="318"/>
      <c r="G34" s="188"/>
      <c r="H34" s="318"/>
      <c r="I34" s="188"/>
      <c r="J34" s="318"/>
      <c r="K34" s="188"/>
      <c r="L34" s="318"/>
      <c r="M34" s="319" t="s">
        <v>45</v>
      </c>
      <c r="N34" s="318"/>
      <c r="O34" s="318" t="s">
        <v>46</v>
      </c>
      <c r="P34" s="320"/>
      <c r="Q34" s="326" t="s">
        <v>40</v>
      </c>
      <c r="R34" s="321"/>
      <c r="S34" s="326" t="s">
        <v>48</v>
      </c>
      <c r="T34" s="321"/>
      <c r="U34" s="326" t="s">
        <v>41</v>
      </c>
      <c r="V34" s="321"/>
      <c r="W34" s="326" t="s">
        <v>49</v>
      </c>
      <c r="X34" s="321"/>
      <c r="Y34" s="326" t="s">
        <v>50</v>
      </c>
      <c r="Z34" s="321"/>
      <c r="AA34" s="326" t="s">
        <v>51</v>
      </c>
      <c r="AB34" s="321"/>
      <c r="AC34" s="187" t="s">
        <v>42</v>
      </c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</row>
    <row r="35" spans="1:56" hidden="1">
      <c r="A35" s="188"/>
      <c r="B35" s="188"/>
      <c r="C35" s="188"/>
      <c r="D35" s="318"/>
      <c r="E35" s="319"/>
      <c r="F35" s="318"/>
      <c r="G35" s="188"/>
      <c r="H35" s="318"/>
      <c r="I35" s="188"/>
      <c r="J35" s="318"/>
      <c r="K35" s="188"/>
      <c r="L35" s="318"/>
      <c r="M35" s="319"/>
      <c r="N35" s="318"/>
      <c r="O35" s="318"/>
      <c r="P35" s="320"/>
      <c r="Q35" s="326"/>
      <c r="R35" s="321"/>
      <c r="S35" s="326"/>
      <c r="T35" s="321"/>
      <c r="U35" s="326"/>
      <c r="V35" s="321"/>
      <c r="W35" s="326"/>
      <c r="X35" s="321"/>
      <c r="Y35" s="326"/>
      <c r="Z35" s="321"/>
      <c r="AA35" s="326"/>
      <c r="AB35" s="321"/>
      <c r="AC35" s="187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</row>
    <row r="36" spans="1:56" s="188" customFormat="1" hidden="1">
      <c r="A36" s="188" t="s">
        <v>83</v>
      </c>
      <c r="B36" s="188" t="s">
        <v>171</v>
      </c>
      <c r="D36" s="318" t="s">
        <v>7</v>
      </c>
      <c r="E36" s="319" t="e">
        <f>TB!#REF!</f>
        <v>#REF!</v>
      </c>
      <c r="F36" s="318" t="s">
        <v>7</v>
      </c>
      <c r="H36" s="318" t="s">
        <v>7</v>
      </c>
      <c r="J36" s="318" t="s">
        <v>7</v>
      </c>
      <c r="L36" s="318" t="s">
        <v>7</v>
      </c>
      <c r="M36" s="319" t="e">
        <f>TB!#REF!</f>
        <v>#REF!</v>
      </c>
      <c r="N36" s="318" t="s">
        <v>7</v>
      </c>
      <c r="O36" s="319" t="e">
        <f>TB!#REF!</f>
        <v>#REF!</v>
      </c>
      <c r="P36" s="320" t="s">
        <v>7</v>
      </c>
      <c r="Q36" s="319" t="e">
        <f>TB!#REF!</f>
        <v>#REF!</v>
      </c>
      <c r="R36" s="320" t="s">
        <v>7</v>
      </c>
      <c r="S36" s="319">
        <f>TB!M82</f>
        <v>0</v>
      </c>
      <c r="T36" s="320" t="s">
        <v>7</v>
      </c>
      <c r="U36" s="319">
        <f>TB!S82</f>
        <v>0</v>
      </c>
      <c r="V36" s="320" t="s">
        <v>7</v>
      </c>
      <c r="W36" s="319">
        <f>TB!Y82</f>
        <v>0</v>
      </c>
      <c r="X36" s="320" t="s">
        <v>7</v>
      </c>
      <c r="Y36" s="319">
        <f>TB!AE82</f>
        <v>0</v>
      </c>
      <c r="Z36" s="320" t="s">
        <v>7</v>
      </c>
      <c r="AA36" s="319">
        <f>TB!AK82</f>
        <v>0</v>
      </c>
      <c r="AB36" s="320" t="s">
        <v>7</v>
      </c>
      <c r="AC36" s="191" t="e">
        <f>SUM(L36:AA36)</f>
        <v>#REF!</v>
      </c>
    </row>
    <row r="37" spans="1:56" s="189" customFormat="1" hidden="1">
      <c r="B37" s="189" t="s">
        <v>316</v>
      </c>
      <c r="D37" s="322"/>
      <c r="E37" s="323" t="e">
        <f>TB!#REF!</f>
        <v>#REF!</v>
      </c>
      <c r="F37" s="322"/>
      <c r="H37" s="322"/>
      <c r="J37" s="322"/>
      <c r="L37" s="322"/>
      <c r="M37" s="323" t="e">
        <f>TB!#REF!</f>
        <v>#REF!</v>
      </c>
      <c r="N37" s="322"/>
      <c r="O37" s="323" t="e">
        <f>TB!#REF!</f>
        <v>#REF!</v>
      </c>
      <c r="P37" s="324"/>
      <c r="Q37" s="323" t="e">
        <f>TB!#REF!</f>
        <v>#REF!</v>
      </c>
      <c r="R37" s="324"/>
      <c r="S37" s="323">
        <f>TB!M83</f>
        <v>0</v>
      </c>
      <c r="T37" s="324"/>
      <c r="U37" s="323">
        <f>TB!S83</f>
        <v>0</v>
      </c>
      <c r="V37" s="324"/>
      <c r="W37" s="323">
        <f>TB!Y83</f>
        <v>0</v>
      </c>
      <c r="X37" s="324"/>
      <c r="Y37" s="323">
        <f>TB!AE83</f>
        <v>0</v>
      </c>
      <c r="Z37" s="324"/>
      <c r="AA37" s="323">
        <f>TB!AK83</f>
        <v>0</v>
      </c>
      <c r="AB37" s="324"/>
      <c r="AC37" s="190" t="e">
        <f>SUM(L37:AA37)</f>
        <v>#REF!</v>
      </c>
    </row>
    <row r="38" spans="1:56" hidden="1"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</row>
    <row r="39" spans="1:56" s="168" customFormat="1" ht="12.75" hidden="1" thickBot="1">
      <c r="A39" s="332"/>
      <c r="B39" s="332"/>
      <c r="C39" s="332" t="s">
        <v>30</v>
      </c>
      <c r="D39" s="333" t="s">
        <v>7</v>
      </c>
      <c r="E39" s="193" t="e">
        <f>SUM(E36:E37)</f>
        <v>#REF!</v>
      </c>
      <c r="F39" s="333" t="s">
        <v>7</v>
      </c>
      <c r="G39" s="332"/>
      <c r="H39" s="333" t="s">
        <v>7</v>
      </c>
      <c r="I39" s="332"/>
      <c r="J39" s="333" t="s">
        <v>7</v>
      </c>
      <c r="K39" s="332"/>
      <c r="L39" s="333" t="s">
        <v>7</v>
      </c>
      <c r="M39" s="193" t="e">
        <f>SUM(M36:M37)</f>
        <v>#REF!</v>
      </c>
      <c r="N39" s="333" t="s">
        <v>7</v>
      </c>
      <c r="O39" s="332" t="e">
        <f>SUM(O36:O37)</f>
        <v>#REF!</v>
      </c>
      <c r="P39" s="334" t="s">
        <v>7</v>
      </c>
      <c r="Q39" s="193" t="e">
        <f>SUM(Q36:Q37)</f>
        <v>#REF!</v>
      </c>
      <c r="R39" s="334" t="s">
        <v>7</v>
      </c>
      <c r="S39" s="332">
        <f>SUM(S36:S37)</f>
        <v>0</v>
      </c>
      <c r="T39" s="334" t="s">
        <v>7</v>
      </c>
      <c r="U39" s="332">
        <f>SUM(U36:U37)</f>
        <v>0</v>
      </c>
      <c r="V39" s="334" t="s">
        <v>7</v>
      </c>
      <c r="W39" s="332">
        <f>SUM(W36:W37)</f>
        <v>0</v>
      </c>
      <c r="X39" s="334" t="s">
        <v>7</v>
      </c>
      <c r="Y39" s="332">
        <f>SUM(Y36:Y37)</f>
        <v>0</v>
      </c>
      <c r="Z39" s="334" t="s">
        <v>7</v>
      </c>
      <c r="AA39" s="332">
        <f>SUM(AA36:AA37)</f>
        <v>0</v>
      </c>
      <c r="AB39" s="334" t="s">
        <v>7</v>
      </c>
      <c r="AC39" s="193" t="e">
        <f>SUM(AC36:AC37)</f>
        <v>#REF!</v>
      </c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</row>
    <row r="40" spans="1:56" hidden="1">
      <c r="D40" s="187"/>
      <c r="E40" s="187" t="e">
        <f>E39+IS!#REF!</f>
        <v>#REF!</v>
      </c>
      <c r="F40" s="187"/>
      <c r="H40" s="187"/>
      <c r="J40" s="187"/>
      <c r="L40" s="187"/>
      <c r="M40" s="187" t="e">
        <f>M39+IS!#REF!</f>
        <v>#REF!</v>
      </c>
      <c r="N40" s="187"/>
      <c r="O40" s="187" t="e">
        <f>O39+IS!V48</f>
        <v>#REF!</v>
      </c>
      <c r="P40" s="335"/>
      <c r="Q40" s="187" t="e">
        <f>Q39+IS!Z48</f>
        <v>#REF!</v>
      </c>
      <c r="S40" s="187">
        <f>S39+IS!AB48</f>
        <v>0</v>
      </c>
      <c r="U40" s="163">
        <f>U39+IS!AF48</f>
        <v>0</v>
      </c>
      <c r="W40" s="163">
        <f>W39+IS!AJ48</f>
        <v>0</v>
      </c>
      <c r="Y40" s="163">
        <f>Y39+IS!AN48</f>
        <v>0</v>
      </c>
      <c r="AC40" s="167" t="e">
        <f>AC39+IS!AT48</f>
        <v>#REF!</v>
      </c>
    </row>
    <row r="41" spans="1:56" hidden="1"/>
    <row r="42" spans="1:56">
      <c r="A42" s="163" t="s">
        <v>84</v>
      </c>
    </row>
    <row r="43" spans="1:56"/>
    <row r="44" spans="1:56"/>
    <row r="45" spans="1:56">
      <c r="A45" s="168" t="s">
        <v>407</v>
      </c>
    </row>
    <row r="46" spans="1:56">
      <c r="A46" s="163" t="s">
        <v>181</v>
      </c>
    </row>
    <row r="47" spans="1:56"/>
    <row r="48" spans="1:56" hidden="1"/>
    <row r="49" spans="1:2" hidden="1">
      <c r="B49" s="163">
        <v>472753.27750000003</v>
      </c>
    </row>
    <row r="50" spans="1:2" hidden="1">
      <c r="A50" s="168" t="s">
        <v>85</v>
      </c>
      <c r="B50" s="163">
        <v>0</v>
      </c>
    </row>
    <row r="51" spans="1:2">
      <c r="A51" s="168"/>
    </row>
    <row r="52" spans="1:2">
      <c r="A52" s="16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63">
        <v>117000</v>
      </c>
    </row>
    <row r="62" spans="1:2" hidden="1">
      <c r="B62" s="163">
        <v>385</v>
      </c>
    </row>
    <row r="63" spans="1:2" hidden="1">
      <c r="B63" s="163">
        <v>25446.428571428569</v>
      </c>
    </row>
    <row r="64" spans="1:2" hidden="1">
      <c r="B64" s="163">
        <v>24318.652857142857</v>
      </c>
    </row>
    <row r="65" spans="2:2" hidden="1">
      <c r="B65" s="163">
        <v>4425.51</v>
      </c>
    </row>
    <row r="66" spans="2:2" hidden="1">
      <c r="B66" s="163">
        <v>66481.954285714281</v>
      </c>
    </row>
    <row r="67" spans="2:2" hidden="1">
      <c r="B67" s="163">
        <v>41594.761428571415</v>
      </c>
    </row>
    <row r="68" spans="2:2" hidden="1">
      <c r="B68" s="163">
        <v>81118.234642857133</v>
      </c>
    </row>
    <row r="69" spans="2:2" hidden="1">
      <c r="B69" s="163">
        <v>12791.97</v>
      </c>
    </row>
    <row r="70" spans="2:2" hidden="1">
      <c r="B70" s="163">
        <v>8232.6</v>
      </c>
    </row>
    <row r="71" spans="2:2" hidden="1">
      <c r="B71" s="163">
        <v>8932.2199999999993</v>
      </c>
    </row>
    <row r="72" spans="2:2" hidden="1">
      <c r="B72" s="163">
        <v>2200</v>
      </c>
    </row>
    <row r="73" spans="2:2" hidden="1">
      <c r="B73" s="163">
        <v>2675.5035999996589</v>
      </c>
    </row>
    <row r="74" spans="2:2" hidden="1"/>
    <row r="75" spans="2:2" hidden="1">
      <c r="B75" s="16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43" bottom="0.25" header="0.46" footer="0.27"/>
  <pageSetup paperSize="9" scale="75" fitToWidth="0" fitToHeight="0" orientation="landscape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E63"/>
  <sheetViews>
    <sheetView zoomScaleNormal="100"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AM25" sqref="AM25"/>
    </sheetView>
  </sheetViews>
  <sheetFormatPr defaultRowHeight="12.75" customHeight="1"/>
  <cols>
    <col min="1" max="1" width="5.7109375" style="85" customWidth="1"/>
    <col min="2" max="2" width="7.85546875" style="82" customWidth="1"/>
    <col min="3" max="3" width="18.28515625" style="83" customWidth="1"/>
    <col min="4" max="4" width="0.5703125" style="83" customWidth="1"/>
    <col min="5" max="5" width="11" style="83" customWidth="1"/>
    <col min="6" max="6" width="12.42578125" style="84" hidden="1" customWidth="1"/>
    <col min="7" max="7" width="11.140625" style="83" hidden="1" customWidth="1"/>
    <col min="8" max="8" width="10.42578125" style="83" hidden="1" customWidth="1"/>
    <col min="9" max="9" width="10.28515625" style="83" hidden="1" customWidth="1"/>
    <col min="10" max="10" width="10.42578125" style="83" hidden="1" customWidth="1"/>
    <col min="11" max="11" width="10.7109375" style="83" hidden="1" customWidth="1"/>
    <col min="12" max="12" width="10.28515625" style="83" hidden="1" customWidth="1"/>
    <col min="13" max="14" width="9.85546875" style="83" hidden="1" customWidth="1"/>
    <col min="15" max="15" width="10.42578125" style="83" hidden="1" customWidth="1"/>
    <col min="16" max="16" width="11.85546875" style="83" hidden="1" customWidth="1"/>
    <col min="17" max="17" width="9.5703125" style="83" hidden="1" customWidth="1"/>
    <col min="18" max="18" width="9.7109375" style="83" hidden="1" customWidth="1"/>
    <col min="19" max="19" width="9.42578125" style="83" hidden="1" customWidth="1"/>
    <col min="20" max="20" width="11.5703125" style="83" hidden="1" customWidth="1"/>
    <col min="21" max="21" width="9.85546875" style="83" hidden="1" customWidth="1"/>
    <col min="22" max="22" width="10.7109375" style="83" customWidth="1"/>
    <col min="23" max="23" width="11" style="83" customWidth="1"/>
    <col min="24" max="24" width="8.7109375" style="83" hidden="1" customWidth="1"/>
    <col min="25" max="25" width="8.85546875" style="83" hidden="1" customWidth="1"/>
    <col min="26" max="26" width="9" style="83" hidden="1" customWidth="1"/>
    <col min="27" max="27" width="8.85546875" style="83" hidden="1" customWidth="1"/>
    <col min="28" max="28" width="8.5703125" style="83" hidden="1" customWidth="1"/>
    <col min="29" max="29" width="9" style="83" hidden="1" customWidth="1"/>
    <col min="30" max="34" width="10.28515625" style="83" hidden="1" customWidth="1"/>
    <col min="35" max="35" width="10.85546875" style="83" customWidth="1"/>
    <col min="36" max="36" width="11.5703125" style="83" customWidth="1"/>
    <col min="37" max="37" width="14" style="83" customWidth="1"/>
    <col min="38" max="38" width="9.5703125" style="83" customWidth="1"/>
    <col min="39" max="39" width="11" style="83" customWidth="1"/>
    <col min="40" max="50" width="9.85546875" style="83" customWidth="1"/>
    <col min="51" max="16384" width="9.140625" style="83"/>
  </cols>
  <sheetData>
    <row r="1" spans="1:57" ht="12.75" customHeight="1">
      <c r="A1" s="81" t="s">
        <v>184</v>
      </c>
      <c r="AL1" s="261"/>
    </row>
    <row r="2" spans="1:57" ht="12.75" customHeight="1">
      <c r="A2" s="81" t="s">
        <v>436</v>
      </c>
      <c r="AL2" s="261"/>
    </row>
    <row r="3" spans="1:57" ht="12.75" customHeight="1">
      <c r="B3" s="85"/>
      <c r="AL3" s="261"/>
    </row>
    <row r="4" spans="1:57" s="86" customFormat="1" ht="12.75" customHeight="1">
      <c r="A4" s="81"/>
      <c r="B4" s="303" t="s">
        <v>185</v>
      </c>
      <c r="C4" s="86" t="s">
        <v>186</v>
      </c>
      <c r="E4" s="87"/>
      <c r="F4" s="304">
        <v>2012</v>
      </c>
      <c r="G4" s="87" t="s">
        <v>187</v>
      </c>
      <c r="H4" s="87" t="s">
        <v>188</v>
      </c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>
        <v>2014</v>
      </c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362</v>
      </c>
      <c r="AJ4" s="87">
        <v>2015</v>
      </c>
      <c r="AK4" s="87"/>
      <c r="AL4" s="262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57" s="86" customFormat="1" ht="12.75" customHeight="1">
      <c r="A5" s="81" t="s">
        <v>189</v>
      </c>
      <c r="B5" s="303"/>
      <c r="E5" s="87" t="s">
        <v>190</v>
      </c>
      <c r="F5" s="305" t="s">
        <v>191</v>
      </c>
      <c r="G5" s="87" t="s">
        <v>192</v>
      </c>
      <c r="H5" s="87" t="s">
        <v>193</v>
      </c>
      <c r="I5" s="87" t="s">
        <v>194</v>
      </c>
      <c r="J5" s="87" t="s">
        <v>195</v>
      </c>
      <c r="K5" s="87" t="s">
        <v>196</v>
      </c>
      <c r="L5" s="87" t="s">
        <v>197</v>
      </c>
      <c r="M5" s="87" t="s">
        <v>198</v>
      </c>
      <c r="N5" s="87" t="s">
        <v>199</v>
      </c>
      <c r="O5" s="87" t="s">
        <v>200</v>
      </c>
      <c r="P5" s="87" t="s">
        <v>201</v>
      </c>
      <c r="Q5" s="87" t="s">
        <v>202</v>
      </c>
      <c r="R5" s="87" t="s">
        <v>203</v>
      </c>
      <c r="S5" s="87" t="s">
        <v>204</v>
      </c>
      <c r="T5" s="87" t="s">
        <v>205</v>
      </c>
      <c r="U5" s="87" t="s">
        <v>30</v>
      </c>
      <c r="V5" s="87" t="s">
        <v>192</v>
      </c>
      <c r="W5" s="87" t="s">
        <v>351</v>
      </c>
      <c r="X5" s="87" t="s">
        <v>352</v>
      </c>
      <c r="Y5" s="87" t="s">
        <v>353</v>
      </c>
      <c r="Z5" s="87" t="s">
        <v>354</v>
      </c>
      <c r="AA5" s="87" t="s">
        <v>45</v>
      </c>
      <c r="AB5" s="87" t="s">
        <v>355</v>
      </c>
      <c r="AC5" s="87" t="s">
        <v>356</v>
      </c>
      <c r="AD5" s="87" t="s">
        <v>357</v>
      </c>
      <c r="AE5" s="87" t="s">
        <v>358</v>
      </c>
      <c r="AF5" s="87" t="s">
        <v>359</v>
      </c>
      <c r="AG5" s="87" t="s">
        <v>360</v>
      </c>
      <c r="AH5" s="87" t="s">
        <v>361</v>
      </c>
      <c r="AI5" s="87">
        <v>2014</v>
      </c>
      <c r="AJ5" s="87" t="s">
        <v>192</v>
      </c>
      <c r="AK5" s="87"/>
      <c r="AL5" s="262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</row>
    <row r="6" spans="1:57" ht="12.75" customHeight="1">
      <c r="A6" s="81" t="s">
        <v>103</v>
      </c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263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</row>
    <row r="7" spans="1:57" ht="12.75" customHeight="1">
      <c r="A7" s="85">
        <v>41085</v>
      </c>
      <c r="B7" s="90" t="s">
        <v>206</v>
      </c>
      <c r="C7" s="306" t="s">
        <v>207</v>
      </c>
      <c r="E7" s="91">
        <f>26500/1.12</f>
        <v>23660.714285714283</v>
      </c>
      <c r="F7" s="84">
        <f>E7</f>
        <v>23660.714285714283</v>
      </c>
      <c r="G7" s="91">
        <f t="shared" ref="G7:G14" si="0">E7</f>
        <v>23660.714285714283</v>
      </c>
      <c r="H7" s="91">
        <f t="shared" ref="H7:H14" si="1">G7/36</f>
        <v>657.24206349206338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657.24206349206338</v>
      </c>
      <c r="P7" s="91">
        <v>657.24206349206338</v>
      </c>
      <c r="Q7" s="91">
        <v>657.24206349206338</v>
      </c>
      <c r="R7" s="91">
        <v>657.24206349206338</v>
      </c>
      <c r="S7" s="91">
        <v>657.24206349206338</v>
      </c>
      <c r="T7" s="91">
        <v>657.24206349206338</v>
      </c>
      <c r="U7" s="91">
        <f>SUM(I7:T7)</f>
        <v>3943.4523809523807</v>
      </c>
      <c r="V7" s="91">
        <v>11830.357142857138</v>
      </c>
      <c r="W7" s="91">
        <v>657.24206349206338</v>
      </c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>
        <f>SUM(W7:AH7)</f>
        <v>657.24206349206338</v>
      </c>
      <c r="AJ7" s="91">
        <f>V7-AI7</f>
        <v>11173.115079365074</v>
      </c>
      <c r="AK7" s="91"/>
      <c r="AL7" s="264"/>
      <c r="AM7" s="91"/>
      <c r="AN7" s="91"/>
    </row>
    <row r="8" spans="1:57" ht="12.75" customHeight="1">
      <c r="A8" s="85">
        <v>41107</v>
      </c>
      <c r="B8" s="90" t="s">
        <v>208</v>
      </c>
      <c r="C8" s="306" t="s">
        <v>209</v>
      </c>
      <c r="E8" s="91">
        <f>36473.9/1.12</f>
        <v>32565.982142857141</v>
      </c>
      <c r="F8" s="84">
        <f t="shared" ref="F8:F14" si="2">E8</f>
        <v>32565.982142857141</v>
      </c>
      <c r="G8" s="91">
        <f t="shared" si="0"/>
        <v>32565.982142857141</v>
      </c>
      <c r="H8" s="91">
        <f t="shared" si="1"/>
        <v>904.61061507936506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904.61061507936506</v>
      </c>
      <c r="Q8" s="91">
        <v>904.61061507936506</v>
      </c>
      <c r="R8" s="91">
        <v>904.61061507936506</v>
      </c>
      <c r="S8" s="91">
        <v>904.61061507936506</v>
      </c>
      <c r="T8" s="91">
        <v>904.61061507936506</v>
      </c>
      <c r="U8" s="91">
        <f>SUM(I8:T8)</f>
        <v>4523.0530753968251</v>
      </c>
      <c r="V8" s="91">
        <v>17187.601686507936</v>
      </c>
      <c r="W8" s="91">
        <v>904.61061507936506</v>
      </c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>
        <f t="shared" ref="AI8:AI18" si="3">SUM(W8:AH8)</f>
        <v>904.61061507936506</v>
      </c>
      <c r="AJ8" s="91">
        <f t="shared" ref="AJ8:AJ18" si="4">V8-AI8</f>
        <v>16282.991071428571</v>
      </c>
      <c r="AK8" s="91"/>
      <c r="AL8" s="264"/>
      <c r="AM8" s="91"/>
      <c r="AN8" s="91"/>
    </row>
    <row r="9" spans="1:57" ht="12.75" customHeight="1">
      <c r="A9" s="85">
        <v>41107</v>
      </c>
      <c r="B9" s="90" t="s">
        <v>210</v>
      </c>
      <c r="C9" s="306" t="s">
        <v>211</v>
      </c>
      <c r="E9" s="91">
        <v>132500</v>
      </c>
      <c r="F9" s="84">
        <f t="shared" si="2"/>
        <v>132500</v>
      </c>
      <c r="G9" s="91">
        <f t="shared" si="0"/>
        <v>132500</v>
      </c>
      <c r="H9" s="91">
        <f t="shared" si="1"/>
        <v>3680.5555555555557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3680.56</v>
      </c>
      <c r="Q9" s="91">
        <v>3680.56</v>
      </c>
      <c r="R9" s="91">
        <v>3680.56</v>
      </c>
      <c r="S9" s="91">
        <v>3680.56</v>
      </c>
      <c r="T9" s="91">
        <v>3680.56</v>
      </c>
      <c r="U9" s="91">
        <f>SUM(I9:T9)</f>
        <v>18402.8</v>
      </c>
      <c r="V9" s="91">
        <v>69930.533333333326</v>
      </c>
      <c r="W9" s="91">
        <v>3680.5555555555557</v>
      </c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>
        <f t="shared" si="3"/>
        <v>3680.5555555555557</v>
      </c>
      <c r="AJ9" s="91">
        <f t="shared" si="4"/>
        <v>66249.977777777764</v>
      </c>
      <c r="AK9" s="91"/>
      <c r="AL9" s="264"/>
      <c r="AM9" s="91"/>
      <c r="AN9" s="91"/>
    </row>
    <row r="10" spans="1:57" ht="12.75" customHeight="1">
      <c r="A10" s="85">
        <v>41114</v>
      </c>
      <c r="B10" s="90" t="s">
        <v>212</v>
      </c>
      <c r="C10" s="306" t="s">
        <v>213</v>
      </c>
      <c r="E10" s="91">
        <f>6000/1.12</f>
        <v>5357.1428571428569</v>
      </c>
      <c r="F10" s="84">
        <f>E10</f>
        <v>5357.1428571428569</v>
      </c>
      <c r="G10" s="91">
        <f>E10</f>
        <v>5357.1428571428569</v>
      </c>
      <c r="H10" s="91">
        <f>G10/36</f>
        <v>148.8095238095238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148.8095238095238</v>
      </c>
      <c r="Q10" s="91">
        <v>148.8095238095238</v>
      </c>
      <c r="R10" s="91">
        <v>148.8095238095238</v>
      </c>
      <c r="S10" s="91">
        <v>148.8095238095238</v>
      </c>
      <c r="T10" s="91">
        <v>148.8095238095238</v>
      </c>
      <c r="U10" s="91">
        <f t="shared" ref="U10:U17" si="5">SUM(I10:T10)</f>
        <v>744.04761904761904</v>
      </c>
      <c r="V10" s="91">
        <v>2827.3809523809514</v>
      </c>
      <c r="W10" s="91">
        <v>148.8095238095238</v>
      </c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>
        <f t="shared" si="3"/>
        <v>148.8095238095238</v>
      </c>
      <c r="AJ10" s="91">
        <f t="shared" si="4"/>
        <v>2678.5714285714275</v>
      </c>
      <c r="AK10" s="91"/>
      <c r="AL10" s="264"/>
      <c r="AM10" s="91"/>
      <c r="AN10" s="91"/>
    </row>
    <row r="11" spans="1:57" ht="12.75" customHeight="1">
      <c r="A11" s="85">
        <v>41114</v>
      </c>
      <c r="B11" s="90" t="s">
        <v>214</v>
      </c>
      <c r="C11" s="306" t="s">
        <v>215</v>
      </c>
      <c r="E11" s="91">
        <v>2699.25</v>
      </c>
      <c r="F11" s="84">
        <f t="shared" si="2"/>
        <v>2699.25</v>
      </c>
      <c r="G11" s="91">
        <f t="shared" si="0"/>
        <v>2699.25</v>
      </c>
      <c r="H11" s="91">
        <f t="shared" si="1"/>
        <v>74.979166666666671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74.98</v>
      </c>
      <c r="Q11" s="91">
        <v>74.98</v>
      </c>
      <c r="R11" s="91">
        <v>74.98</v>
      </c>
      <c r="S11" s="91">
        <v>74.98</v>
      </c>
      <c r="T11" s="91">
        <v>74.98</v>
      </c>
      <c r="U11" s="91">
        <f>SUM(I11:T11)</f>
        <v>374.90000000000003</v>
      </c>
      <c r="V11" s="91">
        <v>1424.6</v>
      </c>
      <c r="W11" s="91">
        <v>74.979166666666671</v>
      </c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>
        <f t="shared" si="3"/>
        <v>74.979166666666671</v>
      </c>
      <c r="AJ11" s="91">
        <f t="shared" si="4"/>
        <v>1349.6208333333332</v>
      </c>
      <c r="AK11" s="91"/>
      <c r="AL11" s="264"/>
      <c r="AM11" s="91"/>
      <c r="AN11" s="91"/>
    </row>
    <row r="12" spans="1:57" ht="12.75" customHeight="1">
      <c r="A12" s="85">
        <v>41116</v>
      </c>
      <c r="B12" s="90" t="s">
        <v>216</v>
      </c>
      <c r="C12" s="306" t="s">
        <v>217</v>
      </c>
      <c r="E12" s="91">
        <v>4999</v>
      </c>
      <c r="F12" s="84">
        <f t="shared" si="2"/>
        <v>4999</v>
      </c>
      <c r="G12" s="91">
        <f t="shared" si="0"/>
        <v>4999</v>
      </c>
      <c r="H12" s="91">
        <f t="shared" si="1"/>
        <v>138.86111111111111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138.86000000000001</v>
      </c>
      <c r="Q12" s="91">
        <v>138.86000000000001</v>
      </c>
      <c r="R12" s="91">
        <v>138.86000000000001</v>
      </c>
      <c r="S12" s="91">
        <v>138.86000000000001</v>
      </c>
      <c r="T12" s="91">
        <v>138.86000000000001</v>
      </c>
      <c r="U12" s="91">
        <f>SUM(I12:T12)</f>
        <v>694.30000000000007</v>
      </c>
      <c r="V12" s="91">
        <v>2638.3666666666668</v>
      </c>
      <c r="W12" s="91">
        <v>138.86111111111111</v>
      </c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>
        <f t="shared" si="3"/>
        <v>138.86111111111111</v>
      </c>
      <c r="AJ12" s="91">
        <f t="shared" si="4"/>
        <v>2499.5055555555555</v>
      </c>
      <c r="AK12" s="91"/>
      <c r="AL12" s="264"/>
      <c r="AM12" s="91"/>
      <c r="AN12" s="91"/>
    </row>
    <row r="13" spans="1:57" ht="12.75" customHeight="1">
      <c r="A13" s="85">
        <v>41151</v>
      </c>
      <c r="B13" s="90" t="s">
        <v>218</v>
      </c>
      <c r="C13" s="306" t="s">
        <v>219</v>
      </c>
      <c r="E13" s="91">
        <f>11300/1.12</f>
        <v>10089.285714285714</v>
      </c>
      <c r="F13" s="84">
        <f t="shared" si="2"/>
        <v>10089.285714285714</v>
      </c>
      <c r="G13" s="91">
        <f t="shared" si="0"/>
        <v>10089.285714285714</v>
      </c>
      <c r="H13" s="91">
        <f t="shared" si="1"/>
        <v>280.25793650793651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/>
      <c r="Q13" s="91">
        <v>280.25793650793651</v>
      </c>
      <c r="R13" s="91">
        <v>280.25793650793651</v>
      </c>
      <c r="S13" s="91">
        <v>280.25793650793651</v>
      </c>
      <c r="T13" s="91">
        <v>280.25793650793651</v>
      </c>
      <c r="U13" s="91">
        <f t="shared" si="5"/>
        <v>1121.031746031746</v>
      </c>
      <c r="V13" s="91">
        <v>5605.1587301587315</v>
      </c>
      <c r="W13" s="91">
        <v>280.25793650793651</v>
      </c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>
        <f t="shared" si="3"/>
        <v>280.25793650793651</v>
      </c>
      <c r="AJ13" s="91">
        <f t="shared" si="4"/>
        <v>5324.9007936507951</v>
      </c>
      <c r="AK13" s="91"/>
      <c r="AL13" s="264"/>
      <c r="AM13" s="91"/>
      <c r="AN13" s="91"/>
    </row>
    <row r="14" spans="1:57" ht="12.75" customHeight="1">
      <c r="A14" s="85">
        <v>41134</v>
      </c>
      <c r="B14" s="90" t="s">
        <v>220</v>
      </c>
      <c r="C14" s="306" t="s">
        <v>209</v>
      </c>
      <c r="E14" s="91">
        <f>(160137.55-519.55)/1.12</f>
        <v>142516.07142857142</v>
      </c>
      <c r="F14" s="84">
        <f t="shared" si="2"/>
        <v>142516.07142857142</v>
      </c>
      <c r="G14" s="91">
        <f t="shared" si="0"/>
        <v>142516.07142857142</v>
      </c>
      <c r="H14" s="91">
        <f t="shared" si="1"/>
        <v>3958.7797619047615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3958.7797619047615</v>
      </c>
      <c r="Q14" s="91">
        <v>3958.7797619047615</v>
      </c>
      <c r="R14" s="91">
        <v>3958.7797619047615</v>
      </c>
      <c r="S14" s="91">
        <v>3958.7797619047615</v>
      </c>
      <c r="T14" s="91">
        <v>3958.7797619047615</v>
      </c>
      <c r="U14" s="91">
        <f>SUM(I14:T14)</f>
        <v>19793.898809523809</v>
      </c>
      <c r="V14" s="91">
        <v>75216.815476190444</v>
      </c>
      <c r="W14" s="91">
        <v>3958.7797619047615</v>
      </c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>
        <f t="shared" si="3"/>
        <v>3958.7797619047615</v>
      </c>
      <c r="AJ14" s="91">
        <f t="shared" si="4"/>
        <v>71258.035714285681</v>
      </c>
      <c r="AK14" s="91"/>
      <c r="AL14" s="264"/>
      <c r="AM14" s="91"/>
      <c r="AN14" s="91"/>
    </row>
    <row r="15" spans="1:57" ht="12.75" customHeight="1">
      <c r="A15" s="85">
        <v>41170</v>
      </c>
      <c r="B15" s="90" t="s">
        <v>221</v>
      </c>
      <c r="C15" s="306" t="s">
        <v>222</v>
      </c>
      <c r="E15" s="91">
        <v>11160.714285714284</v>
      </c>
      <c r="F15" s="84">
        <f>E15</f>
        <v>11160.714285714284</v>
      </c>
      <c r="G15" s="91">
        <v>11160.714285714284</v>
      </c>
      <c r="H15" s="91">
        <f>G15/36</f>
        <v>310.01984126984121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/>
      <c r="R15" s="91">
        <f>H15</f>
        <v>310.01984126984121</v>
      </c>
      <c r="S15" s="91">
        <v>310.01984126984121</v>
      </c>
      <c r="T15" s="91">
        <v>310.01984126984121</v>
      </c>
      <c r="U15" s="91">
        <f t="shared" si="5"/>
        <v>930.05952380952363</v>
      </c>
      <c r="V15" s="91">
        <v>6510.4166666666679</v>
      </c>
      <c r="W15" s="91">
        <v>310.01984126984121</v>
      </c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>
        <f t="shared" si="3"/>
        <v>310.01984126984121</v>
      </c>
      <c r="AJ15" s="91">
        <f t="shared" si="4"/>
        <v>6200.3968253968269</v>
      </c>
      <c r="AK15" s="91"/>
      <c r="AL15" s="264"/>
      <c r="AM15" s="91"/>
      <c r="AN15" s="91"/>
    </row>
    <row r="16" spans="1:57" ht="12.75" customHeight="1">
      <c r="A16" s="85">
        <v>41184</v>
      </c>
      <c r="B16" s="90" t="s">
        <v>223</v>
      </c>
      <c r="C16" s="306" t="s">
        <v>224</v>
      </c>
      <c r="E16" s="91">
        <f>3550/1.12</f>
        <v>3169.6428571428569</v>
      </c>
      <c r="F16" s="84">
        <f>E16</f>
        <v>3169.6428571428569</v>
      </c>
      <c r="G16" s="91">
        <f>E16</f>
        <v>3169.6428571428569</v>
      </c>
      <c r="H16" s="91">
        <f>G16/36</f>
        <v>88.04563492063491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f>H16</f>
        <v>88.04563492063491</v>
      </c>
      <c r="S16" s="91">
        <v>88.04563492063491</v>
      </c>
      <c r="T16" s="91">
        <v>88.04563492063491</v>
      </c>
      <c r="U16" s="91">
        <f t="shared" si="5"/>
        <v>264.1369047619047</v>
      </c>
      <c r="V16" s="91">
        <v>1848.9583333333333</v>
      </c>
      <c r="W16" s="91">
        <v>88.04563492063491</v>
      </c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>
        <f t="shared" si="3"/>
        <v>88.04563492063491</v>
      </c>
      <c r="AJ16" s="91">
        <f t="shared" si="4"/>
        <v>1760.9126984126983</v>
      </c>
      <c r="AK16" s="91"/>
      <c r="AL16" s="264"/>
      <c r="AM16" s="91"/>
      <c r="AN16" s="91"/>
    </row>
    <row r="17" spans="1:40" ht="12.75" customHeight="1">
      <c r="A17" s="85">
        <v>41218</v>
      </c>
      <c r="B17" s="90" t="s">
        <v>225</v>
      </c>
      <c r="C17" s="306" t="s">
        <v>222</v>
      </c>
      <c r="E17" s="91">
        <f>12500/1.12</f>
        <v>11160.714285714284</v>
      </c>
      <c r="F17" s="84">
        <f>E17</f>
        <v>11160.714285714284</v>
      </c>
      <c r="G17" s="91">
        <f>E17</f>
        <v>11160.714285714284</v>
      </c>
      <c r="H17" s="91">
        <f>G17/36</f>
        <v>310.01984126984121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/>
      <c r="S17" s="91"/>
      <c r="T17" s="91">
        <f>H17*2</f>
        <v>620.03968253968242</v>
      </c>
      <c r="U17" s="91">
        <f t="shared" si="5"/>
        <v>620.03968253968242</v>
      </c>
      <c r="V17" s="91">
        <v>6820.4365079365089</v>
      </c>
      <c r="W17" s="91">
        <v>310.01984126984121</v>
      </c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>
        <f t="shared" si="3"/>
        <v>310.01984126984121</v>
      </c>
      <c r="AJ17" s="91">
        <f t="shared" si="4"/>
        <v>6510.4166666666679</v>
      </c>
      <c r="AK17" s="91"/>
      <c r="AL17" s="264"/>
      <c r="AM17" s="91"/>
      <c r="AN17" s="91"/>
    </row>
    <row r="18" spans="1:40" ht="12.75" customHeight="1">
      <c r="A18" s="85">
        <v>41311</v>
      </c>
      <c r="B18" s="90" t="s">
        <v>391</v>
      </c>
      <c r="C18" s="306"/>
      <c r="E18" s="91">
        <f>25650/1.12</f>
        <v>22901.785714285714</v>
      </c>
      <c r="F18" s="91">
        <f>25650/1.12</f>
        <v>22901.785714285714</v>
      </c>
      <c r="G18" s="91">
        <f>E18</f>
        <v>22901.785714285714</v>
      </c>
      <c r="H18" s="91">
        <f>G18/36</f>
        <v>636.16071428571422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>
        <v>15904.017857142859</v>
      </c>
      <c r="W18" s="83">
        <v>636.16</v>
      </c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>
        <f t="shared" si="3"/>
        <v>636.16</v>
      </c>
      <c r="AJ18" s="91">
        <f t="shared" si="4"/>
        <v>15267.857857142859</v>
      </c>
      <c r="AK18" s="91"/>
      <c r="AL18" s="264"/>
      <c r="AM18" s="91"/>
      <c r="AN18" s="91"/>
    </row>
    <row r="19" spans="1:40" s="86" customFormat="1" ht="12.75" customHeight="1">
      <c r="A19" s="81"/>
      <c r="B19" s="303" t="s">
        <v>226</v>
      </c>
      <c r="E19" s="307">
        <f>SUM(E6:E18)</f>
        <v>402780.30357142852</v>
      </c>
      <c r="F19" s="307">
        <f>SUM(F6:F18)</f>
        <v>402780.30357142852</v>
      </c>
      <c r="G19" s="307">
        <f t="shared" ref="G19:AG19" si="6">SUM(G6:G18)</f>
        <v>402780.30357142852</v>
      </c>
      <c r="H19" s="307">
        <f t="shared" si="6"/>
        <v>11188.341765873014</v>
      </c>
      <c r="I19" s="307">
        <f t="shared" si="6"/>
        <v>0</v>
      </c>
      <c r="J19" s="307">
        <f t="shared" si="6"/>
        <v>0</v>
      </c>
      <c r="K19" s="307">
        <f t="shared" si="6"/>
        <v>0</v>
      </c>
      <c r="L19" s="307">
        <f t="shared" si="6"/>
        <v>0</v>
      </c>
      <c r="M19" s="307">
        <f t="shared" si="6"/>
        <v>0</v>
      </c>
      <c r="N19" s="307">
        <f t="shared" si="6"/>
        <v>0</v>
      </c>
      <c r="O19" s="307">
        <f t="shared" si="6"/>
        <v>657.24206349206338</v>
      </c>
      <c r="P19" s="307">
        <f t="shared" si="6"/>
        <v>9563.8419642857134</v>
      </c>
      <c r="Q19" s="307">
        <f t="shared" si="6"/>
        <v>9844.0999007936498</v>
      </c>
      <c r="R19" s="307">
        <f t="shared" si="6"/>
        <v>10242.165376984125</v>
      </c>
      <c r="S19" s="307">
        <f t="shared" si="6"/>
        <v>10242.165376984125</v>
      </c>
      <c r="T19" s="307">
        <f t="shared" si="6"/>
        <v>10862.205059523807</v>
      </c>
      <c r="U19" s="307">
        <f t="shared" si="6"/>
        <v>51411.719742063498</v>
      </c>
      <c r="V19" s="307">
        <v>217744.64335317459</v>
      </c>
      <c r="W19" s="307">
        <f>SUM(W6:W18)</f>
        <v>11188.3410515873</v>
      </c>
      <c r="X19" s="307">
        <f>SUM(X6:X18)</f>
        <v>0</v>
      </c>
      <c r="Y19" s="307">
        <f>SUM(Y6:Y18)</f>
        <v>0</v>
      </c>
      <c r="Z19" s="307">
        <f t="shared" si="6"/>
        <v>0</v>
      </c>
      <c r="AA19" s="307">
        <f t="shared" si="6"/>
        <v>0</v>
      </c>
      <c r="AB19" s="307">
        <f t="shared" si="6"/>
        <v>0</v>
      </c>
      <c r="AC19" s="307">
        <f t="shared" si="6"/>
        <v>0</v>
      </c>
      <c r="AD19" s="307">
        <f>SUM(AD6:AD18)</f>
        <v>0</v>
      </c>
      <c r="AE19" s="307">
        <f t="shared" si="6"/>
        <v>0</v>
      </c>
      <c r="AF19" s="307">
        <f t="shared" si="6"/>
        <v>0</v>
      </c>
      <c r="AG19" s="307">
        <f t="shared" si="6"/>
        <v>0</v>
      </c>
      <c r="AH19" s="307">
        <f>SUM(AH6:AH18)</f>
        <v>0</v>
      </c>
      <c r="AI19" s="307">
        <f>SUM(AI6:AI18)</f>
        <v>11188.3410515873</v>
      </c>
      <c r="AJ19" s="307">
        <f>SUM(AJ6:AJ18)</f>
        <v>206556.30230158725</v>
      </c>
      <c r="AK19" s="92">
        <f>AJ19+AI19</f>
        <v>217744.64335317456</v>
      </c>
      <c r="AL19" s="265"/>
      <c r="AM19" s="92"/>
      <c r="AN19" s="92"/>
    </row>
    <row r="20" spans="1:40" ht="12.75" customHeight="1">
      <c r="E20" s="308"/>
      <c r="F20" s="309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91"/>
      <c r="AL20" s="264"/>
      <c r="AM20" s="91"/>
      <c r="AN20" s="91"/>
    </row>
    <row r="21" spans="1:40" ht="12.75" customHeight="1">
      <c r="A21" s="81" t="s">
        <v>227</v>
      </c>
      <c r="E21" s="93"/>
      <c r="F21" s="89"/>
      <c r="G21" s="310"/>
      <c r="H21" s="310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91"/>
      <c r="AL21" s="264"/>
      <c r="AM21" s="91"/>
      <c r="AN21" s="91"/>
    </row>
    <row r="22" spans="1:40" ht="12.75" customHeight="1">
      <c r="A22" s="85">
        <v>41212</v>
      </c>
      <c r="B22" s="90" t="s">
        <v>228</v>
      </c>
      <c r="C22" s="83" t="s">
        <v>416</v>
      </c>
      <c r="D22" s="88"/>
      <c r="E22" s="84">
        <f>3168/1.12</f>
        <v>2828.5714285714284</v>
      </c>
      <c r="F22" s="84">
        <f t="shared" ref="F22:F28" si="7">E22</f>
        <v>2828.5714285714284</v>
      </c>
      <c r="G22" s="84">
        <f>E22</f>
        <v>2828.5714285714284</v>
      </c>
      <c r="H22" s="91">
        <f t="shared" ref="H22:H28" si="8">E22/36</f>
        <v>78.571428571428569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311">
        <v>78.571428571428569</v>
      </c>
      <c r="T22" s="311">
        <v>78.571428571428569</v>
      </c>
      <c r="U22" s="91">
        <f t="shared" ref="U22:U28" si="9">SUM(I22:T22)</f>
        <v>157.14285714285714</v>
      </c>
      <c r="V22" s="91">
        <v>1728.5714285714284</v>
      </c>
      <c r="W22" s="91">
        <v>78.571428571428569</v>
      </c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>
        <f>SUM(W22:AH22)</f>
        <v>78.571428571428569</v>
      </c>
      <c r="AJ22" s="91">
        <f t="shared" ref="AJ22:AJ31" si="10">V22-AI22</f>
        <v>1649.9999999999998</v>
      </c>
      <c r="AK22" s="91"/>
      <c r="AL22" s="264"/>
      <c r="AM22" s="91"/>
      <c r="AN22" s="91"/>
    </row>
    <row r="23" spans="1:40" ht="12.75" customHeight="1">
      <c r="A23" s="85">
        <v>41138</v>
      </c>
      <c r="B23" s="82" t="s">
        <v>229</v>
      </c>
      <c r="C23" s="83" t="s">
        <v>230</v>
      </c>
      <c r="D23" s="88"/>
      <c r="E23" s="84">
        <v>1339.29</v>
      </c>
      <c r="F23" s="84">
        <f t="shared" si="7"/>
        <v>1339.29</v>
      </c>
      <c r="G23" s="84">
        <f t="shared" ref="G23:G28" si="11">E23</f>
        <v>1339.29</v>
      </c>
      <c r="H23" s="91">
        <f t="shared" si="8"/>
        <v>37.202500000000001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37.202500000000001</v>
      </c>
      <c r="R23" s="91">
        <v>37.202500000000001</v>
      </c>
      <c r="S23" s="91">
        <v>37.202500000000001</v>
      </c>
      <c r="T23" s="91">
        <v>37.202500000000001</v>
      </c>
      <c r="U23" s="91">
        <f t="shared" si="9"/>
        <v>148.81</v>
      </c>
      <c r="V23" s="91">
        <v>744.05</v>
      </c>
      <c r="W23" s="91">
        <v>37.202500000000001</v>
      </c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>
        <f t="shared" ref="AI23:AI28" si="12">SUM(W23:AH23)</f>
        <v>37.202500000000001</v>
      </c>
      <c r="AJ23" s="91">
        <f t="shared" si="10"/>
        <v>706.84749999999997</v>
      </c>
      <c r="AK23" s="91"/>
      <c r="AL23" s="264"/>
      <c r="AM23" s="91"/>
      <c r="AN23" s="91"/>
    </row>
    <row r="24" spans="1:40" ht="12.75" customHeight="1">
      <c r="A24" s="85">
        <v>41094</v>
      </c>
      <c r="B24" s="82" t="s">
        <v>231</v>
      </c>
      <c r="C24" s="83" t="s">
        <v>232</v>
      </c>
      <c r="D24" s="88"/>
      <c r="E24" s="84">
        <v>2980</v>
      </c>
      <c r="F24" s="84">
        <f t="shared" si="7"/>
        <v>2980</v>
      </c>
      <c r="G24" s="84">
        <f t="shared" si="11"/>
        <v>2980</v>
      </c>
      <c r="H24" s="91">
        <f t="shared" si="8"/>
        <v>82.777777777777771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82.777777777777771</v>
      </c>
      <c r="Q24" s="91">
        <v>82.777777777777771</v>
      </c>
      <c r="R24" s="91">
        <v>82.777777777777771</v>
      </c>
      <c r="S24" s="91">
        <v>82.777777777777771</v>
      </c>
      <c r="T24" s="91">
        <v>82.777777777777771</v>
      </c>
      <c r="U24" s="91">
        <f t="shared" si="9"/>
        <v>413.88888888888886</v>
      </c>
      <c r="V24" s="91">
        <v>1572.7777777777778</v>
      </c>
      <c r="W24" s="91">
        <v>82.777777777777771</v>
      </c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>
        <f t="shared" si="12"/>
        <v>82.777777777777771</v>
      </c>
      <c r="AJ24" s="91">
        <f t="shared" si="10"/>
        <v>1490</v>
      </c>
      <c r="AK24" s="91"/>
      <c r="AL24" s="264"/>
      <c r="AM24" s="91"/>
      <c r="AN24" s="91"/>
    </row>
    <row r="25" spans="1:40" ht="12.75" customHeight="1">
      <c r="A25" s="85">
        <v>41172</v>
      </c>
      <c r="B25" s="82" t="s">
        <v>233</v>
      </c>
      <c r="C25" s="83" t="s">
        <v>234</v>
      </c>
      <c r="D25" s="88"/>
      <c r="E25" s="84">
        <f>555/1.12</f>
        <v>495.53571428571422</v>
      </c>
      <c r="F25" s="84">
        <f t="shared" si="7"/>
        <v>495.53571428571422</v>
      </c>
      <c r="G25" s="84">
        <f t="shared" si="11"/>
        <v>495.53571428571422</v>
      </c>
      <c r="H25" s="91">
        <f t="shared" si="8"/>
        <v>13.764880952380951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f>H25</f>
        <v>13.764880952380951</v>
      </c>
      <c r="S25" s="91">
        <v>13.764880952380951</v>
      </c>
      <c r="T25" s="91">
        <v>13.764880952380951</v>
      </c>
      <c r="U25" s="91">
        <f t="shared" si="9"/>
        <v>41.294642857142854</v>
      </c>
      <c r="V25" s="91">
        <v>289.0625</v>
      </c>
      <c r="W25" s="91">
        <v>13.764880952380951</v>
      </c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>
        <f t="shared" si="12"/>
        <v>13.764880952380951</v>
      </c>
      <c r="AJ25" s="91">
        <f t="shared" si="10"/>
        <v>275.29761904761904</v>
      </c>
      <c r="AK25" s="91"/>
      <c r="AL25" s="264"/>
      <c r="AM25" s="91"/>
      <c r="AN25" s="91"/>
    </row>
    <row r="26" spans="1:40" ht="12.75" customHeight="1">
      <c r="A26" s="85">
        <v>41258</v>
      </c>
      <c r="B26" s="82" t="s">
        <v>258</v>
      </c>
      <c r="C26" s="83" t="s">
        <v>259</v>
      </c>
      <c r="D26" s="88"/>
      <c r="E26" s="84">
        <f>175/1.12</f>
        <v>156.24999999999997</v>
      </c>
      <c r="F26" s="84">
        <f t="shared" si="7"/>
        <v>156.24999999999997</v>
      </c>
      <c r="G26" s="84">
        <f t="shared" si="11"/>
        <v>156.24999999999997</v>
      </c>
      <c r="H26" s="91">
        <f t="shared" si="8"/>
        <v>4.3402777777777768</v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>
        <v>4.3402777777777768</v>
      </c>
      <c r="U26" s="91">
        <f t="shared" si="9"/>
        <v>4.3402777777777768</v>
      </c>
      <c r="V26" s="91">
        <v>99.826388888888857</v>
      </c>
      <c r="W26" s="91">
        <v>4.3402777777777768</v>
      </c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>
        <f t="shared" si="12"/>
        <v>4.3402777777777768</v>
      </c>
      <c r="AJ26" s="91">
        <f t="shared" si="10"/>
        <v>95.486111111111086</v>
      </c>
      <c r="AK26" s="91"/>
      <c r="AL26" s="264"/>
      <c r="AM26" s="91"/>
      <c r="AN26" s="91"/>
    </row>
    <row r="27" spans="1:40" ht="12.75" customHeight="1">
      <c r="A27" s="85">
        <v>41248</v>
      </c>
      <c r="B27" s="82" t="s">
        <v>313</v>
      </c>
      <c r="C27" s="83" t="s">
        <v>311</v>
      </c>
      <c r="D27" s="88"/>
      <c r="E27" s="84">
        <f>4000/1.12</f>
        <v>3571.4285714285711</v>
      </c>
      <c r="F27" s="84">
        <f t="shared" si="7"/>
        <v>3571.4285714285711</v>
      </c>
      <c r="G27" s="84">
        <f t="shared" si="11"/>
        <v>3571.4285714285711</v>
      </c>
      <c r="H27" s="91">
        <f t="shared" si="8"/>
        <v>99.206349206349202</v>
      </c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>
        <v>99.206349206349202</v>
      </c>
      <c r="U27" s="91">
        <f t="shared" si="9"/>
        <v>99.206349206349202</v>
      </c>
      <c r="V27" s="91">
        <v>2182.5396825396824</v>
      </c>
      <c r="W27" s="91">
        <v>99.206349206349202</v>
      </c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>
        <f t="shared" si="12"/>
        <v>99.206349206349202</v>
      </c>
      <c r="AJ27" s="91">
        <f t="shared" si="10"/>
        <v>2083.333333333333</v>
      </c>
      <c r="AK27" s="91"/>
      <c r="AL27" s="264"/>
      <c r="AM27" s="91"/>
      <c r="AN27" s="91"/>
    </row>
    <row r="28" spans="1:40" ht="12.75" customHeight="1">
      <c r="A28" s="85">
        <v>41248</v>
      </c>
      <c r="B28" s="82" t="s">
        <v>313</v>
      </c>
      <c r="C28" s="83" t="s">
        <v>312</v>
      </c>
      <c r="D28" s="88"/>
      <c r="E28" s="84">
        <f>10978/1.12</f>
        <v>9801.7857142857138</v>
      </c>
      <c r="F28" s="84">
        <f t="shared" si="7"/>
        <v>9801.7857142857138</v>
      </c>
      <c r="G28" s="84">
        <f t="shared" si="11"/>
        <v>9801.7857142857138</v>
      </c>
      <c r="H28" s="91">
        <f t="shared" si="8"/>
        <v>272.27182539682536</v>
      </c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>
        <v>272.27182539682536</v>
      </c>
      <c r="U28" s="91">
        <f t="shared" si="9"/>
        <v>272.27182539682536</v>
      </c>
      <c r="V28" s="91">
        <v>5989.980158730159</v>
      </c>
      <c r="W28" s="91">
        <v>272.27182539682536</v>
      </c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>
        <f t="shared" si="12"/>
        <v>272.27182539682536</v>
      </c>
      <c r="AJ28" s="91">
        <f t="shared" si="10"/>
        <v>5717.7083333333339</v>
      </c>
      <c r="AK28" s="91"/>
      <c r="AL28" s="264"/>
      <c r="AM28" s="91"/>
      <c r="AN28" s="91"/>
    </row>
    <row r="29" spans="1:40" ht="12.75" customHeight="1">
      <c r="A29" s="85">
        <v>41386</v>
      </c>
      <c r="B29" s="90" t="s">
        <v>397</v>
      </c>
      <c r="C29" s="83" t="s">
        <v>398</v>
      </c>
      <c r="D29" s="88"/>
      <c r="E29" s="84">
        <v>7321.4285714285706</v>
      </c>
      <c r="G29" s="84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>
        <v>5694.4444444444434</v>
      </c>
      <c r="W29" s="91">
        <v>203.37301587301585</v>
      </c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>
        <f>SUM(W29:AH29)</f>
        <v>203.37301587301585</v>
      </c>
      <c r="AJ29" s="91">
        <f t="shared" si="10"/>
        <v>5491.0714285714275</v>
      </c>
      <c r="AK29" s="91"/>
      <c r="AL29" s="264"/>
      <c r="AM29" s="91"/>
      <c r="AN29" s="91"/>
    </row>
    <row r="30" spans="1:40" ht="12.75" customHeight="1">
      <c r="A30" s="85">
        <v>41522</v>
      </c>
      <c r="B30" s="90">
        <v>372</v>
      </c>
      <c r="C30" s="83" t="s">
        <v>417</v>
      </c>
      <c r="D30" s="88"/>
      <c r="E30" s="84">
        <v>8800</v>
      </c>
      <c r="G30" s="84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>
        <v>6984.14</v>
      </c>
      <c r="W30" s="91">
        <v>218.25</v>
      </c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>
        <f>SUM(W30:AH30)</f>
        <v>218.25</v>
      </c>
      <c r="AJ30" s="91">
        <f t="shared" si="10"/>
        <v>6765.89</v>
      </c>
      <c r="AK30" s="91"/>
      <c r="AL30" s="264"/>
      <c r="AM30" s="91"/>
      <c r="AN30" s="91"/>
    </row>
    <row r="31" spans="1:40" ht="12.75" customHeight="1">
      <c r="A31" s="85">
        <v>41624</v>
      </c>
      <c r="B31" s="90"/>
      <c r="C31" s="83" t="s">
        <v>424</v>
      </c>
      <c r="D31" s="88"/>
      <c r="E31" s="84">
        <v>4300</v>
      </c>
      <c r="G31" s="84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>
        <v>3839.29</v>
      </c>
      <c r="W31" s="91">
        <v>106.65</v>
      </c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>
        <f>SUM(W31:AH31)</f>
        <v>106.65</v>
      </c>
      <c r="AJ31" s="91">
        <f t="shared" si="10"/>
        <v>3732.64</v>
      </c>
      <c r="AK31" s="91"/>
      <c r="AL31" s="264"/>
      <c r="AM31" s="91"/>
      <c r="AN31" s="91"/>
    </row>
    <row r="32" spans="1:40" s="86" customFormat="1" ht="12.75" customHeight="1">
      <c r="A32" s="81"/>
      <c r="B32" s="303" t="s">
        <v>227</v>
      </c>
      <c r="E32" s="307">
        <f>SUM(E22:E29)</f>
        <v>28494.29</v>
      </c>
      <c r="F32" s="307">
        <f>SUM(F22:F29)</f>
        <v>21172.861428571428</v>
      </c>
      <c r="G32" s="307">
        <f t="shared" ref="G32:T32" si="13">SUM(G22:G29)</f>
        <v>21172.861428571428</v>
      </c>
      <c r="H32" s="307">
        <f t="shared" si="13"/>
        <v>588.13503968253963</v>
      </c>
      <c r="I32" s="307">
        <f t="shared" si="13"/>
        <v>0</v>
      </c>
      <c r="J32" s="307">
        <f t="shared" si="13"/>
        <v>0</v>
      </c>
      <c r="K32" s="307">
        <f t="shared" si="13"/>
        <v>0</v>
      </c>
      <c r="L32" s="307">
        <f t="shared" si="13"/>
        <v>0</v>
      </c>
      <c r="M32" s="307">
        <f t="shared" si="13"/>
        <v>0</v>
      </c>
      <c r="N32" s="307">
        <f t="shared" si="13"/>
        <v>0</v>
      </c>
      <c r="O32" s="307">
        <f t="shared" si="13"/>
        <v>0</v>
      </c>
      <c r="P32" s="307">
        <f t="shared" si="13"/>
        <v>82.777777777777771</v>
      </c>
      <c r="Q32" s="307">
        <f t="shared" si="13"/>
        <v>119.98027777777777</v>
      </c>
      <c r="R32" s="307">
        <f t="shared" si="13"/>
        <v>133.74515873015872</v>
      </c>
      <c r="S32" s="307">
        <f t="shared" si="13"/>
        <v>212.3165873015873</v>
      </c>
      <c r="T32" s="307">
        <f t="shared" si="13"/>
        <v>588.13503968253963</v>
      </c>
      <c r="U32" s="307">
        <f>SUM(U22:U29)</f>
        <v>1136.9548412698412</v>
      </c>
      <c r="V32" s="307">
        <v>29124.682380952378</v>
      </c>
      <c r="W32" s="307">
        <f>SUM(W22:W31)</f>
        <v>1116.4080555555556</v>
      </c>
      <c r="X32" s="307">
        <f t="shared" ref="X32:AG32" si="14">SUM(X22:X31)</f>
        <v>0</v>
      </c>
      <c r="Y32" s="307">
        <f t="shared" si="14"/>
        <v>0</v>
      </c>
      <c r="Z32" s="307">
        <f t="shared" si="14"/>
        <v>0</v>
      </c>
      <c r="AA32" s="307">
        <f t="shared" si="14"/>
        <v>0</v>
      </c>
      <c r="AB32" s="307">
        <f t="shared" si="14"/>
        <v>0</v>
      </c>
      <c r="AC32" s="307">
        <f t="shared" si="14"/>
        <v>0</v>
      </c>
      <c r="AD32" s="307">
        <f t="shared" si="14"/>
        <v>0</v>
      </c>
      <c r="AE32" s="307">
        <f t="shared" si="14"/>
        <v>0</v>
      </c>
      <c r="AF32" s="307">
        <f t="shared" si="14"/>
        <v>0</v>
      </c>
      <c r="AG32" s="307">
        <f t="shared" si="14"/>
        <v>0</v>
      </c>
      <c r="AH32" s="307">
        <f>SUM(AH22:AH31)</f>
        <v>0</v>
      </c>
      <c r="AI32" s="307">
        <f>SUM(AI22:AI31)</f>
        <v>1116.4080555555556</v>
      </c>
      <c r="AJ32" s="307">
        <f>SUM(AJ22:AJ31)</f>
        <v>28008.274325396822</v>
      </c>
      <c r="AK32" s="92">
        <f>AI32+AJ32</f>
        <v>29124.682380952378</v>
      </c>
      <c r="AL32" s="265"/>
      <c r="AM32" s="92"/>
      <c r="AN32" s="92"/>
    </row>
    <row r="33" spans="1:40" ht="12.75" customHeight="1">
      <c r="E33" s="308"/>
      <c r="F33" s="309"/>
      <c r="G33" s="309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91"/>
      <c r="AL33" s="264"/>
      <c r="AM33" s="91"/>
      <c r="AN33" s="91"/>
    </row>
    <row r="34" spans="1:40" ht="12.75" customHeight="1">
      <c r="E34" s="308"/>
      <c r="F34" s="309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91"/>
      <c r="AL34" s="264"/>
      <c r="AM34" s="91"/>
      <c r="AN34" s="91"/>
    </row>
    <row r="35" spans="1:40" ht="12.75" customHeight="1">
      <c r="A35" s="81" t="s">
        <v>413</v>
      </c>
      <c r="E35" s="93"/>
      <c r="F35" s="309"/>
      <c r="G35" s="310"/>
      <c r="H35" s="310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91"/>
      <c r="AL35" s="264"/>
      <c r="AM35" s="91"/>
      <c r="AN35" s="91"/>
    </row>
    <row r="36" spans="1:40" ht="12.75" customHeight="1">
      <c r="E36" s="91"/>
      <c r="F36" s="89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264"/>
      <c r="AM36" s="91"/>
      <c r="AN36" s="91"/>
    </row>
    <row r="37" spans="1:40" ht="12" customHeight="1">
      <c r="A37" s="85">
        <v>41079</v>
      </c>
      <c r="B37" s="312" t="s">
        <v>241</v>
      </c>
      <c r="C37" s="313" t="s">
        <v>242</v>
      </c>
      <c r="D37" s="314"/>
      <c r="E37" s="84">
        <v>165000</v>
      </c>
      <c r="F37" s="84">
        <f t="shared" ref="F37:F43" si="15">E37</f>
        <v>165000</v>
      </c>
      <c r="G37" s="84">
        <f t="shared" ref="G37:G42" si="16">E37</f>
        <v>165000</v>
      </c>
      <c r="H37" s="91">
        <f t="shared" ref="H37:H42" si="17">E37/36</f>
        <v>4583.333333333333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4583.33</v>
      </c>
      <c r="P37" s="91">
        <v>4583.33</v>
      </c>
      <c r="Q37" s="91">
        <v>4583.33</v>
      </c>
      <c r="R37" s="91">
        <v>4583.33</v>
      </c>
      <c r="S37" s="91">
        <v>4583.33</v>
      </c>
      <c r="T37" s="91">
        <v>4583.33</v>
      </c>
      <c r="U37" s="91">
        <f t="shared" ref="U37:U42" si="18">SUM(I37:T37)</f>
        <v>27499.980000000003</v>
      </c>
      <c r="V37" s="91">
        <v>82500.02</v>
      </c>
      <c r="W37" s="91">
        <v>4583.333333333333</v>
      </c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>
        <f>SUM(W37:AH37)</f>
        <v>4583.333333333333</v>
      </c>
      <c r="AJ37" s="91">
        <f t="shared" ref="AJ37:AJ45" si="19">V37-AI37</f>
        <v>77916.686666666676</v>
      </c>
      <c r="AK37" s="91"/>
      <c r="AL37" s="264"/>
      <c r="AM37" s="91"/>
      <c r="AN37" s="91"/>
    </row>
    <row r="38" spans="1:40" ht="12" customHeight="1">
      <c r="A38" s="85">
        <v>41075</v>
      </c>
      <c r="B38" s="312" t="s">
        <v>243</v>
      </c>
      <c r="C38" s="313" t="s">
        <v>244</v>
      </c>
      <c r="D38" s="314"/>
      <c r="E38" s="84">
        <f>40010/1.12</f>
        <v>35723.214285714283</v>
      </c>
      <c r="F38" s="84">
        <f t="shared" si="15"/>
        <v>35723.214285714283</v>
      </c>
      <c r="G38" s="84">
        <f t="shared" si="16"/>
        <v>35723.214285714283</v>
      </c>
      <c r="H38" s="91">
        <f t="shared" si="17"/>
        <v>992.31150793650784</v>
      </c>
      <c r="I38" s="91">
        <v>0</v>
      </c>
      <c r="J38" s="91">
        <v>0</v>
      </c>
      <c r="K38" s="91">
        <v>0</v>
      </c>
      <c r="L38" s="91">
        <v>0</v>
      </c>
      <c r="M38" s="91">
        <v>0</v>
      </c>
      <c r="N38" s="91">
        <v>992.31150793650784</v>
      </c>
      <c r="O38" s="91">
        <v>992.31150793650784</v>
      </c>
      <c r="P38" s="91">
        <v>992.31150793650784</v>
      </c>
      <c r="Q38" s="91">
        <v>992.31150793650784</v>
      </c>
      <c r="R38" s="91">
        <v>992.31150793650784</v>
      </c>
      <c r="S38" s="91">
        <v>992.31150793650784</v>
      </c>
      <c r="T38" s="91">
        <v>992.31150793650784</v>
      </c>
      <c r="U38" s="91">
        <f t="shared" si="18"/>
        <v>6946.1805555555547</v>
      </c>
      <c r="V38" s="91">
        <v>16869.295634920636</v>
      </c>
      <c r="W38" s="91">
        <v>992.31150793650784</v>
      </c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>
        <f t="shared" ref="AI38:AI43" si="20">SUM(W38:AH38)</f>
        <v>992.31150793650784</v>
      </c>
      <c r="AJ38" s="91">
        <f t="shared" si="19"/>
        <v>15876.984126984129</v>
      </c>
      <c r="AK38" s="91"/>
      <c r="AL38" s="264"/>
      <c r="AM38" s="91"/>
      <c r="AN38" s="91"/>
    </row>
    <row r="39" spans="1:40" ht="12" customHeight="1">
      <c r="A39" s="85">
        <v>41090</v>
      </c>
      <c r="B39" s="312" t="s">
        <v>245</v>
      </c>
      <c r="C39" s="313" t="s">
        <v>246</v>
      </c>
      <c r="D39" s="314"/>
      <c r="E39" s="84">
        <f>5535+6702+4877.5+6380</f>
        <v>23494.5</v>
      </c>
      <c r="F39" s="84">
        <f t="shared" si="15"/>
        <v>23494.5</v>
      </c>
      <c r="G39" s="84">
        <f t="shared" si="16"/>
        <v>23494.5</v>
      </c>
      <c r="H39" s="91">
        <f t="shared" si="17"/>
        <v>652.625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652.63</v>
      </c>
      <c r="P39" s="91">
        <v>652.63</v>
      </c>
      <c r="Q39" s="91">
        <v>652.63</v>
      </c>
      <c r="R39" s="91">
        <v>652.63</v>
      </c>
      <c r="S39" s="91">
        <v>652.63</v>
      </c>
      <c r="T39" s="91">
        <v>652.63</v>
      </c>
      <c r="U39" s="91">
        <f t="shared" si="18"/>
        <v>3915.78</v>
      </c>
      <c r="V39" s="91">
        <v>11747.22</v>
      </c>
      <c r="W39" s="91">
        <v>652.625</v>
      </c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>
        <f t="shared" si="20"/>
        <v>652.625</v>
      </c>
      <c r="AJ39" s="91">
        <f t="shared" si="19"/>
        <v>11094.594999999999</v>
      </c>
      <c r="AK39" s="91"/>
      <c r="AL39" s="264"/>
      <c r="AM39" s="91"/>
      <c r="AN39" s="91"/>
    </row>
    <row r="40" spans="1:40" ht="12" customHeight="1">
      <c r="A40" s="85">
        <v>41106</v>
      </c>
      <c r="B40" s="312" t="s">
        <v>247</v>
      </c>
      <c r="C40" s="313" t="s">
        <v>248</v>
      </c>
      <c r="D40" s="314"/>
      <c r="E40" s="84">
        <f>6010+6945+7850</f>
        <v>20805</v>
      </c>
      <c r="F40" s="84">
        <f t="shared" si="15"/>
        <v>20805</v>
      </c>
      <c r="G40" s="84">
        <f t="shared" si="16"/>
        <v>20805</v>
      </c>
      <c r="H40" s="91">
        <f t="shared" si="17"/>
        <v>577.91666666666663</v>
      </c>
      <c r="I40" s="91">
        <v>0</v>
      </c>
      <c r="J40" s="91">
        <v>0</v>
      </c>
      <c r="K40" s="91">
        <v>0</v>
      </c>
      <c r="L40" s="91">
        <v>0</v>
      </c>
      <c r="M40" s="91">
        <v>0</v>
      </c>
      <c r="N40" s="91">
        <v>0</v>
      </c>
      <c r="O40" s="91">
        <v>0</v>
      </c>
      <c r="P40" s="91">
        <v>577.91666666666663</v>
      </c>
      <c r="Q40" s="91">
        <v>577.91666666666663</v>
      </c>
      <c r="R40" s="91">
        <v>577.91666666666663</v>
      </c>
      <c r="S40" s="91">
        <v>577.91666666666663</v>
      </c>
      <c r="T40" s="91">
        <v>577.91666666666663</v>
      </c>
      <c r="U40" s="91">
        <f t="shared" si="18"/>
        <v>2889.583333333333</v>
      </c>
      <c r="V40" s="91">
        <v>10980.416666666668</v>
      </c>
      <c r="W40" s="91">
        <v>577.91666666666663</v>
      </c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>
        <f t="shared" si="20"/>
        <v>577.91666666666663</v>
      </c>
      <c r="AJ40" s="91">
        <f t="shared" si="19"/>
        <v>10402.500000000002</v>
      </c>
      <c r="AK40" s="91"/>
      <c r="AL40" s="264"/>
      <c r="AM40" s="91"/>
      <c r="AN40" s="91"/>
    </row>
    <row r="41" spans="1:40" ht="12" customHeight="1">
      <c r="A41" s="85">
        <v>41124</v>
      </c>
      <c r="B41" s="312" t="s">
        <v>249</v>
      </c>
      <c r="C41" s="83" t="s">
        <v>250</v>
      </c>
      <c r="E41" s="91">
        <f>11059.85+1025</f>
        <v>12084.85</v>
      </c>
      <c r="F41" s="84">
        <f t="shared" si="15"/>
        <v>12084.85</v>
      </c>
      <c r="G41" s="84">
        <f t="shared" si="16"/>
        <v>12084.85</v>
      </c>
      <c r="H41" s="91">
        <f t="shared" si="17"/>
        <v>335.69027777777779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335.69027777777779</v>
      </c>
      <c r="Q41" s="91">
        <v>335.69027777777779</v>
      </c>
      <c r="R41" s="91">
        <v>335.69027777777779</v>
      </c>
      <c r="S41" s="91">
        <v>335.69027777777779</v>
      </c>
      <c r="T41" s="91">
        <v>335.69027777777779</v>
      </c>
      <c r="U41" s="91">
        <f t="shared" si="18"/>
        <v>1678.4513888888889</v>
      </c>
      <c r="V41" s="91">
        <v>6378.1152777777788</v>
      </c>
      <c r="W41" s="91">
        <v>335.69027777777779</v>
      </c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>
        <f t="shared" si="20"/>
        <v>335.69027777777779</v>
      </c>
      <c r="AJ41" s="91">
        <f t="shared" si="19"/>
        <v>6042.4250000000011</v>
      </c>
      <c r="AK41" s="91"/>
      <c r="AL41" s="264"/>
      <c r="AM41" s="91"/>
      <c r="AN41" s="91"/>
    </row>
    <row r="42" spans="1:40" ht="12" customHeight="1">
      <c r="A42" s="85">
        <v>41180</v>
      </c>
      <c r="B42" s="312">
        <v>99</v>
      </c>
      <c r="E42" s="91">
        <f>5102/1.12</f>
        <v>4555.3571428571422</v>
      </c>
      <c r="F42" s="84">
        <f t="shared" si="15"/>
        <v>4555.3571428571422</v>
      </c>
      <c r="G42" s="84">
        <f t="shared" si="16"/>
        <v>4555.3571428571422</v>
      </c>
      <c r="H42" s="91">
        <f t="shared" si="17"/>
        <v>126.53769841269839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91">
        <v>0</v>
      </c>
      <c r="Q42" s="91">
        <v>0</v>
      </c>
      <c r="R42" s="91">
        <v>0</v>
      </c>
      <c r="S42" s="91">
        <f>H42*2</f>
        <v>253.07539682539678</v>
      </c>
      <c r="T42" s="91">
        <v>126.53769841269839</v>
      </c>
      <c r="U42" s="91">
        <f t="shared" si="18"/>
        <v>379.61309523809518</v>
      </c>
      <c r="V42" s="91">
        <v>2657.2916666666661</v>
      </c>
      <c r="W42" s="91">
        <v>126.53769841269839</v>
      </c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>
        <f t="shared" si="20"/>
        <v>126.53769841269839</v>
      </c>
      <c r="AJ42" s="91">
        <f t="shared" si="19"/>
        <v>2530.7539682539677</v>
      </c>
      <c r="AK42" s="91"/>
      <c r="AL42" s="264"/>
      <c r="AM42" s="91"/>
      <c r="AN42" s="91"/>
    </row>
    <row r="43" spans="1:40" ht="12" customHeight="1">
      <c r="A43" s="85">
        <v>41213</v>
      </c>
      <c r="B43" s="312" t="s">
        <v>254</v>
      </c>
      <c r="C43" s="83" t="s">
        <v>250</v>
      </c>
      <c r="E43" s="91">
        <v>4530</v>
      </c>
      <c r="F43" s="84">
        <f t="shared" si="15"/>
        <v>4530</v>
      </c>
      <c r="G43" s="84">
        <f>E43</f>
        <v>4530</v>
      </c>
      <c r="H43" s="91">
        <f>E43/36</f>
        <v>125.83333333333333</v>
      </c>
      <c r="I43" s="91"/>
      <c r="J43" s="91"/>
      <c r="K43" s="91"/>
      <c r="L43" s="91"/>
      <c r="M43" s="91"/>
      <c r="N43" s="91"/>
      <c r="O43" s="91"/>
      <c r="P43" s="91"/>
      <c r="Q43" s="91"/>
      <c r="R43" s="91">
        <f>H43</f>
        <v>125.83333333333333</v>
      </c>
      <c r="S43" s="91">
        <v>125.83333333333333</v>
      </c>
      <c r="T43" s="91">
        <v>125.83333333333333</v>
      </c>
      <c r="U43" s="91">
        <f>SUM(I43:T43)</f>
        <v>377.5</v>
      </c>
      <c r="V43" s="91">
        <v>2642.5</v>
      </c>
      <c r="W43" s="91">
        <v>125.83333333333333</v>
      </c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>
        <f t="shared" si="20"/>
        <v>125.83333333333333</v>
      </c>
      <c r="AJ43" s="91">
        <f t="shared" si="19"/>
        <v>2516.6666666666665</v>
      </c>
      <c r="AK43" s="91"/>
      <c r="AL43" s="264"/>
      <c r="AM43" s="91"/>
      <c r="AN43" s="91"/>
    </row>
    <row r="44" spans="1:40" ht="12" customHeight="1">
      <c r="A44" s="85">
        <v>41471</v>
      </c>
      <c r="B44" s="312">
        <v>336</v>
      </c>
      <c r="C44" s="83" t="s">
        <v>250</v>
      </c>
      <c r="E44" s="91">
        <v>37488</v>
      </c>
      <c r="F44" s="91"/>
      <c r="G44" s="91"/>
      <c r="H44" s="91">
        <v>33471.428571428565</v>
      </c>
      <c r="I44" s="91">
        <v>33471.428571428565</v>
      </c>
      <c r="J44" s="91">
        <v>33471.428571428565</v>
      </c>
      <c r="K44" s="91">
        <v>33471.428571428565</v>
      </c>
      <c r="L44" s="91">
        <v>33471.428571428565</v>
      </c>
      <c r="M44" s="91">
        <v>33471.428571428565</v>
      </c>
      <c r="N44" s="91">
        <v>33471.428571428565</v>
      </c>
      <c r="O44" s="91">
        <v>33471.428571428565</v>
      </c>
      <c r="P44" s="91">
        <v>33471.428571428565</v>
      </c>
      <c r="Q44" s="91">
        <v>33471.428571428565</v>
      </c>
      <c r="R44" s="91">
        <v>33471.428571428565</v>
      </c>
      <c r="S44" s="91">
        <v>33471.428571428565</v>
      </c>
      <c r="T44" s="91">
        <v>33471.428571428565</v>
      </c>
      <c r="U44" s="91">
        <v>33417.43</v>
      </c>
      <c r="V44" s="91">
        <v>28822.628571428566</v>
      </c>
      <c r="W44" s="91">
        <v>929.76</v>
      </c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>
        <f>SUM(W44:AH44)</f>
        <v>929.76</v>
      </c>
      <c r="AJ44" s="91">
        <f t="shared" si="19"/>
        <v>27892.868571428568</v>
      </c>
      <c r="AK44" s="91"/>
      <c r="AL44" s="264"/>
      <c r="AM44" s="91"/>
      <c r="AN44" s="91"/>
    </row>
    <row r="45" spans="1:40" ht="12" customHeight="1">
      <c r="A45" s="85">
        <v>41471</v>
      </c>
      <c r="B45" s="312">
        <v>337</v>
      </c>
      <c r="C45" s="83" t="s">
        <v>250</v>
      </c>
      <c r="E45" s="91">
        <v>33540</v>
      </c>
      <c r="F45" s="91"/>
      <c r="G45" s="91"/>
      <c r="H45" s="91">
        <v>29946.428571428569</v>
      </c>
      <c r="I45" s="91">
        <v>29946.428571428569</v>
      </c>
      <c r="J45" s="91">
        <v>29946.428571428569</v>
      </c>
      <c r="K45" s="91">
        <v>29946.428571428569</v>
      </c>
      <c r="L45" s="91">
        <v>29946.428571428569</v>
      </c>
      <c r="M45" s="91">
        <v>29946.428571428569</v>
      </c>
      <c r="N45" s="91">
        <v>29946.428571428569</v>
      </c>
      <c r="O45" s="91">
        <v>29946.428571428569</v>
      </c>
      <c r="P45" s="91">
        <v>29946.428571428569</v>
      </c>
      <c r="Q45" s="91">
        <v>29946.428571428569</v>
      </c>
      <c r="R45" s="91">
        <v>29946.428571428569</v>
      </c>
      <c r="S45" s="91">
        <v>29946.428571428569</v>
      </c>
      <c r="T45" s="91">
        <v>29946.428571428569</v>
      </c>
      <c r="U45" s="91">
        <v>29946.43</v>
      </c>
      <c r="V45" s="91">
        <v>25787.178571428569</v>
      </c>
      <c r="W45" s="91">
        <v>831.85</v>
      </c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>
        <f>SUM(W45:AH45)</f>
        <v>831.85</v>
      </c>
      <c r="AJ45" s="91">
        <f t="shared" si="19"/>
        <v>24955.32857142857</v>
      </c>
      <c r="AK45" s="91"/>
      <c r="AL45" s="264"/>
      <c r="AM45" s="91"/>
      <c r="AN45" s="91"/>
    </row>
    <row r="46" spans="1:40" s="86" customFormat="1" ht="12.75" customHeight="1">
      <c r="A46" s="81"/>
      <c r="B46" s="303" t="s">
        <v>251</v>
      </c>
      <c r="E46" s="307">
        <f>SUM(E36:E45)</f>
        <v>337220.92142857146</v>
      </c>
      <c r="F46" s="307">
        <f>SUM(F36:U43)</f>
        <v>627154.26742063463</v>
      </c>
      <c r="G46" s="307">
        <f>SUM(G36:G43)</f>
        <v>266192.92142857146</v>
      </c>
      <c r="H46" s="307">
        <f>SUM(H36:H43)</f>
        <v>7394.2478174603175</v>
      </c>
      <c r="I46" s="307">
        <f t="shared" ref="I46:T46" si="21">SUM(I36:I43)</f>
        <v>0</v>
      </c>
      <c r="J46" s="307">
        <f t="shared" si="21"/>
        <v>0</v>
      </c>
      <c r="K46" s="307">
        <f t="shared" si="21"/>
        <v>0</v>
      </c>
      <c r="L46" s="307">
        <f t="shared" si="21"/>
        <v>0</v>
      </c>
      <c r="M46" s="307">
        <f t="shared" si="21"/>
        <v>0</v>
      </c>
      <c r="N46" s="307">
        <f t="shared" si="21"/>
        <v>992.31150793650784</v>
      </c>
      <c r="O46" s="307">
        <f t="shared" si="21"/>
        <v>6228.271507936508</v>
      </c>
      <c r="P46" s="307">
        <f t="shared" si="21"/>
        <v>7141.8784523809527</v>
      </c>
      <c r="Q46" s="307">
        <f t="shared" si="21"/>
        <v>7141.8784523809527</v>
      </c>
      <c r="R46" s="307">
        <f t="shared" si="21"/>
        <v>7267.7117857142857</v>
      </c>
      <c r="S46" s="307">
        <f t="shared" si="21"/>
        <v>7520.7871825396824</v>
      </c>
      <c r="T46" s="307">
        <f t="shared" si="21"/>
        <v>7394.2494841269845</v>
      </c>
      <c r="U46" s="307">
        <f>SUM(U44:U45)</f>
        <v>63363.86</v>
      </c>
      <c r="V46" s="307">
        <v>188384.66638888887</v>
      </c>
      <c r="W46" s="307">
        <f>SUM(W36:W45)</f>
        <v>9155.8578174603172</v>
      </c>
      <c r="X46" s="307">
        <f t="shared" ref="X46:AE46" si="22">SUM(X36:X45)</f>
        <v>0</v>
      </c>
      <c r="Y46" s="307">
        <f t="shared" si="22"/>
        <v>0</v>
      </c>
      <c r="Z46" s="307">
        <f t="shared" si="22"/>
        <v>0</v>
      </c>
      <c r="AA46" s="307">
        <f t="shared" si="22"/>
        <v>0</v>
      </c>
      <c r="AB46" s="307">
        <f t="shared" si="22"/>
        <v>0</v>
      </c>
      <c r="AC46" s="307">
        <f t="shared" si="22"/>
        <v>0</v>
      </c>
      <c r="AD46" s="307">
        <f>SUM(AD36:AD45)</f>
        <v>0</v>
      </c>
      <c r="AE46" s="307">
        <f t="shared" si="22"/>
        <v>0</v>
      </c>
      <c r="AF46" s="307">
        <f>SUM(AF36:AF45)</f>
        <v>0</v>
      </c>
      <c r="AG46" s="307">
        <f>SUM(AG36:AG45)</f>
        <v>0</v>
      </c>
      <c r="AH46" s="307">
        <f>SUM(AH36:AH45)</f>
        <v>0</v>
      </c>
      <c r="AI46" s="307">
        <f>SUM(AI36:AI45)</f>
        <v>9155.8578174603172</v>
      </c>
      <c r="AJ46" s="307">
        <f>SUM(AJ36:AJ45)</f>
        <v>179228.80857142858</v>
      </c>
      <c r="AK46" s="92">
        <f>AJ46+AI46</f>
        <v>188384.6663888889</v>
      </c>
      <c r="AL46" s="265"/>
      <c r="AM46" s="92"/>
      <c r="AN46" s="92"/>
    </row>
    <row r="47" spans="1:40" ht="12.75" customHeight="1">
      <c r="E47" s="91"/>
      <c r="F47" s="309"/>
      <c r="G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264"/>
      <c r="AM47" s="91"/>
      <c r="AN47" s="91"/>
    </row>
    <row r="48" spans="1:40" s="86" customFormat="1" ht="12.75" customHeight="1" thickBot="1">
      <c r="A48" s="81"/>
      <c r="B48" s="303" t="s">
        <v>252</v>
      </c>
      <c r="E48" s="315">
        <f>E46+E62+E32+E19</f>
        <v>838255.07321428566</v>
      </c>
      <c r="F48" s="315">
        <f>F46+F32+F19</f>
        <v>1051107.4324206347</v>
      </c>
      <c r="G48" s="315">
        <f t="shared" ref="G48:AA48" si="23">G46+G32+G19</f>
        <v>690146.08642857138</v>
      </c>
      <c r="H48" s="315">
        <f t="shared" si="23"/>
        <v>19170.724623015871</v>
      </c>
      <c r="I48" s="315">
        <f t="shared" si="23"/>
        <v>0</v>
      </c>
      <c r="J48" s="315">
        <f>J46+J32+J19</f>
        <v>0</v>
      </c>
      <c r="K48" s="315">
        <f t="shared" si="23"/>
        <v>0</v>
      </c>
      <c r="L48" s="315">
        <f t="shared" si="23"/>
        <v>0</v>
      </c>
      <c r="M48" s="315">
        <f t="shared" si="23"/>
        <v>0</v>
      </c>
      <c r="N48" s="315">
        <f t="shared" si="23"/>
        <v>992.31150793650784</v>
      </c>
      <c r="O48" s="315">
        <f t="shared" si="23"/>
        <v>6885.5135714285716</v>
      </c>
      <c r="P48" s="315">
        <f t="shared" si="23"/>
        <v>16788.498194444444</v>
      </c>
      <c r="Q48" s="315">
        <f t="shared" si="23"/>
        <v>17105.95863095238</v>
      </c>
      <c r="R48" s="315">
        <f t="shared" si="23"/>
        <v>17643.622321428571</v>
      </c>
      <c r="S48" s="315">
        <f t="shared" si="23"/>
        <v>17975.269146825394</v>
      </c>
      <c r="T48" s="315">
        <f t="shared" si="23"/>
        <v>18844.589583333331</v>
      </c>
      <c r="U48" s="315">
        <f>U46+U32+U19</f>
        <v>115912.53458333334</v>
      </c>
      <c r="V48" s="315">
        <v>435253.99212301581</v>
      </c>
      <c r="W48" s="315">
        <f>W46+W32+W19</f>
        <v>21460.606924603173</v>
      </c>
      <c r="X48" s="315">
        <f t="shared" si="23"/>
        <v>0</v>
      </c>
      <c r="Y48" s="315">
        <f>Y46+Y32+Y19</f>
        <v>0</v>
      </c>
      <c r="Z48" s="315">
        <f>Z46+Z32+Z19</f>
        <v>0</v>
      </c>
      <c r="AA48" s="315">
        <f t="shared" si="23"/>
        <v>0</v>
      </c>
      <c r="AB48" s="315">
        <f t="shared" ref="AB48:AG48" si="24">AB46+AB32+AB19</f>
        <v>0</v>
      </c>
      <c r="AC48" s="315">
        <f t="shared" si="24"/>
        <v>0</v>
      </c>
      <c r="AD48" s="315">
        <f t="shared" si="24"/>
        <v>0</v>
      </c>
      <c r="AE48" s="315">
        <f t="shared" si="24"/>
        <v>0</v>
      </c>
      <c r="AF48" s="315">
        <f t="shared" si="24"/>
        <v>0</v>
      </c>
      <c r="AG48" s="315">
        <f t="shared" si="24"/>
        <v>0</v>
      </c>
      <c r="AH48" s="315">
        <f>AH46+AH32+AH19</f>
        <v>0</v>
      </c>
      <c r="AI48" s="315">
        <f>AI46+AI32+AI19</f>
        <v>21460.606924603173</v>
      </c>
      <c r="AJ48" s="316">
        <f>AJ46+AJ32+AJ19</f>
        <v>413793.38519841264</v>
      </c>
      <c r="AK48" s="92">
        <f>AJ48-BS!D24-0.61</f>
        <v>-2.7777715818955162E-4</v>
      </c>
      <c r="AL48" s="265"/>
      <c r="AM48" s="92"/>
      <c r="AN48" s="92"/>
    </row>
    <row r="49" spans="1:40" ht="12.75" customHeight="1" thickTop="1">
      <c r="E49" s="308"/>
      <c r="F49" s="309"/>
      <c r="G49" s="309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8"/>
      <c r="AK49" s="91"/>
      <c r="AL49" s="264"/>
      <c r="AM49" s="91"/>
      <c r="AN49" s="91"/>
    </row>
    <row r="50" spans="1:40" ht="12.75" customHeight="1">
      <c r="E50" s="308"/>
      <c r="F50" s="309"/>
      <c r="G50" s="309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91"/>
      <c r="AL50" s="264"/>
      <c r="AM50" s="91"/>
      <c r="AN50" s="91"/>
    </row>
    <row r="51" spans="1:40" ht="12.75" customHeight="1">
      <c r="E51" s="308"/>
      <c r="F51" s="309"/>
      <c r="G51" s="309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91"/>
      <c r="AL51" s="264"/>
      <c r="AM51" s="91"/>
      <c r="AN51" s="91"/>
    </row>
    <row r="52" spans="1:40" ht="12.75" customHeight="1">
      <c r="E52" s="308"/>
      <c r="F52" s="309"/>
      <c r="G52" s="309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91"/>
      <c r="AL52" s="264"/>
      <c r="AM52" s="91"/>
      <c r="AN52" s="91"/>
    </row>
    <row r="53" spans="1:40" ht="12.75" customHeight="1">
      <c r="A53" s="81" t="s">
        <v>106</v>
      </c>
      <c r="E53" s="93"/>
      <c r="F53" s="89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91"/>
      <c r="AL53" s="264"/>
      <c r="AM53" s="91"/>
      <c r="AN53" s="91"/>
    </row>
    <row r="54" spans="1:40" ht="12.75" customHeight="1">
      <c r="A54" s="85">
        <v>41425</v>
      </c>
      <c r="B54" s="90" t="s">
        <v>235</v>
      </c>
      <c r="C54" s="83" t="s">
        <v>236</v>
      </c>
      <c r="E54" s="91">
        <f>19330+16190.5</f>
        <v>35520.5</v>
      </c>
      <c r="F54" s="84">
        <f t="shared" ref="F54:F61" si="25">E54</f>
        <v>35520.5</v>
      </c>
      <c r="G54" s="91">
        <f t="shared" ref="G54:G60" si="26">E54</f>
        <v>35520.5</v>
      </c>
      <c r="H54" s="91">
        <f t="shared" ref="H54:H61" si="27">G54/36</f>
        <v>986.68055555555554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986.68</v>
      </c>
      <c r="O54" s="91">
        <v>986.68</v>
      </c>
      <c r="P54" s="91">
        <v>986.68</v>
      </c>
      <c r="Q54" s="91">
        <v>986.68</v>
      </c>
      <c r="R54" s="91">
        <v>986.68</v>
      </c>
      <c r="S54" s="91">
        <v>986.68</v>
      </c>
      <c r="T54" s="91">
        <v>986.68</v>
      </c>
      <c r="U54" s="91">
        <f t="shared" ref="U54:U59" si="28">SUM(I54:T54)</f>
        <v>6906.76</v>
      </c>
      <c r="V54" s="91">
        <v>16773.573333333334</v>
      </c>
      <c r="W54" s="91">
        <v>986.68055555555554</v>
      </c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>
        <f>SUM(W54:AH54)</f>
        <v>986.68055555555554</v>
      </c>
      <c r="AJ54" s="91">
        <f t="shared" ref="AJ54:AJ61" si="29">V54-AI54</f>
        <v>15786.892777777779</v>
      </c>
      <c r="AK54" s="91"/>
      <c r="AL54" s="264"/>
      <c r="AM54" s="91"/>
      <c r="AN54" s="91"/>
    </row>
    <row r="55" spans="1:40" ht="12.75" customHeight="1">
      <c r="A55" s="85">
        <v>41099</v>
      </c>
      <c r="B55" s="90" t="s">
        <v>237</v>
      </c>
      <c r="C55" s="83" t="s">
        <v>238</v>
      </c>
      <c r="D55" s="88"/>
      <c r="E55" s="91">
        <v>9825.2999999999993</v>
      </c>
      <c r="F55" s="84">
        <f t="shared" si="25"/>
        <v>9825.2999999999993</v>
      </c>
      <c r="G55" s="91">
        <f t="shared" si="26"/>
        <v>9825.2999999999993</v>
      </c>
      <c r="H55" s="91">
        <f t="shared" si="27"/>
        <v>272.92499999999995</v>
      </c>
      <c r="I55" s="91">
        <v>0</v>
      </c>
      <c r="J55" s="91">
        <v>0</v>
      </c>
      <c r="K55" s="91">
        <v>0</v>
      </c>
      <c r="L55" s="91">
        <v>0</v>
      </c>
      <c r="M55" s="91">
        <v>0</v>
      </c>
      <c r="N55" s="91">
        <v>0</v>
      </c>
      <c r="O55" s="91">
        <v>0</v>
      </c>
      <c r="P55" s="91">
        <v>272.92500000000001</v>
      </c>
      <c r="Q55" s="91">
        <v>272.92500000000001</v>
      </c>
      <c r="R55" s="91">
        <v>272.92500000000001</v>
      </c>
      <c r="S55" s="91">
        <v>272.92500000000001</v>
      </c>
      <c r="T55" s="91">
        <v>272.92500000000001</v>
      </c>
      <c r="U55" s="91">
        <f t="shared" si="28"/>
        <v>1364.625</v>
      </c>
      <c r="V55" s="91">
        <v>5185.5749999999989</v>
      </c>
      <c r="W55" s="91">
        <v>272.92500000000001</v>
      </c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>
        <f t="shared" ref="AI55:AI61" si="30">SUM(W55:AH55)</f>
        <v>272.92500000000001</v>
      </c>
      <c r="AJ55" s="91">
        <f t="shared" si="29"/>
        <v>4912.6499999999987</v>
      </c>
      <c r="AK55" s="91"/>
      <c r="AL55" s="264"/>
      <c r="AM55" s="91"/>
      <c r="AN55" s="91"/>
    </row>
    <row r="56" spans="1:40" ht="12.75" customHeight="1">
      <c r="A56" s="85">
        <v>41107</v>
      </c>
      <c r="B56" s="90"/>
      <c r="C56" s="83" t="s">
        <v>239</v>
      </c>
      <c r="D56" s="88"/>
      <c r="E56" s="91">
        <v>5351.5</v>
      </c>
      <c r="F56" s="84">
        <f t="shared" si="25"/>
        <v>5351.5</v>
      </c>
      <c r="G56" s="91">
        <f t="shared" si="26"/>
        <v>5351.5</v>
      </c>
      <c r="H56" s="91">
        <f t="shared" si="27"/>
        <v>148.65277777777777</v>
      </c>
      <c r="I56" s="91">
        <v>0</v>
      </c>
      <c r="J56" s="91">
        <v>0</v>
      </c>
      <c r="K56" s="91">
        <v>0</v>
      </c>
      <c r="L56" s="91">
        <v>0</v>
      </c>
      <c r="M56" s="91">
        <v>0</v>
      </c>
      <c r="N56" s="91">
        <v>0</v>
      </c>
      <c r="O56" s="91">
        <v>0</v>
      </c>
      <c r="P56" s="91">
        <v>0</v>
      </c>
      <c r="Q56" s="91">
        <f>148.652777777778*2</f>
        <v>297.305555555556</v>
      </c>
      <c r="R56" s="91">
        <f>148.652777777778*2</f>
        <v>297.305555555556</v>
      </c>
      <c r="S56" s="91">
        <f>148.652777777778*2</f>
        <v>297.305555555556</v>
      </c>
      <c r="T56" s="91">
        <f>148.652777777778*2</f>
        <v>297.305555555556</v>
      </c>
      <c r="U56" s="91">
        <f t="shared" si="28"/>
        <v>1189.222222222224</v>
      </c>
      <c r="V56" s="91">
        <v>2378.4444444444416</v>
      </c>
      <c r="W56" s="91">
        <v>148.65277777777777</v>
      </c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>
        <f t="shared" si="30"/>
        <v>148.65277777777777</v>
      </c>
      <c r="AJ56" s="91">
        <f t="shared" si="29"/>
        <v>2229.7916666666638</v>
      </c>
      <c r="AK56" s="91"/>
      <c r="AL56" s="264"/>
      <c r="AM56" s="91"/>
      <c r="AN56" s="91"/>
    </row>
    <row r="57" spans="1:40" ht="12.75" customHeight="1">
      <c r="A57" s="85">
        <v>41152</v>
      </c>
      <c r="C57" s="83" t="s">
        <v>240</v>
      </c>
      <c r="D57" s="94"/>
      <c r="E57" s="91">
        <v>4726.29</v>
      </c>
      <c r="F57" s="84">
        <f t="shared" si="25"/>
        <v>4726.29</v>
      </c>
      <c r="G57" s="91">
        <f t="shared" si="26"/>
        <v>4726.29</v>
      </c>
      <c r="H57" s="91">
        <f t="shared" si="27"/>
        <v>131.28583333333333</v>
      </c>
      <c r="I57" s="91">
        <v>0</v>
      </c>
      <c r="J57" s="91"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1">
        <v>0</v>
      </c>
      <c r="Q57" s="91">
        <v>131.28583333333333</v>
      </c>
      <c r="R57" s="91">
        <v>131.28583333333333</v>
      </c>
      <c r="S57" s="91">
        <v>131.28583333333333</v>
      </c>
      <c r="T57" s="91">
        <v>131.28583333333333</v>
      </c>
      <c r="U57" s="91">
        <f t="shared" si="28"/>
        <v>525.14333333333332</v>
      </c>
      <c r="V57" s="91">
        <v>2625.7166666666662</v>
      </c>
      <c r="W57" s="91">
        <v>131.28583333333333</v>
      </c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>
        <f t="shared" si="30"/>
        <v>131.28583333333333</v>
      </c>
      <c r="AJ57" s="91">
        <f t="shared" si="29"/>
        <v>2494.4308333333329</v>
      </c>
      <c r="AK57" s="91"/>
      <c r="AL57" s="264"/>
      <c r="AM57" s="91"/>
      <c r="AN57" s="91"/>
    </row>
    <row r="58" spans="1:40" ht="12.75" customHeight="1">
      <c r="A58" s="85">
        <v>41113</v>
      </c>
      <c r="C58" s="83" t="s">
        <v>239</v>
      </c>
      <c r="D58" s="88"/>
      <c r="E58" s="91">
        <v>5188</v>
      </c>
      <c r="F58" s="84">
        <f t="shared" si="25"/>
        <v>5188</v>
      </c>
      <c r="G58" s="91">
        <f t="shared" si="26"/>
        <v>5188</v>
      </c>
      <c r="H58" s="91">
        <f t="shared" si="27"/>
        <v>144.11111111111111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144.11111111111111</v>
      </c>
      <c r="Q58" s="91">
        <v>144.11111111111111</v>
      </c>
      <c r="R58" s="91">
        <v>144.11111111111111</v>
      </c>
      <c r="S58" s="91">
        <v>144.11111111111111</v>
      </c>
      <c r="T58" s="91">
        <v>144.11111111111111</v>
      </c>
      <c r="U58" s="91">
        <f t="shared" si="28"/>
        <v>720.55555555555554</v>
      </c>
      <c r="V58" s="91">
        <v>2738.1111111111113</v>
      </c>
      <c r="W58" s="91">
        <v>144.11111111111111</v>
      </c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>
        <f t="shared" si="30"/>
        <v>144.11111111111111</v>
      </c>
      <c r="AJ58" s="91">
        <f t="shared" si="29"/>
        <v>2594</v>
      </c>
      <c r="AK58" s="91"/>
      <c r="AL58" s="264"/>
      <c r="AM58" s="91"/>
      <c r="AN58" s="91"/>
    </row>
    <row r="59" spans="1:40" ht="12.75" customHeight="1">
      <c r="A59" s="85">
        <v>41156</v>
      </c>
      <c r="C59" s="83" t="s">
        <v>239</v>
      </c>
      <c r="D59" s="88"/>
      <c r="E59" s="91">
        <v>8694.8700000000008</v>
      </c>
      <c r="F59" s="84">
        <f t="shared" si="25"/>
        <v>8694.8700000000008</v>
      </c>
      <c r="G59" s="91">
        <f t="shared" si="26"/>
        <v>8694.8700000000008</v>
      </c>
      <c r="H59" s="91">
        <f t="shared" si="27"/>
        <v>241.5241666666667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241.5241666666667</v>
      </c>
      <c r="R59" s="91">
        <v>241.5241666666667</v>
      </c>
      <c r="S59" s="91">
        <v>241.5241666666667</v>
      </c>
      <c r="T59" s="91">
        <v>241.5241666666667</v>
      </c>
      <c r="U59" s="91">
        <f t="shared" si="28"/>
        <v>966.09666666666681</v>
      </c>
      <c r="V59" s="91">
        <v>4830.4833333333354</v>
      </c>
      <c r="W59" s="91">
        <v>241.5241666666667</v>
      </c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>
        <f t="shared" si="30"/>
        <v>241.5241666666667</v>
      </c>
      <c r="AJ59" s="91">
        <f t="shared" si="29"/>
        <v>4588.9591666666684</v>
      </c>
      <c r="AK59" s="91"/>
      <c r="AL59" s="264"/>
      <c r="AM59" s="91"/>
      <c r="AN59" s="91"/>
    </row>
    <row r="60" spans="1:40" ht="12.75" customHeight="1">
      <c r="A60" s="85">
        <v>41177</v>
      </c>
      <c r="D60" s="88"/>
      <c r="E60" s="91">
        <f>367.75/1.12</f>
        <v>328.34821428571428</v>
      </c>
      <c r="F60" s="84">
        <f t="shared" si="25"/>
        <v>328.34821428571428</v>
      </c>
      <c r="G60" s="91">
        <f t="shared" si="26"/>
        <v>328.34821428571428</v>
      </c>
      <c r="H60" s="91">
        <f t="shared" si="27"/>
        <v>9.1207837301587293</v>
      </c>
      <c r="I60" s="91"/>
      <c r="J60" s="91"/>
      <c r="K60" s="91"/>
      <c r="L60" s="91"/>
      <c r="M60" s="91"/>
      <c r="N60" s="91"/>
      <c r="O60" s="91"/>
      <c r="P60" s="91"/>
      <c r="Q60" s="91"/>
      <c r="R60" s="91">
        <f>H60</f>
        <v>9.1207837301587293</v>
      </c>
      <c r="S60" s="91">
        <v>9.1207837301587293</v>
      </c>
      <c r="T60" s="91">
        <v>9.1207837301587293</v>
      </c>
      <c r="U60" s="91">
        <f>SUM(I60:T60)</f>
        <v>27.36235119047619</v>
      </c>
      <c r="V60" s="91">
        <v>191.53645833333331</v>
      </c>
      <c r="W60" s="91">
        <v>9.1207837301587293</v>
      </c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>
        <f t="shared" si="30"/>
        <v>9.1207837301587293</v>
      </c>
      <c r="AJ60" s="91">
        <f t="shared" si="29"/>
        <v>182.41567460317458</v>
      </c>
      <c r="AK60" s="91"/>
      <c r="AL60" s="264"/>
      <c r="AM60" s="91"/>
      <c r="AN60" s="91"/>
    </row>
    <row r="61" spans="1:40" ht="12.75" customHeight="1">
      <c r="A61" s="85">
        <v>41206</v>
      </c>
      <c r="D61" s="88"/>
      <c r="E61" s="91">
        <v>124.75</v>
      </c>
      <c r="F61" s="84">
        <f t="shared" si="25"/>
        <v>124.75</v>
      </c>
      <c r="G61" s="91">
        <f>E61</f>
        <v>124.75</v>
      </c>
      <c r="H61" s="91">
        <f t="shared" si="27"/>
        <v>3.4652777777777777</v>
      </c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>
        <v>3.4652777777777777</v>
      </c>
      <c r="T61" s="91">
        <v>3.4652777777777777</v>
      </c>
      <c r="U61" s="91">
        <f>SUM(I61:T61)</f>
        <v>6.9305555555555554</v>
      </c>
      <c r="V61" s="91">
        <v>76.236111111111114</v>
      </c>
      <c r="W61" s="91">
        <v>3.4652777777777777</v>
      </c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>
        <f t="shared" si="30"/>
        <v>3.4652777777777777</v>
      </c>
      <c r="AJ61" s="91">
        <f t="shared" si="29"/>
        <v>72.770833333333343</v>
      </c>
      <c r="AK61" s="91"/>
      <c r="AL61" s="264"/>
      <c r="AM61" s="91"/>
      <c r="AN61" s="91"/>
    </row>
    <row r="62" spans="1:40" s="86" customFormat="1" ht="12.75" customHeight="1">
      <c r="A62" s="81"/>
      <c r="B62" s="303"/>
      <c r="E62" s="307">
        <f>SUM(E54:E61)</f>
        <v>69759.558214285717</v>
      </c>
      <c r="F62" s="307">
        <f t="shared" ref="F62:U62" si="31">SUM(F54:F61)</f>
        <v>69759.558214285717</v>
      </c>
      <c r="G62" s="307">
        <f t="shared" si="31"/>
        <v>69759.558214285717</v>
      </c>
      <c r="H62" s="307">
        <f>SUM(H54:H61)</f>
        <v>1937.7655059523811</v>
      </c>
      <c r="I62" s="307">
        <f t="shared" si="31"/>
        <v>0</v>
      </c>
      <c r="J62" s="307">
        <f t="shared" si="31"/>
        <v>0</v>
      </c>
      <c r="K62" s="307">
        <f t="shared" si="31"/>
        <v>0</v>
      </c>
      <c r="L62" s="307">
        <f t="shared" si="31"/>
        <v>0</v>
      </c>
      <c r="M62" s="307">
        <f t="shared" si="31"/>
        <v>0</v>
      </c>
      <c r="N62" s="307">
        <f>SUM(N54:N61)</f>
        <v>986.68</v>
      </c>
      <c r="O62" s="307">
        <f t="shared" si="31"/>
        <v>986.68</v>
      </c>
      <c r="P62" s="307">
        <f>SUM(P54:P61)</f>
        <v>1403.7161111111111</v>
      </c>
      <c r="Q62" s="307">
        <f t="shared" si="31"/>
        <v>2073.8316666666674</v>
      </c>
      <c r="R62" s="307">
        <f t="shared" si="31"/>
        <v>2082.952450396826</v>
      </c>
      <c r="S62" s="307">
        <f t="shared" si="31"/>
        <v>2086.4177281746038</v>
      </c>
      <c r="T62" s="307">
        <f t="shared" si="31"/>
        <v>2086.4177281746038</v>
      </c>
      <c r="U62" s="307">
        <f t="shared" si="31"/>
        <v>11706.695684523811</v>
      </c>
      <c r="V62" s="307">
        <v>34799.676458333335</v>
      </c>
      <c r="W62" s="307">
        <f t="shared" ref="W62:AF62" si="32">SUM(W54:W61)</f>
        <v>1937.7655059523811</v>
      </c>
      <c r="X62" s="307">
        <f t="shared" si="32"/>
        <v>0</v>
      </c>
      <c r="Y62" s="307">
        <f t="shared" si="32"/>
        <v>0</v>
      </c>
      <c r="Z62" s="307">
        <f t="shared" si="32"/>
        <v>0</v>
      </c>
      <c r="AA62" s="307">
        <f t="shared" si="32"/>
        <v>0</v>
      </c>
      <c r="AB62" s="307">
        <f t="shared" si="32"/>
        <v>0</v>
      </c>
      <c r="AC62" s="307">
        <f t="shared" si="32"/>
        <v>0</v>
      </c>
      <c r="AD62" s="307">
        <f t="shared" si="32"/>
        <v>0</v>
      </c>
      <c r="AE62" s="307">
        <f t="shared" si="32"/>
        <v>0</v>
      </c>
      <c r="AF62" s="307">
        <f t="shared" si="32"/>
        <v>0</v>
      </c>
      <c r="AG62" s="307">
        <f>SUM(AG54:AG61)</f>
        <v>0</v>
      </c>
      <c r="AH62" s="307">
        <f>SUM(AH54:AH61)</f>
        <v>0</v>
      </c>
      <c r="AI62" s="307">
        <f>SUM(AI54:AI61)</f>
        <v>1937.7655059523811</v>
      </c>
      <c r="AJ62" s="317">
        <f>SUM(AJ54:AJ61)</f>
        <v>32861.910952380953</v>
      </c>
      <c r="AK62" s="92">
        <f>AJ62-BS!D26</f>
        <v>7.202380926173646E-3</v>
      </c>
      <c r="AL62" s="265"/>
      <c r="AM62" s="92"/>
      <c r="AN62" s="92"/>
    </row>
    <row r="63" spans="1:40" ht="12.75" customHeight="1">
      <c r="E63" s="308"/>
      <c r="F63" s="309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  <c r="AH63" s="308"/>
      <c r="AI63" s="308"/>
      <c r="AJ63" s="308"/>
      <c r="AK63" s="91"/>
      <c r="AL63" s="264"/>
      <c r="AM63" s="91"/>
      <c r="AN63" s="91"/>
    </row>
  </sheetData>
  <phoneticPr fontId="36" type="noConversion"/>
  <pageMargins left="0.25" right="0.19" top="0.92" bottom="0" header="0.48" footer="0.22"/>
  <pageSetup paperSize="9" scale="65" orientation="landscape" horizontalDpi="4294967293" r:id="rId1"/>
  <headerFooter alignWithMargins="0"/>
  <rowBreaks count="1" manualBreakCount="1">
    <brk id="52" max="37" man="1"/>
  </rowBreaks>
  <colBreaks count="1" manualBreakCount="1">
    <brk id="37" max="76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K151"/>
  <sheetViews>
    <sheetView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AE25" sqref="AE25"/>
    </sheetView>
  </sheetViews>
  <sheetFormatPr defaultRowHeight="15"/>
  <cols>
    <col min="1" max="1" width="21.5703125" style="95" customWidth="1"/>
    <col min="2" max="2" width="16.7109375" style="96" hidden="1" customWidth="1"/>
    <col min="3" max="3" width="12.5703125" style="97" hidden="1" customWidth="1"/>
    <col min="4" max="4" width="16" style="96" hidden="1" customWidth="1"/>
    <col min="5" max="5" width="12.5703125" style="97" hidden="1" customWidth="1"/>
    <col min="6" max="6" width="16.42578125" style="96" hidden="1" customWidth="1"/>
    <col min="7" max="7" width="12.5703125" style="96" hidden="1" customWidth="1"/>
    <col min="8" max="8" width="16" style="96" hidden="1" customWidth="1"/>
    <col min="9" max="9" width="9.85546875" style="195" hidden="1" customWidth="1"/>
    <col min="10" max="10" width="11.7109375" style="96" hidden="1" customWidth="1"/>
    <col min="11" max="11" width="8.5703125" style="195" hidden="1" customWidth="1"/>
    <col min="12" max="12" width="12.5703125" style="96" hidden="1" customWidth="1"/>
    <col min="13" max="13" width="9.85546875" style="195" hidden="1" customWidth="1"/>
    <col min="14" max="14" width="16" style="96" hidden="1" customWidth="1"/>
    <col min="15" max="15" width="12.5703125" style="97" hidden="1" customWidth="1"/>
    <col min="16" max="16" width="16" style="96" hidden="1" customWidth="1"/>
    <col min="17" max="17" width="11.7109375" style="98" hidden="1" customWidth="1"/>
    <col min="18" max="18" width="16" style="99" hidden="1" customWidth="1"/>
    <col min="19" max="19" width="11.7109375" style="98" hidden="1" customWidth="1"/>
    <col min="20" max="20" width="16" style="99" hidden="1" customWidth="1"/>
    <col min="21" max="21" width="11.7109375" style="98" hidden="1" customWidth="1"/>
    <col min="22" max="22" width="16" style="99" hidden="1" customWidth="1"/>
    <col min="23" max="23" width="11.7109375" style="98" hidden="1" customWidth="1"/>
    <col min="24" max="24" width="16" style="99" hidden="1" customWidth="1"/>
    <col min="25" max="25" width="11.7109375" style="98" hidden="1" customWidth="1"/>
    <col min="26" max="26" width="14.5703125" style="99" hidden="1" customWidth="1"/>
    <col min="27" max="27" width="20.140625" style="99" customWidth="1"/>
    <col min="28" max="28" width="20.5703125" style="100" customWidth="1"/>
    <col min="29" max="33" width="9.140625" style="100"/>
    <col min="36" max="16384" width="9.140625" style="100"/>
  </cols>
  <sheetData>
    <row r="1" spans="1:34">
      <c r="A1" s="95" t="s">
        <v>260</v>
      </c>
      <c r="AH1" s="567"/>
    </row>
    <row r="2" spans="1:34">
      <c r="A2" s="95" t="s">
        <v>53</v>
      </c>
      <c r="AH2" s="567"/>
    </row>
    <row r="3" spans="1:34">
      <c r="A3" s="95" t="s">
        <v>434</v>
      </c>
      <c r="AH3" s="567"/>
    </row>
    <row r="4" spans="1:34" s="101" customFormat="1" ht="12.75">
      <c r="C4" s="266"/>
      <c r="E4" s="266"/>
      <c r="I4" s="266"/>
      <c r="K4" s="266"/>
      <c r="M4" s="266"/>
      <c r="O4" s="266"/>
      <c r="R4" s="102"/>
      <c r="T4" s="102"/>
      <c r="V4" s="102"/>
      <c r="X4" s="102"/>
      <c r="Z4" s="102"/>
      <c r="AA4" s="102"/>
    </row>
    <row r="5" spans="1:34" s="101" customFormat="1" ht="12.75" customHeight="1">
      <c r="A5" s="267" t="s">
        <v>261</v>
      </c>
      <c r="B5" s="268" t="s">
        <v>262</v>
      </c>
      <c r="C5" s="593" t="s">
        <v>433</v>
      </c>
      <c r="D5" s="594"/>
      <c r="E5" s="593" t="s">
        <v>369</v>
      </c>
      <c r="F5" s="594"/>
      <c r="G5" s="593" t="s">
        <v>370</v>
      </c>
      <c r="H5" s="594"/>
      <c r="I5" s="593" t="s">
        <v>371</v>
      </c>
      <c r="J5" s="594"/>
      <c r="K5" s="593" t="s">
        <v>372</v>
      </c>
      <c r="L5" s="594"/>
      <c r="M5" s="593" t="s">
        <v>373</v>
      </c>
      <c r="N5" s="594"/>
      <c r="O5" s="593" t="s">
        <v>374</v>
      </c>
      <c r="P5" s="594"/>
      <c r="Q5" s="588" t="s">
        <v>375</v>
      </c>
      <c r="R5" s="590"/>
      <c r="S5" s="591" t="s">
        <v>376</v>
      </c>
      <c r="T5" s="592"/>
      <c r="U5" s="588" t="s">
        <v>377</v>
      </c>
      <c r="V5" s="589"/>
      <c r="W5" s="588" t="s">
        <v>378</v>
      </c>
      <c r="X5" s="589"/>
      <c r="Y5" s="588" t="s">
        <v>379</v>
      </c>
      <c r="Z5" s="589"/>
      <c r="AA5" s="269" t="s">
        <v>395</v>
      </c>
      <c r="AB5" s="270" t="s">
        <v>309</v>
      </c>
    </row>
    <row r="6" spans="1:34" s="101" customFormat="1" ht="12.75">
      <c r="A6" s="271"/>
      <c r="B6" s="272"/>
      <c r="C6" s="273" t="s">
        <v>305</v>
      </c>
      <c r="D6" s="272" t="s">
        <v>306</v>
      </c>
      <c r="E6" s="273" t="s">
        <v>305</v>
      </c>
      <c r="F6" s="272" t="s">
        <v>306</v>
      </c>
      <c r="G6" s="272" t="s">
        <v>305</v>
      </c>
      <c r="H6" s="272" t="s">
        <v>306</v>
      </c>
      <c r="I6" s="273" t="s">
        <v>305</v>
      </c>
      <c r="J6" s="272" t="s">
        <v>306</v>
      </c>
      <c r="K6" s="273" t="s">
        <v>305</v>
      </c>
      <c r="L6" s="272" t="s">
        <v>306</v>
      </c>
      <c r="M6" s="273" t="s">
        <v>305</v>
      </c>
      <c r="N6" s="272" t="s">
        <v>306</v>
      </c>
      <c r="O6" s="273" t="s">
        <v>305</v>
      </c>
      <c r="P6" s="272" t="s">
        <v>306</v>
      </c>
      <c r="Q6" s="274" t="s">
        <v>305</v>
      </c>
      <c r="R6" s="275" t="s">
        <v>306</v>
      </c>
      <c r="S6" s="274" t="s">
        <v>305</v>
      </c>
      <c r="T6" s="275" t="s">
        <v>306</v>
      </c>
      <c r="U6" s="267" t="s">
        <v>305</v>
      </c>
      <c r="V6" s="276" t="s">
        <v>306</v>
      </c>
      <c r="W6" s="267" t="s">
        <v>305</v>
      </c>
      <c r="X6" s="276" t="s">
        <v>306</v>
      </c>
      <c r="Y6" s="267" t="s">
        <v>305</v>
      </c>
      <c r="Z6" s="276" t="s">
        <v>306</v>
      </c>
      <c r="AA6" s="276"/>
      <c r="AB6" s="277" t="s">
        <v>310</v>
      </c>
    </row>
    <row r="7" spans="1:34">
      <c r="A7" s="278" t="s">
        <v>267</v>
      </c>
      <c r="B7" s="279">
        <v>5200</v>
      </c>
      <c r="C7" s="280">
        <v>1</v>
      </c>
      <c r="D7" s="279">
        <f t="shared" ref="D7:D60" si="0">C7*B7</f>
        <v>5200</v>
      </c>
      <c r="E7" s="280"/>
      <c r="F7" s="279">
        <f>E7*B7</f>
        <v>0</v>
      </c>
      <c r="G7" s="280"/>
      <c r="H7" s="279">
        <f t="shared" ref="H7:H59" si="1">G7*B7</f>
        <v>0</v>
      </c>
      <c r="I7" s="281"/>
      <c r="J7" s="279">
        <f>I7*B7</f>
        <v>0</v>
      </c>
      <c r="K7" s="281"/>
      <c r="L7" s="279">
        <f t="shared" ref="L7:L58" si="2">K7*B7</f>
        <v>0</v>
      </c>
      <c r="M7" s="281"/>
      <c r="N7" s="279">
        <f>M7*B7</f>
        <v>0</v>
      </c>
      <c r="O7" s="280"/>
      <c r="P7" s="279">
        <f t="shared" ref="P7:P59" si="3">O7*B7</f>
        <v>0</v>
      </c>
      <c r="Q7" s="282"/>
      <c r="R7" s="279">
        <f>Q7*B7</f>
        <v>0</v>
      </c>
      <c r="S7" s="283"/>
      <c r="T7" s="279">
        <f t="shared" ref="T7:T58" si="4">S7*B7</f>
        <v>0</v>
      </c>
      <c r="U7" s="282"/>
      <c r="V7" s="279">
        <f>U7*B7</f>
        <v>0</v>
      </c>
      <c r="W7" s="282"/>
      <c r="X7" s="279">
        <f t="shared" ref="X7:X58" si="5">W7*B7</f>
        <v>0</v>
      </c>
      <c r="Y7" s="282"/>
      <c r="Z7" s="279">
        <f>Y7*B7</f>
        <v>0</v>
      </c>
      <c r="AA7" s="280">
        <f>C7+E7+G7+I7+K7+Q7+M7+O7+S7+U7+W7+Y7</f>
        <v>1</v>
      </c>
      <c r="AB7" s="103">
        <f>D7+F7+H7+J7+L7+N7+P7+R7+V7+X7+Z7+T7</f>
        <v>5200</v>
      </c>
      <c r="AF7" s="104"/>
      <c r="AH7" s="567"/>
    </row>
    <row r="8" spans="1:34">
      <c r="A8" s="278" t="s">
        <v>264</v>
      </c>
      <c r="B8" s="279">
        <v>2500</v>
      </c>
      <c r="C8" s="280">
        <v>2</v>
      </c>
      <c r="D8" s="279">
        <f t="shared" si="0"/>
        <v>5000</v>
      </c>
      <c r="E8" s="280"/>
      <c r="F8" s="279">
        <f t="shared" ref="F8:F60" si="6">E8*B8</f>
        <v>0</v>
      </c>
      <c r="G8" s="280"/>
      <c r="H8" s="279">
        <f t="shared" si="1"/>
        <v>0</v>
      </c>
      <c r="I8" s="281"/>
      <c r="J8" s="279">
        <f t="shared" ref="J8:J60" si="7">I8*B8</f>
        <v>0</v>
      </c>
      <c r="K8" s="281"/>
      <c r="L8" s="279">
        <f t="shared" si="2"/>
        <v>0</v>
      </c>
      <c r="M8" s="281"/>
      <c r="N8" s="279">
        <f t="shared" ref="N8:N60" si="8">M8*B8</f>
        <v>0</v>
      </c>
      <c r="O8" s="280"/>
      <c r="P8" s="279">
        <f t="shared" si="3"/>
        <v>0</v>
      </c>
      <c r="Q8" s="282"/>
      <c r="R8" s="279">
        <f t="shared" ref="R8:R60" si="9">Q8*B8</f>
        <v>0</v>
      </c>
      <c r="S8" s="283"/>
      <c r="T8" s="279">
        <f t="shared" si="4"/>
        <v>0</v>
      </c>
      <c r="U8" s="283"/>
      <c r="V8" s="279">
        <f t="shared" ref="V8:V60" si="10">U8*B8</f>
        <v>0</v>
      </c>
      <c r="W8" s="283"/>
      <c r="X8" s="279">
        <f t="shared" si="5"/>
        <v>0</v>
      </c>
      <c r="Y8" s="283"/>
      <c r="Z8" s="279">
        <f t="shared" ref="Z8:Z60" si="11">Y8*B8</f>
        <v>0</v>
      </c>
      <c r="AA8" s="280">
        <f t="shared" ref="AA8:AA60" si="12">C8+E8+G8+I8+K8+Q8+M8+O8+S8+U8+W8+Y8</f>
        <v>2</v>
      </c>
      <c r="AB8" s="103">
        <f>D8+F8+H8+J8+L8+N8+P8+R8+V8+X8+Z8+T8</f>
        <v>5000</v>
      </c>
      <c r="AF8" s="104"/>
      <c r="AH8" s="567"/>
    </row>
    <row r="9" spans="1:34">
      <c r="A9" s="278" t="s">
        <v>269</v>
      </c>
      <c r="B9" s="279">
        <v>1016.27</v>
      </c>
      <c r="C9" s="280">
        <v>1</v>
      </c>
      <c r="D9" s="279">
        <f t="shared" si="0"/>
        <v>1016.27</v>
      </c>
      <c r="E9" s="280"/>
      <c r="F9" s="279">
        <f t="shared" si="6"/>
        <v>0</v>
      </c>
      <c r="G9" s="280"/>
      <c r="H9" s="279">
        <f t="shared" si="1"/>
        <v>0</v>
      </c>
      <c r="I9" s="281"/>
      <c r="J9" s="279">
        <f t="shared" si="7"/>
        <v>0</v>
      </c>
      <c r="K9" s="281"/>
      <c r="L9" s="279">
        <f t="shared" si="2"/>
        <v>0</v>
      </c>
      <c r="M9" s="281"/>
      <c r="N9" s="279">
        <f t="shared" si="8"/>
        <v>0</v>
      </c>
      <c r="O9" s="280"/>
      <c r="P9" s="279">
        <f t="shared" si="3"/>
        <v>0</v>
      </c>
      <c r="Q9" s="282"/>
      <c r="R9" s="279">
        <f t="shared" si="9"/>
        <v>0</v>
      </c>
      <c r="S9" s="282"/>
      <c r="T9" s="279">
        <f t="shared" si="4"/>
        <v>0</v>
      </c>
      <c r="U9" s="282"/>
      <c r="V9" s="279">
        <f t="shared" si="10"/>
        <v>0</v>
      </c>
      <c r="W9" s="282"/>
      <c r="X9" s="279">
        <f t="shared" si="5"/>
        <v>0</v>
      </c>
      <c r="Y9" s="282"/>
      <c r="Z9" s="279">
        <f t="shared" si="11"/>
        <v>0</v>
      </c>
      <c r="AA9" s="280">
        <f t="shared" si="12"/>
        <v>1</v>
      </c>
      <c r="AB9" s="103">
        <f t="shared" ref="AB9:AB60" si="13">D9+F9+H9+J9+L9+N9+P9+R9+V9+X9+Z9+T9</f>
        <v>1016.27</v>
      </c>
      <c r="AF9" s="105"/>
      <c r="AH9" s="567"/>
    </row>
    <row r="10" spans="1:34">
      <c r="A10" s="278" t="s">
        <v>295</v>
      </c>
      <c r="B10" s="279">
        <v>1062.47</v>
      </c>
      <c r="C10" s="280"/>
      <c r="D10" s="279">
        <f t="shared" si="0"/>
        <v>0</v>
      </c>
      <c r="E10" s="280"/>
      <c r="F10" s="279">
        <f t="shared" si="6"/>
        <v>0</v>
      </c>
      <c r="G10" s="280"/>
      <c r="H10" s="279">
        <f t="shared" si="1"/>
        <v>0</v>
      </c>
      <c r="I10" s="281"/>
      <c r="J10" s="279">
        <f t="shared" si="7"/>
        <v>0</v>
      </c>
      <c r="K10" s="281"/>
      <c r="L10" s="279">
        <f t="shared" si="2"/>
        <v>0</v>
      </c>
      <c r="M10" s="281"/>
      <c r="N10" s="279">
        <f t="shared" si="8"/>
        <v>0</v>
      </c>
      <c r="O10" s="280"/>
      <c r="P10" s="279">
        <f t="shared" si="3"/>
        <v>0</v>
      </c>
      <c r="Q10" s="282"/>
      <c r="R10" s="279">
        <f t="shared" si="9"/>
        <v>0</v>
      </c>
      <c r="S10" s="282"/>
      <c r="T10" s="279">
        <f t="shared" si="4"/>
        <v>0</v>
      </c>
      <c r="U10" s="284"/>
      <c r="V10" s="279">
        <f t="shared" si="10"/>
        <v>0</v>
      </c>
      <c r="W10" s="284"/>
      <c r="X10" s="279">
        <f t="shared" si="5"/>
        <v>0</v>
      </c>
      <c r="Y10" s="285"/>
      <c r="Z10" s="279">
        <f t="shared" si="11"/>
        <v>0</v>
      </c>
      <c r="AA10" s="280">
        <f t="shared" si="12"/>
        <v>0</v>
      </c>
      <c r="AB10" s="103">
        <f t="shared" si="13"/>
        <v>0</v>
      </c>
      <c r="AF10" s="105"/>
      <c r="AH10" s="567"/>
    </row>
    <row r="11" spans="1:34">
      <c r="A11" s="278" t="s">
        <v>297</v>
      </c>
      <c r="B11" s="279">
        <v>3487.67</v>
      </c>
      <c r="C11" s="280"/>
      <c r="D11" s="279">
        <f t="shared" si="0"/>
        <v>0</v>
      </c>
      <c r="E11" s="280"/>
      <c r="F11" s="279">
        <f t="shared" si="6"/>
        <v>0</v>
      </c>
      <c r="G11" s="280"/>
      <c r="H11" s="279">
        <f t="shared" si="1"/>
        <v>0</v>
      </c>
      <c r="I11" s="281"/>
      <c r="J11" s="279">
        <f t="shared" si="7"/>
        <v>0</v>
      </c>
      <c r="K11" s="281"/>
      <c r="L11" s="279">
        <f t="shared" si="2"/>
        <v>0</v>
      </c>
      <c r="M11" s="281"/>
      <c r="N11" s="279">
        <f t="shared" si="8"/>
        <v>0</v>
      </c>
      <c r="O11" s="280"/>
      <c r="P11" s="279">
        <f t="shared" si="3"/>
        <v>0</v>
      </c>
      <c r="Q11" s="282"/>
      <c r="R11" s="279">
        <f t="shared" si="9"/>
        <v>0</v>
      </c>
      <c r="S11" s="282"/>
      <c r="T11" s="279">
        <f t="shared" si="4"/>
        <v>0</v>
      </c>
      <c r="U11" s="282"/>
      <c r="V11" s="279">
        <f t="shared" si="10"/>
        <v>0</v>
      </c>
      <c r="W11" s="282"/>
      <c r="X11" s="279">
        <f t="shared" si="5"/>
        <v>0</v>
      </c>
      <c r="Y11" s="286"/>
      <c r="Z11" s="279">
        <f t="shared" si="11"/>
        <v>0</v>
      </c>
      <c r="AA11" s="280">
        <f t="shared" si="12"/>
        <v>0</v>
      </c>
      <c r="AB11" s="103">
        <f t="shared" si="13"/>
        <v>0</v>
      </c>
      <c r="AF11" s="105"/>
      <c r="AH11" s="567"/>
    </row>
    <row r="12" spans="1:34">
      <c r="A12" s="278" t="s">
        <v>279</v>
      </c>
      <c r="B12" s="279">
        <v>4619.43</v>
      </c>
      <c r="C12" s="280"/>
      <c r="D12" s="279">
        <f t="shared" si="0"/>
        <v>0</v>
      </c>
      <c r="E12" s="280"/>
      <c r="F12" s="279">
        <f t="shared" si="6"/>
        <v>0</v>
      </c>
      <c r="G12" s="280"/>
      <c r="H12" s="279">
        <f t="shared" si="1"/>
        <v>0</v>
      </c>
      <c r="I12" s="281"/>
      <c r="J12" s="279">
        <f t="shared" si="7"/>
        <v>0</v>
      </c>
      <c r="K12" s="281"/>
      <c r="L12" s="279">
        <f t="shared" si="2"/>
        <v>0</v>
      </c>
      <c r="M12" s="281"/>
      <c r="N12" s="279">
        <f t="shared" si="8"/>
        <v>0</v>
      </c>
      <c r="O12" s="280"/>
      <c r="P12" s="279">
        <f t="shared" si="3"/>
        <v>0</v>
      </c>
      <c r="Q12" s="282"/>
      <c r="R12" s="279">
        <f t="shared" si="9"/>
        <v>0</v>
      </c>
      <c r="S12" s="282"/>
      <c r="T12" s="279">
        <f t="shared" si="4"/>
        <v>0</v>
      </c>
      <c r="U12" s="282"/>
      <c r="V12" s="279">
        <f t="shared" si="10"/>
        <v>0</v>
      </c>
      <c r="W12" s="282"/>
      <c r="X12" s="279">
        <f t="shared" si="5"/>
        <v>0</v>
      </c>
      <c r="Y12" s="286"/>
      <c r="Z12" s="279">
        <f t="shared" si="11"/>
        <v>0</v>
      </c>
      <c r="AA12" s="280">
        <f t="shared" si="12"/>
        <v>0</v>
      </c>
      <c r="AB12" s="103">
        <f t="shared" si="13"/>
        <v>0</v>
      </c>
      <c r="AF12" s="105"/>
      <c r="AH12" s="567"/>
    </row>
    <row r="13" spans="1:34">
      <c r="A13" s="278" t="s">
        <v>292</v>
      </c>
      <c r="B13" s="287">
        <v>2725.46</v>
      </c>
      <c r="C13" s="288"/>
      <c r="D13" s="279">
        <f t="shared" si="0"/>
        <v>0</v>
      </c>
      <c r="E13" s="288"/>
      <c r="F13" s="279">
        <f t="shared" si="6"/>
        <v>0</v>
      </c>
      <c r="G13" s="288"/>
      <c r="H13" s="279">
        <f t="shared" si="1"/>
        <v>0</v>
      </c>
      <c r="I13" s="289"/>
      <c r="J13" s="279">
        <f t="shared" si="7"/>
        <v>0</v>
      </c>
      <c r="K13" s="289"/>
      <c r="L13" s="279">
        <f t="shared" si="2"/>
        <v>0</v>
      </c>
      <c r="M13" s="289"/>
      <c r="N13" s="279">
        <f t="shared" si="8"/>
        <v>0</v>
      </c>
      <c r="O13" s="288"/>
      <c r="P13" s="279">
        <f t="shared" si="3"/>
        <v>0</v>
      </c>
      <c r="Q13" s="282"/>
      <c r="R13" s="279">
        <f t="shared" si="9"/>
        <v>0</v>
      </c>
      <c r="S13" s="282"/>
      <c r="T13" s="279">
        <f t="shared" si="4"/>
        <v>0</v>
      </c>
      <c r="U13" s="282"/>
      <c r="V13" s="279">
        <f t="shared" si="10"/>
        <v>0</v>
      </c>
      <c r="W13" s="282"/>
      <c r="X13" s="279">
        <f t="shared" si="5"/>
        <v>0</v>
      </c>
      <c r="Y13" s="286"/>
      <c r="Z13" s="279">
        <f t="shared" si="11"/>
        <v>0</v>
      </c>
      <c r="AA13" s="280">
        <f t="shared" si="12"/>
        <v>0</v>
      </c>
      <c r="AB13" s="103">
        <f t="shared" si="13"/>
        <v>0</v>
      </c>
      <c r="AF13" s="105"/>
      <c r="AH13" s="567"/>
    </row>
    <row r="14" spans="1:34">
      <c r="A14" s="278" t="s">
        <v>271</v>
      </c>
      <c r="B14" s="279">
        <v>946.98</v>
      </c>
      <c r="C14" s="280"/>
      <c r="D14" s="279">
        <f t="shared" si="0"/>
        <v>0</v>
      </c>
      <c r="E14" s="280"/>
      <c r="F14" s="279">
        <f t="shared" si="6"/>
        <v>0</v>
      </c>
      <c r="G14" s="280"/>
      <c r="H14" s="279">
        <f t="shared" si="1"/>
        <v>0</v>
      </c>
      <c r="I14" s="281"/>
      <c r="J14" s="279">
        <f t="shared" si="7"/>
        <v>0</v>
      </c>
      <c r="K14" s="281"/>
      <c r="L14" s="279">
        <f t="shared" si="2"/>
        <v>0</v>
      </c>
      <c r="M14" s="281"/>
      <c r="N14" s="279">
        <f t="shared" si="8"/>
        <v>0</v>
      </c>
      <c r="O14" s="280"/>
      <c r="P14" s="279">
        <f t="shared" si="3"/>
        <v>0</v>
      </c>
      <c r="Q14" s="282"/>
      <c r="R14" s="279">
        <f t="shared" si="9"/>
        <v>0</v>
      </c>
      <c r="S14" s="282"/>
      <c r="T14" s="279">
        <f t="shared" si="4"/>
        <v>0</v>
      </c>
      <c r="U14" s="282"/>
      <c r="V14" s="279">
        <f t="shared" si="10"/>
        <v>0</v>
      </c>
      <c r="W14" s="282"/>
      <c r="X14" s="279">
        <f t="shared" si="5"/>
        <v>0</v>
      </c>
      <c r="Y14" s="286"/>
      <c r="Z14" s="279">
        <f t="shared" si="11"/>
        <v>0</v>
      </c>
      <c r="AA14" s="280">
        <f t="shared" si="12"/>
        <v>0</v>
      </c>
      <c r="AB14" s="103">
        <f t="shared" si="13"/>
        <v>0</v>
      </c>
      <c r="AF14" s="105"/>
      <c r="AH14" s="567"/>
    </row>
    <row r="15" spans="1:34" hidden="1">
      <c r="A15" s="278" t="s">
        <v>273</v>
      </c>
      <c r="B15" s="279">
        <v>946.98</v>
      </c>
      <c r="C15" s="280"/>
      <c r="D15" s="279">
        <f t="shared" si="0"/>
        <v>0</v>
      </c>
      <c r="E15" s="280"/>
      <c r="F15" s="279">
        <f t="shared" si="6"/>
        <v>0</v>
      </c>
      <c r="G15" s="280"/>
      <c r="H15" s="279">
        <f t="shared" si="1"/>
        <v>0</v>
      </c>
      <c r="I15" s="281"/>
      <c r="J15" s="279">
        <f t="shared" si="7"/>
        <v>0</v>
      </c>
      <c r="K15" s="281"/>
      <c r="L15" s="279">
        <f t="shared" si="2"/>
        <v>0</v>
      </c>
      <c r="M15" s="281"/>
      <c r="N15" s="279">
        <f t="shared" si="8"/>
        <v>0</v>
      </c>
      <c r="O15" s="280"/>
      <c r="P15" s="279">
        <f t="shared" si="3"/>
        <v>0</v>
      </c>
      <c r="Q15" s="282"/>
      <c r="R15" s="279">
        <f t="shared" si="9"/>
        <v>0</v>
      </c>
      <c r="S15" s="282"/>
      <c r="T15" s="279">
        <f t="shared" si="4"/>
        <v>0</v>
      </c>
      <c r="U15" s="282"/>
      <c r="V15" s="279">
        <f t="shared" si="10"/>
        <v>0</v>
      </c>
      <c r="W15" s="282"/>
      <c r="X15" s="279">
        <f t="shared" si="5"/>
        <v>0</v>
      </c>
      <c r="Y15" s="286"/>
      <c r="Z15" s="279">
        <f t="shared" si="11"/>
        <v>0</v>
      </c>
      <c r="AA15" s="280">
        <f t="shared" si="12"/>
        <v>0</v>
      </c>
      <c r="AB15" s="103">
        <f t="shared" si="13"/>
        <v>0</v>
      </c>
      <c r="AF15" s="105"/>
      <c r="AH15" s="567"/>
    </row>
    <row r="16" spans="1:34" hidden="1">
      <c r="A16" s="278" t="s">
        <v>296</v>
      </c>
      <c r="B16" s="279">
        <v>1473.6</v>
      </c>
      <c r="C16" s="280"/>
      <c r="D16" s="279">
        <f t="shared" si="0"/>
        <v>0</v>
      </c>
      <c r="E16" s="280"/>
      <c r="F16" s="279">
        <f t="shared" si="6"/>
        <v>0</v>
      </c>
      <c r="G16" s="280"/>
      <c r="H16" s="279">
        <f t="shared" si="1"/>
        <v>0</v>
      </c>
      <c r="I16" s="281"/>
      <c r="J16" s="279">
        <f t="shared" si="7"/>
        <v>0</v>
      </c>
      <c r="K16" s="281"/>
      <c r="L16" s="279">
        <f t="shared" si="2"/>
        <v>0</v>
      </c>
      <c r="M16" s="281"/>
      <c r="N16" s="279">
        <f t="shared" si="8"/>
        <v>0</v>
      </c>
      <c r="O16" s="280"/>
      <c r="P16" s="279">
        <f t="shared" si="3"/>
        <v>0</v>
      </c>
      <c r="Q16" s="282"/>
      <c r="R16" s="279">
        <f t="shared" si="9"/>
        <v>0</v>
      </c>
      <c r="S16" s="282"/>
      <c r="T16" s="279">
        <f t="shared" si="4"/>
        <v>0</v>
      </c>
      <c r="U16" s="282"/>
      <c r="V16" s="279">
        <f t="shared" si="10"/>
        <v>0</v>
      </c>
      <c r="W16" s="282"/>
      <c r="X16" s="279">
        <f t="shared" si="5"/>
        <v>0</v>
      </c>
      <c r="Y16" s="286"/>
      <c r="Z16" s="279">
        <f t="shared" si="11"/>
        <v>0</v>
      </c>
      <c r="AA16" s="280">
        <f t="shared" si="12"/>
        <v>0</v>
      </c>
      <c r="AB16" s="103">
        <f t="shared" si="13"/>
        <v>0</v>
      </c>
      <c r="AF16" s="105"/>
      <c r="AH16" s="567"/>
    </row>
    <row r="17" spans="1:34" hidden="1">
      <c r="A17" s="278" t="s">
        <v>278</v>
      </c>
      <c r="B17" s="279">
        <v>2712.06</v>
      </c>
      <c r="C17" s="280"/>
      <c r="D17" s="279">
        <f t="shared" si="0"/>
        <v>0</v>
      </c>
      <c r="E17" s="280"/>
      <c r="F17" s="279">
        <f t="shared" si="6"/>
        <v>0</v>
      </c>
      <c r="G17" s="280"/>
      <c r="H17" s="279">
        <f t="shared" si="1"/>
        <v>0</v>
      </c>
      <c r="I17" s="281"/>
      <c r="J17" s="279">
        <f t="shared" si="7"/>
        <v>0</v>
      </c>
      <c r="K17" s="281"/>
      <c r="L17" s="279">
        <f t="shared" si="2"/>
        <v>0</v>
      </c>
      <c r="M17" s="281"/>
      <c r="N17" s="279">
        <f t="shared" si="8"/>
        <v>0</v>
      </c>
      <c r="O17" s="280"/>
      <c r="P17" s="279">
        <f t="shared" si="3"/>
        <v>0</v>
      </c>
      <c r="Q17" s="282"/>
      <c r="R17" s="279">
        <f t="shared" si="9"/>
        <v>0</v>
      </c>
      <c r="S17" s="282"/>
      <c r="T17" s="279">
        <f t="shared" si="4"/>
        <v>0</v>
      </c>
      <c r="U17" s="282"/>
      <c r="V17" s="279">
        <f t="shared" si="10"/>
        <v>0</v>
      </c>
      <c r="W17" s="282"/>
      <c r="X17" s="279">
        <f t="shared" si="5"/>
        <v>0</v>
      </c>
      <c r="Y17" s="286"/>
      <c r="Z17" s="279">
        <f t="shared" si="11"/>
        <v>0</v>
      </c>
      <c r="AA17" s="280">
        <f t="shared" si="12"/>
        <v>0</v>
      </c>
      <c r="AB17" s="103">
        <f t="shared" si="13"/>
        <v>0</v>
      </c>
      <c r="AF17" s="105"/>
      <c r="AH17" s="567"/>
    </row>
    <row r="18" spans="1:34">
      <c r="A18" s="278" t="s">
        <v>402</v>
      </c>
      <c r="B18" s="279">
        <v>2945.83</v>
      </c>
      <c r="C18" s="280">
        <v>1</v>
      </c>
      <c r="D18" s="279">
        <f t="shared" si="0"/>
        <v>2945.83</v>
      </c>
      <c r="E18" s="280"/>
      <c r="F18" s="279">
        <f t="shared" si="6"/>
        <v>0</v>
      </c>
      <c r="G18" s="280"/>
      <c r="H18" s="279">
        <f t="shared" si="1"/>
        <v>0</v>
      </c>
      <c r="I18" s="281"/>
      <c r="J18" s="279">
        <f t="shared" si="7"/>
        <v>0</v>
      </c>
      <c r="K18" s="281"/>
      <c r="L18" s="279">
        <f t="shared" si="2"/>
        <v>0</v>
      </c>
      <c r="M18" s="281"/>
      <c r="N18" s="279">
        <f t="shared" si="8"/>
        <v>0</v>
      </c>
      <c r="O18" s="290"/>
      <c r="P18" s="279">
        <f t="shared" si="3"/>
        <v>0</v>
      </c>
      <c r="Q18" s="282"/>
      <c r="R18" s="279">
        <f t="shared" si="9"/>
        <v>0</v>
      </c>
      <c r="S18" s="282"/>
      <c r="T18" s="279">
        <f t="shared" si="4"/>
        <v>0</v>
      </c>
      <c r="U18" s="282"/>
      <c r="V18" s="279">
        <f t="shared" si="10"/>
        <v>0</v>
      </c>
      <c r="W18" s="282"/>
      <c r="X18" s="279">
        <f t="shared" si="5"/>
        <v>0</v>
      </c>
      <c r="Y18" s="286"/>
      <c r="Z18" s="279">
        <f t="shared" si="11"/>
        <v>0</v>
      </c>
      <c r="AA18" s="280">
        <f t="shared" si="12"/>
        <v>1</v>
      </c>
      <c r="AB18" s="103">
        <f t="shared" si="13"/>
        <v>2945.83</v>
      </c>
      <c r="AF18" s="105"/>
      <c r="AH18" s="567"/>
    </row>
    <row r="19" spans="1:34">
      <c r="A19" s="278" t="s">
        <v>298</v>
      </c>
      <c r="B19" s="279">
        <v>1250.1500000000001</v>
      </c>
      <c r="C19" s="280">
        <v>9</v>
      </c>
      <c r="D19" s="279">
        <f t="shared" si="0"/>
        <v>11251.35</v>
      </c>
      <c r="E19" s="280"/>
      <c r="F19" s="279">
        <f t="shared" si="6"/>
        <v>0</v>
      </c>
      <c r="G19" s="280"/>
      <c r="H19" s="279">
        <f t="shared" si="1"/>
        <v>0</v>
      </c>
      <c r="I19" s="281"/>
      <c r="J19" s="279">
        <f t="shared" si="7"/>
        <v>0</v>
      </c>
      <c r="K19" s="281"/>
      <c r="L19" s="279">
        <f t="shared" si="2"/>
        <v>0</v>
      </c>
      <c r="M19" s="281"/>
      <c r="N19" s="279">
        <f t="shared" si="8"/>
        <v>0</v>
      </c>
      <c r="O19" s="280"/>
      <c r="P19" s="279">
        <f t="shared" si="3"/>
        <v>0</v>
      </c>
      <c r="Q19" s="282"/>
      <c r="R19" s="279">
        <f t="shared" si="9"/>
        <v>0</v>
      </c>
      <c r="S19" s="282"/>
      <c r="T19" s="279">
        <f t="shared" si="4"/>
        <v>0</v>
      </c>
      <c r="U19" s="282"/>
      <c r="V19" s="279">
        <f t="shared" si="10"/>
        <v>0</v>
      </c>
      <c r="W19" s="282"/>
      <c r="X19" s="279">
        <f t="shared" si="5"/>
        <v>0</v>
      </c>
      <c r="Y19" s="286"/>
      <c r="Z19" s="279">
        <f t="shared" si="11"/>
        <v>0</v>
      </c>
      <c r="AA19" s="280">
        <f t="shared" si="12"/>
        <v>9</v>
      </c>
      <c r="AB19" s="103">
        <f t="shared" si="13"/>
        <v>11251.35</v>
      </c>
      <c r="AF19" s="105"/>
      <c r="AH19" s="567"/>
    </row>
    <row r="20" spans="1:34">
      <c r="A20" s="278" t="s">
        <v>381</v>
      </c>
      <c r="B20" s="279">
        <v>1013.36</v>
      </c>
      <c r="C20" s="280">
        <v>12</v>
      </c>
      <c r="D20" s="279">
        <f t="shared" si="0"/>
        <v>12160.32</v>
      </c>
      <c r="E20" s="280"/>
      <c r="F20" s="279">
        <f t="shared" si="6"/>
        <v>0</v>
      </c>
      <c r="G20" s="280"/>
      <c r="H20" s="279">
        <f t="shared" si="1"/>
        <v>0</v>
      </c>
      <c r="I20" s="281"/>
      <c r="J20" s="279">
        <f t="shared" si="7"/>
        <v>0</v>
      </c>
      <c r="K20" s="281"/>
      <c r="L20" s="279">
        <f t="shared" si="2"/>
        <v>0</v>
      </c>
      <c r="M20" s="281"/>
      <c r="N20" s="279">
        <f t="shared" si="8"/>
        <v>0</v>
      </c>
      <c r="P20" s="279">
        <f t="shared" si="3"/>
        <v>0</v>
      </c>
      <c r="Q20" s="282"/>
      <c r="R20" s="279">
        <f t="shared" si="9"/>
        <v>0</v>
      </c>
      <c r="S20" s="282"/>
      <c r="T20" s="279">
        <f t="shared" si="4"/>
        <v>0</v>
      </c>
      <c r="U20" s="282"/>
      <c r="V20" s="279">
        <f t="shared" si="10"/>
        <v>0</v>
      </c>
      <c r="W20" s="282"/>
      <c r="X20" s="279">
        <f t="shared" si="5"/>
        <v>0</v>
      </c>
      <c r="Y20" s="286"/>
      <c r="Z20" s="279">
        <f t="shared" si="11"/>
        <v>0</v>
      </c>
      <c r="AA20" s="280">
        <f t="shared" si="12"/>
        <v>12</v>
      </c>
      <c r="AB20" s="103">
        <f t="shared" si="13"/>
        <v>12160.32</v>
      </c>
      <c r="AF20" s="105"/>
      <c r="AH20" s="567"/>
    </row>
    <row r="21" spans="1:34">
      <c r="A21" s="278" t="s">
        <v>291</v>
      </c>
      <c r="B21" s="287">
        <v>1591.09</v>
      </c>
      <c r="C21" s="288">
        <v>14</v>
      </c>
      <c r="D21" s="279">
        <f t="shared" si="0"/>
        <v>22275.26</v>
      </c>
      <c r="E21" s="288"/>
      <c r="F21" s="279">
        <f t="shared" si="6"/>
        <v>0</v>
      </c>
      <c r="G21" s="288"/>
      <c r="H21" s="279">
        <f t="shared" si="1"/>
        <v>0</v>
      </c>
      <c r="I21" s="289"/>
      <c r="J21" s="279">
        <f t="shared" si="7"/>
        <v>0</v>
      </c>
      <c r="K21" s="289"/>
      <c r="L21" s="279">
        <f t="shared" si="2"/>
        <v>0</v>
      </c>
      <c r="M21" s="289"/>
      <c r="N21" s="279">
        <f t="shared" si="8"/>
        <v>0</v>
      </c>
      <c r="O21" s="288"/>
      <c r="P21" s="279">
        <f t="shared" si="3"/>
        <v>0</v>
      </c>
      <c r="Q21" s="282"/>
      <c r="R21" s="279">
        <f t="shared" si="9"/>
        <v>0</v>
      </c>
      <c r="S21" s="282"/>
      <c r="T21" s="279">
        <f t="shared" si="4"/>
        <v>0</v>
      </c>
      <c r="U21" s="282"/>
      <c r="V21" s="279">
        <f t="shared" si="10"/>
        <v>0</v>
      </c>
      <c r="W21" s="282"/>
      <c r="X21" s="279">
        <f t="shared" si="5"/>
        <v>0</v>
      </c>
      <c r="Y21" s="286"/>
      <c r="Z21" s="279">
        <f t="shared" si="11"/>
        <v>0</v>
      </c>
      <c r="AA21" s="280">
        <f t="shared" si="12"/>
        <v>14</v>
      </c>
      <c r="AB21" s="103">
        <f t="shared" si="13"/>
        <v>22275.26</v>
      </c>
      <c r="AF21" s="105"/>
      <c r="AH21" s="567"/>
    </row>
    <row r="22" spans="1:34" hidden="1">
      <c r="A22" s="278" t="s">
        <v>281</v>
      </c>
      <c r="B22" s="279">
        <v>1591.07</v>
      </c>
      <c r="C22" s="280"/>
      <c r="D22" s="279">
        <f t="shared" si="0"/>
        <v>0</v>
      </c>
      <c r="E22" s="280"/>
      <c r="F22" s="279">
        <f t="shared" si="6"/>
        <v>0</v>
      </c>
      <c r="G22" s="280"/>
      <c r="H22" s="279">
        <f t="shared" si="1"/>
        <v>0</v>
      </c>
      <c r="I22" s="281"/>
      <c r="J22" s="279">
        <f t="shared" si="7"/>
        <v>0</v>
      </c>
      <c r="K22" s="281"/>
      <c r="L22" s="279">
        <f t="shared" si="2"/>
        <v>0</v>
      </c>
      <c r="M22" s="281"/>
      <c r="N22" s="279">
        <f t="shared" si="8"/>
        <v>0</v>
      </c>
      <c r="O22" s="280"/>
      <c r="P22" s="279">
        <f t="shared" si="3"/>
        <v>0</v>
      </c>
      <c r="Q22" s="282"/>
      <c r="R22" s="279">
        <f t="shared" si="9"/>
        <v>0</v>
      </c>
      <c r="S22" s="282"/>
      <c r="T22" s="279">
        <f t="shared" si="4"/>
        <v>0</v>
      </c>
      <c r="U22" s="282"/>
      <c r="V22" s="279">
        <f t="shared" si="10"/>
        <v>0</v>
      </c>
      <c r="W22" s="282"/>
      <c r="X22" s="279">
        <f t="shared" si="5"/>
        <v>0</v>
      </c>
      <c r="Y22" s="286"/>
      <c r="Z22" s="279">
        <f t="shared" si="11"/>
        <v>0</v>
      </c>
      <c r="AA22" s="280">
        <f t="shared" si="12"/>
        <v>0</v>
      </c>
      <c r="AB22" s="103">
        <f t="shared" si="13"/>
        <v>0</v>
      </c>
      <c r="AF22" s="105"/>
      <c r="AH22" s="567"/>
    </row>
    <row r="23" spans="1:34">
      <c r="A23" s="278" t="s">
        <v>382</v>
      </c>
      <c r="B23" s="279">
        <v>2613.94</v>
      </c>
      <c r="C23" s="280"/>
      <c r="D23" s="279">
        <f t="shared" si="0"/>
        <v>0</v>
      </c>
      <c r="E23" s="280"/>
      <c r="F23" s="279">
        <f t="shared" si="6"/>
        <v>0</v>
      </c>
      <c r="G23" s="280"/>
      <c r="H23" s="279">
        <f t="shared" si="1"/>
        <v>0</v>
      </c>
      <c r="I23" s="281"/>
      <c r="J23" s="279">
        <f t="shared" si="7"/>
        <v>0</v>
      </c>
      <c r="K23" s="281"/>
      <c r="L23" s="279">
        <f t="shared" si="2"/>
        <v>0</v>
      </c>
      <c r="M23" s="281"/>
      <c r="N23" s="279">
        <f t="shared" si="8"/>
        <v>0</v>
      </c>
      <c r="O23" s="280"/>
      <c r="P23" s="279">
        <f t="shared" si="3"/>
        <v>0</v>
      </c>
      <c r="Q23" s="282"/>
      <c r="R23" s="279">
        <f t="shared" si="9"/>
        <v>0</v>
      </c>
      <c r="S23" s="282"/>
      <c r="T23" s="279">
        <f t="shared" si="4"/>
        <v>0</v>
      </c>
      <c r="U23" s="284"/>
      <c r="V23" s="279">
        <f t="shared" si="10"/>
        <v>0</v>
      </c>
      <c r="W23" s="284"/>
      <c r="X23" s="279">
        <f t="shared" si="5"/>
        <v>0</v>
      </c>
      <c r="Y23" s="285"/>
      <c r="Z23" s="279">
        <f t="shared" si="11"/>
        <v>0</v>
      </c>
      <c r="AA23" s="280">
        <f t="shared" si="12"/>
        <v>0</v>
      </c>
      <c r="AB23" s="103">
        <f t="shared" si="13"/>
        <v>0</v>
      </c>
      <c r="AF23" s="105"/>
      <c r="AH23" s="567"/>
    </row>
    <row r="24" spans="1:34">
      <c r="A24" s="278" t="s">
        <v>277</v>
      </c>
      <c r="B24" s="279">
        <v>831.5</v>
      </c>
      <c r="C24" s="280"/>
      <c r="D24" s="279">
        <f t="shared" si="0"/>
        <v>0</v>
      </c>
      <c r="E24" s="280"/>
      <c r="F24" s="279">
        <f t="shared" si="6"/>
        <v>0</v>
      </c>
      <c r="G24" s="280"/>
      <c r="H24" s="279">
        <f t="shared" si="1"/>
        <v>0</v>
      </c>
      <c r="I24" s="281"/>
      <c r="J24" s="279">
        <f t="shared" si="7"/>
        <v>0</v>
      </c>
      <c r="K24" s="281"/>
      <c r="L24" s="279">
        <f t="shared" si="2"/>
        <v>0</v>
      </c>
      <c r="M24" s="281"/>
      <c r="N24" s="279">
        <f t="shared" si="8"/>
        <v>0</v>
      </c>
      <c r="O24" s="280"/>
      <c r="P24" s="279">
        <f t="shared" si="3"/>
        <v>0</v>
      </c>
      <c r="Q24" s="282"/>
      <c r="R24" s="279">
        <f t="shared" si="9"/>
        <v>0</v>
      </c>
      <c r="S24" s="282"/>
      <c r="T24" s="279">
        <f t="shared" si="4"/>
        <v>0</v>
      </c>
      <c r="U24" s="284"/>
      <c r="V24" s="279">
        <f t="shared" si="10"/>
        <v>0</v>
      </c>
      <c r="W24" s="284"/>
      <c r="X24" s="279">
        <f t="shared" si="5"/>
        <v>0</v>
      </c>
      <c r="Y24" s="284"/>
      <c r="Z24" s="279">
        <f t="shared" si="11"/>
        <v>0</v>
      </c>
      <c r="AA24" s="280">
        <f t="shared" si="12"/>
        <v>0</v>
      </c>
      <c r="AB24" s="103">
        <f t="shared" si="13"/>
        <v>0</v>
      </c>
      <c r="AF24" s="105"/>
      <c r="AH24" s="567"/>
    </row>
    <row r="25" spans="1:34">
      <c r="A25" s="278" t="s">
        <v>383</v>
      </c>
      <c r="B25" s="279">
        <v>831.5</v>
      </c>
      <c r="C25" s="280"/>
      <c r="D25" s="279"/>
      <c r="E25" s="280"/>
      <c r="F25" s="279">
        <f t="shared" si="6"/>
        <v>0</v>
      </c>
      <c r="G25" s="280"/>
      <c r="H25" s="279">
        <f t="shared" si="1"/>
        <v>0</v>
      </c>
      <c r="I25" s="281"/>
      <c r="J25" s="279">
        <f t="shared" si="7"/>
        <v>0</v>
      </c>
      <c r="K25" s="281"/>
      <c r="L25" s="279">
        <f t="shared" si="2"/>
        <v>0</v>
      </c>
      <c r="M25" s="281"/>
      <c r="N25" s="279">
        <f t="shared" si="8"/>
        <v>0</v>
      </c>
      <c r="O25" s="280"/>
      <c r="P25" s="279">
        <f t="shared" si="3"/>
        <v>0</v>
      </c>
      <c r="Q25" s="282"/>
      <c r="R25" s="279">
        <f t="shared" si="9"/>
        <v>0</v>
      </c>
      <c r="S25" s="282"/>
      <c r="T25" s="279">
        <f t="shared" si="4"/>
        <v>0</v>
      </c>
      <c r="U25" s="284"/>
      <c r="V25" s="279">
        <f t="shared" si="10"/>
        <v>0</v>
      </c>
      <c r="W25" s="284"/>
      <c r="X25" s="279">
        <f t="shared" si="5"/>
        <v>0</v>
      </c>
      <c r="Y25" s="284"/>
      <c r="Z25" s="279"/>
      <c r="AA25" s="280">
        <f t="shared" si="12"/>
        <v>0</v>
      </c>
      <c r="AB25" s="103">
        <f t="shared" si="13"/>
        <v>0</v>
      </c>
      <c r="AF25" s="105"/>
      <c r="AH25" s="567"/>
    </row>
    <row r="26" spans="1:34">
      <c r="A26" s="278" t="s">
        <v>280</v>
      </c>
      <c r="B26" s="279">
        <v>1616.8</v>
      </c>
      <c r="C26" s="280"/>
      <c r="D26" s="279">
        <f t="shared" si="0"/>
        <v>0</v>
      </c>
      <c r="E26" s="280"/>
      <c r="F26" s="279">
        <f t="shared" si="6"/>
        <v>0</v>
      </c>
      <c r="G26" s="280"/>
      <c r="H26" s="279">
        <f t="shared" si="1"/>
        <v>0</v>
      </c>
      <c r="I26" s="281"/>
      <c r="J26" s="279">
        <f t="shared" si="7"/>
        <v>0</v>
      </c>
      <c r="K26" s="281"/>
      <c r="L26" s="279">
        <f t="shared" si="2"/>
        <v>0</v>
      </c>
      <c r="M26" s="281"/>
      <c r="N26" s="279">
        <f t="shared" si="8"/>
        <v>0</v>
      </c>
      <c r="O26" s="280"/>
      <c r="P26" s="279">
        <f t="shared" si="3"/>
        <v>0</v>
      </c>
      <c r="Q26" s="282"/>
      <c r="R26" s="279">
        <f t="shared" si="9"/>
        <v>0</v>
      </c>
      <c r="S26" s="282"/>
      <c r="T26" s="279">
        <f t="shared" si="4"/>
        <v>0</v>
      </c>
      <c r="U26" s="282"/>
      <c r="V26" s="279">
        <f t="shared" si="10"/>
        <v>0</v>
      </c>
      <c r="W26" s="282"/>
      <c r="X26" s="279">
        <f t="shared" si="5"/>
        <v>0</v>
      </c>
      <c r="Y26" s="282"/>
      <c r="Z26" s="279">
        <f t="shared" si="11"/>
        <v>0</v>
      </c>
      <c r="AA26" s="280">
        <f t="shared" si="12"/>
        <v>0</v>
      </c>
      <c r="AB26" s="103">
        <f t="shared" si="13"/>
        <v>0</v>
      </c>
      <c r="AF26" s="105"/>
      <c r="AH26" s="567"/>
    </row>
    <row r="27" spans="1:34">
      <c r="A27" s="278" t="s">
        <v>299</v>
      </c>
      <c r="B27" s="279">
        <v>1950.54</v>
      </c>
      <c r="C27" s="280"/>
      <c r="D27" s="279">
        <f t="shared" si="0"/>
        <v>0</v>
      </c>
      <c r="E27" s="280"/>
      <c r="F27" s="279">
        <f t="shared" si="6"/>
        <v>0</v>
      </c>
      <c r="G27" s="280"/>
      <c r="H27" s="279">
        <f t="shared" si="1"/>
        <v>0</v>
      </c>
      <c r="I27" s="281"/>
      <c r="J27" s="279">
        <f t="shared" si="7"/>
        <v>0</v>
      </c>
      <c r="K27" s="281"/>
      <c r="L27" s="279">
        <f t="shared" si="2"/>
        <v>0</v>
      </c>
      <c r="M27" s="281"/>
      <c r="N27" s="279">
        <f t="shared" si="8"/>
        <v>0</v>
      </c>
      <c r="O27" s="280"/>
      <c r="P27" s="279">
        <f t="shared" si="3"/>
        <v>0</v>
      </c>
      <c r="Q27" s="282"/>
      <c r="R27" s="279">
        <f t="shared" si="9"/>
        <v>0</v>
      </c>
      <c r="S27" s="282"/>
      <c r="T27" s="279">
        <f t="shared" si="4"/>
        <v>0</v>
      </c>
      <c r="U27" s="282"/>
      <c r="V27" s="279">
        <f t="shared" si="10"/>
        <v>0</v>
      </c>
      <c r="W27" s="282"/>
      <c r="X27" s="279">
        <f t="shared" si="5"/>
        <v>0</v>
      </c>
      <c r="Y27" s="282"/>
      <c r="Z27" s="279">
        <f t="shared" si="11"/>
        <v>0</v>
      </c>
      <c r="AA27" s="280">
        <f t="shared" si="12"/>
        <v>0</v>
      </c>
      <c r="AB27" s="103">
        <f t="shared" si="13"/>
        <v>0</v>
      </c>
      <c r="AF27" s="105"/>
      <c r="AH27" s="567"/>
    </row>
    <row r="28" spans="1:34">
      <c r="A28" s="278" t="s">
        <v>290</v>
      </c>
      <c r="B28" s="287">
        <v>1684.29</v>
      </c>
      <c r="C28" s="288"/>
      <c r="D28" s="279">
        <f t="shared" si="0"/>
        <v>0</v>
      </c>
      <c r="E28" s="288"/>
      <c r="F28" s="279">
        <f t="shared" si="6"/>
        <v>0</v>
      </c>
      <c r="G28" s="288"/>
      <c r="H28" s="279">
        <f t="shared" si="1"/>
        <v>0</v>
      </c>
      <c r="I28" s="289"/>
      <c r="J28" s="279">
        <f t="shared" si="7"/>
        <v>0</v>
      </c>
      <c r="K28" s="289"/>
      <c r="L28" s="279">
        <f t="shared" si="2"/>
        <v>0</v>
      </c>
      <c r="M28" s="289"/>
      <c r="N28" s="279">
        <f t="shared" si="8"/>
        <v>0</v>
      </c>
      <c r="O28" s="288"/>
      <c r="P28" s="279">
        <f t="shared" si="3"/>
        <v>0</v>
      </c>
      <c r="Q28" s="282"/>
      <c r="R28" s="279">
        <f t="shared" si="9"/>
        <v>0</v>
      </c>
      <c r="S28" s="282"/>
      <c r="T28" s="279">
        <f t="shared" si="4"/>
        <v>0</v>
      </c>
      <c r="U28" s="282"/>
      <c r="V28" s="279">
        <f t="shared" si="10"/>
        <v>0</v>
      </c>
      <c r="W28" s="282"/>
      <c r="X28" s="279">
        <f t="shared" si="5"/>
        <v>0</v>
      </c>
      <c r="Y28" s="282"/>
      <c r="Z28" s="279">
        <f t="shared" si="11"/>
        <v>0</v>
      </c>
      <c r="AA28" s="280">
        <f t="shared" si="12"/>
        <v>0</v>
      </c>
      <c r="AB28" s="103">
        <f t="shared" si="13"/>
        <v>0</v>
      </c>
      <c r="AF28" s="105"/>
      <c r="AH28" s="567"/>
    </row>
    <row r="29" spans="1:34">
      <c r="A29" s="278" t="s">
        <v>289</v>
      </c>
      <c r="B29" s="279">
        <v>758.54</v>
      </c>
      <c r="C29" s="280">
        <v>40</v>
      </c>
      <c r="D29" s="279">
        <f t="shared" si="0"/>
        <v>30341.599999999999</v>
      </c>
      <c r="E29" s="280"/>
      <c r="F29" s="279">
        <f t="shared" si="6"/>
        <v>0</v>
      </c>
      <c r="G29" s="280"/>
      <c r="H29" s="279">
        <f t="shared" si="1"/>
        <v>0</v>
      </c>
      <c r="I29" s="281"/>
      <c r="J29" s="279">
        <f t="shared" si="7"/>
        <v>0</v>
      </c>
      <c r="K29" s="281"/>
      <c r="L29" s="279">
        <f t="shared" si="2"/>
        <v>0</v>
      </c>
      <c r="M29" s="281"/>
      <c r="N29" s="279">
        <f t="shared" si="8"/>
        <v>0</v>
      </c>
      <c r="O29" s="291"/>
      <c r="P29" s="279">
        <f t="shared" si="3"/>
        <v>0</v>
      </c>
      <c r="Q29" s="282"/>
      <c r="R29" s="279">
        <f t="shared" si="9"/>
        <v>0</v>
      </c>
      <c r="S29" s="282"/>
      <c r="T29" s="279">
        <f t="shared" si="4"/>
        <v>0</v>
      </c>
      <c r="U29" s="282"/>
      <c r="V29" s="279">
        <f t="shared" si="10"/>
        <v>0</v>
      </c>
      <c r="W29" s="282"/>
      <c r="X29" s="279">
        <f t="shared" si="5"/>
        <v>0</v>
      </c>
      <c r="Y29" s="282"/>
      <c r="Z29" s="279">
        <f t="shared" si="11"/>
        <v>0</v>
      </c>
      <c r="AA29" s="280">
        <f t="shared" si="12"/>
        <v>40</v>
      </c>
      <c r="AB29" s="103">
        <f t="shared" si="13"/>
        <v>30341.599999999999</v>
      </c>
      <c r="AF29" s="105"/>
      <c r="AH29" s="567"/>
    </row>
    <row r="30" spans="1:34">
      <c r="A30" s="278" t="s">
        <v>288</v>
      </c>
      <c r="B30" s="279">
        <v>758.54</v>
      </c>
      <c r="C30" s="280">
        <v>18</v>
      </c>
      <c r="D30" s="279">
        <f t="shared" si="0"/>
        <v>13653.72</v>
      </c>
      <c r="E30" s="280"/>
      <c r="F30" s="279">
        <f t="shared" si="6"/>
        <v>0</v>
      </c>
      <c r="G30" s="280"/>
      <c r="H30" s="279">
        <f t="shared" si="1"/>
        <v>0</v>
      </c>
      <c r="I30" s="281"/>
      <c r="J30" s="279">
        <f t="shared" si="7"/>
        <v>0</v>
      </c>
      <c r="K30" s="281"/>
      <c r="L30" s="279">
        <f t="shared" si="2"/>
        <v>0</v>
      </c>
      <c r="M30" s="281"/>
      <c r="N30" s="279">
        <f t="shared" si="8"/>
        <v>0</v>
      </c>
      <c r="O30" s="290"/>
      <c r="P30" s="279">
        <f t="shared" si="3"/>
        <v>0</v>
      </c>
      <c r="Q30" s="282"/>
      <c r="R30" s="279">
        <f t="shared" si="9"/>
        <v>0</v>
      </c>
      <c r="S30" s="282"/>
      <c r="T30" s="279">
        <f t="shared" si="4"/>
        <v>0</v>
      </c>
      <c r="U30" s="282"/>
      <c r="V30" s="279">
        <f t="shared" si="10"/>
        <v>0</v>
      </c>
      <c r="W30" s="282"/>
      <c r="X30" s="279">
        <f t="shared" si="5"/>
        <v>0</v>
      </c>
      <c r="Y30" s="282"/>
      <c r="Z30" s="279">
        <f t="shared" si="11"/>
        <v>0</v>
      </c>
      <c r="AA30" s="280">
        <f t="shared" si="12"/>
        <v>18</v>
      </c>
      <c r="AB30" s="103">
        <f t="shared" si="13"/>
        <v>13653.72</v>
      </c>
      <c r="AF30" s="105"/>
      <c r="AH30" s="567"/>
    </row>
    <row r="31" spans="1:34">
      <c r="A31" s="278" t="s">
        <v>384</v>
      </c>
      <c r="B31" s="279">
        <v>1181.49</v>
      </c>
      <c r="C31" s="280">
        <v>4</v>
      </c>
      <c r="D31" s="279"/>
      <c r="E31" s="280"/>
      <c r="F31" s="279">
        <f t="shared" si="6"/>
        <v>0</v>
      </c>
      <c r="G31" s="280"/>
      <c r="H31" s="279">
        <f t="shared" si="1"/>
        <v>0</v>
      </c>
      <c r="I31" s="281"/>
      <c r="J31" s="279">
        <f t="shared" si="7"/>
        <v>0</v>
      </c>
      <c r="K31" s="281"/>
      <c r="L31" s="279">
        <f t="shared" si="2"/>
        <v>0</v>
      </c>
      <c r="M31" s="281"/>
      <c r="N31" s="279">
        <f t="shared" si="8"/>
        <v>0</v>
      </c>
      <c r="O31" s="280"/>
      <c r="P31" s="279">
        <f t="shared" si="3"/>
        <v>0</v>
      </c>
      <c r="Q31" s="282"/>
      <c r="R31" s="279">
        <f t="shared" si="9"/>
        <v>0</v>
      </c>
      <c r="S31" s="282"/>
      <c r="T31" s="279">
        <f t="shared" si="4"/>
        <v>0</v>
      </c>
      <c r="U31" s="282"/>
      <c r="V31" s="279">
        <f t="shared" si="10"/>
        <v>0</v>
      </c>
      <c r="W31" s="282"/>
      <c r="X31" s="279">
        <f t="shared" si="5"/>
        <v>0</v>
      </c>
      <c r="Y31" s="282"/>
      <c r="Z31" s="279">
        <f t="shared" si="11"/>
        <v>0</v>
      </c>
      <c r="AA31" s="280">
        <f t="shared" si="12"/>
        <v>4</v>
      </c>
      <c r="AB31" s="103">
        <f t="shared" si="13"/>
        <v>0</v>
      </c>
      <c r="AF31" s="105"/>
      <c r="AH31" s="567"/>
    </row>
    <row r="32" spans="1:34">
      <c r="A32" s="278" t="s">
        <v>385</v>
      </c>
      <c r="B32" s="279">
        <v>822.26</v>
      </c>
      <c r="C32" s="280">
        <v>4</v>
      </c>
      <c r="D32" s="279"/>
      <c r="E32" s="280"/>
      <c r="F32" s="279">
        <f t="shared" si="6"/>
        <v>0</v>
      </c>
      <c r="G32" s="280"/>
      <c r="H32" s="279">
        <f t="shared" si="1"/>
        <v>0</v>
      </c>
      <c r="I32" s="281"/>
      <c r="J32" s="279">
        <f t="shared" si="7"/>
        <v>0</v>
      </c>
      <c r="K32" s="281"/>
      <c r="L32" s="279">
        <f t="shared" si="2"/>
        <v>0</v>
      </c>
      <c r="M32" s="281"/>
      <c r="N32" s="279">
        <f t="shared" si="8"/>
        <v>0</v>
      </c>
      <c r="O32" s="280"/>
      <c r="P32" s="279">
        <f t="shared" si="3"/>
        <v>0</v>
      </c>
      <c r="Q32" s="282"/>
      <c r="R32" s="279">
        <f t="shared" si="9"/>
        <v>0</v>
      </c>
      <c r="S32" s="282"/>
      <c r="T32" s="279">
        <f t="shared" si="4"/>
        <v>0</v>
      </c>
      <c r="U32" s="282"/>
      <c r="V32" s="279">
        <f t="shared" si="10"/>
        <v>0</v>
      </c>
      <c r="W32" s="282"/>
      <c r="X32" s="279">
        <f t="shared" si="5"/>
        <v>0</v>
      </c>
      <c r="Y32" s="282"/>
      <c r="Z32" s="279">
        <f t="shared" si="11"/>
        <v>0</v>
      </c>
      <c r="AA32" s="280">
        <f t="shared" si="12"/>
        <v>4</v>
      </c>
      <c r="AB32" s="103">
        <f t="shared" si="13"/>
        <v>0</v>
      </c>
      <c r="AF32" s="105"/>
      <c r="AH32" s="567"/>
    </row>
    <row r="33" spans="1:34">
      <c r="A33" s="278" t="s">
        <v>275</v>
      </c>
      <c r="B33" s="279">
        <v>1108.6600000000001</v>
      </c>
      <c r="C33" s="280"/>
      <c r="D33" s="279">
        <f t="shared" si="0"/>
        <v>0</v>
      </c>
      <c r="E33" s="280"/>
      <c r="F33" s="279">
        <f t="shared" si="6"/>
        <v>0</v>
      </c>
      <c r="G33" s="280"/>
      <c r="H33" s="279">
        <f t="shared" si="1"/>
        <v>0</v>
      </c>
      <c r="I33" s="281"/>
      <c r="J33" s="279">
        <f t="shared" si="7"/>
        <v>0</v>
      </c>
      <c r="K33" s="281"/>
      <c r="L33" s="279">
        <f t="shared" si="2"/>
        <v>0</v>
      </c>
      <c r="M33" s="281"/>
      <c r="N33" s="279">
        <f t="shared" si="8"/>
        <v>0</v>
      </c>
      <c r="O33" s="280"/>
      <c r="P33" s="279">
        <f t="shared" si="3"/>
        <v>0</v>
      </c>
      <c r="Q33" s="282"/>
      <c r="R33" s="279">
        <f t="shared" si="9"/>
        <v>0</v>
      </c>
      <c r="S33" s="282"/>
      <c r="T33" s="279">
        <f t="shared" si="4"/>
        <v>0</v>
      </c>
      <c r="U33" s="282"/>
      <c r="V33" s="279">
        <f t="shared" si="10"/>
        <v>0</v>
      </c>
      <c r="W33" s="282"/>
      <c r="X33" s="279">
        <f t="shared" si="5"/>
        <v>0</v>
      </c>
      <c r="Y33" s="282"/>
      <c r="Z33" s="279">
        <f t="shared" si="11"/>
        <v>0</v>
      </c>
      <c r="AA33" s="280">
        <f t="shared" si="12"/>
        <v>0</v>
      </c>
      <c r="AB33" s="103">
        <f t="shared" si="13"/>
        <v>0</v>
      </c>
      <c r="AF33" s="105"/>
      <c r="AH33" s="567"/>
    </row>
    <row r="34" spans="1:34">
      <c r="A34" s="278" t="s">
        <v>386</v>
      </c>
      <c r="B34" s="279">
        <v>3048.82</v>
      </c>
      <c r="C34" s="280"/>
      <c r="D34" s="279"/>
      <c r="E34" s="280"/>
      <c r="F34" s="279">
        <f t="shared" si="6"/>
        <v>0</v>
      </c>
      <c r="G34" s="280"/>
      <c r="H34" s="279">
        <f t="shared" si="1"/>
        <v>0</v>
      </c>
      <c r="I34" s="281"/>
      <c r="J34" s="279">
        <f t="shared" si="7"/>
        <v>0</v>
      </c>
      <c r="K34" s="281"/>
      <c r="L34" s="279">
        <f t="shared" si="2"/>
        <v>0</v>
      </c>
      <c r="M34" s="281"/>
      <c r="N34" s="279">
        <f t="shared" si="8"/>
        <v>0</v>
      </c>
      <c r="O34" s="280"/>
      <c r="P34" s="279">
        <f t="shared" si="3"/>
        <v>0</v>
      </c>
      <c r="Q34" s="282"/>
      <c r="R34" s="279">
        <f t="shared" si="9"/>
        <v>0</v>
      </c>
      <c r="S34" s="282"/>
      <c r="T34" s="279">
        <f t="shared" si="4"/>
        <v>0</v>
      </c>
      <c r="U34" s="282"/>
      <c r="V34" s="279">
        <f t="shared" si="10"/>
        <v>0</v>
      </c>
      <c r="W34" s="282"/>
      <c r="X34" s="279">
        <f t="shared" si="5"/>
        <v>0</v>
      </c>
      <c r="Y34" s="282"/>
      <c r="Z34" s="279">
        <f t="shared" si="11"/>
        <v>0</v>
      </c>
      <c r="AA34" s="280">
        <f t="shared" si="12"/>
        <v>0</v>
      </c>
      <c r="AB34" s="103">
        <f t="shared" si="13"/>
        <v>0</v>
      </c>
      <c r="AF34" s="105"/>
      <c r="AH34" s="567"/>
    </row>
    <row r="35" spans="1:34">
      <c r="A35" s="278" t="s">
        <v>286</v>
      </c>
      <c r="B35" s="279">
        <v>300.26</v>
      </c>
      <c r="C35" s="280">
        <v>3</v>
      </c>
      <c r="D35" s="279">
        <f t="shared" si="0"/>
        <v>900.78</v>
      </c>
      <c r="E35" s="280"/>
      <c r="F35" s="279">
        <f t="shared" si="6"/>
        <v>0</v>
      </c>
      <c r="G35" s="280"/>
      <c r="H35" s="279">
        <f t="shared" si="1"/>
        <v>0</v>
      </c>
      <c r="I35" s="281"/>
      <c r="J35" s="279">
        <f t="shared" si="7"/>
        <v>0</v>
      </c>
      <c r="K35" s="281"/>
      <c r="L35" s="279">
        <f t="shared" si="2"/>
        <v>0</v>
      </c>
      <c r="M35" s="281"/>
      <c r="N35" s="279">
        <f t="shared" si="8"/>
        <v>0</v>
      </c>
      <c r="O35" s="280"/>
      <c r="P35" s="279">
        <f t="shared" si="3"/>
        <v>0</v>
      </c>
      <c r="Q35" s="282"/>
      <c r="R35" s="279">
        <f t="shared" si="9"/>
        <v>0</v>
      </c>
      <c r="S35" s="282"/>
      <c r="T35" s="279">
        <f t="shared" si="4"/>
        <v>0</v>
      </c>
      <c r="U35" s="282"/>
      <c r="V35" s="279">
        <f t="shared" si="10"/>
        <v>0</v>
      </c>
      <c r="W35" s="282"/>
      <c r="X35" s="279">
        <f t="shared" si="5"/>
        <v>0</v>
      </c>
      <c r="Y35" s="282"/>
      <c r="Z35" s="279">
        <f t="shared" si="11"/>
        <v>0</v>
      </c>
      <c r="AA35" s="280">
        <f t="shared" si="12"/>
        <v>3</v>
      </c>
      <c r="AB35" s="103">
        <f t="shared" si="13"/>
        <v>900.78</v>
      </c>
      <c r="AF35" s="105"/>
      <c r="AH35" s="567"/>
    </row>
    <row r="36" spans="1:34">
      <c r="A36" s="278" t="s">
        <v>294</v>
      </c>
      <c r="B36" s="279">
        <v>2329.44</v>
      </c>
      <c r="C36" s="280">
        <v>2</v>
      </c>
      <c r="D36" s="279">
        <f t="shared" si="0"/>
        <v>4658.88</v>
      </c>
      <c r="E36" s="280"/>
      <c r="F36" s="279">
        <f t="shared" si="6"/>
        <v>0</v>
      </c>
      <c r="G36" s="280"/>
      <c r="H36" s="279">
        <f t="shared" si="1"/>
        <v>0</v>
      </c>
      <c r="I36" s="281"/>
      <c r="J36" s="279">
        <f t="shared" si="7"/>
        <v>0</v>
      </c>
      <c r="K36" s="281"/>
      <c r="L36" s="279">
        <f t="shared" si="2"/>
        <v>0</v>
      </c>
      <c r="M36" s="281"/>
      <c r="N36" s="279">
        <f t="shared" si="8"/>
        <v>0</v>
      </c>
      <c r="O36" s="280"/>
      <c r="P36" s="279">
        <f t="shared" si="3"/>
        <v>0</v>
      </c>
      <c r="Q36" s="282"/>
      <c r="R36" s="279">
        <f t="shared" si="9"/>
        <v>0</v>
      </c>
      <c r="S36" s="282"/>
      <c r="T36" s="279">
        <f t="shared" si="4"/>
        <v>0</v>
      </c>
      <c r="U36" s="282"/>
      <c r="V36" s="279">
        <f t="shared" si="10"/>
        <v>0</v>
      </c>
      <c r="W36" s="282"/>
      <c r="X36" s="279">
        <f t="shared" si="5"/>
        <v>0</v>
      </c>
      <c r="Y36" s="282"/>
      <c r="Z36" s="279">
        <f t="shared" si="11"/>
        <v>0</v>
      </c>
      <c r="AA36" s="280">
        <f t="shared" si="12"/>
        <v>2</v>
      </c>
      <c r="AB36" s="103">
        <f t="shared" si="13"/>
        <v>4658.88</v>
      </c>
      <c r="AF36" s="105"/>
      <c r="AH36" s="567"/>
    </row>
    <row r="37" spans="1:34">
      <c r="A37" s="278" t="s">
        <v>302</v>
      </c>
      <c r="B37" s="279">
        <v>2487.7399999999998</v>
      </c>
      <c r="C37" s="280"/>
      <c r="D37" s="279">
        <f t="shared" si="0"/>
        <v>0</v>
      </c>
      <c r="E37" s="280"/>
      <c r="F37" s="279">
        <f t="shared" si="6"/>
        <v>0</v>
      </c>
      <c r="G37" s="280"/>
      <c r="H37" s="279">
        <f t="shared" si="1"/>
        <v>0</v>
      </c>
      <c r="I37" s="281"/>
      <c r="J37" s="279">
        <f>I37*B37</f>
        <v>0</v>
      </c>
      <c r="K37" s="281"/>
      <c r="L37" s="279">
        <f t="shared" si="2"/>
        <v>0</v>
      </c>
      <c r="M37" s="281"/>
      <c r="N37" s="279">
        <f t="shared" si="8"/>
        <v>0</v>
      </c>
      <c r="O37" s="280"/>
      <c r="P37" s="279">
        <f t="shared" si="3"/>
        <v>0</v>
      </c>
      <c r="Q37" s="282"/>
      <c r="R37" s="279">
        <f t="shared" si="9"/>
        <v>0</v>
      </c>
      <c r="S37" s="282"/>
      <c r="T37" s="279">
        <f t="shared" si="4"/>
        <v>0</v>
      </c>
      <c r="U37" s="285"/>
      <c r="V37" s="279">
        <f t="shared" si="10"/>
        <v>0</v>
      </c>
      <c r="W37" s="292"/>
      <c r="X37" s="279">
        <f t="shared" si="5"/>
        <v>0</v>
      </c>
      <c r="Y37" s="284"/>
      <c r="Z37" s="279">
        <f t="shared" si="11"/>
        <v>0</v>
      </c>
      <c r="AA37" s="280">
        <f t="shared" si="12"/>
        <v>0</v>
      </c>
      <c r="AB37" s="103">
        <f t="shared" si="13"/>
        <v>0</v>
      </c>
      <c r="AF37" s="105"/>
      <c r="AH37" s="567"/>
    </row>
    <row r="38" spans="1:34">
      <c r="A38" s="278" t="s">
        <v>274</v>
      </c>
      <c r="B38" s="279">
        <v>3464.57</v>
      </c>
      <c r="C38" s="280">
        <v>1</v>
      </c>
      <c r="D38" s="279">
        <f t="shared" si="0"/>
        <v>3464.57</v>
      </c>
      <c r="E38" s="280"/>
      <c r="F38" s="279">
        <f t="shared" si="6"/>
        <v>0</v>
      </c>
      <c r="G38" s="280"/>
      <c r="H38" s="279">
        <f t="shared" si="1"/>
        <v>0</v>
      </c>
      <c r="I38" s="281"/>
      <c r="J38" s="279">
        <f t="shared" si="7"/>
        <v>0</v>
      </c>
      <c r="K38" s="281"/>
      <c r="L38" s="279">
        <f t="shared" si="2"/>
        <v>0</v>
      </c>
      <c r="M38" s="281"/>
      <c r="N38" s="279">
        <f t="shared" si="8"/>
        <v>0</v>
      </c>
      <c r="O38" s="280"/>
      <c r="P38" s="279">
        <f t="shared" si="3"/>
        <v>0</v>
      </c>
      <c r="Q38" s="282"/>
      <c r="R38" s="279">
        <f t="shared" si="9"/>
        <v>0</v>
      </c>
      <c r="S38" s="282"/>
      <c r="T38" s="279">
        <f t="shared" si="4"/>
        <v>0</v>
      </c>
      <c r="U38" s="282"/>
      <c r="V38" s="279">
        <f t="shared" si="10"/>
        <v>0</v>
      </c>
      <c r="W38" s="282"/>
      <c r="X38" s="279">
        <f t="shared" si="5"/>
        <v>0</v>
      </c>
      <c r="Y38" s="282"/>
      <c r="Z38" s="279">
        <f t="shared" si="11"/>
        <v>0</v>
      </c>
      <c r="AA38" s="280">
        <f t="shared" si="12"/>
        <v>1</v>
      </c>
      <c r="AB38" s="103">
        <f t="shared" si="13"/>
        <v>3464.57</v>
      </c>
      <c r="AF38" s="105"/>
      <c r="AH38" s="567"/>
    </row>
    <row r="39" spans="1:34">
      <c r="A39" s="278" t="s">
        <v>263</v>
      </c>
      <c r="B39" s="279">
        <v>6143.84</v>
      </c>
      <c r="C39" s="280">
        <v>34</v>
      </c>
      <c r="D39" s="279">
        <f t="shared" si="0"/>
        <v>208890.56</v>
      </c>
      <c r="E39" s="280"/>
      <c r="F39" s="279">
        <f>E39*B39</f>
        <v>0</v>
      </c>
      <c r="G39" s="280"/>
      <c r="H39" s="279">
        <f t="shared" si="1"/>
        <v>0</v>
      </c>
      <c r="I39" s="281"/>
      <c r="J39" s="279">
        <f t="shared" si="7"/>
        <v>0</v>
      </c>
      <c r="K39" s="281"/>
      <c r="L39" s="279">
        <f t="shared" si="2"/>
        <v>0</v>
      </c>
      <c r="M39" s="281"/>
      <c r="N39" s="279">
        <f t="shared" si="8"/>
        <v>0</v>
      </c>
      <c r="O39" s="280"/>
      <c r="P39" s="279">
        <f t="shared" si="3"/>
        <v>0</v>
      </c>
      <c r="Q39" s="282"/>
      <c r="R39" s="279">
        <f t="shared" si="9"/>
        <v>0</v>
      </c>
      <c r="S39" s="282"/>
      <c r="T39" s="279">
        <f t="shared" si="4"/>
        <v>0</v>
      </c>
      <c r="U39" s="282"/>
      <c r="V39" s="279">
        <f t="shared" si="10"/>
        <v>0</v>
      </c>
      <c r="W39" s="282"/>
      <c r="X39" s="279">
        <f t="shared" si="5"/>
        <v>0</v>
      </c>
      <c r="Y39" s="282"/>
      <c r="Z39" s="279">
        <f t="shared" si="11"/>
        <v>0</v>
      </c>
      <c r="AA39" s="280">
        <f t="shared" si="12"/>
        <v>34</v>
      </c>
      <c r="AB39" s="103">
        <f t="shared" si="13"/>
        <v>208890.56</v>
      </c>
      <c r="AF39" s="105"/>
      <c r="AH39" s="567"/>
    </row>
    <row r="40" spans="1:34">
      <c r="A40" s="278" t="s">
        <v>265</v>
      </c>
      <c r="B40" s="279">
        <v>10116.540000000001</v>
      </c>
      <c r="C40" s="280">
        <v>7</v>
      </c>
      <c r="D40" s="279">
        <f t="shared" si="0"/>
        <v>70815.78</v>
      </c>
      <c r="E40" s="280"/>
      <c r="F40" s="279">
        <f t="shared" si="6"/>
        <v>0</v>
      </c>
      <c r="G40" s="280"/>
      <c r="H40" s="279">
        <f t="shared" si="1"/>
        <v>0</v>
      </c>
      <c r="I40" s="281"/>
      <c r="J40" s="279">
        <f t="shared" si="7"/>
        <v>0</v>
      </c>
      <c r="K40" s="281"/>
      <c r="L40" s="279">
        <f t="shared" si="2"/>
        <v>0</v>
      </c>
      <c r="M40" s="281"/>
      <c r="N40" s="279">
        <f t="shared" si="8"/>
        <v>0</v>
      </c>
      <c r="O40" s="280"/>
      <c r="P40" s="279">
        <f t="shared" si="3"/>
        <v>0</v>
      </c>
      <c r="Q40" s="282"/>
      <c r="R40" s="279">
        <f t="shared" si="9"/>
        <v>0</v>
      </c>
      <c r="S40" s="282"/>
      <c r="T40" s="279">
        <f t="shared" si="4"/>
        <v>0</v>
      </c>
      <c r="U40" s="282"/>
      <c r="V40" s="279">
        <f t="shared" si="10"/>
        <v>0</v>
      </c>
      <c r="W40" s="282"/>
      <c r="X40" s="279">
        <f t="shared" si="5"/>
        <v>0</v>
      </c>
      <c r="Y40" s="282"/>
      <c r="Z40" s="279">
        <f t="shared" si="11"/>
        <v>0</v>
      </c>
      <c r="AA40" s="280">
        <f t="shared" si="12"/>
        <v>7</v>
      </c>
      <c r="AB40" s="103">
        <f t="shared" si="13"/>
        <v>70815.78</v>
      </c>
      <c r="AF40" s="105"/>
      <c r="AH40" s="567"/>
    </row>
    <row r="41" spans="1:34">
      <c r="A41" s="278" t="s">
        <v>300</v>
      </c>
      <c r="B41" s="279">
        <v>22.5</v>
      </c>
      <c r="C41" s="280"/>
      <c r="D41" s="279">
        <f t="shared" si="0"/>
        <v>0</v>
      </c>
      <c r="E41" s="280"/>
      <c r="F41" s="279">
        <f t="shared" si="6"/>
        <v>0</v>
      </c>
      <c r="G41" s="280"/>
      <c r="H41" s="279">
        <f t="shared" si="1"/>
        <v>0</v>
      </c>
      <c r="I41" s="281"/>
      <c r="J41" s="279">
        <f t="shared" si="7"/>
        <v>0</v>
      </c>
      <c r="K41" s="281"/>
      <c r="L41" s="279">
        <f t="shared" si="2"/>
        <v>0</v>
      </c>
      <c r="M41" s="281"/>
      <c r="N41" s="279">
        <f t="shared" si="8"/>
        <v>0</v>
      </c>
      <c r="O41" s="280"/>
      <c r="P41" s="279">
        <f t="shared" si="3"/>
        <v>0</v>
      </c>
      <c r="Q41" s="282"/>
      <c r="R41" s="279">
        <f t="shared" si="9"/>
        <v>0</v>
      </c>
      <c r="S41" s="286"/>
      <c r="T41" s="279">
        <f t="shared" si="4"/>
        <v>0</v>
      </c>
      <c r="U41" s="282"/>
      <c r="V41" s="279">
        <f t="shared" si="10"/>
        <v>0</v>
      </c>
      <c r="W41" s="282"/>
      <c r="X41" s="279">
        <f t="shared" si="5"/>
        <v>0</v>
      </c>
      <c r="Y41" s="282"/>
      <c r="Z41" s="279">
        <f t="shared" si="11"/>
        <v>0</v>
      </c>
      <c r="AA41" s="280">
        <f t="shared" si="12"/>
        <v>0</v>
      </c>
      <c r="AB41" s="103">
        <f t="shared" si="13"/>
        <v>0</v>
      </c>
      <c r="AF41" s="106"/>
      <c r="AH41" s="567"/>
    </row>
    <row r="42" spans="1:34">
      <c r="A42" s="278" t="s">
        <v>301</v>
      </c>
      <c r="B42" s="279">
        <v>22.5</v>
      </c>
      <c r="C42" s="280"/>
      <c r="D42" s="279">
        <f t="shared" si="0"/>
        <v>0</v>
      </c>
      <c r="E42" s="280"/>
      <c r="F42" s="279">
        <f t="shared" si="6"/>
        <v>0</v>
      </c>
      <c r="G42" s="280"/>
      <c r="H42" s="279">
        <f t="shared" si="1"/>
        <v>0</v>
      </c>
      <c r="I42" s="281"/>
      <c r="J42" s="279">
        <f t="shared" si="7"/>
        <v>0</v>
      </c>
      <c r="K42" s="281"/>
      <c r="L42" s="279">
        <f t="shared" si="2"/>
        <v>0</v>
      </c>
      <c r="M42" s="281"/>
      <c r="N42" s="279">
        <f t="shared" si="8"/>
        <v>0</v>
      </c>
      <c r="O42" s="280"/>
      <c r="P42" s="279">
        <f t="shared" si="3"/>
        <v>0</v>
      </c>
      <c r="Q42" s="282"/>
      <c r="R42" s="279">
        <f t="shared" si="9"/>
        <v>0</v>
      </c>
      <c r="S42" s="286"/>
      <c r="T42" s="279">
        <f t="shared" si="4"/>
        <v>0</v>
      </c>
      <c r="U42" s="284"/>
      <c r="V42" s="279">
        <f t="shared" si="10"/>
        <v>0</v>
      </c>
      <c r="W42" s="284"/>
      <c r="X42" s="279">
        <f t="shared" si="5"/>
        <v>0</v>
      </c>
      <c r="Y42" s="284"/>
      <c r="Z42" s="279">
        <f t="shared" si="11"/>
        <v>0</v>
      </c>
      <c r="AA42" s="280">
        <f t="shared" si="12"/>
        <v>0</v>
      </c>
      <c r="AB42" s="103">
        <f t="shared" si="13"/>
        <v>0</v>
      </c>
      <c r="AF42" s="106"/>
      <c r="AH42" s="567"/>
    </row>
    <row r="43" spans="1:34">
      <c r="A43" s="278" t="s">
        <v>304</v>
      </c>
      <c r="B43" s="279">
        <v>22.5</v>
      </c>
      <c r="C43" s="280"/>
      <c r="D43" s="279">
        <f t="shared" si="0"/>
        <v>0</v>
      </c>
      <c r="E43" s="280"/>
      <c r="F43" s="279">
        <f t="shared" si="6"/>
        <v>0</v>
      </c>
      <c r="G43" s="280"/>
      <c r="H43" s="279">
        <f t="shared" si="1"/>
        <v>0</v>
      </c>
      <c r="I43" s="281"/>
      <c r="J43" s="279">
        <f t="shared" si="7"/>
        <v>0</v>
      </c>
      <c r="K43" s="281"/>
      <c r="L43" s="279">
        <f t="shared" si="2"/>
        <v>0</v>
      </c>
      <c r="M43" s="281"/>
      <c r="N43" s="279">
        <f t="shared" si="8"/>
        <v>0</v>
      </c>
      <c r="O43" s="280"/>
      <c r="P43" s="279">
        <f t="shared" si="3"/>
        <v>0</v>
      </c>
      <c r="Q43" s="282"/>
      <c r="R43" s="279">
        <f t="shared" si="9"/>
        <v>0</v>
      </c>
      <c r="S43" s="286"/>
      <c r="T43" s="279">
        <f t="shared" si="4"/>
        <v>0</v>
      </c>
      <c r="U43" s="282"/>
      <c r="V43" s="279">
        <f t="shared" si="10"/>
        <v>0</v>
      </c>
      <c r="W43" s="282"/>
      <c r="X43" s="279">
        <f t="shared" si="5"/>
        <v>0</v>
      </c>
      <c r="Y43" s="282"/>
      <c r="Z43" s="279">
        <f t="shared" si="11"/>
        <v>0</v>
      </c>
      <c r="AA43" s="280">
        <f t="shared" si="12"/>
        <v>0</v>
      </c>
      <c r="AB43" s="103">
        <f t="shared" si="13"/>
        <v>0</v>
      </c>
      <c r="AF43" s="105"/>
      <c r="AH43" s="567"/>
    </row>
    <row r="44" spans="1:34">
      <c r="A44" s="278" t="s">
        <v>287</v>
      </c>
      <c r="B44" s="279">
        <v>27.5</v>
      </c>
      <c r="C44" s="280">
        <v>24</v>
      </c>
      <c r="D44" s="279">
        <f t="shared" si="0"/>
        <v>660</v>
      </c>
      <c r="E44" s="280"/>
      <c r="F44" s="279">
        <f t="shared" si="6"/>
        <v>0</v>
      </c>
      <c r="G44" s="280"/>
      <c r="H44" s="279">
        <f t="shared" si="1"/>
        <v>0</v>
      </c>
      <c r="I44" s="281"/>
      <c r="J44" s="279">
        <f t="shared" si="7"/>
        <v>0</v>
      </c>
      <c r="K44" s="281"/>
      <c r="L44" s="279">
        <f t="shared" si="2"/>
        <v>0</v>
      </c>
      <c r="M44" s="281"/>
      <c r="N44" s="279">
        <f t="shared" si="8"/>
        <v>0</v>
      </c>
      <c r="O44" s="291"/>
      <c r="P44" s="279">
        <f t="shared" si="3"/>
        <v>0</v>
      </c>
      <c r="Q44" s="282"/>
      <c r="R44" s="279">
        <f t="shared" si="9"/>
        <v>0</v>
      </c>
      <c r="S44" s="293"/>
      <c r="T44" s="279">
        <f t="shared" si="4"/>
        <v>0</v>
      </c>
      <c r="U44" s="282"/>
      <c r="V44" s="279">
        <f t="shared" si="10"/>
        <v>0</v>
      </c>
      <c r="W44" s="282"/>
      <c r="X44" s="279">
        <f t="shared" si="5"/>
        <v>0</v>
      </c>
      <c r="Y44" s="282"/>
      <c r="Z44" s="279">
        <f t="shared" si="11"/>
        <v>0</v>
      </c>
      <c r="AA44" s="280">
        <f t="shared" si="12"/>
        <v>24</v>
      </c>
      <c r="AB44" s="103">
        <f t="shared" si="13"/>
        <v>660</v>
      </c>
      <c r="AF44" s="105"/>
      <c r="AH44" s="567"/>
    </row>
    <row r="45" spans="1:34">
      <c r="A45" s="278" t="s">
        <v>282</v>
      </c>
      <c r="B45" s="279">
        <v>9.24</v>
      </c>
      <c r="C45" s="280">
        <v>53</v>
      </c>
      <c r="D45" s="279">
        <f t="shared" si="0"/>
        <v>489.72</v>
      </c>
      <c r="E45" s="280"/>
      <c r="F45" s="279">
        <f t="shared" si="6"/>
        <v>0</v>
      </c>
      <c r="G45" s="280"/>
      <c r="H45" s="279">
        <f t="shared" si="1"/>
        <v>0</v>
      </c>
      <c r="I45" s="281"/>
      <c r="J45" s="279">
        <f t="shared" si="7"/>
        <v>0</v>
      </c>
      <c r="K45" s="281"/>
      <c r="L45" s="279">
        <f t="shared" si="2"/>
        <v>0</v>
      </c>
      <c r="M45" s="281"/>
      <c r="N45" s="279">
        <f t="shared" si="8"/>
        <v>0</v>
      </c>
      <c r="O45" s="294"/>
      <c r="P45" s="279">
        <f t="shared" si="3"/>
        <v>0</v>
      </c>
      <c r="Q45" s="282"/>
      <c r="R45" s="279">
        <f t="shared" si="9"/>
        <v>0</v>
      </c>
      <c r="S45" s="282"/>
      <c r="T45" s="279">
        <f t="shared" si="4"/>
        <v>0</v>
      </c>
      <c r="U45" s="282"/>
      <c r="V45" s="279">
        <f t="shared" si="10"/>
        <v>0</v>
      </c>
      <c r="W45" s="282"/>
      <c r="X45" s="279">
        <f t="shared" si="5"/>
        <v>0</v>
      </c>
      <c r="Y45" s="282"/>
      <c r="Z45" s="279">
        <f t="shared" si="11"/>
        <v>0</v>
      </c>
      <c r="AA45" s="280">
        <f t="shared" si="12"/>
        <v>53</v>
      </c>
      <c r="AB45" s="103">
        <f t="shared" si="13"/>
        <v>489.72</v>
      </c>
      <c r="AF45" s="105"/>
      <c r="AH45" s="567"/>
    </row>
    <row r="46" spans="1:34">
      <c r="A46" s="278" t="s">
        <v>283</v>
      </c>
      <c r="B46" s="279">
        <v>23.1</v>
      </c>
      <c r="C46" s="280"/>
      <c r="D46" s="279">
        <f t="shared" si="0"/>
        <v>0</v>
      </c>
      <c r="E46" s="280"/>
      <c r="F46" s="279">
        <f t="shared" si="6"/>
        <v>0</v>
      </c>
      <c r="G46" s="280"/>
      <c r="H46" s="279">
        <f t="shared" si="1"/>
        <v>0</v>
      </c>
      <c r="I46" s="281"/>
      <c r="J46" s="279">
        <f t="shared" si="7"/>
        <v>0</v>
      </c>
      <c r="K46" s="281"/>
      <c r="L46" s="279">
        <f t="shared" si="2"/>
        <v>0</v>
      </c>
      <c r="M46" s="281"/>
      <c r="N46" s="279">
        <f t="shared" si="8"/>
        <v>0</v>
      </c>
      <c r="O46" s="294"/>
      <c r="P46" s="279">
        <f t="shared" si="3"/>
        <v>0</v>
      </c>
      <c r="Q46" s="282"/>
      <c r="R46" s="279">
        <f t="shared" si="9"/>
        <v>0</v>
      </c>
      <c r="S46" s="282"/>
      <c r="T46" s="279">
        <f t="shared" si="4"/>
        <v>0</v>
      </c>
      <c r="U46" s="282"/>
      <c r="V46" s="279">
        <f t="shared" si="10"/>
        <v>0</v>
      </c>
      <c r="W46" s="282"/>
      <c r="X46" s="279">
        <f t="shared" si="5"/>
        <v>0</v>
      </c>
      <c r="Y46" s="282"/>
      <c r="Z46" s="279">
        <f t="shared" si="11"/>
        <v>0</v>
      </c>
      <c r="AA46" s="280">
        <f t="shared" si="12"/>
        <v>0</v>
      </c>
      <c r="AB46" s="103">
        <f t="shared" si="13"/>
        <v>0</v>
      </c>
      <c r="AF46" s="105"/>
      <c r="AH46" s="567"/>
    </row>
    <row r="47" spans="1:34">
      <c r="A47" s="278" t="s">
        <v>285</v>
      </c>
      <c r="B47" s="279">
        <v>6.93</v>
      </c>
      <c r="C47" s="280">
        <v>34</v>
      </c>
      <c r="D47" s="279">
        <f t="shared" si="0"/>
        <v>235.62</v>
      </c>
      <c r="E47" s="280"/>
      <c r="F47" s="279">
        <f t="shared" si="6"/>
        <v>0</v>
      </c>
      <c r="G47" s="295"/>
      <c r="H47" s="279">
        <f t="shared" si="1"/>
        <v>0</v>
      </c>
      <c r="I47" s="281"/>
      <c r="J47" s="279">
        <f t="shared" si="7"/>
        <v>0</v>
      </c>
      <c r="K47" s="281"/>
      <c r="L47" s="279">
        <f t="shared" si="2"/>
        <v>0</v>
      </c>
      <c r="M47" s="281"/>
      <c r="N47" s="279">
        <f t="shared" si="8"/>
        <v>0</v>
      </c>
      <c r="O47" s="290"/>
      <c r="P47" s="279">
        <f t="shared" si="3"/>
        <v>0</v>
      </c>
      <c r="Q47" s="282"/>
      <c r="R47" s="279">
        <f t="shared" si="9"/>
        <v>0</v>
      </c>
      <c r="S47" s="282"/>
      <c r="T47" s="279">
        <f t="shared" si="4"/>
        <v>0</v>
      </c>
      <c r="U47" s="282"/>
      <c r="V47" s="279">
        <f t="shared" si="10"/>
        <v>0</v>
      </c>
      <c r="W47" s="282"/>
      <c r="X47" s="279">
        <f t="shared" si="5"/>
        <v>0</v>
      </c>
      <c r="Y47" s="282"/>
      <c r="Z47" s="279">
        <f t="shared" si="11"/>
        <v>0</v>
      </c>
      <c r="AA47" s="280">
        <f t="shared" si="12"/>
        <v>34</v>
      </c>
      <c r="AB47" s="103">
        <f t="shared" si="13"/>
        <v>235.62</v>
      </c>
      <c r="AF47" s="105"/>
      <c r="AH47" s="567"/>
    </row>
    <row r="48" spans="1:34">
      <c r="A48" s="278" t="s">
        <v>284</v>
      </c>
      <c r="B48" s="279">
        <v>34.65</v>
      </c>
      <c r="C48" s="280">
        <v>1</v>
      </c>
      <c r="D48" s="279">
        <f t="shared" si="0"/>
        <v>34.65</v>
      </c>
      <c r="E48" s="280"/>
      <c r="F48" s="279">
        <f t="shared" si="6"/>
        <v>0</v>
      </c>
      <c r="G48" s="280"/>
      <c r="H48" s="279">
        <f t="shared" si="1"/>
        <v>0</v>
      </c>
      <c r="I48" s="281"/>
      <c r="J48" s="279">
        <f t="shared" si="7"/>
        <v>0</v>
      </c>
      <c r="K48" s="281"/>
      <c r="L48" s="279">
        <f t="shared" si="2"/>
        <v>0</v>
      </c>
      <c r="M48" s="281"/>
      <c r="N48" s="279">
        <f t="shared" si="8"/>
        <v>0</v>
      </c>
      <c r="O48" s="280"/>
      <c r="P48" s="279">
        <f t="shared" si="3"/>
        <v>0</v>
      </c>
      <c r="Q48" s="282"/>
      <c r="R48" s="279">
        <f t="shared" si="9"/>
        <v>0</v>
      </c>
      <c r="S48" s="282"/>
      <c r="T48" s="279">
        <f t="shared" si="4"/>
        <v>0</v>
      </c>
      <c r="U48" s="282"/>
      <c r="V48" s="279">
        <f t="shared" si="10"/>
        <v>0</v>
      </c>
      <c r="W48" s="282"/>
      <c r="X48" s="279">
        <f t="shared" si="5"/>
        <v>0</v>
      </c>
      <c r="Y48" s="282"/>
      <c r="Z48" s="279">
        <f t="shared" si="11"/>
        <v>0</v>
      </c>
      <c r="AA48" s="280">
        <f t="shared" si="12"/>
        <v>1</v>
      </c>
      <c r="AB48" s="103">
        <f t="shared" si="13"/>
        <v>34.65</v>
      </c>
      <c r="AF48" s="105"/>
      <c r="AH48" s="567"/>
    </row>
    <row r="49" spans="1:141">
      <c r="A49" s="278" t="s">
        <v>303</v>
      </c>
      <c r="B49" s="287">
        <v>66.98</v>
      </c>
      <c r="C49" s="288">
        <v>1</v>
      </c>
      <c r="D49" s="279">
        <f t="shared" si="0"/>
        <v>66.98</v>
      </c>
      <c r="E49" s="288"/>
      <c r="F49" s="279">
        <f t="shared" si="6"/>
        <v>0</v>
      </c>
      <c r="G49" s="107"/>
      <c r="H49" s="279">
        <f>G49*B49</f>
        <v>0</v>
      </c>
      <c r="I49" s="289"/>
      <c r="J49" s="279">
        <f t="shared" si="7"/>
        <v>0</v>
      </c>
      <c r="K49" s="289"/>
      <c r="L49" s="279">
        <f t="shared" si="2"/>
        <v>0</v>
      </c>
      <c r="M49" s="289"/>
      <c r="N49" s="279">
        <f t="shared" si="8"/>
        <v>0</v>
      </c>
      <c r="O49" s="288"/>
      <c r="P49" s="279">
        <f t="shared" si="3"/>
        <v>0</v>
      </c>
      <c r="Q49" s="282"/>
      <c r="R49" s="279">
        <f t="shared" si="9"/>
        <v>0</v>
      </c>
      <c r="S49" s="282"/>
      <c r="T49" s="279">
        <f t="shared" si="4"/>
        <v>0</v>
      </c>
      <c r="U49" s="282"/>
      <c r="V49" s="279">
        <f t="shared" si="10"/>
        <v>0</v>
      </c>
      <c r="W49" s="282"/>
      <c r="X49" s="279">
        <f t="shared" si="5"/>
        <v>0</v>
      </c>
      <c r="Y49" s="282"/>
      <c r="Z49" s="279">
        <f t="shared" si="11"/>
        <v>0</v>
      </c>
      <c r="AA49" s="280">
        <f t="shared" si="12"/>
        <v>1</v>
      </c>
      <c r="AB49" s="103">
        <f t="shared" si="13"/>
        <v>66.98</v>
      </c>
      <c r="AF49" s="105"/>
      <c r="AH49" s="567"/>
    </row>
    <row r="50" spans="1:141">
      <c r="A50" s="278" t="s">
        <v>387</v>
      </c>
      <c r="B50" s="287">
        <v>110</v>
      </c>
      <c r="C50" s="288">
        <v>8</v>
      </c>
      <c r="D50" s="279">
        <f t="shared" si="0"/>
        <v>880</v>
      </c>
      <c r="E50" s="288"/>
      <c r="F50" s="279">
        <f t="shared" si="6"/>
        <v>0</v>
      </c>
      <c r="G50" s="288"/>
      <c r="H50" s="279">
        <f t="shared" si="1"/>
        <v>0</v>
      </c>
      <c r="I50" s="289"/>
      <c r="J50" s="279">
        <f t="shared" si="7"/>
        <v>0</v>
      </c>
      <c r="K50" s="289"/>
      <c r="L50" s="279">
        <f t="shared" si="2"/>
        <v>0</v>
      </c>
      <c r="M50" s="289"/>
      <c r="N50" s="279">
        <f t="shared" si="8"/>
        <v>0</v>
      </c>
      <c r="O50" s="288"/>
      <c r="P50" s="279">
        <f t="shared" si="3"/>
        <v>0</v>
      </c>
      <c r="Q50" s="282"/>
      <c r="R50" s="279">
        <f t="shared" si="9"/>
        <v>0</v>
      </c>
      <c r="S50" s="282"/>
      <c r="T50" s="279">
        <f t="shared" si="4"/>
        <v>0</v>
      </c>
      <c r="U50" s="285"/>
      <c r="V50" s="279">
        <f t="shared" si="10"/>
        <v>0</v>
      </c>
      <c r="W50" s="292"/>
      <c r="X50" s="279">
        <f t="shared" si="5"/>
        <v>0</v>
      </c>
      <c r="Y50" s="284"/>
      <c r="Z50" s="279">
        <f t="shared" si="11"/>
        <v>0</v>
      </c>
      <c r="AA50" s="280">
        <f t="shared" si="12"/>
        <v>8</v>
      </c>
      <c r="AB50" s="103">
        <f t="shared" si="13"/>
        <v>880</v>
      </c>
      <c r="AF50" s="105"/>
      <c r="AH50" s="567"/>
    </row>
    <row r="51" spans="1:141">
      <c r="A51" s="278" t="s">
        <v>268</v>
      </c>
      <c r="B51" s="279">
        <v>3741.73</v>
      </c>
      <c r="C51" s="296">
        <v>4.95</v>
      </c>
      <c r="D51" s="279">
        <f t="shared" si="0"/>
        <v>18521.5635</v>
      </c>
      <c r="E51" s="296"/>
      <c r="F51" s="279">
        <f t="shared" si="6"/>
        <v>0</v>
      </c>
      <c r="G51" s="297"/>
      <c r="H51" s="279">
        <f t="shared" si="1"/>
        <v>0</v>
      </c>
      <c r="I51" s="281"/>
      <c r="J51" s="279">
        <f t="shared" si="7"/>
        <v>0</v>
      </c>
      <c r="K51" s="281"/>
      <c r="L51" s="279">
        <f t="shared" si="2"/>
        <v>0</v>
      </c>
      <c r="M51" s="281"/>
      <c r="N51" s="279">
        <f t="shared" si="8"/>
        <v>0</v>
      </c>
      <c r="O51" s="280"/>
      <c r="P51" s="279">
        <f t="shared" si="3"/>
        <v>0</v>
      </c>
      <c r="Q51" s="282"/>
      <c r="R51" s="279">
        <f t="shared" si="9"/>
        <v>0</v>
      </c>
      <c r="S51" s="282"/>
      <c r="T51" s="279">
        <f t="shared" si="4"/>
        <v>0</v>
      </c>
      <c r="U51" s="285"/>
      <c r="V51" s="279">
        <f t="shared" si="10"/>
        <v>0</v>
      </c>
      <c r="W51" s="292"/>
      <c r="X51" s="279">
        <f t="shared" si="5"/>
        <v>0</v>
      </c>
      <c r="Y51" s="284"/>
      <c r="Z51" s="279">
        <f t="shared" si="11"/>
        <v>0</v>
      </c>
      <c r="AA51" s="280">
        <f t="shared" si="12"/>
        <v>4.95</v>
      </c>
      <c r="AB51" s="103">
        <f t="shared" si="13"/>
        <v>18521.5635</v>
      </c>
      <c r="AF51" s="105"/>
      <c r="AH51" s="567"/>
    </row>
    <row r="52" spans="1:141">
      <c r="A52" s="278" t="s">
        <v>293</v>
      </c>
      <c r="B52" s="287">
        <v>140.88999999999999</v>
      </c>
      <c r="C52" s="288">
        <v>43</v>
      </c>
      <c r="D52" s="279">
        <f t="shared" si="0"/>
        <v>6058.2699999999995</v>
      </c>
      <c r="E52" s="288"/>
      <c r="F52" s="279">
        <f t="shared" si="6"/>
        <v>0</v>
      </c>
      <c r="G52" s="288"/>
      <c r="H52" s="279">
        <f t="shared" si="1"/>
        <v>0</v>
      </c>
      <c r="I52" s="289"/>
      <c r="J52" s="279">
        <f t="shared" si="7"/>
        <v>0</v>
      </c>
      <c r="K52" s="289"/>
      <c r="L52" s="279">
        <f t="shared" si="2"/>
        <v>0</v>
      </c>
      <c r="M52" s="289"/>
      <c r="N52" s="279">
        <f t="shared" si="8"/>
        <v>0</v>
      </c>
      <c r="O52" s="288"/>
      <c r="P52" s="279">
        <f t="shared" si="3"/>
        <v>0</v>
      </c>
      <c r="Q52" s="282"/>
      <c r="R52" s="279">
        <f t="shared" si="9"/>
        <v>0</v>
      </c>
      <c r="S52" s="282"/>
      <c r="T52" s="279">
        <f t="shared" si="4"/>
        <v>0</v>
      </c>
      <c r="U52" s="282"/>
      <c r="V52" s="279">
        <f t="shared" si="10"/>
        <v>0</v>
      </c>
      <c r="W52" s="282"/>
      <c r="X52" s="279">
        <f t="shared" si="5"/>
        <v>0</v>
      </c>
      <c r="Y52" s="282"/>
      <c r="Z52" s="279">
        <f t="shared" si="11"/>
        <v>0</v>
      </c>
      <c r="AA52" s="280">
        <f t="shared" si="12"/>
        <v>43</v>
      </c>
      <c r="AB52" s="103">
        <f t="shared" si="13"/>
        <v>6058.2699999999995</v>
      </c>
      <c r="AF52" s="105"/>
      <c r="AH52" s="567"/>
    </row>
    <row r="53" spans="1:141">
      <c r="A53" s="278" t="s">
        <v>266</v>
      </c>
      <c r="B53" s="279">
        <v>254.07</v>
      </c>
      <c r="C53" s="280">
        <v>21</v>
      </c>
      <c r="D53" s="279">
        <f t="shared" si="0"/>
        <v>5335.47</v>
      </c>
      <c r="E53" s="280"/>
      <c r="F53" s="279">
        <f t="shared" si="6"/>
        <v>0</v>
      </c>
      <c r="G53" s="280"/>
      <c r="H53" s="279">
        <f t="shared" si="1"/>
        <v>0</v>
      </c>
      <c r="I53" s="281"/>
      <c r="J53" s="279">
        <f t="shared" si="7"/>
        <v>0</v>
      </c>
      <c r="K53" s="281"/>
      <c r="L53" s="279">
        <f t="shared" si="2"/>
        <v>0</v>
      </c>
      <c r="M53" s="281"/>
      <c r="N53" s="279">
        <f t="shared" si="8"/>
        <v>0</v>
      </c>
      <c r="O53" s="280"/>
      <c r="P53" s="279">
        <f t="shared" si="3"/>
        <v>0</v>
      </c>
      <c r="Q53" s="282"/>
      <c r="R53" s="279">
        <f t="shared" si="9"/>
        <v>0</v>
      </c>
      <c r="S53" s="282"/>
      <c r="T53" s="279">
        <f t="shared" si="4"/>
        <v>0</v>
      </c>
      <c r="U53" s="282"/>
      <c r="V53" s="279">
        <f t="shared" si="10"/>
        <v>0</v>
      </c>
      <c r="W53" s="282"/>
      <c r="X53" s="279">
        <f t="shared" si="5"/>
        <v>0</v>
      </c>
      <c r="Y53" s="282"/>
      <c r="Z53" s="279">
        <f t="shared" si="11"/>
        <v>0</v>
      </c>
      <c r="AA53" s="280">
        <f t="shared" si="12"/>
        <v>21</v>
      </c>
      <c r="AB53" s="103">
        <f t="shared" si="13"/>
        <v>5335.47</v>
      </c>
      <c r="AF53" s="105"/>
      <c r="AH53" s="567"/>
    </row>
    <row r="54" spans="1:141">
      <c r="A54" s="278" t="s">
        <v>388</v>
      </c>
      <c r="B54" s="279">
        <v>79.2</v>
      </c>
      <c r="C54" s="280">
        <v>1</v>
      </c>
      <c r="D54" s="279">
        <f t="shared" si="0"/>
        <v>79.2</v>
      </c>
      <c r="E54" s="280"/>
      <c r="F54" s="279">
        <f t="shared" si="6"/>
        <v>0</v>
      </c>
      <c r="G54" s="280"/>
      <c r="H54" s="279">
        <f>G54*B54</f>
        <v>0</v>
      </c>
      <c r="I54" s="281"/>
      <c r="J54" s="279">
        <f t="shared" si="7"/>
        <v>0</v>
      </c>
      <c r="K54" s="281"/>
      <c r="L54" s="279">
        <f t="shared" si="2"/>
        <v>0</v>
      </c>
      <c r="M54" s="281"/>
      <c r="N54" s="279">
        <f t="shared" si="8"/>
        <v>0</v>
      </c>
      <c r="O54" s="280"/>
      <c r="P54" s="279">
        <f t="shared" si="3"/>
        <v>0</v>
      </c>
      <c r="Q54" s="282"/>
      <c r="R54" s="279">
        <f t="shared" si="9"/>
        <v>0</v>
      </c>
      <c r="S54" s="282"/>
      <c r="T54" s="279">
        <f t="shared" si="4"/>
        <v>0</v>
      </c>
      <c r="U54" s="282"/>
      <c r="V54" s="279">
        <f t="shared" si="10"/>
        <v>0</v>
      </c>
      <c r="W54" s="282"/>
      <c r="X54" s="279">
        <f t="shared" si="5"/>
        <v>0</v>
      </c>
      <c r="Y54" s="282"/>
      <c r="Z54" s="279">
        <f t="shared" si="11"/>
        <v>0</v>
      </c>
      <c r="AA54" s="280">
        <f t="shared" si="12"/>
        <v>1</v>
      </c>
      <c r="AB54" s="103">
        <f t="shared" si="13"/>
        <v>79.2</v>
      </c>
      <c r="AF54" s="105"/>
      <c r="AH54" s="567"/>
    </row>
    <row r="55" spans="1:141">
      <c r="A55" s="278" t="s">
        <v>389</v>
      </c>
      <c r="B55" s="279">
        <v>19401.59</v>
      </c>
      <c r="C55" s="280"/>
      <c r="D55" s="279">
        <f t="shared" si="0"/>
        <v>0</v>
      </c>
      <c r="E55" s="280"/>
      <c r="F55" s="279">
        <f t="shared" si="6"/>
        <v>0</v>
      </c>
      <c r="G55" s="280"/>
      <c r="H55" s="279">
        <f>G55*B55</f>
        <v>0</v>
      </c>
      <c r="I55" s="281"/>
      <c r="J55" s="279"/>
      <c r="K55" s="281"/>
      <c r="L55" s="279"/>
      <c r="M55" s="281"/>
      <c r="N55" s="279">
        <f t="shared" si="8"/>
        <v>0</v>
      </c>
      <c r="O55" s="280"/>
      <c r="P55" s="279">
        <f t="shared" si="3"/>
        <v>0</v>
      </c>
      <c r="Q55" s="282"/>
      <c r="R55" s="279"/>
      <c r="S55" s="282"/>
      <c r="T55" s="279">
        <f t="shared" si="4"/>
        <v>0</v>
      </c>
      <c r="U55" s="282"/>
      <c r="V55" s="279">
        <f t="shared" si="10"/>
        <v>0</v>
      </c>
      <c r="W55" s="282"/>
      <c r="X55" s="279"/>
      <c r="Y55" s="282"/>
      <c r="Z55" s="279"/>
      <c r="AA55" s="280">
        <f t="shared" si="12"/>
        <v>0</v>
      </c>
      <c r="AB55" s="103">
        <f t="shared" si="13"/>
        <v>0</v>
      </c>
      <c r="AF55" s="105"/>
      <c r="AH55" s="567"/>
    </row>
    <row r="56" spans="1:141">
      <c r="A56" s="278" t="s">
        <v>390</v>
      </c>
      <c r="B56" s="279">
        <v>23235.71</v>
      </c>
      <c r="C56" s="280"/>
      <c r="D56" s="279">
        <f t="shared" si="0"/>
        <v>0</v>
      </c>
      <c r="E56" s="280"/>
      <c r="F56" s="279">
        <f t="shared" si="6"/>
        <v>0</v>
      </c>
      <c r="G56" s="280"/>
      <c r="H56" s="279">
        <f>G56*B56</f>
        <v>0</v>
      </c>
      <c r="I56" s="281"/>
      <c r="J56" s="279"/>
      <c r="K56" s="281"/>
      <c r="L56" s="279"/>
      <c r="M56" s="281"/>
      <c r="N56" s="279">
        <f t="shared" si="8"/>
        <v>0</v>
      </c>
      <c r="O56" s="280"/>
      <c r="P56" s="279">
        <f t="shared" si="3"/>
        <v>0</v>
      </c>
      <c r="Q56" s="282"/>
      <c r="R56" s="279"/>
      <c r="S56" s="282"/>
      <c r="T56" s="279"/>
      <c r="U56" s="282"/>
      <c r="V56" s="279"/>
      <c r="W56" s="282"/>
      <c r="X56" s="279"/>
      <c r="Y56" s="282"/>
      <c r="Z56" s="279"/>
      <c r="AA56" s="280">
        <f t="shared" si="12"/>
        <v>0</v>
      </c>
      <c r="AB56" s="103">
        <f t="shared" si="13"/>
        <v>0</v>
      </c>
      <c r="AF56" s="105"/>
      <c r="AH56" s="567"/>
    </row>
    <row r="57" spans="1:141">
      <c r="A57" s="278" t="s">
        <v>272</v>
      </c>
      <c r="B57" s="279">
        <v>2240.42</v>
      </c>
      <c r="C57" s="280">
        <v>1</v>
      </c>
      <c r="D57" s="279">
        <f t="shared" si="0"/>
        <v>2240.42</v>
      </c>
      <c r="E57" s="280"/>
      <c r="F57" s="279">
        <f t="shared" si="6"/>
        <v>0</v>
      </c>
      <c r="G57" s="280"/>
      <c r="H57" s="279">
        <f t="shared" si="1"/>
        <v>0</v>
      </c>
      <c r="I57" s="281"/>
      <c r="J57" s="279">
        <f t="shared" si="7"/>
        <v>0</v>
      </c>
      <c r="K57" s="281"/>
      <c r="L57" s="279">
        <f t="shared" si="2"/>
        <v>0</v>
      </c>
      <c r="M57" s="281"/>
      <c r="N57" s="279">
        <f t="shared" si="8"/>
        <v>0</v>
      </c>
      <c r="O57" s="280"/>
      <c r="P57" s="279">
        <f t="shared" si="3"/>
        <v>0</v>
      </c>
      <c r="Q57" s="282"/>
      <c r="R57" s="279">
        <f t="shared" si="9"/>
        <v>0</v>
      </c>
      <c r="S57" s="282"/>
      <c r="T57" s="279">
        <f t="shared" si="4"/>
        <v>0</v>
      </c>
      <c r="U57" s="282"/>
      <c r="V57" s="279">
        <f t="shared" si="10"/>
        <v>0</v>
      </c>
      <c r="W57" s="282"/>
      <c r="X57" s="279">
        <f t="shared" si="5"/>
        <v>0</v>
      </c>
      <c r="Y57" s="282"/>
      <c r="Z57" s="279">
        <f t="shared" si="11"/>
        <v>0</v>
      </c>
      <c r="AA57" s="280">
        <f t="shared" si="12"/>
        <v>1</v>
      </c>
      <c r="AB57" s="103">
        <f t="shared" si="13"/>
        <v>2240.42</v>
      </c>
      <c r="AF57" s="105"/>
      <c r="AH57" s="568"/>
      <c r="AI57" s="545"/>
    </row>
    <row r="58" spans="1:141">
      <c r="A58" s="278" t="s">
        <v>270</v>
      </c>
      <c r="B58" s="279">
        <v>1224.1500000000001</v>
      </c>
      <c r="C58" s="280"/>
      <c r="D58" s="279">
        <f t="shared" si="0"/>
        <v>0</v>
      </c>
      <c r="E58" s="280"/>
      <c r="F58" s="279">
        <f t="shared" si="6"/>
        <v>0</v>
      </c>
      <c r="G58" s="280"/>
      <c r="H58" s="279">
        <f t="shared" si="1"/>
        <v>0</v>
      </c>
      <c r="I58" s="281"/>
      <c r="J58" s="279">
        <f t="shared" si="7"/>
        <v>0</v>
      </c>
      <c r="K58" s="281"/>
      <c r="L58" s="279">
        <f t="shared" si="2"/>
        <v>0</v>
      </c>
      <c r="M58" s="281"/>
      <c r="N58" s="279">
        <f t="shared" si="8"/>
        <v>0</v>
      </c>
      <c r="O58" s="280"/>
      <c r="P58" s="279">
        <f t="shared" si="3"/>
        <v>0</v>
      </c>
      <c r="Q58" s="282"/>
      <c r="R58" s="279">
        <f t="shared" si="9"/>
        <v>0</v>
      </c>
      <c r="S58" s="282"/>
      <c r="T58" s="279">
        <f t="shared" si="4"/>
        <v>0</v>
      </c>
      <c r="U58" s="282"/>
      <c r="V58" s="279">
        <f t="shared" si="10"/>
        <v>0</v>
      </c>
      <c r="W58" s="282"/>
      <c r="X58" s="279">
        <f t="shared" si="5"/>
        <v>0</v>
      </c>
      <c r="Y58" s="282"/>
      <c r="Z58" s="279">
        <f t="shared" si="11"/>
        <v>0</v>
      </c>
      <c r="AA58" s="280">
        <f t="shared" si="12"/>
        <v>0</v>
      </c>
      <c r="AB58" s="103">
        <f t="shared" si="13"/>
        <v>0</v>
      </c>
      <c r="AF58" s="105"/>
      <c r="AH58" s="568"/>
      <c r="AI58" s="545"/>
    </row>
    <row r="59" spans="1:141">
      <c r="A59" s="278" t="s">
        <v>393</v>
      </c>
      <c r="B59" s="279">
        <v>8866.93</v>
      </c>
      <c r="C59" s="280"/>
      <c r="D59" s="279">
        <f t="shared" si="0"/>
        <v>0</v>
      </c>
      <c r="E59" s="280"/>
      <c r="F59" s="279">
        <f t="shared" si="6"/>
        <v>0</v>
      </c>
      <c r="G59" s="280"/>
      <c r="H59" s="279">
        <f t="shared" si="1"/>
        <v>0</v>
      </c>
      <c r="I59" s="281"/>
      <c r="J59" s="279"/>
      <c r="K59" s="281"/>
      <c r="L59" s="279"/>
      <c r="M59" s="281"/>
      <c r="N59" s="279">
        <f t="shared" si="8"/>
        <v>0</v>
      </c>
      <c r="O59" s="280"/>
      <c r="P59" s="279">
        <f t="shared" si="3"/>
        <v>0</v>
      </c>
      <c r="Q59" s="282"/>
      <c r="R59" s="279"/>
      <c r="S59" s="282"/>
      <c r="T59" s="279"/>
      <c r="U59" s="282"/>
      <c r="V59" s="279">
        <f t="shared" si="10"/>
        <v>0</v>
      </c>
      <c r="W59" s="282"/>
      <c r="X59" s="279"/>
      <c r="Y59" s="282"/>
      <c r="Z59" s="279"/>
      <c r="AA59" s="280"/>
      <c r="AB59" s="103">
        <f t="shared" si="13"/>
        <v>0</v>
      </c>
      <c r="AF59" s="105"/>
      <c r="AH59" s="568"/>
      <c r="AI59" s="545"/>
    </row>
    <row r="60" spans="1:141">
      <c r="A60" s="278" t="s">
        <v>276</v>
      </c>
      <c r="B60" s="279">
        <v>11500</v>
      </c>
      <c r="C60" s="280"/>
      <c r="D60" s="279">
        <f t="shared" si="0"/>
        <v>0</v>
      </c>
      <c r="E60" s="280"/>
      <c r="F60" s="279">
        <f t="shared" si="6"/>
        <v>0</v>
      </c>
      <c r="G60" s="280"/>
      <c r="H60" s="279">
        <f>G60*B60</f>
        <v>0</v>
      </c>
      <c r="I60" s="281"/>
      <c r="J60" s="279">
        <f t="shared" si="7"/>
        <v>0</v>
      </c>
      <c r="K60" s="281"/>
      <c r="L60" s="279">
        <f>K60*B60</f>
        <v>0</v>
      </c>
      <c r="M60" s="281"/>
      <c r="N60" s="279">
        <f t="shared" si="8"/>
        <v>0</v>
      </c>
      <c r="O60" s="280"/>
      <c r="P60" s="279">
        <f>O60*B60</f>
        <v>0</v>
      </c>
      <c r="Q60" s="282"/>
      <c r="R60" s="279">
        <f t="shared" si="9"/>
        <v>0</v>
      </c>
      <c r="S60" s="282"/>
      <c r="T60" s="279">
        <f>S60*B60</f>
        <v>0</v>
      </c>
      <c r="U60" s="282"/>
      <c r="V60" s="279">
        <f t="shared" si="10"/>
        <v>0</v>
      </c>
      <c r="W60" s="282"/>
      <c r="X60" s="279">
        <f>W60*B60</f>
        <v>0</v>
      </c>
      <c r="Y60" s="282"/>
      <c r="Z60" s="279">
        <f t="shared" si="11"/>
        <v>0</v>
      </c>
      <c r="AA60" s="280">
        <f t="shared" si="12"/>
        <v>0</v>
      </c>
      <c r="AB60" s="103">
        <f t="shared" si="13"/>
        <v>0</v>
      </c>
      <c r="AF60" s="105"/>
      <c r="AH60" s="568"/>
      <c r="AI60" s="545"/>
    </row>
    <row r="61" spans="1:141" s="108" customFormat="1" ht="13.5" thickBot="1">
      <c r="A61" s="278" t="s">
        <v>42</v>
      </c>
      <c r="B61" s="298"/>
      <c r="C61" s="299">
        <f>SUM(C7:C60)</f>
        <v>344.95</v>
      </c>
      <c r="D61" s="298">
        <f t="shared" ref="D61:AB61" si="14">SUM(D7:D60)</f>
        <v>427176.81349999999</v>
      </c>
      <c r="E61" s="300">
        <f t="shared" si="14"/>
        <v>0</v>
      </c>
      <c r="F61" s="298">
        <f t="shared" si="14"/>
        <v>0</v>
      </c>
      <c r="G61" s="298">
        <f t="shared" si="14"/>
        <v>0</v>
      </c>
      <c r="H61" s="298">
        <f t="shared" si="14"/>
        <v>0</v>
      </c>
      <c r="I61" s="301">
        <f t="shared" si="14"/>
        <v>0</v>
      </c>
      <c r="J61" s="298">
        <f t="shared" si="14"/>
        <v>0</v>
      </c>
      <c r="K61" s="301">
        <f t="shared" si="14"/>
        <v>0</v>
      </c>
      <c r="L61" s="298">
        <f t="shared" si="14"/>
        <v>0</v>
      </c>
      <c r="M61" s="301">
        <f t="shared" si="14"/>
        <v>0</v>
      </c>
      <c r="N61" s="298">
        <f t="shared" si="14"/>
        <v>0</v>
      </c>
      <c r="O61" s="299">
        <f t="shared" si="14"/>
        <v>0</v>
      </c>
      <c r="P61" s="298">
        <f t="shared" si="14"/>
        <v>0</v>
      </c>
      <c r="Q61" s="298">
        <f t="shared" si="14"/>
        <v>0</v>
      </c>
      <c r="R61" s="298">
        <f t="shared" si="14"/>
        <v>0</v>
      </c>
      <c r="S61" s="298">
        <f t="shared" si="14"/>
        <v>0</v>
      </c>
      <c r="T61" s="298">
        <f t="shared" si="14"/>
        <v>0</v>
      </c>
      <c r="U61" s="298">
        <f t="shared" si="14"/>
        <v>0</v>
      </c>
      <c r="V61" s="298">
        <f t="shared" si="14"/>
        <v>0</v>
      </c>
      <c r="W61" s="298">
        <f t="shared" si="14"/>
        <v>0</v>
      </c>
      <c r="X61" s="298">
        <f t="shared" si="14"/>
        <v>0</v>
      </c>
      <c r="Y61" s="298">
        <f t="shared" si="14"/>
        <v>0</v>
      </c>
      <c r="Z61" s="298">
        <f t="shared" si="14"/>
        <v>0</v>
      </c>
      <c r="AA61" s="302">
        <f t="shared" si="14"/>
        <v>344.95</v>
      </c>
      <c r="AB61" s="298">
        <f t="shared" si="14"/>
        <v>427176.81349999999</v>
      </c>
      <c r="AC61" s="109"/>
      <c r="AD61" s="109"/>
      <c r="AE61" s="109"/>
      <c r="AF61" s="106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09"/>
      <c r="CH61" s="109"/>
      <c r="CI61" s="109"/>
      <c r="CJ61" s="109"/>
      <c r="CK61" s="109"/>
      <c r="CL61" s="109"/>
      <c r="CM61" s="109"/>
      <c r="CN61" s="109"/>
      <c r="CO61" s="109"/>
      <c r="CP61" s="109"/>
      <c r="CQ61" s="109"/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09"/>
      <c r="DE61" s="109"/>
      <c r="DF61" s="109"/>
      <c r="DG61" s="109"/>
      <c r="DH61" s="109"/>
      <c r="DI61" s="109"/>
      <c r="DJ61" s="109"/>
      <c r="DK61" s="109"/>
      <c r="DL61" s="109"/>
      <c r="DM61" s="109"/>
      <c r="DN61" s="109"/>
      <c r="DO61" s="109"/>
      <c r="DP61" s="109"/>
      <c r="DQ61" s="109"/>
      <c r="DR61" s="109"/>
      <c r="DS61" s="109"/>
      <c r="DT61" s="109"/>
      <c r="DU61" s="109"/>
      <c r="DV61" s="109"/>
      <c r="DW61" s="109"/>
      <c r="DX61" s="109"/>
      <c r="DY61" s="109"/>
      <c r="DZ61" s="109"/>
      <c r="EA61" s="109"/>
      <c r="EB61" s="109"/>
      <c r="EC61" s="109"/>
      <c r="ED61" s="109"/>
      <c r="EE61" s="109"/>
      <c r="EF61" s="109"/>
      <c r="EG61" s="109"/>
      <c r="EH61" s="109"/>
      <c r="EI61" s="109"/>
      <c r="EJ61" s="109"/>
      <c r="EK61" s="109"/>
    </row>
    <row r="62" spans="1:141">
      <c r="A62" s="109"/>
      <c r="B62" s="110"/>
      <c r="C62" s="111"/>
      <c r="D62" s="110"/>
      <c r="E62" s="111"/>
      <c r="F62" s="110"/>
      <c r="G62" s="110"/>
      <c r="H62" s="110"/>
      <c r="I62" s="196"/>
      <c r="J62" s="110"/>
      <c r="K62" s="196"/>
      <c r="L62" s="110"/>
      <c r="M62" s="196"/>
      <c r="N62" s="110"/>
      <c r="O62" s="111"/>
      <c r="P62" s="110"/>
      <c r="X62" s="102"/>
      <c r="Z62" s="102"/>
      <c r="AA62" s="102"/>
      <c r="AB62" s="112"/>
      <c r="AF62" s="105"/>
      <c r="AH62" s="568"/>
      <c r="AI62" s="545"/>
    </row>
    <row r="63" spans="1:141">
      <c r="A63" s="113"/>
      <c r="B63" s="114"/>
      <c r="C63" s="115"/>
      <c r="D63" s="114"/>
      <c r="E63" s="115"/>
      <c r="F63" s="114"/>
      <c r="G63" s="114"/>
      <c r="H63" s="114"/>
      <c r="I63" s="115"/>
      <c r="J63" s="114"/>
      <c r="K63" s="115"/>
      <c r="L63" s="114"/>
      <c r="M63" s="115"/>
      <c r="N63" s="114"/>
      <c r="O63" s="115"/>
      <c r="P63" s="114"/>
      <c r="Z63" s="116"/>
      <c r="AA63" s="116"/>
      <c r="AB63" s="112"/>
      <c r="AF63" s="104"/>
      <c r="AH63" s="568"/>
      <c r="AI63" s="545"/>
    </row>
    <row r="64" spans="1:141">
      <c r="A64" s="109"/>
      <c r="B64" s="117"/>
      <c r="C64" s="107"/>
      <c r="D64" s="117"/>
      <c r="E64" s="107"/>
      <c r="F64" s="117"/>
      <c r="G64" s="117"/>
      <c r="H64" s="117"/>
      <c r="I64" s="197"/>
      <c r="J64" s="117"/>
      <c r="K64" s="197"/>
      <c r="L64" s="117"/>
      <c r="M64" s="197"/>
      <c r="N64" s="117"/>
      <c r="O64" s="107"/>
      <c r="P64" s="117"/>
      <c r="X64" s="102"/>
      <c r="AF64" s="105"/>
      <c r="AH64" s="567"/>
    </row>
    <row r="65" spans="1:34">
      <c r="A65" s="109"/>
      <c r="B65" s="117"/>
      <c r="C65" s="107"/>
      <c r="D65" s="117"/>
      <c r="E65" s="107"/>
      <c r="F65" s="117"/>
      <c r="G65" s="117"/>
      <c r="H65" s="117"/>
      <c r="I65" s="197"/>
      <c r="J65" s="117"/>
      <c r="K65" s="197"/>
      <c r="L65" s="117"/>
      <c r="M65" s="197"/>
      <c r="N65" s="117"/>
      <c r="O65" s="107"/>
      <c r="P65" s="117"/>
      <c r="AF65" s="105"/>
      <c r="AH65" s="567"/>
    </row>
    <row r="66" spans="1:34">
      <c r="A66" s="109"/>
      <c r="B66" s="117"/>
      <c r="C66" s="107"/>
      <c r="D66" s="117"/>
      <c r="E66" s="107"/>
      <c r="F66" s="117"/>
      <c r="G66" s="117"/>
      <c r="H66" s="117"/>
      <c r="I66" s="197"/>
      <c r="J66" s="117"/>
      <c r="K66" s="197"/>
      <c r="L66" s="117"/>
      <c r="M66" s="197"/>
      <c r="N66" s="117"/>
      <c r="O66" s="107"/>
      <c r="P66" s="117"/>
      <c r="AF66" s="105"/>
      <c r="AH66" s="567"/>
    </row>
    <row r="67" spans="1:34">
      <c r="A67" s="109"/>
      <c r="B67" s="117"/>
      <c r="C67" s="107"/>
      <c r="D67" s="117"/>
      <c r="E67" s="107"/>
      <c r="F67" s="117"/>
      <c r="G67" s="117"/>
      <c r="H67" s="117"/>
      <c r="I67" s="197"/>
      <c r="J67" s="117"/>
      <c r="K67" s="197"/>
      <c r="L67" s="117"/>
      <c r="M67" s="197"/>
      <c r="N67" s="117"/>
      <c r="O67" s="107"/>
      <c r="P67" s="117"/>
      <c r="X67" s="99">
        <v>682703.68400000001</v>
      </c>
      <c r="AH67" s="567"/>
    </row>
    <row r="68" spans="1:34">
      <c r="A68" s="109"/>
      <c r="B68" s="110"/>
      <c r="C68" s="111"/>
      <c r="D68" s="110"/>
      <c r="E68" s="111"/>
      <c r="F68" s="110"/>
      <c r="G68" s="110"/>
      <c r="H68" s="110"/>
      <c r="I68" s="196"/>
      <c r="J68" s="110"/>
      <c r="K68" s="196"/>
      <c r="L68" s="110"/>
      <c r="M68" s="196"/>
      <c r="N68" s="110"/>
      <c r="O68" s="111"/>
      <c r="P68" s="110"/>
      <c r="X68" s="99">
        <f>X67-X61</f>
        <v>682703.68400000001</v>
      </c>
      <c r="AH68" s="567"/>
    </row>
    <row r="69" spans="1:34">
      <c r="A69" s="109"/>
      <c r="B69" s="117"/>
      <c r="C69" s="107"/>
      <c r="D69" s="117"/>
      <c r="E69" s="107"/>
      <c r="F69" s="117"/>
      <c r="G69" s="117"/>
      <c r="H69" s="117"/>
      <c r="I69" s="197"/>
      <c r="J69" s="117"/>
      <c r="K69" s="197"/>
      <c r="L69" s="117"/>
      <c r="M69" s="197"/>
      <c r="N69" s="117"/>
      <c r="O69" s="107"/>
      <c r="P69" s="117"/>
      <c r="AH69" s="567"/>
    </row>
    <row r="70" spans="1:34">
      <c r="A70" s="109"/>
      <c r="B70" s="117"/>
      <c r="C70" s="107"/>
      <c r="D70" s="117"/>
      <c r="E70" s="107"/>
      <c r="F70" s="117"/>
      <c r="G70" s="117"/>
      <c r="H70" s="117"/>
      <c r="I70" s="197"/>
      <c r="J70" s="117"/>
      <c r="K70" s="197"/>
      <c r="L70" s="117"/>
      <c r="M70" s="197"/>
      <c r="N70" s="117"/>
      <c r="O70" s="107"/>
      <c r="P70" s="117"/>
      <c r="AH70" s="567"/>
    </row>
    <row r="71" spans="1:34">
      <c r="A71" s="109"/>
      <c r="B71" s="117"/>
      <c r="C71" s="107"/>
      <c r="D71" s="117"/>
      <c r="E71" s="107"/>
      <c r="F71" s="117"/>
      <c r="G71" s="117"/>
      <c r="H71" s="117"/>
      <c r="I71" s="197"/>
      <c r="J71" s="117"/>
      <c r="K71" s="197"/>
      <c r="L71" s="117"/>
      <c r="M71" s="197"/>
      <c r="N71" s="117"/>
      <c r="O71" s="107"/>
      <c r="P71" s="117"/>
      <c r="AH71" s="567"/>
    </row>
    <row r="72" spans="1:34">
      <c r="A72" s="109"/>
      <c r="B72" s="117"/>
      <c r="C72" s="107"/>
      <c r="D72" s="117"/>
      <c r="E72" s="107"/>
      <c r="F72" s="117"/>
      <c r="G72" s="117"/>
      <c r="H72" s="117"/>
      <c r="I72" s="197"/>
      <c r="J72" s="117"/>
      <c r="K72" s="197"/>
      <c r="L72" s="117"/>
      <c r="M72" s="197"/>
      <c r="N72" s="117"/>
      <c r="O72" s="107"/>
      <c r="P72" s="117"/>
      <c r="AH72" s="567"/>
    </row>
    <row r="73" spans="1:34">
      <c r="A73" s="109"/>
      <c r="B73" s="110"/>
      <c r="C73" s="111"/>
      <c r="D73" s="110"/>
      <c r="E73" s="111"/>
      <c r="F73" s="110"/>
      <c r="G73" s="110"/>
      <c r="H73" s="110"/>
      <c r="I73" s="196"/>
      <c r="J73" s="110"/>
      <c r="K73" s="196"/>
      <c r="L73" s="110"/>
      <c r="M73" s="196"/>
      <c r="N73" s="110"/>
      <c r="O73" s="111"/>
      <c r="P73" s="110"/>
      <c r="AH73" s="567"/>
    </row>
    <row r="74" spans="1:34">
      <c r="A74" s="109"/>
      <c r="B74" s="117"/>
      <c r="C74" s="107"/>
      <c r="D74" s="117"/>
      <c r="E74" s="107"/>
      <c r="F74" s="117"/>
      <c r="G74" s="117"/>
      <c r="H74" s="117"/>
      <c r="I74" s="197"/>
      <c r="J74" s="117"/>
      <c r="K74" s="197"/>
      <c r="L74" s="117"/>
      <c r="M74" s="197"/>
      <c r="N74" s="117"/>
      <c r="O74" s="107"/>
      <c r="P74" s="117"/>
      <c r="AH74" s="567"/>
    </row>
    <row r="75" spans="1:34">
      <c r="A75" s="109"/>
      <c r="B75" s="117"/>
      <c r="C75" s="107"/>
      <c r="D75" s="117"/>
      <c r="E75" s="107"/>
      <c r="F75" s="117"/>
      <c r="G75" s="117"/>
      <c r="H75" s="117"/>
      <c r="I75" s="197"/>
      <c r="J75" s="117"/>
      <c r="K75" s="197"/>
      <c r="L75" s="117"/>
      <c r="M75" s="197"/>
      <c r="N75" s="117"/>
      <c r="O75" s="107"/>
      <c r="P75" s="117"/>
      <c r="AH75" s="567"/>
    </row>
    <row r="76" spans="1:34">
      <c r="A76" s="109"/>
      <c r="B76" s="117"/>
      <c r="C76" s="107"/>
      <c r="D76" s="117"/>
      <c r="E76" s="107"/>
      <c r="F76" s="117"/>
      <c r="G76" s="117"/>
      <c r="H76" s="117"/>
      <c r="I76" s="197"/>
      <c r="J76" s="117"/>
      <c r="K76" s="197"/>
      <c r="L76" s="117"/>
      <c r="M76" s="197"/>
      <c r="N76" s="117"/>
      <c r="O76" s="107"/>
      <c r="P76" s="117"/>
      <c r="AH76" s="567"/>
    </row>
    <row r="77" spans="1:34">
      <c r="A77" s="109"/>
      <c r="B77" s="117"/>
      <c r="C77" s="107"/>
      <c r="D77" s="117"/>
      <c r="E77" s="107"/>
      <c r="F77" s="117"/>
      <c r="G77" s="117"/>
      <c r="H77" s="117"/>
      <c r="I77" s="197"/>
      <c r="J77" s="117"/>
      <c r="K77" s="197"/>
      <c r="L77" s="117"/>
      <c r="M77" s="197"/>
      <c r="N77" s="117"/>
      <c r="O77" s="107"/>
      <c r="P77" s="117"/>
      <c r="AH77" s="567"/>
    </row>
    <row r="78" spans="1:34">
      <c r="A78" s="109"/>
      <c r="B78" s="117"/>
      <c r="C78" s="107"/>
      <c r="D78" s="117"/>
      <c r="E78" s="107"/>
      <c r="F78" s="117"/>
      <c r="G78" s="117"/>
      <c r="H78" s="117"/>
      <c r="I78" s="197"/>
      <c r="J78" s="117"/>
      <c r="K78" s="197"/>
      <c r="L78" s="117"/>
      <c r="M78" s="197"/>
      <c r="N78" s="117"/>
      <c r="O78" s="107"/>
      <c r="P78" s="117"/>
      <c r="AH78" s="567"/>
    </row>
    <row r="79" spans="1:34">
      <c r="A79" s="109"/>
      <c r="B79" s="117"/>
      <c r="C79" s="107"/>
      <c r="D79" s="117"/>
      <c r="E79" s="107"/>
      <c r="F79" s="117"/>
      <c r="G79" s="117"/>
      <c r="H79" s="117"/>
      <c r="I79" s="197"/>
      <c r="J79" s="117"/>
      <c r="K79" s="197"/>
      <c r="L79" s="117"/>
      <c r="M79" s="197"/>
      <c r="N79" s="117"/>
      <c r="O79" s="107"/>
      <c r="P79" s="117"/>
      <c r="AH79" s="567"/>
    </row>
    <row r="80" spans="1:34">
      <c r="A80" s="109"/>
      <c r="B80" s="110"/>
      <c r="C80" s="111"/>
      <c r="D80" s="110"/>
      <c r="E80" s="111"/>
      <c r="F80" s="110"/>
      <c r="G80" s="110"/>
      <c r="H80" s="110"/>
      <c r="I80" s="196"/>
      <c r="J80" s="110"/>
      <c r="K80" s="196"/>
      <c r="L80" s="110"/>
      <c r="M80" s="196"/>
      <c r="N80" s="110"/>
      <c r="O80" s="111"/>
      <c r="P80" s="110"/>
      <c r="AH80" s="567"/>
    </row>
    <row r="81" spans="1:34">
      <c r="A81" s="109"/>
      <c r="B81" s="117"/>
      <c r="C81" s="107"/>
      <c r="D81" s="117"/>
      <c r="E81" s="107"/>
      <c r="F81" s="117"/>
      <c r="G81" s="117"/>
      <c r="H81" s="117"/>
      <c r="I81" s="197"/>
      <c r="J81" s="117"/>
      <c r="K81" s="197"/>
      <c r="L81" s="117"/>
      <c r="M81" s="197"/>
      <c r="N81" s="117"/>
      <c r="O81" s="107"/>
      <c r="P81" s="117"/>
      <c r="AH81" s="567"/>
    </row>
    <row r="82" spans="1:34">
      <c r="A82" s="109"/>
      <c r="B82" s="117"/>
      <c r="C82" s="107"/>
      <c r="D82" s="117"/>
      <c r="E82" s="107"/>
      <c r="F82" s="117"/>
      <c r="G82" s="117"/>
      <c r="H82" s="117"/>
      <c r="I82" s="197"/>
      <c r="J82" s="117"/>
      <c r="K82" s="197"/>
      <c r="L82" s="117"/>
      <c r="M82" s="197"/>
      <c r="N82" s="117"/>
      <c r="O82" s="107"/>
      <c r="P82" s="117"/>
      <c r="AH82" s="567"/>
    </row>
    <row r="83" spans="1:34">
      <c r="A83" s="109"/>
      <c r="B83" s="117"/>
      <c r="C83" s="107"/>
      <c r="D83" s="117"/>
      <c r="E83" s="107"/>
      <c r="F83" s="117"/>
      <c r="G83" s="117"/>
      <c r="H83" s="117"/>
      <c r="I83" s="197"/>
      <c r="J83" s="117"/>
      <c r="K83" s="197"/>
      <c r="L83" s="117"/>
      <c r="M83" s="197"/>
      <c r="N83" s="117"/>
      <c r="O83" s="107"/>
      <c r="P83" s="117"/>
      <c r="AH83" s="567"/>
    </row>
    <row r="84" spans="1:34">
      <c r="A84" s="109"/>
      <c r="B84" s="117"/>
      <c r="C84" s="107"/>
      <c r="D84" s="117"/>
      <c r="E84" s="107"/>
      <c r="F84" s="117"/>
      <c r="G84" s="117"/>
      <c r="H84" s="117"/>
      <c r="I84" s="197"/>
      <c r="J84" s="117"/>
      <c r="K84" s="197"/>
      <c r="L84" s="117"/>
      <c r="M84" s="197"/>
      <c r="N84" s="117"/>
      <c r="O84" s="107"/>
      <c r="P84" s="117"/>
      <c r="AH84" s="567"/>
    </row>
    <row r="85" spans="1:34">
      <c r="A85" s="109"/>
      <c r="B85" s="117"/>
      <c r="C85" s="107"/>
      <c r="D85" s="117"/>
      <c r="E85" s="107"/>
      <c r="F85" s="117"/>
      <c r="G85" s="117"/>
      <c r="H85" s="117"/>
      <c r="I85" s="197"/>
      <c r="J85" s="117"/>
      <c r="K85" s="197"/>
      <c r="L85" s="117"/>
      <c r="M85" s="197"/>
      <c r="N85" s="117"/>
      <c r="O85" s="107"/>
      <c r="P85" s="117"/>
      <c r="AH85" s="567"/>
    </row>
    <row r="86" spans="1:34">
      <c r="A86" s="109"/>
      <c r="B86" s="117"/>
      <c r="C86" s="107"/>
      <c r="D86" s="117"/>
      <c r="E86" s="107"/>
      <c r="F86" s="117"/>
      <c r="G86" s="117"/>
      <c r="H86" s="117"/>
      <c r="I86" s="197"/>
      <c r="J86" s="117"/>
      <c r="K86" s="197"/>
      <c r="L86" s="117"/>
      <c r="M86" s="197"/>
      <c r="N86" s="117"/>
      <c r="O86" s="107"/>
      <c r="P86" s="117"/>
      <c r="AH86" s="567"/>
    </row>
    <row r="87" spans="1:34">
      <c r="A87" s="109"/>
      <c r="B87" s="117"/>
      <c r="C87" s="107"/>
      <c r="D87" s="117"/>
      <c r="E87" s="107"/>
      <c r="F87" s="117"/>
      <c r="G87" s="117"/>
      <c r="H87" s="117"/>
      <c r="I87" s="197"/>
      <c r="J87" s="117"/>
      <c r="K87" s="197"/>
      <c r="L87" s="117"/>
      <c r="M87" s="197"/>
      <c r="N87" s="117"/>
      <c r="O87" s="107"/>
      <c r="P87" s="117"/>
      <c r="AH87" s="567"/>
    </row>
    <row r="88" spans="1:34">
      <c r="A88" s="109"/>
      <c r="B88" s="117"/>
      <c r="C88" s="107"/>
      <c r="D88" s="117"/>
      <c r="E88" s="107"/>
      <c r="F88" s="117"/>
      <c r="G88" s="117"/>
      <c r="H88" s="117"/>
      <c r="I88" s="197"/>
      <c r="J88" s="117"/>
      <c r="K88" s="197"/>
      <c r="L88" s="117"/>
      <c r="M88" s="197"/>
      <c r="N88" s="117"/>
      <c r="O88" s="107"/>
      <c r="P88" s="117"/>
      <c r="AH88" s="567"/>
    </row>
    <row r="89" spans="1:34">
      <c r="A89" s="109"/>
      <c r="B89" s="117"/>
      <c r="C89" s="107"/>
      <c r="D89" s="117"/>
      <c r="E89" s="107"/>
      <c r="F89" s="117"/>
      <c r="G89" s="117"/>
      <c r="H89" s="117"/>
      <c r="I89" s="197"/>
      <c r="J89" s="117"/>
      <c r="K89" s="197"/>
      <c r="L89" s="117"/>
      <c r="M89" s="197"/>
      <c r="N89" s="117"/>
      <c r="O89" s="107"/>
      <c r="P89" s="117"/>
      <c r="U89" s="98">
        <f>0.18*B97</f>
        <v>0</v>
      </c>
      <c r="AH89" s="567"/>
    </row>
    <row r="90" spans="1:34">
      <c r="A90" s="109"/>
      <c r="B90" s="117"/>
      <c r="C90" s="107"/>
      <c r="D90" s="117"/>
      <c r="E90" s="107"/>
      <c r="F90" s="117"/>
      <c r="G90" s="117"/>
      <c r="H90" s="117"/>
      <c r="I90" s="197"/>
      <c r="J90" s="117"/>
      <c r="K90" s="197"/>
      <c r="L90" s="117"/>
      <c r="M90" s="197"/>
      <c r="N90" s="117"/>
      <c r="O90" s="107"/>
      <c r="P90" s="117"/>
      <c r="AH90" s="567"/>
    </row>
    <row r="91" spans="1:34" ht="12" customHeight="1">
      <c r="A91" s="109"/>
      <c r="B91" s="117"/>
      <c r="C91" s="107"/>
      <c r="D91" s="117"/>
      <c r="E91" s="107"/>
      <c r="F91" s="117"/>
      <c r="G91" s="117"/>
      <c r="H91" s="117"/>
      <c r="I91" s="197"/>
      <c r="J91" s="117"/>
      <c r="K91" s="197"/>
      <c r="L91" s="117"/>
      <c r="M91" s="197"/>
      <c r="N91" s="117"/>
      <c r="O91" s="107"/>
      <c r="P91" s="117"/>
      <c r="AH91" s="567"/>
    </row>
    <row r="92" spans="1:34">
      <c r="A92" s="109"/>
      <c r="B92" s="117"/>
      <c r="C92" s="107"/>
      <c r="D92" s="117"/>
      <c r="E92" s="107"/>
      <c r="F92" s="117"/>
      <c r="G92" s="117"/>
      <c r="H92" s="117"/>
      <c r="I92" s="197"/>
      <c r="J92" s="117"/>
      <c r="K92" s="197"/>
      <c r="L92" s="117"/>
      <c r="M92" s="197"/>
      <c r="N92" s="117"/>
      <c r="O92" s="107"/>
      <c r="P92" s="117"/>
      <c r="AH92" s="567"/>
    </row>
    <row r="93" spans="1:34">
      <c r="A93" s="109"/>
      <c r="B93" s="117"/>
      <c r="C93" s="107"/>
      <c r="D93" s="117"/>
      <c r="E93" s="107"/>
      <c r="F93" s="117"/>
      <c r="G93" s="117"/>
      <c r="H93" s="117"/>
      <c r="I93" s="197"/>
      <c r="J93" s="117"/>
      <c r="K93" s="197"/>
      <c r="L93" s="117"/>
      <c r="M93" s="197"/>
      <c r="N93" s="117"/>
      <c r="O93" s="107"/>
      <c r="P93" s="117"/>
      <c r="AH93" s="567"/>
    </row>
    <row r="94" spans="1:34">
      <c r="A94" s="109"/>
      <c r="B94" s="117"/>
      <c r="C94" s="107"/>
      <c r="D94" s="117"/>
      <c r="E94" s="107"/>
      <c r="F94" s="117"/>
      <c r="G94" s="117"/>
      <c r="H94" s="117"/>
      <c r="I94" s="197"/>
      <c r="J94" s="117"/>
      <c r="K94" s="197"/>
      <c r="L94" s="117"/>
      <c r="M94" s="197"/>
      <c r="N94" s="117"/>
      <c r="O94" s="107"/>
      <c r="P94" s="117"/>
      <c r="AH94" s="567"/>
    </row>
    <row r="95" spans="1:34">
      <c r="A95" s="109"/>
      <c r="B95" s="117"/>
      <c r="C95" s="107"/>
      <c r="D95" s="117"/>
      <c r="E95" s="107"/>
      <c r="F95" s="117"/>
      <c r="G95" s="117"/>
      <c r="H95" s="117"/>
      <c r="I95" s="197"/>
      <c r="J95" s="117"/>
      <c r="K95" s="197"/>
      <c r="L95" s="117"/>
      <c r="M95" s="197"/>
      <c r="N95" s="117"/>
      <c r="O95" s="107"/>
      <c r="P95" s="117"/>
      <c r="AH95" s="567"/>
    </row>
    <row r="96" spans="1:34">
      <c r="A96" s="109"/>
      <c r="B96" s="117"/>
      <c r="C96" s="107"/>
      <c r="D96" s="117"/>
      <c r="E96" s="107"/>
      <c r="F96" s="117"/>
      <c r="G96" s="117"/>
      <c r="H96" s="117"/>
      <c r="I96" s="197"/>
      <c r="J96" s="117"/>
      <c r="K96" s="197"/>
      <c r="L96" s="117"/>
      <c r="M96" s="197"/>
      <c r="N96" s="117"/>
      <c r="O96" s="107"/>
      <c r="P96" s="117"/>
      <c r="AH96" s="567"/>
    </row>
    <row r="97" spans="1:34">
      <c r="A97" s="109"/>
      <c r="B97" s="117"/>
      <c r="C97" s="107"/>
      <c r="D97" s="117"/>
      <c r="E97" s="107"/>
      <c r="F97" s="117"/>
      <c r="G97" s="117"/>
      <c r="H97" s="117"/>
      <c r="I97" s="197"/>
      <c r="J97" s="117"/>
      <c r="K97" s="197"/>
      <c r="L97" s="117"/>
      <c r="M97" s="197"/>
      <c r="N97" s="117"/>
      <c r="O97" s="107"/>
      <c r="P97" s="117"/>
      <c r="AH97" s="567"/>
    </row>
    <row r="98" spans="1:34">
      <c r="A98" s="109"/>
      <c r="B98" s="110"/>
      <c r="C98" s="111"/>
      <c r="D98" s="110"/>
      <c r="E98" s="111"/>
      <c r="F98" s="110"/>
      <c r="G98" s="110"/>
      <c r="H98" s="110"/>
      <c r="I98" s="196"/>
      <c r="J98" s="110"/>
      <c r="K98" s="196"/>
      <c r="L98" s="110"/>
      <c r="M98" s="196"/>
      <c r="N98" s="110"/>
      <c r="O98" s="111"/>
      <c r="P98" s="110"/>
      <c r="AH98" s="567"/>
    </row>
    <row r="99" spans="1:34">
      <c r="A99" s="109"/>
      <c r="B99" s="117"/>
      <c r="C99" s="107"/>
      <c r="D99" s="117"/>
      <c r="E99" s="107"/>
      <c r="F99" s="117"/>
      <c r="G99" s="117"/>
      <c r="H99" s="117"/>
      <c r="I99" s="197"/>
      <c r="J99" s="117"/>
      <c r="K99" s="197"/>
      <c r="L99" s="117"/>
      <c r="M99" s="197"/>
      <c r="N99" s="117"/>
      <c r="O99" s="107"/>
      <c r="P99" s="117"/>
      <c r="AH99" s="567"/>
    </row>
    <row r="100" spans="1:34">
      <c r="A100" s="109"/>
      <c r="B100" s="117"/>
      <c r="C100" s="107"/>
      <c r="D100" s="117"/>
      <c r="E100" s="107"/>
      <c r="F100" s="117"/>
      <c r="G100" s="117"/>
      <c r="H100" s="117"/>
      <c r="I100" s="197"/>
      <c r="J100" s="117"/>
      <c r="K100" s="197"/>
      <c r="L100" s="117"/>
      <c r="M100" s="197"/>
      <c r="N100" s="117"/>
      <c r="O100" s="107"/>
      <c r="P100" s="117"/>
    </row>
    <row r="101" spans="1:34">
      <c r="A101" s="109"/>
      <c r="B101" s="117"/>
      <c r="C101" s="107"/>
      <c r="D101" s="117"/>
      <c r="E101" s="107"/>
      <c r="F101" s="117"/>
      <c r="G101" s="117"/>
      <c r="H101" s="117"/>
      <c r="I101" s="197"/>
      <c r="J101" s="117"/>
      <c r="K101" s="197"/>
      <c r="L101" s="117"/>
      <c r="M101" s="197"/>
      <c r="N101" s="117"/>
      <c r="O101" s="107"/>
      <c r="P101" s="117"/>
    </row>
    <row r="102" spans="1:34">
      <c r="A102" s="109"/>
      <c r="B102" s="117"/>
      <c r="C102" s="107"/>
      <c r="D102" s="117"/>
      <c r="E102" s="107"/>
      <c r="F102" s="117"/>
      <c r="G102" s="117"/>
      <c r="H102" s="117"/>
      <c r="I102" s="197"/>
      <c r="J102" s="117"/>
      <c r="K102" s="197"/>
      <c r="L102" s="117"/>
      <c r="M102" s="197"/>
      <c r="N102" s="117"/>
      <c r="O102" s="107"/>
      <c r="P102" s="117"/>
    </row>
    <row r="103" spans="1:34">
      <c r="A103" s="109"/>
      <c r="B103" s="117"/>
      <c r="C103" s="107"/>
      <c r="D103" s="117"/>
      <c r="E103" s="107"/>
      <c r="F103" s="117"/>
      <c r="G103" s="117"/>
      <c r="H103" s="117"/>
      <c r="I103" s="197"/>
      <c r="J103" s="117"/>
      <c r="K103" s="197"/>
      <c r="L103" s="117"/>
      <c r="M103" s="197"/>
      <c r="N103" s="117"/>
      <c r="O103" s="107"/>
      <c r="P103" s="117"/>
    </row>
    <row r="104" spans="1:34">
      <c r="A104" s="109"/>
      <c r="B104" s="117"/>
      <c r="C104" s="107"/>
      <c r="D104" s="117"/>
      <c r="E104" s="107"/>
      <c r="F104" s="117"/>
      <c r="G104" s="117"/>
      <c r="H104" s="117"/>
      <c r="I104" s="197"/>
      <c r="J104" s="117"/>
      <c r="K104" s="197"/>
      <c r="L104" s="117"/>
      <c r="M104" s="197"/>
      <c r="N104" s="117"/>
      <c r="O104" s="107"/>
      <c r="P104" s="117"/>
    </row>
    <row r="105" spans="1:34">
      <c r="A105" s="109"/>
      <c r="B105" s="110"/>
      <c r="C105" s="111"/>
      <c r="D105" s="110"/>
      <c r="E105" s="111"/>
      <c r="F105" s="110"/>
      <c r="G105" s="110"/>
      <c r="H105" s="110"/>
      <c r="I105" s="196"/>
      <c r="J105" s="110"/>
      <c r="K105" s="196"/>
      <c r="L105" s="110"/>
      <c r="M105" s="196"/>
      <c r="N105" s="110"/>
      <c r="O105" s="111"/>
      <c r="P105" s="110"/>
    </row>
    <row r="106" spans="1:34">
      <c r="A106" s="109"/>
      <c r="B106" s="110"/>
      <c r="C106" s="111"/>
      <c r="D106" s="110"/>
      <c r="E106" s="111"/>
      <c r="F106" s="110"/>
      <c r="G106" s="110"/>
      <c r="H106" s="110"/>
      <c r="I106" s="196"/>
      <c r="J106" s="110"/>
      <c r="K106" s="196"/>
      <c r="L106" s="110"/>
      <c r="M106" s="196"/>
      <c r="N106" s="110"/>
      <c r="O106" s="111"/>
      <c r="P106" s="110"/>
    </row>
    <row r="107" spans="1:34">
      <c r="A107" s="109"/>
      <c r="B107" s="110"/>
      <c r="C107" s="111"/>
      <c r="D107" s="110"/>
      <c r="E107" s="111"/>
      <c r="F107" s="110"/>
      <c r="G107" s="110"/>
      <c r="H107" s="110"/>
      <c r="I107" s="196"/>
      <c r="J107" s="110"/>
      <c r="K107" s="196"/>
      <c r="L107" s="110"/>
      <c r="M107" s="196"/>
      <c r="N107" s="110"/>
      <c r="O107" s="111"/>
      <c r="P107" s="110"/>
    </row>
    <row r="108" spans="1:34">
      <c r="A108" s="113"/>
      <c r="B108" s="114"/>
      <c r="C108" s="115"/>
      <c r="D108" s="114"/>
      <c r="E108" s="115"/>
      <c r="F108" s="114"/>
      <c r="G108" s="114"/>
      <c r="H108" s="114"/>
      <c r="I108" s="115"/>
      <c r="J108" s="114"/>
      <c r="K108" s="115"/>
      <c r="L108" s="114"/>
      <c r="M108" s="115"/>
      <c r="N108" s="114"/>
      <c r="O108" s="115"/>
      <c r="P108" s="114"/>
    </row>
    <row r="109" spans="1:34" ht="15.75" thickBot="1">
      <c r="A109" s="109"/>
      <c r="B109" s="117"/>
      <c r="C109" s="107"/>
      <c r="D109" s="117"/>
      <c r="E109" s="107"/>
      <c r="F109" s="117"/>
      <c r="G109" s="117"/>
      <c r="H109" s="117"/>
      <c r="I109" s="197"/>
      <c r="J109" s="117"/>
      <c r="K109" s="197"/>
      <c r="L109" s="117"/>
      <c r="M109" s="197"/>
      <c r="N109" s="117"/>
      <c r="O109" s="107"/>
      <c r="P109" s="117"/>
      <c r="AF109" s="108"/>
    </row>
    <row r="110" spans="1:34">
      <c r="A110" s="109"/>
      <c r="B110" s="117"/>
      <c r="C110" s="107"/>
      <c r="D110" s="117"/>
      <c r="E110" s="107"/>
      <c r="F110" s="117"/>
      <c r="G110" s="117"/>
      <c r="H110" s="117"/>
      <c r="I110" s="197"/>
      <c r="J110" s="117"/>
      <c r="K110" s="197"/>
      <c r="L110" s="117"/>
      <c r="M110" s="197"/>
      <c r="N110" s="117"/>
      <c r="O110" s="107"/>
      <c r="P110" s="117"/>
    </row>
    <row r="111" spans="1:34">
      <c r="A111" s="109"/>
      <c r="B111" s="117"/>
      <c r="C111" s="107"/>
      <c r="D111" s="117"/>
      <c r="E111" s="107"/>
      <c r="F111" s="117"/>
      <c r="G111" s="117"/>
      <c r="H111" s="117"/>
      <c r="I111" s="197"/>
      <c r="J111" s="117"/>
      <c r="K111" s="197"/>
      <c r="L111" s="117"/>
      <c r="M111" s="197"/>
      <c r="N111" s="117"/>
      <c r="O111" s="107"/>
      <c r="P111" s="117"/>
    </row>
    <row r="112" spans="1:34">
      <c r="A112" s="109"/>
      <c r="B112" s="117"/>
      <c r="C112" s="107"/>
      <c r="D112" s="117"/>
      <c r="E112" s="107"/>
      <c r="F112" s="117"/>
      <c r="G112" s="117"/>
      <c r="H112" s="117"/>
      <c r="I112" s="197"/>
      <c r="J112" s="117"/>
      <c r="K112" s="197"/>
      <c r="L112" s="117"/>
      <c r="M112" s="197"/>
      <c r="N112" s="117"/>
      <c r="O112" s="107"/>
      <c r="P112" s="117"/>
    </row>
    <row r="113" spans="1:16">
      <c r="A113" s="109"/>
      <c r="B113" s="117"/>
      <c r="C113" s="107"/>
      <c r="D113" s="117"/>
      <c r="E113" s="107"/>
      <c r="F113" s="117"/>
      <c r="G113" s="117"/>
      <c r="H113" s="117"/>
      <c r="I113" s="197"/>
      <c r="J113" s="117"/>
      <c r="K113" s="197"/>
      <c r="L113" s="117"/>
      <c r="M113" s="197"/>
      <c r="N113" s="117"/>
      <c r="O113" s="107"/>
      <c r="P113" s="117"/>
    </row>
    <row r="114" spans="1:16">
      <c r="A114" s="109"/>
      <c r="B114" s="110"/>
      <c r="C114" s="111"/>
      <c r="D114" s="110"/>
      <c r="E114" s="111"/>
      <c r="F114" s="110"/>
      <c r="G114" s="110"/>
      <c r="H114" s="110"/>
      <c r="I114" s="196"/>
      <c r="J114" s="110"/>
      <c r="K114" s="196"/>
      <c r="L114" s="110"/>
      <c r="M114" s="196"/>
      <c r="N114" s="110"/>
      <c r="O114" s="111"/>
      <c r="P114" s="110"/>
    </row>
    <row r="115" spans="1:16">
      <c r="A115" s="109"/>
      <c r="B115" s="117"/>
      <c r="C115" s="107"/>
      <c r="D115" s="117"/>
      <c r="E115" s="107"/>
      <c r="F115" s="117"/>
      <c r="G115" s="117"/>
      <c r="H115" s="117"/>
      <c r="I115" s="197"/>
      <c r="J115" s="117"/>
      <c r="K115" s="197"/>
      <c r="L115" s="117"/>
      <c r="M115" s="197"/>
      <c r="N115" s="117"/>
      <c r="O115" s="107"/>
      <c r="P115" s="117"/>
    </row>
    <row r="116" spans="1:16">
      <c r="A116" s="109"/>
      <c r="B116" s="117"/>
      <c r="C116" s="107"/>
      <c r="D116" s="117"/>
      <c r="E116" s="107"/>
      <c r="F116" s="117"/>
      <c r="G116" s="117"/>
      <c r="H116" s="117"/>
      <c r="I116" s="197"/>
      <c r="J116" s="117"/>
      <c r="K116" s="197"/>
      <c r="L116" s="117"/>
      <c r="M116" s="197"/>
      <c r="N116" s="117"/>
      <c r="O116" s="107"/>
      <c r="P116" s="117"/>
    </row>
    <row r="117" spans="1:16">
      <c r="A117" s="109"/>
      <c r="B117" s="117"/>
      <c r="C117" s="107"/>
      <c r="D117" s="117"/>
      <c r="E117" s="107"/>
      <c r="F117" s="117"/>
      <c r="G117" s="117"/>
      <c r="H117" s="117"/>
      <c r="I117" s="197"/>
      <c r="J117" s="117"/>
      <c r="K117" s="197"/>
      <c r="L117" s="117"/>
      <c r="M117" s="197"/>
      <c r="N117" s="117"/>
      <c r="O117" s="107"/>
      <c r="P117" s="117"/>
    </row>
    <row r="118" spans="1:16">
      <c r="A118" s="109"/>
      <c r="B118" s="117"/>
      <c r="C118" s="107"/>
      <c r="D118" s="117"/>
      <c r="E118" s="107"/>
      <c r="F118" s="117"/>
      <c r="G118" s="117"/>
      <c r="H118" s="117"/>
      <c r="I118" s="197"/>
      <c r="J118" s="117"/>
      <c r="K118" s="197"/>
      <c r="L118" s="117"/>
      <c r="M118" s="197"/>
      <c r="N118" s="117"/>
      <c r="O118" s="107"/>
      <c r="P118" s="117"/>
    </row>
    <row r="119" spans="1:16">
      <c r="A119" s="109"/>
      <c r="B119" s="117"/>
      <c r="C119" s="107"/>
      <c r="D119" s="117"/>
      <c r="E119" s="107"/>
      <c r="F119" s="117"/>
      <c r="G119" s="117"/>
      <c r="H119" s="117"/>
      <c r="I119" s="197"/>
      <c r="J119" s="117"/>
      <c r="K119" s="197"/>
      <c r="L119" s="117"/>
      <c r="M119" s="197"/>
      <c r="N119" s="117"/>
      <c r="O119" s="107"/>
      <c r="P119" s="117"/>
    </row>
    <row r="120" spans="1:16">
      <c r="A120" s="109"/>
      <c r="B120" s="110"/>
      <c r="C120" s="111"/>
      <c r="D120" s="110"/>
      <c r="E120" s="111"/>
      <c r="F120" s="110"/>
      <c r="G120" s="110"/>
      <c r="H120" s="110"/>
      <c r="I120" s="196"/>
      <c r="J120" s="110"/>
      <c r="K120" s="196"/>
      <c r="L120" s="110"/>
      <c r="M120" s="196"/>
      <c r="N120" s="110"/>
      <c r="O120" s="111"/>
      <c r="P120" s="110"/>
    </row>
    <row r="121" spans="1:16">
      <c r="A121" s="109"/>
      <c r="B121" s="117"/>
      <c r="C121" s="107"/>
      <c r="D121" s="117"/>
      <c r="E121" s="107"/>
      <c r="F121" s="117"/>
      <c r="G121" s="117"/>
      <c r="H121" s="117"/>
      <c r="I121" s="197"/>
      <c r="J121" s="117"/>
      <c r="K121" s="197"/>
      <c r="L121" s="117"/>
      <c r="M121" s="197"/>
      <c r="N121" s="117"/>
      <c r="O121" s="107"/>
      <c r="P121" s="117"/>
    </row>
    <row r="122" spans="1:16">
      <c r="A122" s="109"/>
      <c r="B122" s="117"/>
      <c r="C122" s="107"/>
      <c r="D122" s="117"/>
      <c r="E122" s="107"/>
      <c r="F122" s="117"/>
      <c r="G122" s="117"/>
      <c r="H122" s="117"/>
      <c r="I122" s="197"/>
      <c r="J122" s="117"/>
      <c r="K122" s="197"/>
      <c r="L122" s="117"/>
      <c r="M122" s="197"/>
      <c r="N122" s="117"/>
      <c r="O122" s="107"/>
      <c r="P122" s="117"/>
    </row>
    <row r="123" spans="1:16">
      <c r="A123" s="109"/>
      <c r="B123" s="117"/>
      <c r="C123" s="107"/>
      <c r="D123" s="117"/>
      <c r="E123" s="107"/>
      <c r="F123" s="117"/>
      <c r="G123" s="117"/>
      <c r="H123" s="117"/>
      <c r="I123" s="197"/>
      <c r="J123" s="117"/>
      <c r="K123" s="197"/>
      <c r="L123" s="117"/>
      <c r="M123" s="197"/>
      <c r="N123" s="117"/>
      <c r="O123" s="107"/>
      <c r="P123" s="117"/>
    </row>
    <row r="124" spans="1:16">
      <c r="A124" s="109"/>
      <c r="B124" s="117"/>
      <c r="C124" s="107"/>
      <c r="D124" s="117"/>
      <c r="E124" s="107"/>
      <c r="F124" s="117"/>
      <c r="G124" s="117"/>
      <c r="H124" s="117"/>
      <c r="I124" s="197"/>
      <c r="J124" s="117"/>
      <c r="K124" s="197"/>
      <c r="L124" s="117"/>
      <c r="M124" s="197"/>
      <c r="N124" s="117"/>
      <c r="O124" s="107"/>
      <c r="P124" s="117"/>
    </row>
    <row r="125" spans="1:16">
      <c r="A125" s="109"/>
      <c r="B125" s="110"/>
      <c r="C125" s="111"/>
      <c r="D125" s="110"/>
      <c r="E125" s="111"/>
      <c r="F125" s="110"/>
      <c r="G125" s="110"/>
      <c r="H125" s="110"/>
      <c r="I125" s="196"/>
      <c r="J125" s="110"/>
      <c r="K125" s="196"/>
      <c r="L125" s="110"/>
      <c r="M125" s="196"/>
      <c r="N125" s="110"/>
      <c r="O125" s="111"/>
      <c r="P125" s="110"/>
    </row>
    <row r="126" spans="1:16">
      <c r="A126" s="109"/>
      <c r="B126" s="117"/>
      <c r="C126" s="107"/>
      <c r="D126" s="117"/>
      <c r="E126" s="107"/>
      <c r="F126" s="117"/>
      <c r="G126" s="117"/>
      <c r="H126" s="117"/>
      <c r="I126" s="197"/>
      <c r="J126" s="117"/>
      <c r="K126" s="197"/>
      <c r="L126" s="117"/>
      <c r="M126" s="197"/>
      <c r="N126" s="117"/>
      <c r="O126" s="107"/>
      <c r="P126" s="117"/>
    </row>
    <row r="127" spans="1:16">
      <c r="A127" s="109"/>
      <c r="B127" s="117"/>
      <c r="C127" s="107"/>
      <c r="D127" s="117"/>
      <c r="E127" s="107"/>
      <c r="F127" s="117"/>
      <c r="G127" s="117"/>
      <c r="H127" s="117"/>
      <c r="I127" s="197"/>
      <c r="J127" s="117"/>
      <c r="K127" s="197"/>
      <c r="L127" s="117"/>
      <c r="M127" s="197"/>
      <c r="N127" s="117"/>
      <c r="O127" s="107"/>
      <c r="P127" s="117"/>
    </row>
    <row r="128" spans="1:16">
      <c r="A128" s="109"/>
      <c r="B128" s="117"/>
      <c r="C128" s="107"/>
      <c r="D128" s="117"/>
      <c r="E128" s="107"/>
      <c r="F128" s="117"/>
      <c r="G128" s="117"/>
      <c r="H128" s="117"/>
      <c r="I128" s="197"/>
      <c r="J128" s="117"/>
      <c r="K128" s="197"/>
      <c r="L128" s="117"/>
      <c r="M128" s="197"/>
      <c r="N128" s="117"/>
      <c r="O128" s="107"/>
      <c r="P128" s="117"/>
    </row>
    <row r="129" spans="1:16">
      <c r="A129" s="109"/>
      <c r="B129" s="117"/>
      <c r="C129" s="107"/>
      <c r="D129" s="117"/>
      <c r="E129" s="107"/>
      <c r="F129" s="117"/>
      <c r="G129" s="117"/>
      <c r="H129" s="117"/>
      <c r="I129" s="197"/>
      <c r="J129" s="117"/>
      <c r="K129" s="197"/>
      <c r="L129" s="117"/>
      <c r="M129" s="197"/>
      <c r="N129" s="117"/>
      <c r="O129" s="107"/>
      <c r="P129" s="117"/>
    </row>
    <row r="130" spans="1:16">
      <c r="A130" s="109"/>
      <c r="B130" s="117"/>
      <c r="C130" s="107"/>
      <c r="D130" s="117"/>
      <c r="E130" s="107"/>
      <c r="F130" s="117"/>
      <c r="G130" s="117"/>
      <c r="H130" s="117"/>
      <c r="I130" s="197"/>
      <c r="J130" s="117"/>
      <c r="K130" s="197"/>
      <c r="L130" s="117"/>
      <c r="M130" s="197"/>
      <c r="N130" s="117"/>
      <c r="O130" s="107"/>
      <c r="P130" s="117"/>
    </row>
    <row r="131" spans="1:16">
      <c r="A131" s="109"/>
      <c r="B131" s="117"/>
      <c r="C131" s="107"/>
      <c r="D131" s="117"/>
      <c r="E131" s="107"/>
      <c r="F131" s="117"/>
      <c r="G131" s="117"/>
      <c r="H131" s="117"/>
      <c r="I131" s="197"/>
      <c r="J131" s="117"/>
      <c r="K131" s="197"/>
      <c r="L131" s="117"/>
      <c r="M131" s="197"/>
      <c r="N131" s="117"/>
      <c r="O131" s="107"/>
      <c r="P131" s="117"/>
    </row>
    <row r="132" spans="1:16">
      <c r="A132" s="109"/>
      <c r="B132" s="117"/>
      <c r="C132" s="107"/>
      <c r="D132" s="117"/>
      <c r="E132" s="107"/>
      <c r="F132" s="117"/>
      <c r="G132" s="117"/>
      <c r="H132" s="117"/>
      <c r="I132" s="197"/>
      <c r="J132" s="117"/>
      <c r="K132" s="197"/>
      <c r="L132" s="117"/>
      <c r="M132" s="197"/>
      <c r="N132" s="117"/>
      <c r="O132" s="107"/>
      <c r="P132" s="117"/>
    </row>
    <row r="133" spans="1:16">
      <c r="A133" s="109"/>
      <c r="B133" s="117"/>
      <c r="C133" s="107"/>
      <c r="D133" s="117"/>
      <c r="E133" s="107"/>
      <c r="F133" s="117"/>
      <c r="G133" s="117"/>
      <c r="H133" s="117"/>
      <c r="I133" s="197"/>
      <c r="J133" s="117"/>
      <c r="K133" s="197"/>
      <c r="L133" s="117"/>
      <c r="M133" s="197"/>
      <c r="N133" s="117"/>
      <c r="O133" s="107"/>
      <c r="P133" s="117"/>
    </row>
    <row r="134" spans="1:16">
      <c r="A134" s="109"/>
      <c r="B134" s="117"/>
      <c r="C134" s="107"/>
      <c r="D134" s="117"/>
      <c r="E134" s="107"/>
      <c r="F134" s="117"/>
      <c r="G134" s="117"/>
      <c r="H134" s="117"/>
      <c r="I134" s="197"/>
      <c r="J134" s="117"/>
      <c r="K134" s="197"/>
      <c r="L134" s="117"/>
      <c r="M134" s="197"/>
      <c r="N134" s="117"/>
      <c r="O134" s="107"/>
      <c r="P134" s="117"/>
    </row>
    <row r="135" spans="1:16">
      <c r="A135" s="109"/>
      <c r="B135" s="117"/>
      <c r="C135" s="107"/>
      <c r="D135" s="117"/>
      <c r="E135" s="107"/>
      <c r="F135" s="117"/>
      <c r="G135" s="117"/>
      <c r="H135" s="117"/>
      <c r="I135" s="197"/>
      <c r="J135" s="117"/>
      <c r="K135" s="197"/>
      <c r="L135" s="117"/>
      <c r="M135" s="197"/>
      <c r="N135" s="117"/>
      <c r="O135" s="107"/>
      <c r="P135" s="117"/>
    </row>
    <row r="136" spans="1:16">
      <c r="A136" s="109"/>
      <c r="B136" s="117"/>
      <c r="C136" s="107"/>
      <c r="D136" s="117"/>
      <c r="E136" s="107"/>
      <c r="F136" s="117"/>
      <c r="G136" s="117"/>
      <c r="H136" s="117"/>
      <c r="I136" s="197"/>
      <c r="J136" s="117"/>
      <c r="K136" s="197"/>
      <c r="L136" s="117"/>
      <c r="M136" s="197"/>
      <c r="N136" s="117"/>
      <c r="O136" s="107"/>
      <c r="P136" s="117"/>
    </row>
    <row r="137" spans="1:16">
      <c r="A137" s="109"/>
      <c r="B137" s="117"/>
      <c r="C137" s="107"/>
      <c r="D137" s="117"/>
      <c r="E137" s="107"/>
      <c r="F137" s="117"/>
      <c r="G137" s="117"/>
      <c r="H137" s="117"/>
      <c r="I137" s="197"/>
      <c r="J137" s="117"/>
      <c r="K137" s="197"/>
      <c r="L137" s="117"/>
      <c r="M137" s="197"/>
      <c r="N137" s="117"/>
      <c r="O137" s="107"/>
      <c r="P137" s="117"/>
    </row>
    <row r="138" spans="1:16">
      <c r="A138" s="109"/>
      <c r="B138" s="117"/>
      <c r="C138" s="107"/>
      <c r="D138" s="117"/>
      <c r="E138" s="107"/>
      <c r="F138" s="117"/>
      <c r="G138" s="117"/>
      <c r="H138" s="117"/>
      <c r="I138" s="197"/>
      <c r="J138" s="117"/>
      <c r="K138" s="197"/>
      <c r="L138" s="117"/>
      <c r="M138" s="197"/>
      <c r="N138" s="117"/>
      <c r="O138" s="107"/>
      <c r="P138" s="117"/>
    </row>
    <row r="139" spans="1:16">
      <c r="A139" s="109"/>
      <c r="B139" s="117"/>
      <c r="C139" s="107"/>
      <c r="D139" s="117"/>
      <c r="E139" s="107"/>
      <c r="F139" s="117"/>
      <c r="G139" s="117"/>
      <c r="H139" s="117"/>
      <c r="I139" s="197"/>
      <c r="J139" s="117"/>
      <c r="K139" s="197"/>
      <c r="L139" s="117"/>
      <c r="M139" s="197"/>
      <c r="N139" s="117"/>
      <c r="O139" s="107"/>
      <c r="P139" s="117"/>
    </row>
    <row r="140" spans="1:16">
      <c r="A140" s="109"/>
      <c r="B140" s="117"/>
      <c r="C140" s="107"/>
      <c r="D140" s="117"/>
      <c r="E140" s="107"/>
      <c r="F140" s="117"/>
      <c r="G140" s="117"/>
      <c r="H140" s="117"/>
      <c r="I140" s="197"/>
      <c r="J140" s="117"/>
      <c r="K140" s="197"/>
      <c r="L140" s="117"/>
      <c r="M140" s="197"/>
      <c r="N140" s="117"/>
      <c r="O140" s="107"/>
      <c r="P140" s="117"/>
    </row>
    <row r="141" spans="1:16">
      <c r="A141" s="109"/>
      <c r="B141" s="117"/>
      <c r="C141" s="107"/>
      <c r="D141" s="117"/>
      <c r="E141" s="107"/>
      <c r="F141" s="117"/>
      <c r="G141" s="117"/>
      <c r="H141" s="117"/>
      <c r="I141" s="197"/>
      <c r="J141" s="117"/>
      <c r="K141" s="197"/>
      <c r="L141" s="117"/>
      <c r="M141" s="197"/>
      <c r="N141" s="117"/>
      <c r="O141" s="107"/>
      <c r="P141" s="117"/>
    </row>
    <row r="142" spans="1:16">
      <c r="A142" s="109"/>
      <c r="B142" s="117"/>
      <c r="C142" s="107"/>
      <c r="D142" s="117"/>
      <c r="E142" s="107"/>
      <c r="F142" s="117"/>
      <c r="G142" s="117"/>
      <c r="H142" s="117"/>
      <c r="I142" s="197"/>
      <c r="J142" s="117"/>
      <c r="K142" s="197"/>
      <c r="L142" s="117"/>
      <c r="M142" s="197"/>
      <c r="N142" s="117"/>
      <c r="O142" s="107"/>
      <c r="P142" s="117"/>
    </row>
    <row r="143" spans="1:16">
      <c r="A143" s="109"/>
      <c r="B143" s="110"/>
      <c r="C143" s="111"/>
      <c r="D143" s="110"/>
      <c r="E143" s="111"/>
      <c r="F143" s="110"/>
      <c r="G143" s="110"/>
      <c r="H143" s="110"/>
      <c r="I143" s="196"/>
      <c r="J143" s="110"/>
      <c r="K143" s="196"/>
      <c r="L143" s="110"/>
      <c r="M143" s="196"/>
      <c r="N143" s="110"/>
      <c r="O143" s="111"/>
      <c r="P143" s="110"/>
    </row>
    <row r="144" spans="1:16">
      <c r="A144" s="109"/>
      <c r="B144" s="110"/>
      <c r="C144" s="111"/>
      <c r="D144" s="110"/>
      <c r="E144" s="111"/>
      <c r="F144" s="110"/>
      <c r="G144" s="110"/>
      <c r="H144" s="110"/>
      <c r="I144" s="196"/>
      <c r="J144" s="110"/>
      <c r="K144" s="196"/>
      <c r="L144" s="110"/>
      <c r="M144" s="196"/>
      <c r="N144" s="110"/>
      <c r="O144" s="111"/>
      <c r="P144" s="110"/>
    </row>
    <row r="145" spans="1:16">
      <c r="A145" s="109"/>
      <c r="B145" s="117"/>
      <c r="C145" s="107"/>
      <c r="D145" s="117"/>
      <c r="E145" s="107"/>
      <c r="F145" s="117"/>
      <c r="G145" s="117"/>
      <c r="H145" s="117"/>
      <c r="I145" s="197"/>
      <c r="J145" s="117"/>
      <c r="K145" s="197"/>
      <c r="L145" s="117"/>
      <c r="M145" s="197"/>
      <c r="N145" s="117"/>
      <c r="O145" s="107"/>
      <c r="P145" s="117"/>
    </row>
    <row r="146" spans="1:16">
      <c r="A146" s="109"/>
      <c r="B146" s="117"/>
      <c r="C146" s="107"/>
      <c r="D146" s="117"/>
      <c r="E146" s="107"/>
      <c r="F146" s="117"/>
      <c r="G146" s="117"/>
      <c r="H146" s="117"/>
      <c r="I146" s="197"/>
      <c r="J146" s="117"/>
      <c r="K146" s="197"/>
      <c r="L146" s="117"/>
      <c r="M146" s="197"/>
      <c r="N146" s="117"/>
      <c r="O146" s="107"/>
      <c r="P146" s="117"/>
    </row>
    <row r="147" spans="1:16">
      <c r="A147" s="109"/>
      <c r="B147" s="117"/>
      <c r="C147" s="107"/>
      <c r="D147" s="117"/>
      <c r="E147" s="107"/>
      <c r="F147" s="117"/>
      <c r="G147" s="117"/>
      <c r="H147" s="117"/>
      <c r="I147" s="197"/>
      <c r="J147" s="117"/>
      <c r="K147" s="197"/>
      <c r="L147" s="117"/>
      <c r="M147" s="197"/>
      <c r="N147" s="117"/>
      <c r="O147" s="107"/>
      <c r="P147" s="117"/>
    </row>
    <row r="148" spans="1:16">
      <c r="A148" s="109"/>
      <c r="B148" s="117"/>
      <c r="C148" s="107"/>
      <c r="D148" s="117"/>
      <c r="E148" s="107"/>
      <c r="F148" s="117"/>
      <c r="G148" s="117"/>
      <c r="H148" s="117"/>
      <c r="I148" s="197"/>
      <c r="J148" s="117"/>
      <c r="K148" s="197"/>
      <c r="L148" s="117"/>
      <c r="M148" s="197"/>
      <c r="N148" s="117"/>
      <c r="O148" s="107"/>
      <c r="P148" s="117"/>
    </row>
    <row r="149" spans="1:16">
      <c r="A149" s="109"/>
      <c r="B149" s="110"/>
      <c r="C149" s="111"/>
      <c r="D149" s="110"/>
      <c r="E149" s="111"/>
      <c r="F149" s="110"/>
      <c r="G149" s="110"/>
      <c r="H149" s="110"/>
      <c r="I149" s="196"/>
      <c r="J149" s="110"/>
      <c r="K149" s="196"/>
      <c r="L149" s="110"/>
      <c r="M149" s="196"/>
      <c r="N149" s="110"/>
      <c r="O149" s="111"/>
      <c r="P149" s="110"/>
    </row>
    <row r="150" spans="1:16">
      <c r="A150" s="109"/>
      <c r="B150" s="110"/>
      <c r="C150" s="111"/>
      <c r="D150" s="110"/>
      <c r="E150" s="111"/>
      <c r="F150" s="110"/>
      <c r="G150" s="110"/>
      <c r="H150" s="110"/>
      <c r="I150" s="196"/>
      <c r="J150" s="110"/>
      <c r="K150" s="196"/>
      <c r="L150" s="110"/>
      <c r="M150" s="196"/>
      <c r="N150" s="110"/>
      <c r="O150" s="111"/>
      <c r="P150" s="110"/>
    </row>
    <row r="151" spans="1:16">
      <c r="A151" s="109"/>
      <c r="B151" s="110"/>
      <c r="C151" s="111"/>
      <c r="D151" s="110"/>
      <c r="E151" s="111"/>
      <c r="F151" s="110"/>
      <c r="G151" s="110"/>
      <c r="H151" s="110"/>
      <c r="I151" s="196"/>
      <c r="J151" s="110"/>
      <c r="K151" s="196"/>
      <c r="L151" s="110"/>
      <c r="M151" s="196"/>
      <c r="N151" s="110"/>
      <c r="O151" s="111"/>
      <c r="P151" s="110"/>
    </row>
  </sheetData>
  <mergeCells count="12">
    <mergeCell ref="C5:D5"/>
    <mergeCell ref="E5:F5"/>
    <mergeCell ref="G5:H5"/>
    <mergeCell ref="I5:J5"/>
    <mergeCell ref="Y5:Z5"/>
    <mergeCell ref="Q5:R5"/>
    <mergeCell ref="S5:T5"/>
    <mergeCell ref="U5:V5"/>
    <mergeCell ref="W5:X5"/>
    <mergeCell ref="K5:L5"/>
    <mergeCell ref="M5:N5"/>
    <mergeCell ref="O5:P5"/>
  </mergeCells>
  <phoneticPr fontId="40" type="noConversion"/>
  <pageMargins left="1.05" right="0.26" top="0.66" bottom="0.49" header="0.5" footer="0.4"/>
  <pageSetup paperSize="9" scale="90" orientation="portrait" horizontalDpi="4294967292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39"/>
  <sheetViews>
    <sheetView workbookViewId="0">
      <pane xSplit="3" ySplit="6" topLeftCell="E7" activePane="bottomRight" state="frozen"/>
      <selection pane="topRight" activeCell="D1" sqref="D1"/>
      <selection pane="bottomLeft" activeCell="A7" sqref="A7"/>
      <selection pane="bottomRight" activeCell="I17" sqref="I17"/>
    </sheetView>
  </sheetViews>
  <sheetFormatPr defaultRowHeight="12.75"/>
  <cols>
    <col min="1" max="1" width="16.42578125" style="7" customWidth="1"/>
    <col min="2" max="2" width="9.85546875" style="27" customWidth="1"/>
    <col min="3" max="3" width="12.28515625" style="6" customWidth="1"/>
    <col min="4" max="4" width="12.28515625" style="5" customWidth="1"/>
    <col min="5" max="14" width="12.28515625" style="24" customWidth="1"/>
    <col min="15" max="15" width="13.85546875" style="5" customWidth="1"/>
    <col min="16" max="16384" width="9.140625" style="5"/>
  </cols>
  <sheetData>
    <row r="1" spans="1:15">
      <c r="A1" s="7" t="s">
        <v>260</v>
      </c>
    </row>
    <row r="2" spans="1:15">
      <c r="A2" s="7" t="s">
        <v>53</v>
      </c>
    </row>
    <row r="3" spans="1:15">
      <c r="A3" s="7" t="s">
        <v>308</v>
      </c>
    </row>
    <row r="4" spans="1:15" s="8" customFormat="1">
      <c r="B4" s="28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s="8" customFormat="1" ht="12.75" customHeight="1">
      <c r="A5" s="13" t="s">
        <v>261</v>
      </c>
      <c r="B5" s="595" t="s">
        <v>327</v>
      </c>
      <c r="C5" s="14" t="s">
        <v>262</v>
      </c>
      <c r="D5" s="15" t="s">
        <v>309</v>
      </c>
      <c r="E5" s="20" t="s">
        <v>325</v>
      </c>
      <c r="F5" s="595" t="s">
        <v>326</v>
      </c>
      <c r="G5" s="20" t="s">
        <v>325</v>
      </c>
      <c r="H5" s="595" t="s">
        <v>326</v>
      </c>
      <c r="I5" s="20" t="s">
        <v>325</v>
      </c>
      <c r="J5" s="595" t="s">
        <v>326</v>
      </c>
      <c r="K5" s="20" t="s">
        <v>325</v>
      </c>
      <c r="L5" s="595" t="s">
        <v>326</v>
      </c>
      <c r="M5" s="20" t="s">
        <v>325</v>
      </c>
      <c r="N5" s="595" t="s">
        <v>326</v>
      </c>
      <c r="O5" s="597" t="s">
        <v>328</v>
      </c>
    </row>
    <row r="6" spans="1:15" s="8" customFormat="1">
      <c r="A6" s="16"/>
      <c r="B6" s="596"/>
      <c r="C6" s="32"/>
      <c r="D6" s="15" t="s">
        <v>310</v>
      </c>
      <c r="E6" s="33" t="s">
        <v>320</v>
      </c>
      <c r="F6" s="596"/>
      <c r="G6" s="33" t="s">
        <v>321</v>
      </c>
      <c r="H6" s="596"/>
      <c r="I6" s="33" t="s">
        <v>322</v>
      </c>
      <c r="J6" s="596"/>
      <c r="K6" s="33" t="s">
        <v>323</v>
      </c>
      <c r="L6" s="596"/>
      <c r="M6" s="33" t="s">
        <v>324</v>
      </c>
      <c r="N6" s="596"/>
      <c r="O6" s="598"/>
    </row>
    <row r="7" spans="1:15">
      <c r="A7" s="17" t="s">
        <v>267</v>
      </c>
      <c r="B7" s="29">
        <v>13</v>
      </c>
      <c r="C7" s="18">
        <v>5200</v>
      </c>
      <c r="D7" s="21">
        <f t="shared" ref="D7:D48" si="0">B7*C7</f>
        <v>67600</v>
      </c>
      <c r="E7" s="34">
        <v>5200</v>
      </c>
      <c r="F7" s="34">
        <f>C7-E7</f>
        <v>0</v>
      </c>
      <c r="G7" s="34">
        <v>5200</v>
      </c>
      <c r="H7" s="34">
        <f>C7-G7</f>
        <v>0</v>
      </c>
      <c r="I7" s="34">
        <v>4850</v>
      </c>
      <c r="J7" s="34">
        <f>C7-I7</f>
        <v>350</v>
      </c>
      <c r="K7" s="34">
        <v>4700</v>
      </c>
      <c r="L7" s="34">
        <f>C7-K7</f>
        <v>500</v>
      </c>
      <c r="M7" s="34">
        <v>4500</v>
      </c>
      <c r="N7" s="34">
        <f>C7-M7</f>
        <v>700</v>
      </c>
      <c r="O7" s="37">
        <f>F7+H7+J7+L7+N7</f>
        <v>1550</v>
      </c>
    </row>
    <row r="8" spans="1:15">
      <c r="A8" s="17" t="s">
        <v>264</v>
      </c>
      <c r="B8" s="29">
        <v>2</v>
      </c>
      <c r="C8" s="18">
        <v>2500</v>
      </c>
      <c r="D8" s="21">
        <f t="shared" si="0"/>
        <v>5000</v>
      </c>
      <c r="E8" s="34">
        <v>2800</v>
      </c>
      <c r="F8" s="34">
        <f t="shared" ref="F8:F47" si="1">C8-E8</f>
        <v>-300</v>
      </c>
      <c r="G8" s="34">
        <v>2700</v>
      </c>
      <c r="H8" s="34">
        <f>C8-G8</f>
        <v>-200</v>
      </c>
      <c r="I8" s="34">
        <v>2700</v>
      </c>
      <c r="J8" s="34">
        <f>C8-I8</f>
        <v>-200</v>
      </c>
      <c r="K8" s="34">
        <v>2600</v>
      </c>
      <c r="L8" s="34">
        <f>C8-K8</f>
        <v>-100</v>
      </c>
      <c r="M8" s="34">
        <v>2450</v>
      </c>
      <c r="N8" s="34">
        <f>C8-M8</f>
        <v>50</v>
      </c>
      <c r="O8" s="37">
        <f t="shared" ref="O8:O48" si="2">F8+H8+J8+L8+N8</f>
        <v>-750</v>
      </c>
    </row>
    <row r="9" spans="1:15">
      <c r="A9" s="17" t="s">
        <v>269</v>
      </c>
      <c r="B9" s="29">
        <v>3</v>
      </c>
      <c r="C9" s="18">
        <v>925</v>
      </c>
      <c r="D9" s="21">
        <f t="shared" si="0"/>
        <v>2775</v>
      </c>
      <c r="E9" s="34">
        <v>1016.27</v>
      </c>
      <c r="F9" s="34">
        <f t="shared" si="1"/>
        <v>-91.269999999999982</v>
      </c>
      <c r="G9" s="34"/>
      <c r="H9" s="34"/>
      <c r="I9" s="34"/>
      <c r="J9" s="34"/>
      <c r="K9" s="34"/>
      <c r="L9" s="34"/>
      <c r="M9" s="34">
        <v>988.11</v>
      </c>
      <c r="N9" s="34">
        <f>C9-M9</f>
        <v>-63.110000000000014</v>
      </c>
      <c r="O9" s="37">
        <f t="shared" si="2"/>
        <v>-154.38</v>
      </c>
    </row>
    <row r="10" spans="1:15">
      <c r="A10" s="17" t="s">
        <v>295</v>
      </c>
      <c r="B10" s="29">
        <v>0</v>
      </c>
      <c r="C10" s="18">
        <v>1062.47</v>
      </c>
      <c r="D10" s="21">
        <f t="shared" si="0"/>
        <v>0</v>
      </c>
      <c r="E10" s="34">
        <v>1062.47</v>
      </c>
      <c r="F10" s="34">
        <f t="shared" si="1"/>
        <v>0</v>
      </c>
      <c r="G10" s="34"/>
      <c r="H10" s="34"/>
      <c r="I10" s="34"/>
      <c r="J10" s="34"/>
      <c r="K10" s="34"/>
      <c r="L10" s="34"/>
      <c r="M10" s="34">
        <v>1033.03</v>
      </c>
      <c r="N10" s="34">
        <f>C10-M10</f>
        <v>29.440000000000055</v>
      </c>
      <c r="O10" s="37">
        <f t="shared" si="2"/>
        <v>29.440000000000055</v>
      </c>
    </row>
    <row r="11" spans="1:15">
      <c r="A11" s="17" t="s">
        <v>297</v>
      </c>
      <c r="B11" s="29">
        <v>5</v>
      </c>
      <c r="C11" s="18">
        <v>3250</v>
      </c>
      <c r="D11" s="21">
        <f t="shared" si="0"/>
        <v>16250</v>
      </c>
      <c r="E11" s="34">
        <v>3487.67</v>
      </c>
      <c r="F11" s="34">
        <f t="shared" si="1"/>
        <v>-237.67000000000007</v>
      </c>
      <c r="G11" s="34"/>
      <c r="H11" s="34"/>
      <c r="I11" s="34"/>
      <c r="J11" s="34"/>
      <c r="K11" s="34"/>
      <c r="L11" s="34"/>
      <c r="M11" s="34"/>
      <c r="N11" s="34"/>
      <c r="O11" s="37">
        <f t="shared" si="2"/>
        <v>-237.67000000000007</v>
      </c>
    </row>
    <row r="12" spans="1:15">
      <c r="A12" s="17" t="s">
        <v>279</v>
      </c>
      <c r="B12" s="29">
        <v>6</v>
      </c>
      <c r="C12" s="18">
        <v>4619.43</v>
      </c>
      <c r="D12" s="21">
        <f t="shared" si="0"/>
        <v>27716.58</v>
      </c>
      <c r="E12" s="34">
        <v>4619.43</v>
      </c>
      <c r="F12" s="34">
        <f t="shared" si="1"/>
        <v>0</v>
      </c>
      <c r="G12" s="34"/>
      <c r="H12" s="34"/>
      <c r="I12" s="34"/>
      <c r="J12" s="34"/>
      <c r="K12" s="34"/>
      <c r="L12" s="34"/>
      <c r="M12" s="34"/>
      <c r="N12" s="34"/>
      <c r="O12" s="37">
        <f t="shared" si="2"/>
        <v>0</v>
      </c>
    </row>
    <row r="13" spans="1:15">
      <c r="A13" s="17" t="s">
        <v>292</v>
      </c>
      <c r="B13" s="29">
        <v>0</v>
      </c>
      <c r="C13" s="19">
        <v>2725.46</v>
      </c>
      <c r="D13" s="21">
        <f t="shared" si="0"/>
        <v>0</v>
      </c>
      <c r="E13" s="34">
        <v>2725.46</v>
      </c>
      <c r="F13" s="34">
        <f t="shared" si="1"/>
        <v>0</v>
      </c>
      <c r="G13" s="34"/>
      <c r="H13" s="34"/>
      <c r="I13" s="34"/>
      <c r="J13" s="34"/>
      <c r="K13" s="34"/>
      <c r="L13" s="34"/>
      <c r="M13" s="34"/>
      <c r="N13" s="34"/>
      <c r="O13" s="37">
        <f t="shared" si="2"/>
        <v>0</v>
      </c>
    </row>
    <row r="14" spans="1:15">
      <c r="A14" s="17" t="s">
        <v>271</v>
      </c>
      <c r="B14" s="29">
        <v>21</v>
      </c>
      <c r="C14" s="18">
        <v>946.98</v>
      </c>
      <c r="D14" s="21">
        <f t="shared" si="0"/>
        <v>19886.580000000002</v>
      </c>
      <c r="E14" s="34">
        <v>946.98</v>
      </c>
      <c r="F14" s="34">
        <f t="shared" si="1"/>
        <v>0</v>
      </c>
      <c r="G14" s="34"/>
      <c r="H14" s="34"/>
      <c r="I14" s="34"/>
      <c r="J14" s="34"/>
      <c r="K14" s="34"/>
      <c r="L14" s="34"/>
      <c r="M14" s="34"/>
      <c r="N14" s="34"/>
      <c r="O14" s="37">
        <f t="shared" si="2"/>
        <v>0</v>
      </c>
    </row>
    <row r="15" spans="1:15">
      <c r="A15" s="17" t="s">
        <v>273</v>
      </c>
      <c r="B15" s="29">
        <v>6</v>
      </c>
      <c r="C15" s="18">
        <v>946.98</v>
      </c>
      <c r="D15" s="21">
        <f t="shared" si="0"/>
        <v>5681.88</v>
      </c>
      <c r="E15" s="34">
        <v>946.98</v>
      </c>
      <c r="F15" s="34">
        <f t="shared" si="1"/>
        <v>0</v>
      </c>
      <c r="G15" s="34"/>
      <c r="H15" s="34"/>
      <c r="I15" s="34"/>
      <c r="J15" s="34"/>
      <c r="K15" s="34"/>
      <c r="L15" s="34"/>
      <c r="M15" s="34"/>
      <c r="N15" s="34"/>
      <c r="O15" s="37">
        <f t="shared" si="2"/>
        <v>0</v>
      </c>
    </row>
    <row r="16" spans="1:15">
      <c r="A16" s="17" t="s">
        <v>296</v>
      </c>
      <c r="B16" s="29">
        <v>10</v>
      </c>
      <c r="C16" s="18">
        <v>946.98</v>
      </c>
      <c r="D16" s="21">
        <f t="shared" si="0"/>
        <v>9469.7999999999993</v>
      </c>
      <c r="E16" s="34">
        <v>1473.6</v>
      </c>
      <c r="F16" s="34">
        <f t="shared" si="1"/>
        <v>-526.61999999999989</v>
      </c>
      <c r="G16" s="34"/>
      <c r="H16" s="34"/>
      <c r="I16" s="34"/>
      <c r="J16" s="34"/>
      <c r="K16" s="34"/>
      <c r="L16" s="34"/>
      <c r="M16" s="34"/>
      <c r="N16" s="34"/>
      <c r="O16" s="37">
        <f t="shared" si="2"/>
        <v>-526.61999999999989</v>
      </c>
    </row>
    <row r="17" spans="1:15">
      <c r="A17" s="17" t="s">
        <v>278</v>
      </c>
      <c r="B17" s="29">
        <v>2</v>
      </c>
      <c r="C17" s="18">
        <v>2712.06</v>
      </c>
      <c r="D17" s="21">
        <f t="shared" si="0"/>
        <v>5424.12</v>
      </c>
      <c r="E17" s="34">
        <v>2712.06</v>
      </c>
      <c r="F17" s="34">
        <f t="shared" si="1"/>
        <v>0</v>
      </c>
      <c r="G17" s="34"/>
      <c r="H17" s="34"/>
      <c r="I17" s="34"/>
      <c r="J17" s="34"/>
      <c r="K17" s="34"/>
      <c r="L17" s="34"/>
      <c r="M17" s="34"/>
      <c r="N17" s="34"/>
      <c r="O17" s="37">
        <f t="shared" si="2"/>
        <v>0</v>
      </c>
    </row>
    <row r="18" spans="1:15">
      <c r="A18" s="17" t="s">
        <v>298</v>
      </c>
      <c r="B18" s="29">
        <v>9</v>
      </c>
      <c r="C18" s="18">
        <v>1250.1500000000001</v>
      </c>
      <c r="D18" s="21">
        <f t="shared" si="0"/>
        <v>11251.35</v>
      </c>
      <c r="E18" s="34"/>
      <c r="F18" s="34"/>
      <c r="G18" s="34"/>
      <c r="H18" s="34"/>
      <c r="I18" s="34"/>
      <c r="J18" s="34"/>
      <c r="K18" s="34"/>
      <c r="L18" s="34"/>
      <c r="M18" s="34">
        <v>1234.1400000000001</v>
      </c>
      <c r="N18" s="34">
        <f>C18-M18</f>
        <v>16.009999999999991</v>
      </c>
      <c r="O18" s="37">
        <f t="shared" si="2"/>
        <v>16.009999999999991</v>
      </c>
    </row>
    <row r="19" spans="1:15">
      <c r="A19" s="17" t="s">
        <v>291</v>
      </c>
      <c r="B19" s="29">
        <v>4</v>
      </c>
      <c r="C19" s="19">
        <v>1591.09</v>
      </c>
      <c r="D19" s="21">
        <f t="shared" si="0"/>
        <v>6364.36</v>
      </c>
      <c r="E19" s="34"/>
      <c r="F19" s="34"/>
      <c r="G19" s="34"/>
      <c r="H19" s="34"/>
      <c r="I19" s="34"/>
      <c r="J19" s="34"/>
      <c r="K19" s="34">
        <v>1476.86</v>
      </c>
      <c r="L19" s="34">
        <f>C19-K19</f>
        <v>114.23000000000002</v>
      </c>
      <c r="M19" s="34">
        <v>786</v>
      </c>
      <c r="N19" s="34">
        <f>C19-M19</f>
        <v>805.08999999999992</v>
      </c>
      <c r="O19" s="37">
        <f t="shared" si="2"/>
        <v>919.31999999999994</v>
      </c>
    </row>
    <row r="20" spans="1:15">
      <c r="A20" s="17" t="s">
        <v>281</v>
      </c>
      <c r="B20" s="29">
        <v>3</v>
      </c>
      <c r="C20" s="18">
        <v>1591.07</v>
      </c>
      <c r="D20" s="21">
        <f t="shared" si="0"/>
        <v>4773.21</v>
      </c>
      <c r="E20" s="34">
        <v>1591.07</v>
      </c>
      <c r="F20" s="34">
        <f t="shared" si="1"/>
        <v>0</v>
      </c>
      <c r="G20" s="34"/>
      <c r="H20" s="34"/>
      <c r="I20" s="34"/>
      <c r="J20" s="34"/>
      <c r="K20" s="34"/>
      <c r="L20" s="34"/>
      <c r="M20" s="34"/>
      <c r="N20" s="34"/>
      <c r="O20" s="37">
        <f t="shared" si="2"/>
        <v>0</v>
      </c>
    </row>
    <row r="21" spans="1:15">
      <c r="A21" s="17" t="s">
        <v>277</v>
      </c>
      <c r="B21" s="29">
        <v>24</v>
      </c>
      <c r="C21" s="18">
        <v>831.5</v>
      </c>
      <c r="D21" s="21">
        <f t="shared" si="0"/>
        <v>19956</v>
      </c>
      <c r="E21" s="34">
        <v>831.5</v>
      </c>
      <c r="F21" s="34">
        <f t="shared" si="1"/>
        <v>0</v>
      </c>
      <c r="G21" s="34"/>
      <c r="H21" s="34"/>
      <c r="I21" s="34"/>
      <c r="J21" s="34"/>
      <c r="K21" s="34"/>
      <c r="L21" s="34"/>
      <c r="M21" s="34"/>
      <c r="N21" s="34"/>
      <c r="O21" s="37">
        <f t="shared" si="2"/>
        <v>0</v>
      </c>
    </row>
    <row r="22" spans="1:15">
      <c r="A22" s="17" t="s">
        <v>280</v>
      </c>
      <c r="B22" s="29">
        <v>1</v>
      </c>
      <c r="C22" s="18">
        <v>1616.8</v>
      </c>
      <c r="D22" s="21">
        <f t="shared" si="0"/>
        <v>1616.8</v>
      </c>
      <c r="E22" s="34">
        <v>1616.8</v>
      </c>
      <c r="F22" s="34">
        <f t="shared" si="1"/>
        <v>0</v>
      </c>
      <c r="G22" s="34"/>
      <c r="H22" s="34"/>
      <c r="I22" s="34"/>
      <c r="J22" s="34"/>
      <c r="K22" s="34"/>
      <c r="L22" s="34"/>
      <c r="M22" s="34"/>
      <c r="N22" s="34"/>
      <c r="O22" s="37">
        <f t="shared" si="2"/>
        <v>0</v>
      </c>
    </row>
    <row r="23" spans="1:15">
      <c r="A23" s="17" t="s">
        <v>299</v>
      </c>
      <c r="B23" s="29">
        <v>19</v>
      </c>
      <c r="C23" s="18">
        <v>1950.54</v>
      </c>
      <c r="D23" s="21">
        <f t="shared" si="0"/>
        <v>37060.26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7">
        <f t="shared" si="2"/>
        <v>0</v>
      </c>
    </row>
    <row r="24" spans="1:15">
      <c r="A24" s="17" t="s">
        <v>290</v>
      </c>
      <c r="B24" s="29">
        <v>3</v>
      </c>
      <c r="C24" s="19">
        <v>1684.29</v>
      </c>
      <c r="D24" s="21">
        <f t="shared" si="0"/>
        <v>5052.87</v>
      </c>
      <c r="E24" s="34"/>
      <c r="F24" s="34"/>
      <c r="G24" s="34">
        <v>1704.74</v>
      </c>
      <c r="H24" s="34">
        <f>C24-G24</f>
        <v>-20.450000000000045</v>
      </c>
      <c r="I24" s="34"/>
      <c r="J24" s="34"/>
      <c r="K24" s="34"/>
      <c r="L24" s="34"/>
      <c r="M24" s="34">
        <v>1684.29</v>
      </c>
      <c r="N24" s="34">
        <f>C24-M24</f>
        <v>0</v>
      </c>
      <c r="O24" s="37">
        <f t="shared" si="2"/>
        <v>-20.450000000000045</v>
      </c>
    </row>
    <row r="25" spans="1:15">
      <c r="A25" s="17" t="s">
        <v>289</v>
      </c>
      <c r="B25" s="29">
        <v>9</v>
      </c>
      <c r="C25" s="18">
        <v>758.54</v>
      </c>
      <c r="D25" s="21">
        <f t="shared" si="0"/>
        <v>6826.86</v>
      </c>
      <c r="E25" s="34"/>
      <c r="F25" s="34"/>
      <c r="G25" s="34"/>
      <c r="H25" s="34"/>
      <c r="I25" s="34"/>
      <c r="J25" s="34"/>
      <c r="K25" s="34">
        <v>738.43</v>
      </c>
      <c r="L25" s="34">
        <f>C25-K25</f>
        <v>20.110000000000014</v>
      </c>
      <c r="M25" s="34">
        <v>786</v>
      </c>
      <c r="N25" s="34">
        <f>C25-M25</f>
        <v>-27.460000000000036</v>
      </c>
      <c r="O25" s="37">
        <f t="shared" si="2"/>
        <v>-7.3500000000000227</v>
      </c>
    </row>
    <row r="26" spans="1:15">
      <c r="A26" s="17" t="s">
        <v>288</v>
      </c>
      <c r="B26" s="29">
        <v>1</v>
      </c>
      <c r="C26" s="18">
        <v>758.54</v>
      </c>
      <c r="D26" s="21">
        <f t="shared" si="0"/>
        <v>758.54</v>
      </c>
      <c r="E26" s="34"/>
      <c r="F26" s="34"/>
      <c r="G26" s="34"/>
      <c r="H26" s="34"/>
      <c r="I26" s="34"/>
      <c r="J26" s="34"/>
      <c r="K26" s="34">
        <v>738.43</v>
      </c>
      <c r="L26" s="34">
        <f>C26-K26</f>
        <v>20.110000000000014</v>
      </c>
      <c r="M26" s="34">
        <v>786</v>
      </c>
      <c r="N26" s="34">
        <f>C26-M26</f>
        <v>-27.460000000000036</v>
      </c>
      <c r="O26" s="37">
        <f t="shared" si="2"/>
        <v>-7.3500000000000227</v>
      </c>
    </row>
    <row r="27" spans="1:15">
      <c r="A27" s="17" t="s">
        <v>275</v>
      </c>
      <c r="B27" s="29">
        <v>2</v>
      </c>
      <c r="C27" s="18">
        <v>1108.6600000000001</v>
      </c>
      <c r="D27" s="21">
        <f t="shared" si="0"/>
        <v>2217.3200000000002</v>
      </c>
      <c r="E27" s="34">
        <v>1108.6600000000001</v>
      </c>
      <c r="F27" s="34">
        <f t="shared" si="1"/>
        <v>0</v>
      </c>
      <c r="G27" s="34"/>
      <c r="H27" s="34"/>
      <c r="I27" s="34"/>
      <c r="J27" s="34"/>
      <c r="K27" s="34">
        <v>1013.36</v>
      </c>
      <c r="L27" s="34">
        <f>C27-K27</f>
        <v>95.300000000000068</v>
      </c>
      <c r="M27" s="34"/>
      <c r="N27" s="34"/>
      <c r="O27" s="37">
        <f t="shared" si="2"/>
        <v>95.300000000000068</v>
      </c>
    </row>
    <row r="28" spans="1:15">
      <c r="A28" s="17" t="s">
        <v>286</v>
      </c>
      <c r="B28" s="29">
        <v>1</v>
      </c>
      <c r="C28" s="18">
        <v>300.26</v>
      </c>
      <c r="D28" s="21">
        <f t="shared" si="0"/>
        <v>300.26</v>
      </c>
      <c r="E28" s="34">
        <v>300.26</v>
      </c>
      <c r="F28" s="34">
        <f t="shared" si="1"/>
        <v>0</v>
      </c>
      <c r="G28" s="34"/>
      <c r="H28" s="34"/>
      <c r="I28" s="34"/>
      <c r="J28" s="34"/>
      <c r="K28" s="34"/>
      <c r="L28" s="34"/>
      <c r="M28" s="34"/>
      <c r="N28" s="34"/>
      <c r="O28" s="37">
        <f t="shared" si="2"/>
        <v>0</v>
      </c>
    </row>
    <row r="29" spans="1:15">
      <c r="A29" s="17" t="s">
        <v>294</v>
      </c>
      <c r="B29" s="29">
        <v>9</v>
      </c>
      <c r="C29" s="18">
        <v>3464.57</v>
      </c>
      <c r="D29" s="21">
        <f t="shared" si="0"/>
        <v>31181.13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7">
        <f t="shared" si="2"/>
        <v>0</v>
      </c>
    </row>
    <row r="30" spans="1:15">
      <c r="A30" s="17" t="s">
        <v>302</v>
      </c>
      <c r="B30" s="29">
        <v>2</v>
      </c>
      <c r="C30" s="18">
        <v>2487.7399999999998</v>
      </c>
      <c r="D30" s="21">
        <f t="shared" si="0"/>
        <v>4975.4799999999996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7">
        <f t="shared" si="2"/>
        <v>0</v>
      </c>
    </row>
    <row r="31" spans="1:15">
      <c r="A31" s="17" t="s">
        <v>274</v>
      </c>
      <c r="B31" s="29">
        <v>4</v>
      </c>
      <c r="C31" s="18">
        <v>3464.57</v>
      </c>
      <c r="D31" s="21">
        <f t="shared" si="0"/>
        <v>13858.28</v>
      </c>
      <c r="E31" s="34">
        <v>3464.57</v>
      </c>
      <c r="F31" s="34">
        <f t="shared" si="1"/>
        <v>0</v>
      </c>
      <c r="G31" s="34">
        <v>3409.49</v>
      </c>
      <c r="H31" s="34">
        <f>C31-G31</f>
        <v>55.080000000000382</v>
      </c>
      <c r="I31" s="34"/>
      <c r="J31" s="34"/>
      <c r="K31" s="34"/>
      <c r="L31" s="34"/>
      <c r="M31" s="34"/>
      <c r="N31" s="34"/>
      <c r="O31" s="37">
        <f t="shared" si="2"/>
        <v>55.080000000000382</v>
      </c>
    </row>
    <row r="32" spans="1:15">
      <c r="A32" s="17" t="s">
        <v>263</v>
      </c>
      <c r="B32" s="29">
        <v>144</v>
      </c>
      <c r="C32" s="18">
        <f>6143.84+2700</f>
        <v>8843.84</v>
      </c>
      <c r="D32" s="21">
        <f t="shared" si="0"/>
        <v>1273512.96</v>
      </c>
      <c r="E32" s="34">
        <v>6143.84</v>
      </c>
      <c r="F32" s="34">
        <f t="shared" si="1"/>
        <v>2700</v>
      </c>
      <c r="G32" s="34"/>
      <c r="H32" s="34"/>
      <c r="I32" s="34">
        <v>6293.46</v>
      </c>
      <c r="J32" s="34">
        <f>C32-I32</f>
        <v>2550.38</v>
      </c>
      <c r="K32" s="34">
        <v>5109.04</v>
      </c>
      <c r="L32" s="34">
        <f>C32-K32</f>
        <v>3734.8</v>
      </c>
      <c r="M32" s="34">
        <v>5434.63</v>
      </c>
      <c r="N32" s="34">
        <f>C32-M32</f>
        <v>3409.21</v>
      </c>
      <c r="O32" s="37">
        <f t="shared" si="2"/>
        <v>12394.39</v>
      </c>
    </row>
    <row r="33" spans="1:15">
      <c r="A33" s="17" t="s">
        <v>265</v>
      </c>
      <c r="B33" s="29">
        <v>35</v>
      </c>
      <c r="C33" s="18">
        <f>10116.54+4500</f>
        <v>14616.54</v>
      </c>
      <c r="D33" s="21">
        <f t="shared" si="0"/>
        <v>511578.9</v>
      </c>
      <c r="E33" s="34">
        <v>10116.540000000001</v>
      </c>
      <c r="F33" s="34">
        <f t="shared" si="1"/>
        <v>4500</v>
      </c>
      <c r="G33" s="34"/>
      <c r="H33" s="34"/>
      <c r="I33" s="34"/>
      <c r="J33" s="34"/>
      <c r="K33" s="34"/>
      <c r="L33" s="34"/>
      <c r="M33" s="34">
        <v>8533.7199999999993</v>
      </c>
      <c r="N33" s="34">
        <f>C33-M33</f>
        <v>6082.8200000000015</v>
      </c>
      <c r="O33" s="37">
        <f t="shared" si="2"/>
        <v>10582.820000000002</v>
      </c>
    </row>
    <row r="34" spans="1:15">
      <c r="A34" s="17" t="s">
        <v>300</v>
      </c>
      <c r="B34" s="29">
        <v>8</v>
      </c>
      <c r="C34" s="18">
        <v>22.5</v>
      </c>
      <c r="D34" s="21">
        <f t="shared" si="0"/>
        <v>180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7">
        <f t="shared" si="2"/>
        <v>0</v>
      </c>
    </row>
    <row r="35" spans="1:15">
      <c r="A35" s="17" t="s">
        <v>301</v>
      </c>
      <c r="B35" s="29">
        <v>1</v>
      </c>
      <c r="C35" s="18">
        <v>22.5</v>
      </c>
      <c r="D35" s="21">
        <f t="shared" si="0"/>
        <v>22.5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7">
        <f t="shared" si="2"/>
        <v>0</v>
      </c>
    </row>
    <row r="36" spans="1:15">
      <c r="A36" s="17" t="s">
        <v>304</v>
      </c>
      <c r="B36" s="29">
        <v>2</v>
      </c>
      <c r="C36" s="18">
        <v>22.5</v>
      </c>
      <c r="D36" s="21">
        <f t="shared" si="0"/>
        <v>45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7">
        <f t="shared" si="2"/>
        <v>0</v>
      </c>
    </row>
    <row r="37" spans="1:15">
      <c r="A37" s="17" t="s">
        <v>287</v>
      </c>
      <c r="B37" s="29">
        <v>4</v>
      </c>
      <c r="C37" s="18">
        <v>27.5</v>
      </c>
      <c r="D37" s="21">
        <f t="shared" si="0"/>
        <v>110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7">
        <f t="shared" si="2"/>
        <v>0</v>
      </c>
    </row>
    <row r="38" spans="1:15">
      <c r="A38" s="17" t="s">
        <v>282</v>
      </c>
      <c r="B38" s="29">
        <v>136</v>
      </c>
      <c r="C38" s="18">
        <v>9.24</v>
      </c>
      <c r="D38" s="21">
        <f t="shared" si="0"/>
        <v>1256.6400000000001</v>
      </c>
      <c r="E38" s="34">
        <v>9.24</v>
      </c>
      <c r="F38" s="34">
        <f t="shared" si="1"/>
        <v>0</v>
      </c>
      <c r="G38" s="34"/>
      <c r="H38" s="34"/>
      <c r="I38" s="34"/>
      <c r="J38" s="34"/>
      <c r="K38" s="34"/>
      <c r="L38" s="34"/>
      <c r="M38" s="34">
        <v>8.98</v>
      </c>
      <c r="N38" s="34">
        <f>C38-M38</f>
        <v>0.25999999999999979</v>
      </c>
      <c r="O38" s="37">
        <f t="shared" si="2"/>
        <v>0.25999999999999979</v>
      </c>
    </row>
    <row r="39" spans="1:15">
      <c r="A39" s="17" t="s">
        <v>283</v>
      </c>
      <c r="B39" s="29">
        <v>22</v>
      </c>
      <c r="C39" s="18">
        <v>21.1</v>
      </c>
      <c r="D39" s="21">
        <f t="shared" si="0"/>
        <v>464.20000000000005</v>
      </c>
      <c r="E39" s="34">
        <v>23.1</v>
      </c>
      <c r="F39" s="34">
        <f t="shared" si="1"/>
        <v>-2</v>
      </c>
      <c r="G39" s="34"/>
      <c r="H39" s="34"/>
      <c r="I39" s="34"/>
      <c r="J39" s="34"/>
      <c r="K39" s="34"/>
      <c r="L39" s="34"/>
      <c r="M39" s="34">
        <v>22.46</v>
      </c>
      <c r="N39" s="34">
        <f>C39-M39</f>
        <v>-1.3599999999999994</v>
      </c>
      <c r="O39" s="37">
        <f t="shared" si="2"/>
        <v>-3.3599999999999994</v>
      </c>
    </row>
    <row r="40" spans="1:15">
      <c r="A40" s="17" t="s">
        <v>285</v>
      </c>
      <c r="B40" s="29">
        <v>54</v>
      </c>
      <c r="C40" s="18">
        <v>6.93</v>
      </c>
      <c r="D40" s="21">
        <f t="shared" si="0"/>
        <v>374.21999999999997</v>
      </c>
      <c r="E40" s="34">
        <v>6.93</v>
      </c>
      <c r="F40" s="34">
        <f t="shared" si="1"/>
        <v>0</v>
      </c>
      <c r="G40" s="34"/>
      <c r="H40" s="34"/>
      <c r="I40" s="34"/>
      <c r="J40" s="34"/>
      <c r="K40" s="34"/>
      <c r="L40" s="34"/>
      <c r="M40" s="34">
        <v>6.74</v>
      </c>
      <c r="N40" s="34">
        <f>C40-M40</f>
        <v>0.1899999999999995</v>
      </c>
      <c r="O40" s="37">
        <f t="shared" si="2"/>
        <v>0.1899999999999995</v>
      </c>
    </row>
    <row r="41" spans="1:15">
      <c r="A41" s="17" t="s">
        <v>284</v>
      </c>
      <c r="B41" s="29">
        <v>7</v>
      </c>
      <c r="C41" s="18">
        <v>34.65</v>
      </c>
      <c r="D41" s="21">
        <f t="shared" si="0"/>
        <v>242.54999999999998</v>
      </c>
      <c r="E41" s="34">
        <v>34.65</v>
      </c>
      <c r="F41" s="34">
        <f t="shared" si="1"/>
        <v>0</v>
      </c>
      <c r="G41" s="34"/>
      <c r="H41" s="34"/>
      <c r="I41" s="34"/>
      <c r="J41" s="34"/>
      <c r="K41" s="34"/>
      <c r="L41" s="34"/>
      <c r="M41" s="34"/>
      <c r="N41" s="34"/>
      <c r="O41" s="37">
        <f t="shared" si="2"/>
        <v>0</v>
      </c>
    </row>
    <row r="42" spans="1:15">
      <c r="A42" s="17" t="s">
        <v>303</v>
      </c>
      <c r="B42" s="29">
        <v>2</v>
      </c>
      <c r="C42" s="19">
        <v>65</v>
      </c>
      <c r="D42" s="21">
        <f t="shared" si="0"/>
        <v>130</v>
      </c>
      <c r="E42" s="34">
        <v>66.98</v>
      </c>
      <c r="F42" s="34">
        <f t="shared" si="1"/>
        <v>-1.980000000000004</v>
      </c>
      <c r="G42" s="34"/>
      <c r="H42" s="34"/>
      <c r="I42" s="34"/>
      <c r="J42" s="34"/>
      <c r="K42" s="34"/>
      <c r="L42" s="34"/>
      <c r="M42" s="34"/>
      <c r="N42" s="34"/>
      <c r="O42" s="37">
        <f t="shared" si="2"/>
        <v>-1.980000000000004</v>
      </c>
    </row>
    <row r="43" spans="1:15">
      <c r="A43" s="17" t="s">
        <v>268</v>
      </c>
      <c r="B43" s="29">
        <v>11.132</v>
      </c>
      <c r="C43" s="18">
        <v>3741.73</v>
      </c>
      <c r="D43" s="21">
        <f t="shared" si="0"/>
        <v>41652.93836</v>
      </c>
      <c r="E43" s="34">
        <v>3741.73</v>
      </c>
      <c r="F43" s="34">
        <f t="shared" si="1"/>
        <v>0</v>
      </c>
      <c r="G43" s="34"/>
      <c r="H43" s="34"/>
      <c r="I43" s="34"/>
      <c r="J43" s="34"/>
      <c r="K43" s="34"/>
      <c r="L43" s="34"/>
      <c r="M43" s="34">
        <v>3638.06</v>
      </c>
      <c r="N43" s="34">
        <f>C43-M43</f>
        <v>103.67000000000007</v>
      </c>
      <c r="O43" s="37">
        <f t="shared" si="2"/>
        <v>103.67000000000007</v>
      </c>
    </row>
    <row r="44" spans="1:15">
      <c r="A44" s="17" t="s">
        <v>293</v>
      </c>
      <c r="B44" s="29">
        <v>7</v>
      </c>
      <c r="C44" s="19">
        <v>140.88999999999999</v>
      </c>
      <c r="D44" s="21">
        <f t="shared" si="0"/>
        <v>986.2299999999999</v>
      </c>
      <c r="E44" s="34">
        <v>140.88999999999999</v>
      </c>
      <c r="F44" s="34">
        <f t="shared" si="1"/>
        <v>0</v>
      </c>
      <c r="G44" s="34"/>
      <c r="H44" s="34"/>
      <c r="I44" s="34"/>
      <c r="J44" s="34"/>
      <c r="K44" s="34">
        <v>128.78</v>
      </c>
      <c r="L44" s="34">
        <f>C44-K44</f>
        <v>12.109999999999985</v>
      </c>
      <c r="M44" s="34"/>
      <c r="N44" s="34"/>
      <c r="O44" s="37">
        <f t="shared" si="2"/>
        <v>12.109999999999985</v>
      </c>
    </row>
    <row r="45" spans="1:15">
      <c r="A45" s="17" t="s">
        <v>266</v>
      </c>
      <c r="B45" s="29">
        <v>51</v>
      </c>
      <c r="C45" s="18">
        <v>254.07</v>
      </c>
      <c r="D45" s="21">
        <f t="shared" si="0"/>
        <v>12957.57</v>
      </c>
      <c r="E45" s="34">
        <v>254.07</v>
      </c>
      <c r="F45" s="34">
        <f t="shared" si="1"/>
        <v>0</v>
      </c>
      <c r="G45" s="34">
        <v>250.03</v>
      </c>
      <c r="H45" s="34">
        <f>C45-G45</f>
        <v>4.039999999999992</v>
      </c>
      <c r="I45" s="34"/>
      <c r="J45" s="34"/>
      <c r="K45" s="34">
        <v>232.23</v>
      </c>
      <c r="L45" s="34">
        <f>C45-K45</f>
        <v>21.840000000000003</v>
      </c>
      <c r="M45" s="34"/>
      <c r="N45" s="34"/>
      <c r="O45" s="37">
        <f t="shared" si="2"/>
        <v>25.879999999999995</v>
      </c>
    </row>
    <row r="46" spans="1:15">
      <c r="A46" s="17" t="s">
        <v>272</v>
      </c>
      <c r="B46" s="29">
        <v>21</v>
      </c>
      <c r="C46" s="18">
        <v>2240.42</v>
      </c>
      <c r="D46" s="21">
        <f t="shared" si="0"/>
        <v>47048.82</v>
      </c>
      <c r="E46" s="34">
        <v>2240.42</v>
      </c>
      <c r="F46" s="34">
        <f t="shared" si="1"/>
        <v>0</v>
      </c>
      <c r="G46" s="34"/>
      <c r="H46" s="34"/>
      <c r="I46" s="34"/>
      <c r="J46" s="34"/>
      <c r="K46" s="34">
        <v>2047.84</v>
      </c>
      <c r="L46" s="34">
        <f>C46-K46</f>
        <v>192.58000000000015</v>
      </c>
      <c r="M46" s="34"/>
      <c r="N46" s="34"/>
      <c r="O46" s="37">
        <f t="shared" si="2"/>
        <v>192.58000000000015</v>
      </c>
    </row>
    <row r="47" spans="1:15">
      <c r="A47" s="17" t="s">
        <v>270</v>
      </c>
      <c r="B47" s="29">
        <v>46</v>
      </c>
      <c r="C47" s="18">
        <v>1224.1500000000001</v>
      </c>
      <c r="D47" s="21">
        <f t="shared" si="0"/>
        <v>56310.9</v>
      </c>
      <c r="E47" s="34">
        <v>1224.1500000000001</v>
      </c>
      <c r="F47" s="34">
        <f t="shared" si="1"/>
        <v>0</v>
      </c>
      <c r="G47" s="34"/>
      <c r="H47" s="34"/>
      <c r="I47" s="34"/>
      <c r="J47" s="34"/>
      <c r="K47" s="34"/>
      <c r="L47" s="34"/>
      <c r="M47" s="34"/>
      <c r="N47" s="34"/>
      <c r="O47" s="37">
        <f t="shared" si="2"/>
        <v>0</v>
      </c>
    </row>
    <row r="48" spans="1:15">
      <c r="A48" s="17" t="s">
        <v>276</v>
      </c>
      <c r="B48" s="29">
        <v>1</v>
      </c>
      <c r="C48" s="18">
        <v>11500</v>
      </c>
      <c r="D48" s="21">
        <f t="shared" si="0"/>
        <v>11500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7">
        <f t="shared" si="2"/>
        <v>0</v>
      </c>
    </row>
    <row r="49" spans="1:15" s="9" customFormat="1" ht="13.5" thickBot="1">
      <c r="A49" s="17" t="s">
        <v>42</v>
      </c>
      <c r="B49" s="30"/>
      <c r="C49" s="23"/>
      <c r="D49" s="22">
        <f>SUM(D7:D48)</f>
        <v>2264370.1083599995</v>
      </c>
      <c r="E49" s="26"/>
      <c r="F49" s="26">
        <f>SUM(F7:F48)</f>
        <v>6040.4600000000009</v>
      </c>
      <c r="G49" s="26"/>
      <c r="H49" s="26">
        <f>SUM(H7:H48)</f>
        <v>-161.32999999999967</v>
      </c>
      <c r="I49" s="26"/>
      <c r="J49" s="26">
        <f>SUM(J7:J48)</f>
        <v>2700.38</v>
      </c>
      <c r="K49" s="26"/>
      <c r="L49" s="26">
        <f>SUM(L7:L48)</f>
        <v>4611.08</v>
      </c>
      <c r="M49" s="26"/>
      <c r="N49" s="26">
        <f>SUM(N7:N48)</f>
        <v>11077.300000000001</v>
      </c>
      <c r="O49" s="35">
        <f>F49+H49+J49+L49+N49</f>
        <v>24267.890000000003</v>
      </c>
    </row>
    <row r="50" spans="1:15">
      <c r="A50" s="10"/>
      <c r="B50" s="28"/>
      <c r="C50" s="1"/>
      <c r="D50" s="12"/>
    </row>
    <row r="51" spans="1:15" ht="13.5" thickBot="1">
      <c r="A51" s="2" t="s">
        <v>307</v>
      </c>
      <c r="B51" s="31"/>
      <c r="C51" s="3"/>
      <c r="D51" s="12"/>
      <c r="O51" s="36">
        <f>D49-O49</f>
        <v>2240102.2183599994</v>
      </c>
    </row>
    <row r="52" spans="1:15" ht="13.5" thickTop="1">
      <c r="A52" s="10"/>
      <c r="C52" s="4"/>
    </row>
    <row r="53" spans="1:15">
      <c r="A53" s="10"/>
      <c r="C53" s="4"/>
    </row>
    <row r="54" spans="1:15">
      <c r="A54" s="10"/>
      <c r="C54" s="4"/>
    </row>
    <row r="55" spans="1:15">
      <c r="A55" s="10"/>
      <c r="C55" s="4"/>
    </row>
    <row r="56" spans="1:15">
      <c r="A56" s="10"/>
      <c r="C56" s="1"/>
    </row>
    <row r="57" spans="1:15">
      <c r="A57" s="10"/>
      <c r="C57" s="4"/>
    </row>
    <row r="58" spans="1:15">
      <c r="A58" s="10"/>
      <c r="C58" s="4"/>
    </row>
    <row r="59" spans="1:15">
      <c r="A59" s="10"/>
      <c r="C59" s="4"/>
    </row>
    <row r="60" spans="1:15">
      <c r="A60" s="10"/>
      <c r="C60" s="4"/>
    </row>
    <row r="61" spans="1:15">
      <c r="A61" s="10"/>
      <c r="C61" s="1"/>
    </row>
    <row r="62" spans="1:15">
      <c r="A62" s="10"/>
      <c r="C62" s="4"/>
    </row>
    <row r="63" spans="1:15">
      <c r="A63" s="11"/>
      <c r="C63" s="4"/>
    </row>
    <row r="64" spans="1:15">
      <c r="A64" s="10"/>
      <c r="C64" s="4"/>
    </row>
    <row r="65" spans="1:3">
      <c r="A65" s="11"/>
      <c r="C65" s="4"/>
    </row>
    <row r="66" spans="1:3">
      <c r="A66" s="10"/>
      <c r="C66" s="4"/>
    </row>
    <row r="67" spans="1:3">
      <c r="A67" s="11"/>
      <c r="C67" s="4"/>
    </row>
    <row r="68" spans="1:3">
      <c r="A68" s="10"/>
      <c r="C68" s="1"/>
    </row>
    <row r="69" spans="1:3">
      <c r="A69" s="10"/>
      <c r="C69" s="4"/>
    </row>
    <row r="70" spans="1:3">
      <c r="A70" s="10"/>
      <c r="C70" s="4"/>
    </row>
    <row r="71" spans="1:3">
      <c r="A71" s="10"/>
      <c r="C71" s="4"/>
    </row>
    <row r="72" spans="1:3">
      <c r="A72" s="10"/>
      <c r="C72" s="4"/>
    </row>
    <row r="73" spans="1:3">
      <c r="A73" s="10"/>
      <c r="C73" s="4"/>
    </row>
    <row r="74" spans="1:3">
      <c r="A74" s="10"/>
      <c r="C74" s="4"/>
    </row>
    <row r="75" spans="1:3">
      <c r="A75" s="10"/>
      <c r="C75" s="4"/>
    </row>
    <row r="76" spans="1:3">
      <c r="A76" s="10"/>
      <c r="C76" s="4"/>
    </row>
    <row r="77" spans="1:3">
      <c r="A77" s="10"/>
      <c r="C77" s="4"/>
    </row>
    <row r="78" spans="1:3">
      <c r="A78" s="10"/>
      <c r="C78" s="4"/>
    </row>
    <row r="79" spans="1:3" ht="12" customHeight="1">
      <c r="A79" s="10"/>
      <c r="C79" s="4"/>
    </row>
    <row r="80" spans="1:3">
      <c r="A80" s="10"/>
      <c r="C80" s="4"/>
    </row>
    <row r="81" spans="1:3">
      <c r="A81" s="10"/>
      <c r="C81" s="4"/>
    </row>
    <row r="82" spans="1:3">
      <c r="A82" s="10"/>
      <c r="C82" s="4"/>
    </row>
    <row r="83" spans="1:3">
      <c r="A83" s="10"/>
      <c r="C83" s="4"/>
    </row>
    <row r="84" spans="1:3">
      <c r="A84" s="10"/>
      <c r="C84" s="4"/>
    </row>
    <row r="85" spans="1:3">
      <c r="A85" s="10"/>
      <c r="C85" s="4"/>
    </row>
    <row r="86" spans="1:3">
      <c r="A86" s="10"/>
      <c r="C86" s="1"/>
    </row>
    <row r="87" spans="1:3">
      <c r="A87" s="10"/>
      <c r="C87" s="4"/>
    </row>
    <row r="88" spans="1:3">
      <c r="A88" s="10"/>
      <c r="C88" s="4"/>
    </row>
    <row r="89" spans="1:3">
      <c r="A89" s="10"/>
      <c r="C89" s="4"/>
    </row>
    <row r="90" spans="1:3">
      <c r="A90" s="10"/>
      <c r="C90" s="4"/>
    </row>
    <row r="91" spans="1:3">
      <c r="A91" s="10"/>
      <c r="C91" s="4"/>
    </row>
    <row r="92" spans="1:3">
      <c r="A92" s="10"/>
      <c r="C92" s="4"/>
    </row>
    <row r="93" spans="1:3">
      <c r="A93" s="10"/>
      <c r="C93" s="1"/>
    </row>
    <row r="94" spans="1:3">
      <c r="A94" s="10"/>
      <c r="C94" s="1"/>
    </row>
    <row r="95" spans="1:3">
      <c r="A95" s="10"/>
      <c r="C95" s="1"/>
    </row>
    <row r="96" spans="1:3">
      <c r="A96" s="2"/>
      <c r="C96" s="3"/>
    </row>
    <row r="97" spans="1:3">
      <c r="A97" s="10"/>
      <c r="C97" s="4"/>
    </row>
    <row r="98" spans="1:3">
      <c r="A98" s="10"/>
      <c r="C98" s="4"/>
    </row>
    <row r="99" spans="1:3">
      <c r="A99" s="10"/>
      <c r="C99" s="4"/>
    </row>
    <row r="100" spans="1:3">
      <c r="A100" s="10"/>
      <c r="C100" s="4"/>
    </row>
    <row r="101" spans="1:3">
      <c r="A101" s="10"/>
      <c r="C101" s="4"/>
    </row>
    <row r="102" spans="1:3">
      <c r="A102" s="10"/>
      <c r="C102" s="1"/>
    </row>
    <row r="103" spans="1:3">
      <c r="A103" s="10"/>
      <c r="C103" s="4"/>
    </row>
    <row r="104" spans="1:3">
      <c r="A104" s="10"/>
      <c r="C104" s="4"/>
    </row>
    <row r="105" spans="1:3">
      <c r="A105" s="10"/>
      <c r="C105" s="4"/>
    </row>
    <row r="106" spans="1:3">
      <c r="A106" s="10"/>
      <c r="C106" s="4"/>
    </row>
    <row r="107" spans="1:3">
      <c r="A107" s="10"/>
      <c r="C107" s="4"/>
    </row>
    <row r="108" spans="1:3">
      <c r="A108" s="10"/>
      <c r="C108" s="1"/>
    </row>
    <row r="109" spans="1:3">
      <c r="A109" s="10"/>
      <c r="C109" s="4"/>
    </row>
    <row r="110" spans="1:3">
      <c r="A110" s="10"/>
      <c r="C110" s="4"/>
    </row>
    <row r="111" spans="1:3">
      <c r="A111" s="10"/>
      <c r="C111" s="4"/>
    </row>
    <row r="112" spans="1:3">
      <c r="A112" s="10"/>
      <c r="C112" s="4"/>
    </row>
    <row r="113" spans="1:3">
      <c r="A113" s="10"/>
      <c r="C113" s="1"/>
    </row>
    <row r="114" spans="1:3">
      <c r="A114" s="10"/>
      <c r="C114" s="4"/>
    </row>
    <row r="115" spans="1:3">
      <c r="A115" s="10"/>
      <c r="C115" s="4"/>
    </row>
    <row r="116" spans="1:3">
      <c r="A116" s="10"/>
      <c r="C116" s="4"/>
    </row>
    <row r="117" spans="1:3">
      <c r="A117" s="10"/>
      <c r="C117" s="4"/>
    </row>
    <row r="118" spans="1:3">
      <c r="A118" s="10"/>
      <c r="C118" s="4"/>
    </row>
    <row r="119" spans="1:3">
      <c r="A119" s="10"/>
      <c r="C119" s="4"/>
    </row>
    <row r="120" spans="1:3">
      <c r="A120" s="10"/>
      <c r="C120" s="4"/>
    </row>
    <row r="121" spans="1:3">
      <c r="A121" s="10"/>
      <c r="C121" s="4"/>
    </row>
    <row r="122" spans="1:3">
      <c r="A122" s="10"/>
      <c r="C122" s="4"/>
    </row>
    <row r="123" spans="1:3">
      <c r="A123" s="10"/>
      <c r="C123" s="4"/>
    </row>
    <row r="124" spans="1:3">
      <c r="A124" s="10"/>
      <c r="C124" s="4"/>
    </row>
    <row r="125" spans="1:3">
      <c r="A125" s="10"/>
      <c r="C125" s="4"/>
    </row>
    <row r="126" spans="1:3">
      <c r="A126" s="10"/>
      <c r="C126" s="4"/>
    </row>
    <row r="127" spans="1:3">
      <c r="A127" s="10"/>
      <c r="C127" s="4"/>
    </row>
    <row r="128" spans="1:3">
      <c r="A128" s="10"/>
      <c r="C128" s="4"/>
    </row>
    <row r="129" spans="1:3">
      <c r="A129" s="10"/>
      <c r="C129" s="4"/>
    </row>
    <row r="130" spans="1:3">
      <c r="A130" s="10"/>
      <c r="C130" s="4"/>
    </row>
    <row r="131" spans="1:3">
      <c r="A131" s="10"/>
      <c r="C131" s="1"/>
    </row>
    <row r="132" spans="1:3">
      <c r="A132" s="10"/>
      <c r="C132" s="1"/>
    </row>
    <row r="133" spans="1:3">
      <c r="A133" s="10"/>
      <c r="C133" s="4"/>
    </row>
    <row r="134" spans="1:3">
      <c r="A134" s="10"/>
      <c r="C134" s="4"/>
    </row>
    <row r="135" spans="1:3">
      <c r="A135" s="10"/>
      <c r="C135" s="4"/>
    </row>
    <row r="136" spans="1:3">
      <c r="A136" s="10"/>
      <c r="C136" s="4"/>
    </row>
    <row r="137" spans="1:3">
      <c r="A137" s="10"/>
      <c r="C137" s="1"/>
    </row>
    <row r="138" spans="1:3">
      <c r="A138" s="10"/>
      <c r="C138" s="1"/>
    </row>
    <row r="139" spans="1:3">
      <c r="A139" s="10"/>
      <c r="C139" s="1"/>
    </row>
  </sheetData>
  <mergeCells count="7">
    <mergeCell ref="N5:N6"/>
    <mergeCell ref="B5:B6"/>
    <mergeCell ref="O5:O6"/>
    <mergeCell ref="F5:F6"/>
    <mergeCell ref="H5:H6"/>
    <mergeCell ref="J5:J6"/>
    <mergeCell ref="L5:L6"/>
  </mergeCells>
  <phoneticPr fontId="40" type="noConversion"/>
  <pageMargins left="0.25" right="0.26" top="0.77" bottom="0.49" header="0.5" footer="0.5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TB</vt:lpstr>
      <vt:lpstr>TB (2)</vt:lpstr>
      <vt:lpstr>BS</vt:lpstr>
      <vt:lpstr>BS SCHED</vt:lpstr>
      <vt:lpstr>IS</vt:lpstr>
      <vt:lpstr>IS SCHED</vt:lpstr>
      <vt:lpstr>Lapsing</vt:lpstr>
      <vt:lpstr>C.O.S</vt:lpstr>
      <vt:lpstr>C.O.S (2)</vt:lpstr>
      <vt:lpstr>BS!Print_Area</vt:lpstr>
      <vt:lpstr>'BS SCHED'!Print_Area</vt:lpstr>
      <vt:lpstr>C.O.S!Print_Area</vt:lpstr>
      <vt:lpstr>IS!Print_Area</vt:lpstr>
      <vt:lpstr>'IS SCHED'!Print_Area</vt:lpstr>
      <vt:lpstr>Lapsing!Print_Area</vt:lpstr>
      <vt:lpstr>TB!Print_Area</vt:lpstr>
      <vt:lpstr>'BS SCHED'!Print_Titles</vt:lpstr>
      <vt:lpstr>'IS SCHED'!Print_Titles</vt:lpstr>
      <vt:lpstr>Lapsing!Print_Titles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2014-01-20T06:03:36Z</cp:lastPrinted>
  <dcterms:created xsi:type="dcterms:W3CDTF">2013-03-06T10:30:12Z</dcterms:created>
  <dcterms:modified xsi:type="dcterms:W3CDTF">2014-02-25T04:04:51Z</dcterms:modified>
</cp:coreProperties>
</file>