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095" yWindow="0" windowWidth="10335" windowHeight="8820" activeTab="1"/>
  </bookViews>
  <sheets>
    <sheet name="TB (2)" sheetId="9" r:id="rId1"/>
    <sheet name="TB" sheetId="5" r:id="rId2"/>
    <sheet name="IS" sheetId="3" r:id="rId3"/>
    <sheet name="IS SCHED" sheetId="4" r:id="rId4"/>
    <sheet name="BS" sheetId="1" r:id="rId5"/>
    <sheet name="BS SCHED" sheetId="2" r:id="rId6"/>
    <sheet name="Lapsing " sheetId="13" r:id="rId7"/>
    <sheet name="C.O.S " sheetId="12" r:id="rId8"/>
  </sheets>
  <externalReferences>
    <externalReference r:id="rId9"/>
    <externalReference r:id="rId10"/>
  </externalReferences>
  <definedNames>
    <definedName name="BasicRateDecember2006">'[1]BasicRate-January2007'!$A$1:$Y$306</definedName>
    <definedName name="BasicRateJanuary2008">'[2]BasicRate-January2008'!$A:$IV</definedName>
    <definedName name="_xlnm.Print_Area" localSheetId="4">BS!$A$1:$H$48</definedName>
    <definedName name="_xlnm.Print_Area" localSheetId="5">'BS SCHED'!$A$1:$K$188</definedName>
    <definedName name="_xlnm.Print_Area" localSheetId="7">'C.O.S '!$A$1:$AB$135</definedName>
    <definedName name="_xlnm.Print_Area" localSheetId="2">IS!$A$1:$AT$53</definedName>
    <definedName name="_xlnm.Print_Area" localSheetId="6">'Lapsing '!$A$1:$V$74</definedName>
    <definedName name="_xlnm.Print_Area" localSheetId="1">TB!$A$2:$BV$116</definedName>
    <definedName name="_xlnm.Print_Titles" localSheetId="5">'BS SCHED'!$A:$G</definedName>
    <definedName name="_xlnm.Print_Titles" localSheetId="3">'IS SCHED'!$A:$T</definedName>
    <definedName name="_xlnm.Print_Titles" localSheetId="6">'Lapsing '!$1:$5</definedName>
  </definedNames>
  <calcPr calcId="124519"/>
</workbook>
</file>

<file path=xl/calcChain.xml><?xml version="1.0" encoding="utf-8"?>
<calcChain xmlns="http://schemas.openxmlformats.org/spreadsheetml/2006/main">
  <c r="D14" i="1"/>
  <c r="D12"/>
  <c r="D11"/>
  <c r="D44"/>
  <c r="D27" l="1"/>
  <c r="D25"/>
  <c r="D21"/>
  <c r="D17"/>
  <c r="D15"/>
  <c r="E15" s="1"/>
  <c r="D16"/>
  <c r="D13"/>
  <c r="B48" i="5"/>
  <c r="G21"/>
  <c r="G20"/>
  <c r="H20" s="1"/>
  <c r="G19"/>
  <c r="G18"/>
  <c r="G17"/>
  <c r="G16"/>
  <c r="H16" s="1"/>
  <c r="G15"/>
  <c r="G14"/>
  <c r="G13"/>
  <c r="G12"/>
  <c r="H12" s="1"/>
  <c r="G11"/>
  <c r="G10"/>
  <c r="G9"/>
  <c r="G8"/>
  <c r="H8" s="1"/>
  <c r="G7"/>
  <c r="H7" s="1"/>
  <c r="G92"/>
  <c r="G91"/>
  <c r="G90"/>
  <c r="G89"/>
  <c r="G88"/>
  <c r="G87"/>
  <c r="G86"/>
  <c r="D36" i="3" s="1"/>
  <c r="G85" i="5"/>
  <c r="G84"/>
  <c r="G83"/>
  <c r="G82"/>
  <c r="D23" i="3" s="1"/>
  <c r="F23" s="1"/>
  <c r="G81" i="5"/>
  <c r="G80"/>
  <c r="G79"/>
  <c r="G78"/>
  <c r="D27" i="3" s="1"/>
  <c r="F27" s="1"/>
  <c r="G77" i="5"/>
  <c r="G76"/>
  <c r="G75"/>
  <c r="G74"/>
  <c r="D38" i="3" s="1"/>
  <c r="F38" s="1"/>
  <c r="G73" i="5"/>
  <c r="G72"/>
  <c r="G71"/>
  <c r="G70"/>
  <c r="D31" i="3" s="1"/>
  <c r="F31" s="1"/>
  <c r="G69" i="5"/>
  <c r="G68"/>
  <c r="G67"/>
  <c r="G66"/>
  <c r="G65"/>
  <c r="G64"/>
  <c r="G63"/>
  <c r="G62"/>
  <c r="D19" i="3" s="1"/>
  <c r="F19" s="1"/>
  <c r="G61" i="5"/>
  <c r="H61" s="1"/>
  <c r="G60"/>
  <c r="G59"/>
  <c r="G58"/>
  <c r="H58" s="1"/>
  <c r="N58" s="1"/>
  <c r="T58" s="1"/>
  <c r="Z58" s="1"/>
  <c r="AF58" s="1"/>
  <c r="AL58" s="1"/>
  <c r="AR58" s="1"/>
  <c r="AX58" s="1"/>
  <c r="BD58" s="1"/>
  <c r="BJ58" s="1"/>
  <c r="BP58" s="1"/>
  <c r="BV58" s="1"/>
  <c r="G57"/>
  <c r="G56"/>
  <c r="G55"/>
  <c r="G54"/>
  <c r="D13" i="3" s="1"/>
  <c r="F13" s="1"/>
  <c r="G53" i="5"/>
  <c r="G52"/>
  <c r="G51"/>
  <c r="G50"/>
  <c r="D9" i="3" s="1"/>
  <c r="G49" i="5"/>
  <c r="G48"/>
  <c r="G47"/>
  <c r="G46"/>
  <c r="H46" s="1"/>
  <c r="G45"/>
  <c r="G44"/>
  <c r="G43"/>
  <c r="G42"/>
  <c r="H42" s="1"/>
  <c r="G41"/>
  <c r="G40"/>
  <c r="H40" s="1"/>
  <c r="J176" i="2" s="1"/>
  <c r="G39" i="5"/>
  <c r="G38"/>
  <c r="H38" s="1"/>
  <c r="G37"/>
  <c r="G36"/>
  <c r="H36" s="1"/>
  <c r="G35"/>
  <c r="G34"/>
  <c r="H34" s="1"/>
  <c r="J170" i="2" s="1"/>
  <c r="G33" i="5"/>
  <c r="G32"/>
  <c r="H32" s="1"/>
  <c r="J168" i="2" s="1"/>
  <c r="G31" i="5"/>
  <c r="G30"/>
  <c r="H30" s="1"/>
  <c r="J166" i="2" s="1"/>
  <c r="G29" i="5"/>
  <c r="G28"/>
  <c r="H28" s="1"/>
  <c r="G27"/>
  <c r="G26"/>
  <c r="H26" s="1"/>
  <c r="G25"/>
  <c r="G24"/>
  <c r="H24" s="1"/>
  <c r="G23"/>
  <c r="G22"/>
  <c r="H22" s="1"/>
  <c r="H21"/>
  <c r="H23"/>
  <c r="H25"/>
  <c r="D28" i="1" s="1"/>
  <c r="H27" i="5"/>
  <c r="H29"/>
  <c r="H31"/>
  <c r="J167" i="2" s="1"/>
  <c r="H33" i="5"/>
  <c r="H35"/>
  <c r="H37"/>
  <c r="J173" i="2" s="1"/>
  <c r="H39" i="5"/>
  <c r="J175" i="2" s="1"/>
  <c r="H41" i="5"/>
  <c r="H43"/>
  <c r="H44"/>
  <c r="H45"/>
  <c r="H47"/>
  <c r="H49"/>
  <c r="H51"/>
  <c r="H52"/>
  <c r="H53"/>
  <c r="H55"/>
  <c r="H56"/>
  <c r="H57"/>
  <c r="H59"/>
  <c r="H60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"/>
  <c r="J19" i="2" s="1"/>
  <c r="H10" i="5"/>
  <c r="H11"/>
  <c r="H13"/>
  <c r="H14"/>
  <c r="J146" i="2" s="1"/>
  <c r="H15" i="5"/>
  <c r="H17"/>
  <c r="J151" i="2" s="1"/>
  <c r="H18" i="5"/>
  <c r="H19"/>
  <c r="B94"/>
  <c r="M41"/>
  <c r="S41"/>
  <c r="Y41"/>
  <c r="AE41"/>
  <c r="AK41"/>
  <c r="AQ41"/>
  <c r="AW41"/>
  <c r="BU87"/>
  <c r="BO87"/>
  <c r="AE87"/>
  <c r="AF87" s="1"/>
  <c r="AK87"/>
  <c r="AL87"/>
  <c r="AR87" s="1"/>
  <c r="AX87" s="1"/>
  <c r="AQ87"/>
  <c r="AW87"/>
  <c r="G94"/>
  <c r="D20" i="3"/>
  <c r="F20" s="1"/>
  <c r="D21"/>
  <c r="D22"/>
  <c r="D24"/>
  <c r="F24" s="1"/>
  <c r="D25"/>
  <c r="D26"/>
  <c r="D28"/>
  <c r="D29"/>
  <c r="D30"/>
  <c r="D32"/>
  <c r="F32" s="1"/>
  <c r="D34"/>
  <c r="D35"/>
  <c r="D37"/>
  <c r="F37" s="1"/>
  <c r="D39"/>
  <c r="D40"/>
  <c r="D41"/>
  <c r="F41" s="1"/>
  <c r="D42"/>
  <c r="D43"/>
  <c r="D44"/>
  <c r="D45"/>
  <c r="F45" s="1"/>
  <c r="D46"/>
  <c r="D47"/>
  <c r="D48"/>
  <c r="D11"/>
  <c r="F11" s="1"/>
  <c r="D130" i="12"/>
  <c r="AB130" s="1"/>
  <c r="D129"/>
  <c r="AB129" s="1"/>
  <c r="J128" i="2"/>
  <c r="C121" i="12"/>
  <c r="D121" s="1"/>
  <c r="AB121" s="1"/>
  <c r="C109"/>
  <c r="D109" s="1"/>
  <c r="B119"/>
  <c r="B118"/>
  <c r="D125"/>
  <c r="AB125" s="1"/>
  <c r="D126"/>
  <c r="AB126" s="1"/>
  <c r="D127"/>
  <c r="AB127" s="1"/>
  <c r="D128"/>
  <c r="D113"/>
  <c r="AB113" s="1"/>
  <c r="D114"/>
  <c r="AB114" s="1"/>
  <c r="D115"/>
  <c r="AB115" s="1"/>
  <c r="D132"/>
  <c r="AB132" s="1"/>
  <c r="D108"/>
  <c r="D110"/>
  <c r="D111"/>
  <c r="D116"/>
  <c r="AB116" s="1"/>
  <c r="D117"/>
  <c r="AB117" s="1"/>
  <c r="D118"/>
  <c r="D119"/>
  <c r="AB119" s="1"/>
  <c r="D120"/>
  <c r="AB120" s="1"/>
  <c r="D122"/>
  <c r="D123"/>
  <c r="AB123" s="1"/>
  <c r="D124"/>
  <c r="AB124" s="1"/>
  <c r="AB118"/>
  <c r="AB122"/>
  <c r="AB128"/>
  <c r="F15" i="3"/>
  <c r="F9"/>
  <c r="D14"/>
  <c r="F14"/>
  <c r="D15"/>
  <c r="G39" i="2"/>
  <c r="G40"/>
  <c r="G50"/>
  <c r="J161"/>
  <c r="J124"/>
  <c r="J120"/>
  <c r="G12" i="3"/>
  <c r="M49" i="5"/>
  <c r="M50"/>
  <c r="M51"/>
  <c r="M52"/>
  <c r="H9" i="3" s="1"/>
  <c r="H12" s="1"/>
  <c r="M53" i="5"/>
  <c r="M59"/>
  <c r="H11" i="3"/>
  <c r="I12"/>
  <c r="K12"/>
  <c r="S49" i="5"/>
  <c r="S50"/>
  <c r="S51"/>
  <c r="L9" i="3" s="1"/>
  <c r="S52" i="5"/>
  <c r="S53"/>
  <c r="S59"/>
  <c r="L11" i="3" s="1"/>
  <c r="M12"/>
  <c r="O12"/>
  <c r="Y49" i="5"/>
  <c r="Y50"/>
  <c r="Y51"/>
  <c r="Y52"/>
  <c r="Y53"/>
  <c r="Y59"/>
  <c r="P11" i="3" s="1"/>
  <c r="Q12"/>
  <c r="S12"/>
  <c r="AE49" i="5"/>
  <c r="T9" i="3" s="1"/>
  <c r="AE50" i="5"/>
  <c r="AE51"/>
  <c r="AE52"/>
  <c r="AE53"/>
  <c r="AE59"/>
  <c r="T11" i="3"/>
  <c r="U12"/>
  <c r="W12"/>
  <c r="AK49" i="5"/>
  <c r="AK50"/>
  <c r="AK51"/>
  <c r="AK52"/>
  <c r="AK53"/>
  <c r="AK59"/>
  <c r="X11" i="3" s="1"/>
  <c r="Y12"/>
  <c r="AA12"/>
  <c r="AQ49" i="5"/>
  <c r="AQ50"/>
  <c r="AQ51"/>
  <c r="AQ52"/>
  <c r="AQ53"/>
  <c r="AB9" i="3"/>
  <c r="AQ59" i="5"/>
  <c r="AB11" i="3"/>
  <c r="AC12"/>
  <c r="AE12"/>
  <c r="AW49" i="5"/>
  <c r="AW50"/>
  <c r="AW51"/>
  <c r="AW52"/>
  <c r="AF9" i="3" s="1"/>
  <c r="AW53" i="5"/>
  <c r="AW59"/>
  <c r="AF11" i="3"/>
  <c r="AG12"/>
  <c r="AI12"/>
  <c r="BC49" i="5"/>
  <c r="BC50"/>
  <c r="BC51"/>
  <c r="AJ9" i="3" s="1"/>
  <c r="BC52" i="5"/>
  <c r="BC53"/>
  <c r="BC59"/>
  <c r="AJ11" i="3" s="1"/>
  <c r="AK12"/>
  <c r="AM12"/>
  <c r="BI49" i="5"/>
  <c r="BI50"/>
  <c r="BI51"/>
  <c r="BI52"/>
  <c r="AN9" i="3" s="1"/>
  <c r="BI53" i="5"/>
  <c r="BI59"/>
  <c r="AN11" i="3"/>
  <c r="AO12"/>
  <c r="AQ12"/>
  <c r="BO49" i="5"/>
  <c r="BO50"/>
  <c r="BO51"/>
  <c r="AR9" i="3" s="1"/>
  <c r="BO52" i="5"/>
  <c r="BO53"/>
  <c r="BO59"/>
  <c r="AR11" i="3" s="1"/>
  <c r="AS12"/>
  <c r="AU12"/>
  <c r="BU49" i="5"/>
  <c r="BU50"/>
  <c r="BU51"/>
  <c r="BU52"/>
  <c r="BU53"/>
  <c r="BU59"/>
  <c r="AV11" i="3" s="1"/>
  <c r="AW12"/>
  <c r="AX12"/>
  <c r="AY12"/>
  <c r="AZ12"/>
  <c r="BA12"/>
  <c r="BB12"/>
  <c r="BC12"/>
  <c r="BE12"/>
  <c r="BF12"/>
  <c r="BG12"/>
  <c r="BH12"/>
  <c r="BI12"/>
  <c r="BJ12"/>
  <c r="BK12"/>
  <c r="BL12"/>
  <c r="BM12"/>
  <c r="BN12"/>
  <c r="BO12"/>
  <c r="BP12"/>
  <c r="BQ12"/>
  <c r="BR12"/>
  <c r="BS12"/>
  <c r="BT12"/>
  <c r="BU12"/>
  <c r="BV12"/>
  <c r="BW12"/>
  <c r="BX12"/>
  <c r="BY12"/>
  <c r="BZ12"/>
  <c r="CA12"/>
  <c r="CB12"/>
  <c r="CC12"/>
  <c r="CD12"/>
  <c r="CE12"/>
  <c r="CF12"/>
  <c r="CG12"/>
  <c r="CH12"/>
  <c r="CI12"/>
  <c r="CJ12"/>
  <c r="CK12"/>
  <c r="CL12"/>
  <c r="CM12"/>
  <c r="CN12"/>
  <c r="CO12"/>
  <c r="CP12"/>
  <c r="CQ12"/>
  <c r="CR12"/>
  <c r="CS12"/>
  <c r="CT12"/>
  <c r="CU12"/>
  <c r="CV12"/>
  <c r="CW12"/>
  <c r="CX12"/>
  <c r="CY12"/>
  <c r="CZ12"/>
  <c r="DA12"/>
  <c r="DB12"/>
  <c r="DC12"/>
  <c r="DD12"/>
  <c r="DE12"/>
  <c r="DF12"/>
  <c r="DG12"/>
  <c r="DH12"/>
  <c r="DI12"/>
  <c r="DJ12"/>
  <c r="DK12"/>
  <c r="DL12"/>
  <c r="DM12"/>
  <c r="DN12"/>
  <c r="DO12"/>
  <c r="DP12"/>
  <c r="DQ12"/>
  <c r="DR12"/>
  <c r="DS12"/>
  <c r="DT12"/>
  <c r="DU12"/>
  <c r="DV12"/>
  <c r="DW12"/>
  <c r="DX12"/>
  <c r="DY12"/>
  <c r="DZ12"/>
  <c r="EA12"/>
  <c r="EB12"/>
  <c r="EC12"/>
  <c r="ED12"/>
  <c r="EE12"/>
  <c r="EF12"/>
  <c r="EG12"/>
  <c r="EH12"/>
  <c r="EI12"/>
  <c r="EJ12"/>
  <c r="EK12"/>
  <c r="EL12"/>
  <c r="EM12"/>
  <c r="EN12"/>
  <c r="EO12"/>
  <c r="EP12"/>
  <c r="EQ12"/>
  <c r="ER12"/>
  <c r="ES12"/>
  <c r="ET12"/>
  <c r="EU12"/>
  <c r="EV12"/>
  <c r="EW12"/>
  <c r="EX12"/>
  <c r="EY12"/>
  <c r="EZ12"/>
  <c r="FA12"/>
  <c r="FB12"/>
  <c r="FC12"/>
  <c r="FD12"/>
  <c r="FE12"/>
  <c r="FF12"/>
  <c r="FG12"/>
  <c r="FH12"/>
  <c r="FI12"/>
  <c r="FJ12"/>
  <c r="FK12"/>
  <c r="FL12"/>
  <c r="FM12"/>
  <c r="FN12"/>
  <c r="FO12"/>
  <c r="FP12"/>
  <c r="FQ12"/>
  <c r="FR12"/>
  <c r="FS12"/>
  <c r="FT12"/>
  <c r="FU12"/>
  <c r="FV12"/>
  <c r="FW12"/>
  <c r="FX12"/>
  <c r="FY12"/>
  <c r="FZ12"/>
  <c r="GA12"/>
  <c r="GB12"/>
  <c r="GC12"/>
  <c r="GD12"/>
  <c r="GE12"/>
  <c r="GF12"/>
  <c r="GG12"/>
  <c r="GH12"/>
  <c r="GI12"/>
  <c r="GJ12"/>
  <c r="GK12"/>
  <c r="GL12"/>
  <c r="GM12"/>
  <c r="GN12"/>
  <c r="GO12"/>
  <c r="GP12"/>
  <c r="GQ12"/>
  <c r="GR12"/>
  <c r="GS12"/>
  <c r="GT12"/>
  <c r="GU12"/>
  <c r="GV12"/>
  <c r="GW12"/>
  <c r="GX12"/>
  <c r="GY12"/>
  <c r="GZ12"/>
  <c r="HA12"/>
  <c r="HB12"/>
  <c r="HC12"/>
  <c r="HD12"/>
  <c r="HE12"/>
  <c r="HF12"/>
  <c r="HG12"/>
  <c r="HH12"/>
  <c r="HI12"/>
  <c r="HJ12"/>
  <c r="HK12"/>
  <c r="HL12"/>
  <c r="HM12"/>
  <c r="HN12"/>
  <c r="HO12"/>
  <c r="HP12"/>
  <c r="HQ12"/>
  <c r="HR12"/>
  <c r="HS12"/>
  <c r="HT12"/>
  <c r="HU12"/>
  <c r="HV12"/>
  <c r="HW12"/>
  <c r="HX12"/>
  <c r="HY12"/>
  <c r="HZ12"/>
  <c r="IA12"/>
  <c r="IB12"/>
  <c r="IC12"/>
  <c r="ID12"/>
  <c r="IE12"/>
  <c r="IF12"/>
  <c r="IG12"/>
  <c r="IH12"/>
  <c r="II12"/>
  <c r="IJ12"/>
  <c r="IK12"/>
  <c r="IL12"/>
  <c r="IM12"/>
  <c r="IN12"/>
  <c r="IO12"/>
  <c r="IP12"/>
  <c r="IQ12"/>
  <c r="IR12"/>
  <c r="IS12"/>
  <c r="IT12"/>
  <c r="IU12"/>
  <c r="IV12"/>
  <c r="C112" i="12"/>
  <c r="D112" s="1"/>
  <c r="AB112" s="1"/>
  <c r="C74"/>
  <c r="C134" s="1"/>
  <c r="J174" i="2"/>
  <c r="J171"/>
  <c r="J169"/>
  <c r="J164"/>
  <c r="J147"/>
  <c r="J140"/>
  <c r="J116"/>
  <c r="J23"/>
  <c r="J160"/>
  <c r="F30" i="3"/>
  <c r="F35"/>
  <c r="F21"/>
  <c r="F22"/>
  <c r="F25"/>
  <c r="F26"/>
  <c r="F29"/>
  <c r="F34"/>
  <c r="F36"/>
  <c r="F39"/>
  <c r="F40"/>
  <c r="F42"/>
  <c r="F43"/>
  <c r="F44"/>
  <c r="F46"/>
  <c r="F47"/>
  <c r="F48"/>
  <c r="D51"/>
  <c r="F51"/>
  <c r="D52"/>
  <c r="F52" s="1"/>
  <c r="D43" i="1"/>
  <c r="D74" i="12"/>
  <c r="D86"/>
  <c r="D70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1"/>
  <c r="D72"/>
  <c r="D73"/>
  <c r="D75"/>
  <c r="D76"/>
  <c r="D77"/>
  <c r="D78"/>
  <c r="D79"/>
  <c r="D80"/>
  <c r="D81"/>
  <c r="D82"/>
  <c r="D83"/>
  <c r="D84"/>
  <c r="D85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F111"/>
  <c r="H111"/>
  <c r="J111"/>
  <c r="L111"/>
  <c r="N111"/>
  <c r="P111"/>
  <c r="R111"/>
  <c r="T111"/>
  <c r="V111"/>
  <c r="X111"/>
  <c r="Z111"/>
  <c r="AB111"/>
  <c r="AA112"/>
  <c r="AA11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H7"/>
  <c r="H8"/>
  <c r="H134" s="1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34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AB94" s="1"/>
  <c r="V95"/>
  <c r="V96"/>
  <c r="V97"/>
  <c r="V98"/>
  <c r="V99"/>
  <c r="V100"/>
  <c r="V101"/>
  <c r="V102"/>
  <c r="V103"/>
  <c r="V104"/>
  <c r="V105"/>
  <c r="V106"/>
  <c r="V107"/>
  <c r="V108"/>
  <c r="V109"/>
  <c r="V110"/>
  <c r="X7"/>
  <c r="X8"/>
  <c r="X9"/>
  <c r="X10"/>
  <c r="AB10" s="1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AB30" s="1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AB50" s="1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AB71" s="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34"/>
  <c r="Z7"/>
  <c r="Z8"/>
  <c r="Z9"/>
  <c r="Z10"/>
  <c r="Z11"/>
  <c r="Z12"/>
  <c r="Z13"/>
  <c r="Z14"/>
  <c r="Z15"/>
  <c r="Z16"/>
  <c r="Z17"/>
  <c r="Z18"/>
  <c r="Z19"/>
  <c r="Z20"/>
  <c r="Z21"/>
  <c r="Z22"/>
  <c r="AB22" s="1"/>
  <c r="Z23"/>
  <c r="Z24"/>
  <c r="Z25"/>
  <c r="Z26"/>
  <c r="AB26" s="1"/>
  <c r="Z27"/>
  <c r="Z28"/>
  <c r="Z29"/>
  <c r="Z30"/>
  <c r="Z31"/>
  <c r="Z32"/>
  <c r="Z33"/>
  <c r="Z34"/>
  <c r="Z35"/>
  <c r="Z36"/>
  <c r="Z37"/>
  <c r="Z38"/>
  <c r="AB38" s="1"/>
  <c r="Z39"/>
  <c r="Z40"/>
  <c r="Z41"/>
  <c r="Z42"/>
  <c r="Z43"/>
  <c r="Z44"/>
  <c r="Z45"/>
  <c r="Z46"/>
  <c r="AB46" s="1"/>
  <c r="Z47"/>
  <c r="Z48"/>
  <c r="Z49"/>
  <c r="Z50"/>
  <c r="Z51"/>
  <c r="Z52"/>
  <c r="Z53"/>
  <c r="Z54"/>
  <c r="AB54" s="1"/>
  <c r="Z55"/>
  <c r="Z56"/>
  <c r="Z57"/>
  <c r="Z58"/>
  <c r="Z59"/>
  <c r="Z60"/>
  <c r="Z61"/>
  <c r="Z62"/>
  <c r="Z63"/>
  <c r="Z64"/>
  <c r="Z65"/>
  <c r="Z66"/>
  <c r="AB66" s="1"/>
  <c r="Z67"/>
  <c r="Z68"/>
  <c r="Z69"/>
  <c r="Z70"/>
  <c r="AB70" s="1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AB90" s="1"/>
  <c r="Z91"/>
  <c r="Z92"/>
  <c r="Z93"/>
  <c r="Z94"/>
  <c r="Z95"/>
  <c r="Z96"/>
  <c r="Z97"/>
  <c r="Z98"/>
  <c r="AB98" s="1"/>
  <c r="Z99"/>
  <c r="Z100"/>
  <c r="Z101"/>
  <c r="Z102"/>
  <c r="AB102" s="1"/>
  <c r="Z103"/>
  <c r="Z104"/>
  <c r="Z105"/>
  <c r="Z106"/>
  <c r="Z107"/>
  <c r="Z108"/>
  <c r="Z109"/>
  <c r="Z110"/>
  <c r="AB110" s="1"/>
  <c r="AB106"/>
  <c r="AB14"/>
  <c r="AB18"/>
  <c r="AB34"/>
  <c r="AB42"/>
  <c r="AB58"/>
  <c r="AB62"/>
  <c r="AB80"/>
  <c r="AA88"/>
  <c r="AA89"/>
  <c r="AA90"/>
  <c r="AA91"/>
  <c r="AA92"/>
  <c r="AA93"/>
  <c r="AA94"/>
  <c r="AA95"/>
  <c r="AA96"/>
  <c r="AA97"/>
  <c r="AA98"/>
  <c r="AA99"/>
  <c r="AA100"/>
  <c r="AA101"/>
  <c r="AA102"/>
  <c r="AA103"/>
  <c r="AA104"/>
  <c r="AA105"/>
  <c r="AA106"/>
  <c r="AA107"/>
  <c r="AA108"/>
  <c r="AA109"/>
  <c r="AA110"/>
  <c r="AA74"/>
  <c r="AA86"/>
  <c r="AA70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1"/>
  <c r="AA72"/>
  <c r="AA73"/>
  <c r="AA75"/>
  <c r="AA76"/>
  <c r="AA77"/>
  <c r="AA78"/>
  <c r="AA79"/>
  <c r="AA80"/>
  <c r="AA81"/>
  <c r="AA82"/>
  <c r="AA84"/>
  <c r="AA85"/>
  <c r="AA87"/>
  <c r="E134"/>
  <c r="G134"/>
  <c r="I134"/>
  <c r="K134"/>
  <c r="M134"/>
  <c r="O134"/>
  <c r="Q134"/>
  <c r="S134"/>
  <c r="U134"/>
  <c r="W134"/>
  <c r="Y134"/>
  <c r="I13" i="13"/>
  <c r="U23"/>
  <c r="V23" s="1"/>
  <c r="U50"/>
  <c r="J19"/>
  <c r="K19"/>
  <c r="L19"/>
  <c r="M19"/>
  <c r="N19"/>
  <c r="O19"/>
  <c r="P19"/>
  <c r="Q19"/>
  <c r="R19"/>
  <c r="S19"/>
  <c r="T19"/>
  <c r="U7"/>
  <c r="U8"/>
  <c r="U9"/>
  <c r="U10"/>
  <c r="U11"/>
  <c r="U12"/>
  <c r="U13"/>
  <c r="V13" s="1"/>
  <c r="U14"/>
  <c r="U15"/>
  <c r="U16"/>
  <c r="U17"/>
  <c r="U18"/>
  <c r="M48" i="5"/>
  <c r="S48"/>
  <c r="Y48"/>
  <c r="AE48"/>
  <c r="AK48"/>
  <c r="AQ48"/>
  <c r="AW48"/>
  <c r="BC48"/>
  <c r="BI48"/>
  <c r="BO48"/>
  <c r="BU48"/>
  <c r="BU62"/>
  <c r="AV19" i="3"/>
  <c r="M62" i="5"/>
  <c r="H19" i="3" s="1"/>
  <c r="S62" i="5"/>
  <c r="L19" i="3" s="1"/>
  <c r="Y62" i="5"/>
  <c r="P19" i="3" s="1"/>
  <c r="AE62" i="5"/>
  <c r="T19" i="3" s="1"/>
  <c r="AK62" i="5"/>
  <c r="X19" i="3"/>
  <c r="AQ62" i="5"/>
  <c r="AB19" i="3" s="1"/>
  <c r="AW62" i="5"/>
  <c r="AF19" i="3"/>
  <c r="BC62" i="5"/>
  <c r="AJ19" i="3" s="1"/>
  <c r="BI62" i="5"/>
  <c r="AN19" i="3" s="1"/>
  <c r="BO62" i="5"/>
  <c r="AR19" i="3" s="1"/>
  <c r="BU68" i="5"/>
  <c r="AV20" i="3" s="1"/>
  <c r="M68" i="5"/>
  <c r="S68"/>
  <c r="L20" i="3"/>
  <c r="Y68" i="5"/>
  <c r="P20" i="3" s="1"/>
  <c r="AE68" i="5"/>
  <c r="T20" i="3" s="1"/>
  <c r="AK68" i="5"/>
  <c r="X20" i="3" s="1"/>
  <c r="AQ68" i="5"/>
  <c r="AB20" i="3" s="1"/>
  <c r="AW68" i="5"/>
  <c r="AF20" i="3" s="1"/>
  <c r="BC68" i="5"/>
  <c r="AJ20" i="3"/>
  <c r="BI68" i="5"/>
  <c r="AN20" i="3" s="1"/>
  <c r="BO68" i="5"/>
  <c r="AR20" i="3"/>
  <c r="BU71" i="5"/>
  <c r="AV21" i="3" s="1"/>
  <c r="M71" i="5"/>
  <c r="H21" i="3"/>
  <c r="S71" i="5"/>
  <c r="L21" i="3" s="1"/>
  <c r="Y71" i="5"/>
  <c r="P21" i="3" s="1"/>
  <c r="AE71" i="5"/>
  <c r="T21" i="3" s="1"/>
  <c r="AK71" i="5"/>
  <c r="X21" i="3" s="1"/>
  <c r="AQ71" i="5"/>
  <c r="AB21" i="3" s="1"/>
  <c r="AW71" i="5"/>
  <c r="AF21" i="3"/>
  <c r="BC71" i="5"/>
  <c r="AJ21" i="3" s="1"/>
  <c r="BI71" i="5"/>
  <c r="AN21" i="3"/>
  <c r="BO71" i="5"/>
  <c r="AR21" i="3" s="1"/>
  <c r="BU75" i="5"/>
  <c r="AV22" i="3" s="1"/>
  <c r="M75" i="5"/>
  <c r="H22" i="3" s="1"/>
  <c r="J22" s="1"/>
  <c r="S75" i="5"/>
  <c r="L22" i="3"/>
  <c r="Y75" i="5"/>
  <c r="P22" i="3" s="1"/>
  <c r="AE75" i="5"/>
  <c r="T22" i="3"/>
  <c r="AK75" i="5"/>
  <c r="X22" i="3" s="1"/>
  <c r="AQ75" i="5"/>
  <c r="AB22" i="3" s="1"/>
  <c r="AW75" i="5"/>
  <c r="AF22" i="3" s="1"/>
  <c r="BC75" i="5"/>
  <c r="AJ22" i="3" s="1"/>
  <c r="BI75" i="5"/>
  <c r="AN22" i="3" s="1"/>
  <c r="BO75" i="5"/>
  <c r="AR22" i="3"/>
  <c r="BU82" i="5"/>
  <c r="AV23" i="3" s="1"/>
  <c r="M82" i="5"/>
  <c r="H23" i="3"/>
  <c r="S82" i="5"/>
  <c r="L23" i="3" s="1"/>
  <c r="Y82" i="5"/>
  <c r="P23" i="3"/>
  <c r="AE82" i="5"/>
  <c r="T23" i="3" s="1"/>
  <c r="AK82" i="5"/>
  <c r="X23" i="3" s="1"/>
  <c r="AQ82" i="5"/>
  <c r="AB23" i="3" s="1"/>
  <c r="AW82" i="5"/>
  <c r="AF23" i="3" s="1"/>
  <c r="BC82" i="5"/>
  <c r="AJ23" i="3" s="1"/>
  <c r="BI82" i="5"/>
  <c r="AN23" i="3"/>
  <c r="BO82" i="5"/>
  <c r="AR23" i="3" s="1"/>
  <c r="BU66" i="5"/>
  <c r="AV24" i="3" s="1"/>
  <c r="M66" i="5"/>
  <c r="H24" i="3" s="1"/>
  <c r="S66" i="5"/>
  <c r="L24" i="3" s="1"/>
  <c r="P24"/>
  <c r="AE66" i="5"/>
  <c r="T24" i="3" s="1"/>
  <c r="AK66" i="5"/>
  <c r="X24" i="3" s="1"/>
  <c r="AQ66" i="5"/>
  <c r="AB24" i="3" s="1"/>
  <c r="AW66" i="5"/>
  <c r="AF24" i="3"/>
  <c r="BC66" i="5"/>
  <c r="AJ24" i="3" s="1"/>
  <c r="BI66" i="5"/>
  <c r="AN24" i="3"/>
  <c r="BO66" i="5"/>
  <c r="AR24" i="3" s="1"/>
  <c r="BU65" i="5"/>
  <c r="AV25" i="3" s="1"/>
  <c r="M65" i="5"/>
  <c r="H25" i="3" s="1"/>
  <c r="J25" s="1"/>
  <c r="S65" i="5"/>
  <c r="L25" i="3"/>
  <c r="Y65" i="5"/>
  <c r="P25" i="3" s="1"/>
  <c r="AE65" i="5"/>
  <c r="T25" i="3"/>
  <c r="AK65" i="5"/>
  <c r="X25" i="3" s="1"/>
  <c r="AQ65" i="5"/>
  <c r="AB25" i="3" s="1"/>
  <c r="AW65" i="5"/>
  <c r="AF25" i="3" s="1"/>
  <c r="BC65" i="5"/>
  <c r="AJ25" i="3" s="1"/>
  <c r="BI65" i="5"/>
  <c r="AN25" i="3" s="1"/>
  <c r="BO65" i="5"/>
  <c r="AR25" i="3"/>
  <c r="BU84" i="5"/>
  <c r="AV26" i="3" s="1"/>
  <c r="M84" i="5"/>
  <c r="H26" i="3"/>
  <c r="J26" s="1"/>
  <c r="S84" i="5"/>
  <c r="L26" i="3" s="1"/>
  <c r="Y84" i="5"/>
  <c r="P26" i="3"/>
  <c r="AE84" i="5"/>
  <c r="T26" i="3" s="1"/>
  <c r="AK84" i="5"/>
  <c r="X26" i="3" s="1"/>
  <c r="AQ84" i="5"/>
  <c r="AB26" i="3" s="1"/>
  <c r="AW84" i="5"/>
  <c r="AF26" i="3" s="1"/>
  <c r="BC84" i="5"/>
  <c r="AJ26" i="3" s="1"/>
  <c r="BI84" i="5"/>
  <c r="AN26" i="3"/>
  <c r="BO84" i="5"/>
  <c r="AR26" i="3" s="1"/>
  <c r="BU78" i="5"/>
  <c r="AV27" i="3" s="1"/>
  <c r="M78" i="5"/>
  <c r="H27" i="3" s="1"/>
  <c r="J27"/>
  <c r="S78" i="5"/>
  <c r="L27" i="3" s="1"/>
  <c r="Y78" i="5"/>
  <c r="P27" i="3" s="1"/>
  <c r="AE78" i="5"/>
  <c r="T27" i="3" s="1"/>
  <c r="AK78" i="5"/>
  <c r="X27" i="3" s="1"/>
  <c r="AQ78" i="5"/>
  <c r="AB27" i="3"/>
  <c r="AW78" i="5"/>
  <c r="AF27" i="3" s="1"/>
  <c r="BC78" i="5"/>
  <c r="AJ27" i="3"/>
  <c r="BI78" i="5"/>
  <c r="AN27" i="3" s="1"/>
  <c r="BO78" i="5"/>
  <c r="AR27" i="3" s="1"/>
  <c r="BU83" i="5"/>
  <c r="AV28" i="3"/>
  <c r="M83" i="5"/>
  <c r="H28" i="3" s="1"/>
  <c r="S83" i="5"/>
  <c r="L28" i="3" s="1"/>
  <c r="Y83" i="5"/>
  <c r="P28" i="3" s="1"/>
  <c r="AE83" i="5"/>
  <c r="T28" i="3" s="1"/>
  <c r="AK83" i="5"/>
  <c r="X28" i="3"/>
  <c r="AQ83" i="5"/>
  <c r="AB28" i="3" s="1"/>
  <c r="AW83" i="5"/>
  <c r="AF28" i="3"/>
  <c r="BC83" i="5"/>
  <c r="AJ28" i="3" s="1"/>
  <c r="BI83" i="5"/>
  <c r="AN28" i="3" s="1"/>
  <c r="BO83" i="5"/>
  <c r="AR28" i="3" s="1"/>
  <c r="BU67" i="5"/>
  <c r="AV29" i="3" s="1"/>
  <c r="M67" i="5"/>
  <c r="H29" i="3" s="1"/>
  <c r="J29" s="1"/>
  <c r="S67" i="5"/>
  <c r="L29" i="3"/>
  <c r="Y67" i="5"/>
  <c r="P29" i="3" s="1"/>
  <c r="AE67" i="5"/>
  <c r="T29" i="3"/>
  <c r="AK67" i="5"/>
  <c r="X29" i="3" s="1"/>
  <c r="AQ67" i="5"/>
  <c r="AB29" i="3" s="1"/>
  <c r="AW67" i="5"/>
  <c r="AF29" i="3" s="1"/>
  <c r="BC67" i="5"/>
  <c r="AJ29" i="3" s="1"/>
  <c r="BI67" i="5"/>
  <c r="AN29" i="3" s="1"/>
  <c r="BO67" i="5"/>
  <c r="AR29" i="3"/>
  <c r="BU81" i="5"/>
  <c r="AV30" i="3" s="1"/>
  <c r="M81" i="5"/>
  <c r="H30" i="3"/>
  <c r="S81" i="5"/>
  <c r="L30" i="3" s="1"/>
  <c r="Y81" i="5"/>
  <c r="P30" i="3"/>
  <c r="AE81" i="5"/>
  <c r="T30" i="3" s="1"/>
  <c r="AK81" i="5"/>
  <c r="X30" i="3" s="1"/>
  <c r="AQ81" i="5"/>
  <c r="AB30" i="3" s="1"/>
  <c r="AW81" i="5"/>
  <c r="AF30" i="3" s="1"/>
  <c r="BC81" i="5"/>
  <c r="AJ30" i="3" s="1"/>
  <c r="BI81" i="5"/>
  <c r="AN30" i="3"/>
  <c r="BO81" i="5"/>
  <c r="AR30" i="3" s="1"/>
  <c r="BU70" i="5"/>
  <c r="AV31" i="3" s="1"/>
  <c r="M70" i="5"/>
  <c r="H31" i="3" s="1"/>
  <c r="J31" s="1"/>
  <c r="S70" i="5"/>
  <c r="L31" i="3" s="1"/>
  <c r="Y70" i="5"/>
  <c r="P31" i="3" s="1"/>
  <c r="AE70" i="5"/>
  <c r="T31" i="3"/>
  <c r="AK70" i="5"/>
  <c r="X31" i="3" s="1"/>
  <c r="AQ70" i="5"/>
  <c r="AB31" i="3"/>
  <c r="AW70" i="5"/>
  <c r="AF31" i="3" s="1"/>
  <c r="BC70" i="5"/>
  <c r="AJ31" i="3" s="1"/>
  <c r="BI70" i="5"/>
  <c r="AN31" i="3" s="1"/>
  <c r="BO70" i="5"/>
  <c r="AR31" i="3" s="1"/>
  <c r="BU80" i="5"/>
  <c r="AV32" i="3"/>
  <c r="M80" i="5"/>
  <c r="H32" i="3" s="1"/>
  <c r="S80" i="5"/>
  <c r="Y80"/>
  <c r="P32" i="3"/>
  <c r="AE80" i="5"/>
  <c r="T32" i="3" s="1"/>
  <c r="AK80" i="5"/>
  <c r="X32" i="3"/>
  <c r="AQ80" i="5"/>
  <c r="AB32" i="3" s="1"/>
  <c r="AW80" i="5"/>
  <c r="AF32" i="3" s="1"/>
  <c r="BC80" i="5"/>
  <c r="AJ32" i="3" s="1"/>
  <c r="BI80" i="5"/>
  <c r="AN32" i="3" s="1"/>
  <c r="BO80" i="5"/>
  <c r="AR32" i="3" s="1"/>
  <c r="BU72" i="5"/>
  <c r="AV34" i="3" s="1"/>
  <c r="M72" i="5"/>
  <c r="H34" i="3" s="1"/>
  <c r="S72" i="5"/>
  <c r="L34" i="3" s="1"/>
  <c r="Y72" i="5"/>
  <c r="P34" i="3" s="1"/>
  <c r="AE72" i="5"/>
  <c r="T34" i="3" s="1"/>
  <c r="AK72" i="5"/>
  <c r="X34" i="3" s="1"/>
  <c r="AQ72" i="5"/>
  <c r="AB34" i="3"/>
  <c r="AW72" i="5"/>
  <c r="AF34" i="3" s="1"/>
  <c r="BC72" i="5"/>
  <c r="AJ34" i="3"/>
  <c r="BI72" i="5"/>
  <c r="AN34" i="3" s="1"/>
  <c r="BO72" i="5"/>
  <c r="AR34" i="3" s="1"/>
  <c r="BU64" i="5"/>
  <c r="AV35" i="3"/>
  <c r="M64" i="5"/>
  <c r="H35" i="3" s="1"/>
  <c r="J35" s="1"/>
  <c r="N35" s="1"/>
  <c r="R35" s="1"/>
  <c r="S64" i="5"/>
  <c r="L35" i="3" s="1"/>
  <c r="Y64" i="5"/>
  <c r="P35" i="3" s="1"/>
  <c r="AE64" i="5"/>
  <c r="T35" i="3" s="1"/>
  <c r="AK64" i="5"/>
  <c r="X35" i="3"/>
  <c r="AQ64" i="5"/>
  <c r="AB35" i="3" s="1"/>
  <c r="AW64" i="5"/>
  <c r="AF35" i="3"/>
  <c r="BC64" i="5"/>
  <c r="AJ35" i="3" s="1"/>
  <c r="BI64" i="5"/>
  <c r="AN35" i="3" s="1"/>
  <c r="BO64" i="5"/>
  <c r="AR35" i="3" s="1"/>
  <c r="BU86" i="5"/>
  <c r="AV36" i="3" s="1"/>
  <c r="M86" i="5"/>
  <c r="H36" i="3" s="1"/>
  <c r="J36" s="1"/>
  <c r="N36" s="1"/>
  <c r="R36" s="1"/>
  <c r="V36" s="1"/>
  <c r="Z36" s="1"/>
  <c r="AD36" s="1"/>
  <c r="AH36" s="1"/>
  <c r="S86" i="5"/>
  <c r="L36" i="3"/>
  <c r="Y86" i="5"/>
  <c r="P36" i="3" s="1"/>
  <c r="AE86" i="5"/>
  <c r="T36" i="3"/>
  <c r="AK86" i="5"/>
  <c r="X36" i="3" s="1"/>
  <c r="AQ86" i="5"/>
  <c r="AB36" i="3"/>
  <c r="AW86" i="5"/>
  <c r="AF36" i="3" s="1"/>
  <c r="BC86" i="5"/>
  <c r="AJ36" i="3" s="1"/>
  <c r="BI86" i="5"/>
  <c r="AN36" i="3" s="1"/>
  <c r="BO86" i="5"/>
  <c r="AR36" i="3" s="1"/>
  <c r="BU88" i="5"/>
  <c r="AV37" i="3"/>
  <c r="M88" i="5"/>
  <c r="H37" i="3" s="1"/>
  <c r="S88" i="5"/>
  <c r="L37" i="3" s="1"/>
  <c r="Y88" i="5"/>
  <c r="P37" i="3"/>
  <c r="AE88" i="5"/>
  <c r="T37" i="3" s="1"/>
  <c r="AK88" i="5"/>
  <c r="X37" i="3"/>
  <c r="AQ88" i="5"/>
  <c r="AB37" i="3" s="1"/>
  <c r="AW88" i="5"/>
  <c r="AF37" i="3" s="1"/>
  <c r="BC88" i="5"/>
  <c r="AJ37" i="3" s="1"/>
  <c r="BI88" i="5"/>
  <c r="AN37" i="3" s="1"/>
  <c r="BO88" i="5"/>
  <c r="AR37" i="3" s="1"/>
  <c r="BU74" i="5"/>
  <c r="AV38" i="3" s="1"/>
  <c r="M74" i="5"/>
  <c r="H38" i="3" s="1"/>
  <c r="J38" s="1"/>
  <c r="N38" s="1"/>
  <c r="R38" s="1"/>
  <c r="V38" s="1"/>
  <c r="Z38" s="1"/>
  <c r="AD38" s="1"/>
  <c r="AH38" s="1"/>
  <c r="AL38" s="1"/>
  <c r="AP38" s="1"/>
  <c r="AT38" s="1"/>
  <c r="BD38" s="1"/>
  <c r="S74" i="5"/>
  <c r="L38" i="3"/>
  <c r="Y74" i="5"/>
  <c r="P38" i="3" s="1"/>
  <c r="AE74" i="5"/>
  <c r="T38" i="3"/>
  <c r="AK74" i="5"/>
  <c r="X38" i="3" s="1"/>
  <c r="AQ74" i="5"/>
  <c r="AB38" i="3"/>
  <c r="AW74" i="5"/>
  <c r="AF38" i="3" s="1"/>
  <c r="BC74" i="5"/>
  <c r="AJ38" i="3"/>
  <c r="BI74" i="5"/>
  <c r="AN38" i="3" s="1"/>
  <c r="BO74" i="5"/>
  <c r="AR38" i="3"/>
  <c r="BU69" i="5"/>
  <c r="AV39" i="3" s="1"/>
  <c r="M69" i="5"/>
  <c r="H39" i="3"/>
  <c r="S69" i="5"/>
  <c r="Y69"/>
  <c r="P39" i="3" s="1"/>
  <c r="AE69" i="5"/>
  <c r="T39" i="3" s="1"/>
  <c r="AK69" i="5"/>
  <c r="X39" i="3" s="1"/>
  <c r="AQ69" i="5"/>
  <c r="AB39" i="3" s="1"/>
  <c r="AW69" i="5"/>
  <c r="AF39" i="3"/>
  <c r="BC69" i="5"/>
  <c r="AJ39" i="3" s="1"/>
  <c r="BI69" i="5"/>
  <c r="AN39" i="3"/>
  <c r="BO69" i="5"/>
  <c r="AR39" i="3" s="1"/>
  <c r="BU73" i="5"/>
  <c r="AV40" i="3" s="1"/>
  <c r="M73" i="5"/>
  <c r="H40" i="3" s="1"/>
  <c r="J40" s="1"/>
  <c r="S73" i="5"/>
  <c r="L40" i="3"/>
  <c r="Y73" i="5"/>
  <c r="P40" i="3" s="1"/>
  <c r="AE73" i="5"/>
  <c r="T40" i="3"/>
  <c r="AK73" i="5"/>
  <c r="X40" i="3" s="1"/>
  <c r="AQ73" i="5"/>
  <c r="AB40" i="3" s="1"/>
  <c r="AW73" i="5"/>
  <c r="AF40" i="3" s="1"/>
  <c r="BC73" i="5"/>
  <c r="AJ40" i="3" s="1"/>
  <c r="BI73" i="5"/>
  <c r="AN40" i="3" s="1"/>
  <c r="BO73" i="5"/>
  <c r="AR40" i="3"/>
  <c r="BU90" i="5"/>
  <c r="AV41" i="3" s="1"/>
  <c r="M90" i="5"/>
  <c r="H41" i="3"/>
  <c r="S90" i="5"/>
  <c r="L41" i="3" s="1"/>
  <c r="Y90" i="5"/>
  <c r="P41" i="3"/>
  <c r="AE90" i="5"/>
  <c r="T41" i="3" s="1"/>
  <c r="AK90" i="5"/>
  <c r="X41" i="3" s="1"/>
  <c r="AQ90" i="5"/>
  <c r="AB41" i="3" s="1"/>
  <c r="AW90" i="5"/>
  <c r="AF41" i="3" s="1"/>
  <c r="BC90" i="5"/>
  <c r="AJ41" i="3" s="1"/>
  <c r="BI90" i="5"/>
  <c r="AN41" i="3"/>
  <c r="BO90" i="5"/>
  <c r="AR41" i="3" s="1"/>
  <c r="AP42"/>
  <c r="AT42" s="1"/>
  <c r="BD42"/>
  <c r="BU77" i="5"/>
  <c r="AV43" i="3" s="1"/>
  <c r="M77" i="5"/>
  <c r="H43" i="3"/>
  <c r="J43" s="1"/>
  <c r="S77" i="5"/>
  <c r="L43" i="3" s="1"/>
  <c r="Y77" i="5"/>
  <c r="P43" i="3" s="1"/>
  <c r="AE77" i="5"/>
  <c r="T43" i="3" s="1"/>
  <c r="AK77" i="5"/>
  <c r="X43" i="3" s="1"/>
  <c r="AQ77" i="5"/>
  <c r="AB43" i="3" s="1"/>
  <c r="AW77" i="5"/>
  <c r="AF43" i="3"/>
  <c r="BC77" i="5"/>
  <c r="AJ43" i="3" s="1"/>
  <c r="BI77" i="5"/>
  <c r="AN43" i="3"/>
  <c r="BO77" i="5"/>
  <c r="AR43" i="3" s="1"/>
  <c r="AV44"/>
  <c r="M63" i="5"/>
  <c r="H44" i="3"/>
  <c r="S63" i="5"/>
  <c r="L44" i="3" s="1"/>
  <c r="AE63" i="5"/>
  <c r="P44" i="3" s="1"/>
  <c r="T44"/>
  <c r="X44"/>
  <c r="AK63" i="5"/>
  <c r="AB44" i="3" s="1"/>
  <c r="AF44"/>
  <c r="AJ44"/>
  <c r="AW63" i="5"/>
  <c r="AN44" i="3" s="1"/>
  <c r="AR44"/>
  <c r="AV45"/>
  <c r="M79" i="5"/>
  <c r="H45" i="3" s="1"/>
  <c r="J45" s="1"/>
  <c r="N45" s="1"/>
  <c r="S79" i="5"/>
  <c r="L45" i="3"/>
  <c r="AE79" i="5"/>
  <c r="X45" i="3"/>
  <c r="AK79" i="5"/>
  <c r="AB45" i="3"/>
  <c r="AF45"/>
  <c r="AJ45"/>
  <c r="AW79" i="5"/>
  <c r="AN45" i="3" s="1"/>
  <c r="AR45"/>
  <c r="BU89" i="5"/>
  <c r="AV46" i="3" s="1"/>
  <c r="M89" i="5"/>
  <c r="H46" i="3" s="1"/>
  <c r="J46" s="1"/>
  <c r="S89" i="5"/>
  <c r="L46" i="3"/>
  <c r="Y89" i="5"/>
  <c r="P46" i="3" s="1"/>
  <c r="AE89" i="5"/>
  <c r="T46" i="3" s="1"/>
  <c r="AK89" i="5"/>
  <c r="X46" i="3" s="1"/>
  <c r="AQ89" i="5"/>
  <c r="AB46" i="3" s="1"/>
  <c r="AW89" i="5"/>
  <c r="AF46" i="3" s="1"/>
  <c r="BC89" i="5"/>
  <c r="AJ46" i="3"/>
  <c r="BI89" i="5"/>
  <c r="AN46" i="3" s="1"/>
  <c r="BO89" i="5"/>
  <c r="AR46" i="3"/>
  <c r="BU76" i="5"/>
  <c r="AV47" i="3" s="1"/>
  <c r="M76" i="5"/>
  <c r="H47" i="3"/>
  <c r="J47" s="1"/>
  <c r="S76" i="5"/>
  <c r="L47" i="3" s="1"/>
  <c r="Y76" i="5"/>
  <c r="P47" i="3" s="1"/>
  <c r="AE76" i="5"/>
  <c r="T47" i="3" s="1"/>
  <c r="AK76" i="5"/>
  <c r="X47" i="3" s="1"/>
  <c r="AQ76" i="5"/>
  <c r="AB47" i="3" s="1"/>
  <c r="AW76" i="5"/>
  <c r="AF47" i="3"/>
  <c r="BC76" i="5"/>
  <c r="AJ47" i="3" s="1"/>
  <c r="BI76" i="5"/>
  <c r="AN47" i="3"/>
  <c r="BO76" i="5"/>
  <c r="AR47" i="3" s="1"/>
  <c r="AV48"/>
  <c r="AH48"/>
  <c r="BC92" i="5"/>
  <c r="AJ48" i="3" s="1"/>
  <c r="AL48" s="1"/>
  <c r="BI92" i="5"/>
  <c r="AN48" i="3" s="1"/>
  <c r="BO92" i="5"/>
  <c r="AR48" i="3" s="1"/>
  <c r="BU57" i="5"/>
  <c r="AV51" i="3" s="1"/>
  <c r="M57" i="5"/>
  <c r="H51" i="3" s="1"/>
  <c r="J51" s="1"/>
  <c r="S57" i="5"/>
  <c r="L51" i="3" s="1"/>
  <c r="Y57" i="5"/>
  <c r="P51" i="3" s="1"/>
  <c r="AE57" i="5"/>
  <c r="T51" i="3" s="1"/>
  <c r="AK57" i="5"/>
  <c r="X51" i="3" s="1"/>
  <c r="AQ57" i="5"/>
  <c r="AB51" i="3"/>
  <c r="AW57" i="5"/>
  <c r="AF51" i="3" s="1"/>
  <c r="BC57" i="5"/>
  <c r="AJ51" i="3"/>
  <c r="BI57" i="5"/>
  <c r="AN51" i="3" s="1"/>
  <c r="BO57" i="5"/>
  <c r="AR51" i="3" s="1"/>
  <c r="BU55" i="5"/>
  <c r="AV14" i="3"/>
  <c r="M55" i="5"/>
  <c r="H14" i="3" s="1"/>
  <c r="H16" s="1"/>
  <c r="S55" i="5"/>
  <c r="L14" i="3" s="1"/>
  <c r="Y55" i="5"/>
  <c r="P14" i="3" s="1"/>
  <c r="AE55" i="5"/>
  <c r="T14" i="3" s="1"/>
  <c r="AK55" i="5"/>
  <c r="X14" i="3"/>
  <c r="AQ55" i="5"/>
  <c r="AB14" i="3" s="1"/>
  <c r="AW55" i="5"/>
  <c r="AF14" i="3"/>
  <c r="BC55" i="5"/>
  <c r="AJ14" i="3" s="1"/>
  <c r="BI55" i="5"/>
  <c r="AN14" i="3" s="1"/>
  <c r="BO55" i="5"/>
  <c r="AR14" i="3" s="1"/>
  <c r="BD10"/>
  <c r="BU54" i="5"/>
  <c r="AV13" i="3" s="1"/>
  <c r="M54" i="5"/>
  <c r="H13" i="3"/>
  <c r="S54" i="5"/>
  <c r="L13" i="3" s="1"/>
  <c r="Y54" i="5"/>
  <c r="P13" i="3"/>
  <c r="AE54" i="5"/>
  <c r="T13" i="3" s="1"/>
  <c r="AK54" i="5"/>
  <c r="X13" i="3" s="1"/>
  <c r="AQ54" i="5"/>
  <c r="AB13" i="3" s="1"/>
  <c r="AW54" i="5"/>
  <c r="AF13" i="3" s="1"/>
  <c r="AF16" s="1"/>
  <c r="BC54" i="5"/>
  <c r="AJ13" i="3" s="1"/>
  <c r="BI54" i="5"/>
  <c r="AN13" i="3"/>
  <c r="AN16" s="1"/>
  <c r="BO54" i="5"/>
  <c r="AR13" i="3" s="1"/>
  <c r="BU56" i="5"/>
  <c r="BV56" s="1"/>
  <c r="AV15" i="3"/>
  <c r="BD15" s="1"/>
  <c r="AW49"/>
  <c r="BD52"/>
  <c r="M85" i="5"/>
  <c r="H42" i="3" s="1"/>
  <c r="J42"/>
  <c r="E53"/>
  <c r="BC49"/>
  <c r="BB49"/>
  <c r="BA49"/>
  <c r="AZ49"/>
  <c r="AY49"/>
  <c r="AX49"/>
  <c r="AU49"/>
  <c r="AS49"/>
  <c r="AQ49"/>
  <c r="AO49"/>
  <c r="AM49"/>
  <c r="AK49"/>
  <c r="AI49"/>
  <c r="AG49"/>
  <c r="AE49"/>
  <c r="AC49"/>
  <c r="AA49"/>
  <c r="Y49"/>
  <c r="W49"/>
  <c r="U49"/>
  <c r="S49"/>
  <c r="S85" i="5"/>
  <c r="AE85"/>
  <c r="P42" i="3"/>
  <c r="Q49"/>
  <c r="O49"/>
  <c r="M49"/>
  <c r="K49"/>
  <c r="I49"/>
  <c r="G49"/>
  <c r="E49"/>
  <c r="C93" i="5"/>
  <c r="D93"/>
  <c r="E93"/>
  <c r="F93"/>
  <c r="I93"/>
  <c r="J93"/>
  <c r="K93"/>
  <c r="L93"/>
  <c r="M6"/>
  <c r="M7"/>
  <c r="M8"/>
  <c r="M9"/>
  <c r="N9" s="1"/>
  <c r="M10"/>
  <c r="M11"/>
  <c r="M12"/>
  <c r="N12" s="1"/>
  <c r="T12" s="1"/>
  <c r="Z12" s="1"/>
  <c r="M13"/>
  <c r="M14"/>
  <c r="M15"/>
  <c r="M16"/>
  <c r="M17"/>
  <c r="M18"/>
  <c r="N18" s="1"/>
  <c r="M61"/>
  <c r="M19"/>
  <c r="M20"/>
  <c r="M21"/>
  <c r="M22"/>
  <c r="M23"/>
  <c r="M24"/>
  <c r="M25"/>
  <c r="M26"/>
  <c r="M27"/>
  <c r="N27" s="1"/>
  <c r="M29"/>
  <c r="M30"/>
  <c r="M31"/>
  <c r="M32"/>
  <c r="N32" s="1"/>
  <c r="M33"/>
  <c r="N33" s="1"/>
  <c r="T33" s="1"/>
  <c r="Z33" s="1"/>
  <c r="AF33" s="1"/>
  <c r="AL33" s="1"/>
  <c r="AR33" s="1"/>
  <c r="AX33" s="1"/>
  <c r="BD33" s="1"/>
  <c r="BJ33" s="1"/>
  <c r="BP33" s="1"/>
  <c r="BV33" s="1"/>
  <c r="M34"/>
  <c r="M35"/>
  <c r="M36"/>
  <c r="N36" s="1"/>
  <c r="M37"/>
  <c r="M38"/>
  <c r="M39"/>
  <c r="M40"/>
  <c r="N40" s="1"/>
  <c r="T40" s="1"/>
  <c r="Z40" s="1"/>
  <c r="AF40" s="1"/>
  <c r="AL40" s="1"/>
  <c r="AR40" s="1"/>
  <c r="AX40" s="1"/>
  <c r="BD40" s="1"/>
  <c r="BJ40" s="1"/>
  <c r="BP40" s="1"/>
  <c r="BV40" s="1"/>
  <c r="M42"/>
  <c r="M43"/>
  <c r="N43" s="1"/>
  <c r="M44"/>
  <c r="M45"/>
  <c r="M46"/>
  <c r="M47"/>
  <c r="N47" s="1"/>
  <c r="M58"/>
  <c r="M60"/>
  <c r="N60" s="1"/>
  <c r="T60" s="1"/>
  <c r="Z60" s="1"/>
  <c r="M91"/>
  <c r="N49"/>
  <c r="T49" s="1"/>
  <c r="Z49" s="1"/>
  <c r="AF49" s="1"/>
  <c r="AL49" s="1"/>
  <c r="AR49" s="1"/>
  <c r="AX49" s="1"/>
  <c r="BD49" s="1"/>
  <c r="N11"/>
  <c r="T11" s="1"/>
  <c r="N15"/>
  <c r="N10"/>
  <c r="N34"/>
  <c r="N81"/>
  <c r="T81" s="1"/>
  <c r="Z81" s="1"/>
  <c r="AF81" s="1"/>
  <c r="AL81" s="1"/>
  <c r="AR81" s="1"/>
  <c r="AX81" s="1"/>
  <c r="BD81" s="1"/>
  <c r="BJ81" s="1"/>
  <c r="BP81" s="1"/>
  <c r="BV81" s="1"/>
  <c r="N35"/>
  <c r="N39"/>
  <c r="T39" s="1"/>
  <c r="Z39" s="1"/>
  <c r="N84"/>
  <c r="T84" s="1"/>
  <c r="Z84" s="1"/>
  <c r="AF84" s="1"/>
  <c r="AL84" s="1"/>
  <c r="AR84" s="1"/>
  <c r="AX84" s="1"/>
  <c r="BD84" s="1"/>
  <c r="BJ84" s="1"/>
  <c r="BP84" s="1"/>
  <c r="BV84" s="1"/>
  <c r="N74"/>
  <c r="T74" s="1"/>
  <c r="Z74" s="1"/>
  <c r="AF74" s="1"/>
  <c r="AL74" s="1"/>
  <c r="AR74" s="1"/>
  <c r="AX74" s="1"/>
  <c r="BD74" s="1"/>
  <c r="BJ74" s="1"/>
  <c r="BP74" s="1"/>
  <c r="BV74" s="1"/>
  <c r="N80"/>
  <c r="N14"/>
  <c r="N67"/>
  <c r="T67" s="1"/>
  <c r="Z67" s="1"/>
  <c r="AF67" s="1"/>
  <c r="AL67" s="1"/>
  <c r="AR67" s="1"/>
  <c r="AX67" s="1"/>
  <c r="BD67" s="1"/>
  <c r="BJ67" s="1"/>
  <c r="BP67" s="1"/>
  <c r="BV67" s="1"/>
  <c r="N83"/>
  <c r="T83" s="1"/>
  <c r="Z83" s="1"/>
  <c r="N64"/>
  <c r="T64" s="1"/>
  <c r="Z64" s="1"/>
  <c r="AF64" s="1"/>
  <c r="AL64" s="1"/>
  <c r="AR64" s="1"/>
  <c r="AX64" s="1"/>
  <c r="BD64" s="1"/>
  <c r="BJ64" s="1"/>
  <c r="BP64" s="1"/>
  <c r="BV64" s="1"/>
  <c r="N69"/>
  <c r="N65"/>
  <c r="T65" s="1"/>
  <c r="Z65" s="1"/>
  <c r="AF65" s="1"/>
  <c r="AL65" s="1"/>
  <c r="AR65" s="1"/>
  <c r="AX65" s="1"/>
  <c r="BD65" s="1"/>
  <c r="BJ65" s="1"/>
  <c r="BP65" s="1"/>
  <c r="BV65" s="1"/>
  <c r="N13"/>
  <c r="N25"/>
  <c r="N26"/>
  <c r="T26" s="1"/>
  <c r="N52"/>
  <c r="T52" s="1"/>
  <c r="Z52" s="1"/>
  <c r="AF52" s="1"/>
  <c r="AL52" s="1"/>
  <c r="AR52" s="1"/>
  <c r="N53"/>
  <c r="N63"/>
  <c r="N76"/>
  <c r="T76" s="1"/>
  <c r="Z76" s="1"/>
  <c r="N77"/>
  <c r="T77" s="1"/>
  <c r="Z77" s="1"/>
  <c r="AF77" s="1"/>
  <c r="AL77" s="1"/>
  <c r="N79"/>
  <c r="T79" s="1"/>
  <c r="N85"/>
  <c r="N88"/>
  <c r="T88" s="1"/>
  <c r="Z88" s="1"/>
  <c r="AF88" s="1"/>
  <c r="AL88" s="1"/>
  <c r="AR88" s="1"/>
  <c r="AX88" s="1"/>
  <c r="BD88" s="1"/>
  <c r="BJ88" s="1"/>
  <c r="BP88" s="1"/>
  <c r="BV88" s="1"/>
  <c r="N6"/>
  <c r="O93"/>
  <c r="P93"/>
  <c r="Q93"/>
  <c r="R93"/>
  <c r="S6"/>
  <c r="S7"/>
  <c r="S8"/>
  <c r="S9"/>
  <c r="S10"/>
  <c r="T10" s="1"/>
  <c r="S11"/>
  <c r="S12"/>
  <c r="S13"/>
  <c r="S14"/>
  <c r="S15"/>
  <c r="S16"/>
  <c r="S17"/>
  <c r="S18"/>
  <c r="S61"/>
  <c r="S19"/>
  <c r="S20"/>
  <c r="S21"/>
  <c r="S22"/>
  <c r="S23"/>
  <c r="S24"/>
  <c r="S25"/>
  <c r="S26"/>
  <c r="S27"/>
  <c r="S29"/>
  <c r="S30"/>
  <c r="S31"/>
  <c r="S32"/>
  <c r="S33"/>
  <c r="S34"/>
  <c r="S35"/>
  <c r="S36"/>
  <c r="S37"/>
  <c r="S38"/>
  <c r="S39"/>
  <c r="S40"/>
  <c r="S42"/>
  <c r="S43"/>
  <c r="S44"/>
  <c r="S45"/>
  <c r="S46"/>
  <c r="S47"/>
  <c r="S58"/>
  <c r="S60"/>
  <c r="S91"/>
  <c r="T35"/>
  <c r="T53"/>
  <c r="Z53" s="1"/>
  <c r="AF53" s="1"/>
  <c r="AL53" s="1"/>
  <c r="AR53" s="1"/>
  <c r="AX53" s="1"/>
  <c r="BD53" s="1"/>
  <c r="BJ53" s="1"/>
  <c r="BP53" s="1"/>
  <c r="BV53" s="1"/>
  <c r="U93"/>
  <c r="V93"/>
  <c r="W93"/>
  <c r="X93"/>
  <c r="Y6"/>
  <c r="Y7"/>
  <c r="Y8"/>
  <c r="Y9"/>
  <c r="Y10"/>
  <c r="Y11"/>
  <c r="Y12"/>
  <c r="Y13"/>
  <c r="Y14"/>
  <c r="Y15"/>
  <c r="Y16"/>
  <c r="Y17"/>
  <c r="Y18"/>
  <c r="Y61"/>
  <c r="Y19"/>
  <c r="Y20"/>
  <c r="Y21"/>
  <c r="Y22"/>
  <c r="Y23"/>
  <c r="Y24"/>
  <c r="Y25"/>
  <c r="Y26"/>
  <c r="Y27"/>
  <c r="Y29"/>
  <c r="Y30"/>
  <c r="Y31"/>
  <c r="Y32"/>
  <c r="Y33"/>
  <c r="Y34"/>
  <c r="Y35"/>
  <c r="Y36"/>
  <c r="Y37"/>
  <c r="Y38"/>
  <c r="Y39"/>
  <c r="Y40"/>
  <c r="Y42"/>
  <c r="Y43"/>
  <c r="Y44"/>
  <c r="Y45"/>
  <c r="Y46"/>
  <c r="Y47"/>
  <c r="Y58"/>
  <c r="Y60"/>
  <c r="Y63"/>
  <c r="Y66"/>
  <c r="Y79"/>
  <c r="Y85"/>
  <c r="Y91"/>
  <c r="AA93"/>
  <c r="AB93"/>
  <c r="AC93"/>
  <c r="AD93"/>
  <c r="AE6"/>
  <c r="AE7"/>
  <c r="AE8"/>
  <c r="AE9"/>
  <c r="AE10"/>
  <c r="AE11"/>
  <c r="AE12"/>
  <c r="AE13"/>
  <c r="AE14"/>
  <c r="AE15"/>
  <c r="AE16"/>
  <c r="AE17"/>
  <c r="AE18"/>
  <c r="AE61"/>
  <c r="AE19"/>
  <c r="AE20"/>
  <c r="AE21"/>
  <c r="AE22"/>
  <c r="AE23"/>
  <c r="AE24"/>
  <c r="AE25"/>
  <c r="AE26"/>
  <c r="AE27"/>
  <c r="AE29"/>
  <c r="AE30"/>
  <c r="AE31"/>
  <c r="AE32"/>
  <c r="AE33"/>
  <c r="AE34"/>
  <c r="AE35"/>
  <c r="AE36"/>
  <c r="AE37"/>
  <c r="AE38"/>
  <c r="AE39"/>
  <c r="AE40"/>
  <c r="AE42"/>
  <c r="AE43"/>
  <c r="AE44"/>
  <c r="AE45"/>
  <c r="AE46"/>
  <c r="AE47"/>
  <c r="AE58"/>
  <c r="AE60"/>
  <c r="AE91"/>
  <c r="AF83"/>
  <c r="AL83" s="1"/>
  <c r="AR83" s="1"/>
  <c r="AX83" s="1"/>
  <c r="BD83" s="1"/>
  <c r="BJ83" s="1"/>
  <c r="BP83" s="1"/>
  <c r="BV83" s="1"/>
  <c r="AF76"/>
  <c r="AG93"/>
  <c r="AH93"/>
  <c r="AI93"/>
  <c r="AJ93"/>
  <c r="AK6"/>
  <c r="AK7"/>
  <c r="AK8"/>
  <c r="AK9"/>
  <c r="AK10"/>
  <c r="AK11"/>
  <c r="AK12"/>
  <c r="AK13"/>
  <c r="AK14"/>
  <c r="AK15"/>
  <c r="AK16"/>
  <c r="AK17"/>
  <c r="AK18"/>
  <c r="AK61"/>
  <c r="AK19"/>
  <c r="AK20"/>
  <c r="AK21"/>
  <c r="AK22"/>
  <c r="AK23"/>
  <c r="AK24"/>
  <c r="AK25"/>
  <c r="AK26"/>
  <c r="AK27"/>
  <c r="AK29"/>
  <c r="AK30"/>
  <c r="AK31"/>
  <c r="AK32"/>
  <c r="AK33"/>
  <c r="AK34"/>
  <c r="AK35"/>
  <c r="AK36"/>
  <c r="AK37"/>
  <c r="AK38"/>
  <c r="AK39"/>
  <c r="AK40"/>
  <c r="AK42"/>
  <c r="AK43"/>
  <c r="AK44"/>
  <c r="AK45"/>
  <c r="AK46"/>
  <c r="AK47"/>
  <c r="AK58"/>
  <c r="AK60"/>
  <c r="AK85"/>
  <c r="AK91"/>
  <c r="AL76"/>
  <c r="AR76" s="1"/>
  <c r="AX76" s="1"/>
  <c r="BD76" s="1"/>
  <c r="BJ76" s="1"/>
  <c r="BP76" s="1"/>
  <c r="BV76" s="1"/>
  <c r="AM93"/>
  <c r="AN93"/>
  <c r="AO93"/>
  <c r="AP93"/>
  <c r="AQ6"/>
  <c r="AQ7"/>
  <c r="AQ8"/>
  <c r="AQ9"/>
  <c r="AQ10"/>
  <c r="AQ11"/>
  <c r="AQ12"/>
  <c r="AQ13"/>
  <c r="AQ14"/>
  <c r="AQ15"/>
  <c r="AQ16"/>
  <c r="AQ17"/>
  <c r="AQ18"/>
  <c r="AQ61"/>
  <c r="AQ19"/>
  <c r="AQ20"/>
  <c r="AQ21"/>
  <c r="AQ22"/>
  <c r="AQ23"/>
  <c r="AQ24"/>
  <c r="AQ25"/>
  <c r="AQ26"/>
  <c r="AQ27"/>
  <c r="AQ29"/>
  <c r="AQ30"/>
  <c r="AQ31"/>
  <c r="AQ32"/>
  <c r="AQ33"/>
  <c r="AQ34"/>
  <c r="AQ35"/>
  <c r="AQ36"/>
  <c r="AQ37"/>
  <c r="AQ38"/>
  <c r="AQ39"/>
  <c r="AQ40"/>
  <c r="AQ42"/>
  <c r="AQ43"/>
  <c r="AQ44"/>
  <c r="AQ45"/>
  <c r="AQ46"/>
  <c r="AQ47"/>
  <c r="AQ58"/>
  <c r="AQ60"/>
  <c r="AQ63"/>
  <c r="AQ79"/>
  <c r="AQ85"/>
  <c r="AQ91"/>
  <c r="AR92"/>
  <c r="AS93"/>
  <c r="AT93"/>
  <c r="AU93"/>
  <c r="AV93"/>
  <c r="AW6"/>
  <c r="AW7"/>
  <c r="AW8"/>
  <c r="AW9"/>
  <c r="AW10"/>
  <c r="AW11"/>
  <c r="AW12"/>
  <c r="AW13"/>
  <c r="AW14"/>
  <c r="AW15"/>
  <c r="AW16"/>
  <c r="AW17"/>
  <c r="AW18"/>
  <c r="AW61"/>
  <c r="AW19"/>
  <c r="AW20"/>
  <c r="AW21"/>
  <c r="AW22"/>
  <c r="AW23"/>
  <c r="AW24"/>
  <c r="AW25"/>
  <c r="AW26"/>
  <c r="AW27"/>
  <c r="AW29"/>
  <c r="AW30"/>
  <c r="AW31"/>
  <c r="AW32"/>
  <c r="AW33"/>
  <c r="AW34"/>
  <c r="AW35"/>
  <c r="AW36"/>
  <c r="AW37"/>
  <c r="AW38"/>
  <c r="AW39"/>
  <c r="AW40"/>
  <c r="AW42"/>
  <c r="AW43"/>
  <c r="AW44"/>
  <c r="AW45"/>
  <c r="AW46"/>
  <c r="AW47"/>
  <c r="AW58"/>
  <c r="AW60"/>
  <c r="AW85"/>
  <c r="AW91"/>
  <c r="AY93"/>
  <c r="AZ93"/>
  <c r="BA93"/>
  <c r="BB93"/>
  <c r="BC6"/>
  <c r="BC7"/>
  <c r="BC8"/>
  <c r="BC9"/>
  <c r="BC10"/>
  <c r="BC11"/>
  <c r="BC12"/>
  <c r="BC13"/>
  <c r="BC14"/>
  <c r="BC15"/>
  <c r="BC16"/>
  <c r="BC17"/>
  <c r="BC18"/>
  <c r="BC61"/>
  <c r="BC19"/>
  <c r="BC20"/>
  <c r="BC21"/>
  <c r="BC22"/>
  <c r="BC23"/>
  <c r="BC24"/>
  <c r="BC25"/>
  <c r="BC26"/>
  <c r="BC27"/>
  <c r="BC29"/>
  <c r="BC30"/>
  <c r="BC31"/>
  <c r="BC32"/>
  <c r="BC33"/>
  <c r="BC34"/>
  <c r="BC35"/>
  <c r="BC36"/>
  <c r="BC37"/>
  <c r="BC38"/>
  <c r="BC39"/>
  <c r="BC40"/>
  <c r="BC42"/>
  <c r="BC43"/>
  <c r="BC44"/>
  <c r="BC45"/>
  <c r="BC46"/>
  <c r="BC47"/>
  <c r="BC58"/>
  <c r="BC60"/>
  <c r="BC63"/>
  <c r="BC79"/>
  <c r="BC85"/>
  <c r="BC91"/>
  <c r="BD92"/>
  <c r="BE93"/>
  <c r="BF93"/>
  <c r="BG93"/>
  <c r="BH93"/>
  <c r="BI6"/>
  <c r="BI7"/>
  <c r="BI8"/>
  <c r="BI9"/>
  <c r="BI10"/>
  <c r="BI11"/>
  <c r="BI12"/>
  <c r="BI13"/>
  <c r="BI14"/>
  <c r="BI15"/>
  <c r="BI16"/>
  <c r="BI17"/>
  <c r="BI18"/>
  <c r="BI61"/>
  <c r="BI19"/>
  <c r="BI20"/>
  <c r="BI21"/>
  <c r="BI22"/>
  <c r="BI23"/>
  <c r="BI24"/>
  <c r="BI25"/>
  <c r="BI26"/>
  <c r="BI27"/>
  <c r="BI29"/>
  <c r="BI30"/>
  <c r="BI31"/>
  <c r="BI32"/>
  <c r="BI33"/>
  <c r="BI34"/>
  <c r="BI35"/>
  <c r="BI36"/>
  <c r="BI37"/>
  <c r="BI38"/>
  <c r="BI39"/>
  <c r="BI40"/>
  <c r="BI42"/>
  <c r="BI43"/>
  <c r="BI44"/>
  <c r="BI45"/>
  <c r="BI46"/>
  <c r="BI47"/>
  <c r="BI58"/>
  <c r="BI60"/>
  <c r="BI63"/>
  <c r="BI79"/>
  <c r="BI94" s="1"/>
  <c r="BI85"/>
  <c r="BI91"/>
  <c r="BJ92"/>
  <c r="BK93"/>
  <c r="BL93"/>
  <c r="BM93"/>
  <c r="BN93"/>
  <c r="BO6"/>
  <c r="BO93" s="1"/>
  <c r="BO7"/>
  <c r="BO8"/>
  <c r="BO9"/>
  <c r="BO10"/>
  <c r="BO11"/>
  <c r="BO12"/>
  <c r="BO13"/>
  <c r="BO14"/>
  <c r="BO15"/>
  <c r="BO16"/>
  <c r="BO17"/>
  <c r="BO18"/>
  <c r="BO61"/>
  <c r="BO19"/>
  <c r="BO20"/>
  <c r="BO21"/>
  <c r="BO22"/>
  <c r="BO23"/>
  <c r="BO24"/>
  <c r="BO25"/>
  <c r="BO26"/>
  <c r="BO27"/>
  <c r="BO29"/>
  <c r="BO30"/>
  <c r="BO31"/>
  <c r="BO32"/>
  <c r="BO33"/>
  <c r="BO34"/>
  <c r="BO35"/>
  <c r="BO36"/>
  <c r="BO37"/>
  <c r="BO38"/>
  <c r="BO39"/>
  <c r="BO40"/>
  <c r="BO42"/>
  <c r="BO43"/>
  <c r="BO44"/>
  <c r="BO45"/>
  <c r="BO46"/>
  <c r="BO47"/>
  <c r="BO58"/>
  <c r="BO60"/>
  <c r="BO63"/>
  <c r="BO79"/>
  <c r="BO85"/>
  <c r="BO91"/>
  <c r="BP92"/>
  <c r="BV92" s="1"/>
  <c r="BQ93"/>
  <c r="BR93"/>
  <c r="BS93"/>
  <c r="BT93"/>
  <c r="BU6"/>
  <c r="BU7"/>
  <c r="BU8"/>
  <c r="BU9"/>
  <c r="BU10"/>
  <c r="BU11"/>
  <c r="BU12"/>
  <c r="BU13"/>
  <c r="BU14"/>
  <c r="BU15"/>
  <c r="BU16"/>
  <c r="BU17"/>
  <c r="BU18"/>
  <c r="BU61"/>
  <c r="BU19"/>
  <c r="BU20"/>
  <c r="BU21"/>
  <c r="BU22"/>
  <c r="BU23"/>
  <c r="BU24"/>
  <c r="BU25"/>
  <c r="BU26"/>
  <c r="BU27"/>
  <c r="BU29"/>
  <c r="BU30"/>
  <c r="BU31"/>
  <c r="BU32"/>
  <c r="BU33"/>
  <c r="BU34"/>
  <c r="BU35"/>
  <c r="BU36"/>
  <c r="BU37"/>
  <c r="BU38"/>
  <c r="BU39"/>
  <c r="BU40"/>
  <c r="BU42"/>
  <c r="BU43"/>
  <c r="BU44"/>
  <c r="BU45"/>
  <c r="BU46"/>
  <c r="BU47"/>
  <c r="BU58"/>
  <c r="BU60"/>
  <c r="BU63"/>
  <c r="BU79"/>
  <c r="BU85"/>
  <c r="BU91"/>
  <c r="BY93"/>
  <c r="BX93"/>
  <c r="BW93"/>
  <c r="AI16" i="3"/>
  <c r="AX16"/>
  <c r="AY16"/>
  <c r="AZ16"/>
  <c r="BA16"/>
  <c r="BA50" s="1"/>
  <c r="BB16"/>
  <c r="BC16"/>
  <c r="J137" i="2"/>
  <c r="J133"/>
  <c r="AB133" i="12"/>
  <c r="AA11" i="4"/>
  <c r="AA12"/>
  <c r="AA13"/>
  <c r="AA15"/>
  <c r="AA14"/>
  <c r="E7" i="13"/>
  <c r="F7"/>
  <c r="G7"/>
  <c r="V7"/>
  <c r="E8"/>
  <c r="F8"/>
  <c r="G8"/>
  <c r="V8"/>
  <c r="V9"/>
  <c r="E10"/>
  <c r="E19" s="1"/>
  <c r="E57" s="1"/>
  <c r="F10"/>
  <c r="G10"/>
  <c r="V10"/>
  <c r="V11"/>
  <c r="V12"/>
  <c r="E13"/>
  <c r="F13"/>
  <c r="G13"/>
  <c r="E14"/>
  <c r="F14"/>
  <c r="G14"/>
  <c r="V14"/>
  <c r="V15"/>
  <c r="E16"/>
  <c r="F16"/>
  <c r="G16"/>
  <c r="V16"/>
  <c r="E17"/>
  <c r="F17"/>
  <c r="G17"/>
  <c r="V17"/>
  <c r="E18"/>
  <c r="F18"/>
  <c r="G18"/>
  <c r="V18"/>
  <c r="E22"/>
  <c r="G22"/>
  <c r="U22"/>
  <c r="V22" s="1"/>
  <c r="G23"/>
  <c r="G24"/>
  <c r="U24"/>
  <c r="V24" s="1"/>
  <c r="E25"/>
  <c r="G25"/>
  <c r="U25"/>
  <c r="V25" s="1"/>
  <c r="E26"/>
  <c r="G26"/>
  <c r="U26"/>
  <c r="V26" s="1"/>
  <c r="E27"/>
  <c r="G27"/>
  <c r="U27"/>
  <c r="V27" s="1"/>
  <c r="E28"/>
  <c r="G28"/>
  <c r="U28"/>
  <c r="V28" s="1"/>
  <c r="G29"/>
  <c r="U29"/>
  <c r="V29" s="1"/>
  <c r="G30"/>
  <c r="U30"/>
  <c r="V30" s="1"/>
  <c r="G31"/>
  <c r="U31"/>
  <c r="V31" s="1"/>
  <c r="G32"/>
  <c r="U32"/>
  <c r="V32"/>
  <c r="G33"/>
  <c r="U33"/>
  <c r="V33" s="1"/>
  <c r="G34"/>
  <c r="U34"/>
  <c r="V34" s="1"/>
  <c r="F35"/>
  <c r="G35" s="1"/>
  <c r="G40" s="1"/>
  <c r="U35"/>
  <c r="V35" s="1"/>
  <c r="G36"/>
  <c r="U36"/>
  <c r="V36" s="1"/>
  <c r="G37"/>
  <c r="U37"/>
  <c r="V37" s="1"/>
  <c r="G38"/>
  <c r="U38"/>
  <c r="V38" s="1"/>
  <c r="U39"/>
  <c r="V39" s="1"/>
  <c r="E40"/>
  <c r="J40"/>
  <c r="J57" s="1"/>
  <c r="K40"/>
  <c r="L40"/>
  <c r="M40"/>
  <c r="M57" s="1"/>
  <c r="N40"/>
  <c r="O40"/>
  <c r="P40"/>
  <c r="Q40"/>
  <c r="Q57" s="1"/>
  <c r="R40"/>
  <c r="R57" s="1"/>
  <c r="S40"/>
  <c r="T40"/>
  <c r="U40"/>
  <c r="U45"/>
  <c r="V45" s="1"/>
  <c r="E46"/>
  <c r="G46"/>
  <c r="U46"/>
  <c r="V46" s="1"/>
  <c r="E47"/>
  <c r="G47"/>
  <c r="U47"/>
  <c r="V47" s="1"/>
  <c r="E48"/>
  <c r="G48"/>
  <c r="U48"/>
  <c r="V48" s="1"/>
  <c r="E49"/>
  <c r="G49"/>
  <c r="U49"/>
  <c r="V49" s="1"/>
  <c r="E50"/>
  <c r="G50"/>
  <c r="V50"/>
  <c r="U51"/>
  <c r="V51" s="1"/>
  <c r="U52"/>
  <c r="V52" s="1"/>
  <c r="U53"/>
  <c r="V53" s="1"/>
  <c r="U54"/>
  <c r="V54" s="1"/>
  <c r="E55"/>
  <c r="J55"/>
  <c r="K55"/>
  <c r="L55"/>
  <c r="M55"/>
  <c r="N55"/>
  <c r="O55"/>
  <c r="P55"/>
  <c r="P57" s="1"/>
  <c r="Q55"/>
  <c r="R55"/>
  <c r="S55"/>
  <c r="T55"/>
  <c r="L57"/>
  <c r="N57"/>
  <c r="T57"/>
  <c r="E63"/>
  <c r="G63"/>
  <c r="U63"/>
  <c r="V63"/>
  <c r="U64"/>
  <c r="V64" s="1"/>
  <c r="U65"/>
  <c r="V65"/>
  <c r="U66"/>
  <c r="V66" s="1"/>
  <c r="U67"/>
  <c r="V67"/>
  <c r="U68"/>
  <c r="V68" s="1"/>
  <c r="E69"/>
  <c r="G69"/>
  <c r="G72" s="1"/>
  <c r="U69"/>
  <c r="V69" s="1"/>
  <c r="U70"/>
  <c r="V70"/>
  <c r="J72"/>
  <c r="K72"/>
  <c r="L72"/>
  <c r="M72"/>
  <c r="N72"/>
  <c r="O72"/>
  <c r="P72"/>
  <c r="Q72"/>
  <c r="R72"/>
  <c r="S72"/>
  <c r="T72"/>
  <c r="U72"/>
  <c r="U15" i="4"/>
  <c r="AR52" i="3"/>
  <c r="H52"/>
  <c r="L52"/>
  <c r="P52"/>
  <c r="T52"/>
  <c r="X52"/>
  <c r="AB52"/>
  <c r="AF52"/>
  <c r="AJ52"/>
  <c r="AN52"/>
  <c r="N113" i="2"/>
  <c r="Q113"/>
  <c r="T113"/>
  <c r="W113"/>
  <c r="Z113"/>
  <c r="U12" i="4"/>
  <c r="S15"/>
  <c r="S12"/>
  <c r="AK94" i="5"/>
  <c r="O12" i="4"/>
  <c r="K43" i="2"/>
  <c r="K44"/>
  <c r="K45"/>
  <c r="K46"/>
  <c r="K42"/>
  <c r="K41"/>
  <c r="K40"/>
  <c r="K39"/>
  <c r="M26" i="4"/>
  <c r="M28" s="1"/>
  <c r="M25"/>
  <c r="M15"/>
  <c r="M13"/>
  <c r="M11"/>
  <c r="M17" s="1"/>
  <c r="E13"/>
  <c r="G13"/>
  <c r="I13"/>
  <c r="K13"/>
  <c r="O13"/>
  <c r="Q13"/>
  <c r="S13"/>
  <c r="U13"/>
  <c r="W13"/>
  <c r="Y13"/>
  <c r="K26"/>
  <c r="K25"/>
  <c r="K15"/>
  <c r="K12"/>
  <c r="K11"/>
  <c r="K17" s="1"/>
  <c r="K37" i="2"/>
  <c r="I12" i="4"/>
  <c r="M14"/>
  <c r="M12"/>
  <c r="K14"/>
  <c r="AV52" i="3"/>
  <c r="I26" i="4"/>
  <c r="I25"/>
  <c r="I15"/>
  <c r="I11"/>
  <c r="I14"/>
  <c r="G26"/>
  <c r="G25"/>
  <c r="G15"/>
  <c r="G12"/>
  <c r="G11"/>
  <c r="G14"/>
  <c r="C78" i="9"/>
  <c r="C79" s="1"/>
  <c r="B78"/>
  <c r="G50" i="3"/>
  <c r="G53"/>
  <c r="I53"/>
  <c r="K50"/>
  <c r="K53" s="1"/>
  <c r="M53"/>
  <c r="E11" i="4"/>
  <c r="O11"/>
  <c r="Q11"/>
  <c r="S11"/>
  <c r="U11"/>
  <c r="W11"/>
  <c r="Y11"/>
  <c r="AT62" i="3"/>
  <c r="AV62"/>
  <c r="AT61"/>
  <c r="AV61" s="1"/>
  <c r="D58"/>
  <c r="V58"/>
  <c r="AB58"/>
  <c r="AF58"/>
  <c r="AN58"/>
  <c r="AR58"/>
  <c r="AJ58"/>
  <c r="X58"/>
  <c r="AT59"/>
  <c r="AV59" s="1"/>
  <c r="AT57"/>
  <c r="AV57" s="1"/>
  <c r="AT55"/>
  <c r="AV55" s="1"/>
  <c r="E12" i="4"/>
  <c r="E25"/>
  <c r="O25"/>
  <c r="Q25"/>
  <c r="Q28" s="1"/>
  <c r="S25"/>
  <c r="U25"/>
  <c r="W25"/>
  <c r="Y25"/>
  <c r="AA25"/>
  <c r="AC25"/>
  <c r="O26"/>
  <c r="O28" s="1"/>
  <c r="Q26"/>
  <c r="S26"/>
  <c r="S28" s="1"/>
  <c r="U26"/>
  <c r="W26"/>
  <c r="W28" s="1"/>
  <c r="Y26"/>
  <c r="AA26"/>
  <c r="AA28" s="1"/>
  <c r="W12"/>
  <c r="Y12"/>
  <c r="E14"/>
  <c r="O14"/>
  <c r="Q14"/>
  <c r="S14"/>
  <c r="S17" s="1"/>
  <c r="U14"/>
  <c r="W14"/>
  <c r="Y14"/>
  <c r="Y17" s="1"/>
  <c r="E15"/>
  <c r="O15"/>
  <c r="Q15"/>
  <c r="W15"/>
  <c r="Y15"/>
  <c r="U17"/>
  <c r="G28"/>
  <c r="U28"/>
  <c r="Y28"/>
  <c r="E36"/>
  <c r="O36"/>
  <c r="Q36"/>
  <c r="Q39" s="1"/>
  <c r="S36"/>
  <c r="U36"/>
  <c r="W36"/>
  <c r="Y36"/>
  <c r="AA36"/>
  <c r="AA39" s="1"/>
  <c r="E37"/>
  <c r="O37"/>
  <c r="Q37"/>
  <c r="U37"/>
  <c r="W37"/>
  <c r="Y37"/>
  <c r="AA37"/>
  <c r="AC37"/>
  <c r="E39"/>
  <c r="E40" s="1"/>
  <c r="B75"/>
  <c r="C49" i="3"/>
  <c r="O50"/>
  <c r="O53" s="1"/>
  <c r="U50"/>
  <c r="AI50"/>
  <c r="AI53" s="1"/>
  <c r="AO50"/>
  <c r="AO53" s="1"/>
  <c r="AX50"/>
  <c r="AX53" s="1"/>
  <c r="AY50"/>
  <c r="AZ50"/>
  <c r="AZ53" s="1"/>
  <c r="BB50"/>
  <c r="BB53" s="1"/>
  <c r="BC50"/>
  <c r="C53"/>
  <c r="Q53"/>
  <c r="S53"/>
  <c r="U53"/>
  <c r="AY53"/>
  <c r="BA53"/>
  <c r="BC53"/>
  <c r="H58"/>
  <c r="L58"/>
  <c r="P58"/>
  <c r="T58"/>
  <c r="AW94" i="5"/>
  <c r="E17" i="1"/>
  <c r="G37"/>
  <c r="G40" s="1"/>
  <c r="G47" s="1"/>
  <c r="E39"/>
  <c r="G45"/>
  <c r="B81"/>
  <c r="D78" i="9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BC78"/>
  <c r="BD78"/>
  <c r="BE78"/>
  <c r="BF78"/>
  <c r="BG78"/>
  <c r="BH78"/>
  <c r="BI78"/>
  <c r="BJ78"/>
  <c r="BK78"/>
  <c r="BL78"/>
  <c r="BM78"/>
  <c r="BN78"/>
  <c r="BO78"/>
  <c r="BP78"/>
  <c r="BQ78"/>
  <c r="BR78"/>
  <c r="BS78"/>
  <c r="BT78"/>
  <c r="BU78"/>
  <c r="BV78"/>
  <c r="BW78"/>
  <c r="BX78"/>
  <c r="BY78"/>
  <c r="BZ78"/>
  <c r="CA78"/>
  <c r="CB78"/>
  <c r="CC78"/>
  <c r="CD78"/>
  <c r="CE78"/>
  <c r="CF78"/>
  <c r="CG78"/>
  <c r="CH78"/>
  <c r="CI78"/>
  <c r="CJ78"/>
  <c r="CK78"/>
  <c r="CL78"/>
  <c r="CM78"/>
  <c r="CN78"/>
  <c r="CO78"/>
  <c r="CP78"/>
  <c r="CQ78"/>
  <c r="CR78"/>
  <c r="CS78"/>
  <c r="CT78"/>
  <c r="CU78"/>
  <c r="CV78"/>
  <c r="CW78"/>
  <c r="CX78"/>
  <c r="CY78"/>
  <c r="CZ78"/>
  <c r="DA78"/>
  <c r="DB78"/>
  <c r="DC78"/>
  <c r="DD78"/>
  <c r="DE78"/>
  <c r="DF78"/>
  <c r="DG78"/>
  <c r="DH78"/>
  <c r="DI78"/>
  <c r="DJ78"/>
  <c r="DK78"/>
  <c r="DL78"/>
  <c r="DM78"/>
  <c r="DN78"/>
  <c r="DO78"/>
  <c r="DP78"/>
  <c r="DQ78"/>
  <c r="DR78"/>
  <c r="DS78"/>
  <c r="DT78"/>
  <c r="DU78"/>
  <c r="DV78"/>
  <c r="DW78"/>
  <c r="DX78"/>
  <c r="DY78"/>
  <c r="DZ78"/>
  <c r="EA78"/>
  <c r="EB78"/>
  <c r="EC78"/>
  <c r="ED78"/>
  <c r="EE78"/>
  <c r="EF78"/>
  <c r="EG78"/>
  <c r="EH78"/>
  <c r="EI78"/>
  <c r="EJ78"/>
  <c r="EK78"/>
  <c r="EL78"/>
  <c r="EM78"/>
  <c r="EN78"/>
  <c r="EO78"/>
  <c r="EP78"/>
  <c r="EQ78"/>
  <c r="ER78"/>
  <c r="ES78"/>
  <c r="ET78"/>
  <c r="EU78"/>
  <c r="EV78"/>
  <c r="EW78"/>
  <c r="EX78"/>
  <c r="EY78"/>
  <c r="EZ78"/>
  <c r="FA78"/>
  <c r="FB78"/>
  <c r="FC78"/>
  <c r="FD78"/>
  <c r="FE78"/>
  <c r="FF78"/>
  <c r="FG78"/>
  <c r="FH78"/>
  <c r="FI78"/>
  <c r="FJ78"/>
  <c r="FK78"/>
  <c r="FL78"/>
  <c r="FM78"/>
  <c r="FN78"/>
  <c r="FO78"/>
  <c r="FP78"/>
  <c r="FQ78"/>
  <c r="FR78"/>
  <c r="FS78"/>
  <c r="FT78"/>
  <c r="FU78"/>
  <c r="FV78"/>
  <c r="FW78"/>
  <c r="FX78"/>
  <c r="FY78"/>
  <c r="FZ78"/>
  <c r="GA78"/>
  <c r="GB78"/>
  <c r="GC78"/>
  <c r="GD78"/>
  <c r="GE78"/>
  <c r="GF78"/>
  <c r="GG78"/>
  <c r="GH78"/>
  <c r="GI78"/>
  <c r="GJ78"/>
  <c r="GK78"/>
  <c r="GL78"/>
  <c r="GM78"/>
  <c r="GN78"/>
  <c r="GO78"/>
  <c r="GP78"/>
  <c r="GQ78"/>
  <c r="GR78"/>
  <c r="GS78"/>
  <c r="GT78"/>
  <c r="GU78"/>
  <c r="GV78"/>
  <c r="GW78"/>
  <c r="GX78"/>
  <c r="GY78"/>
  <c r="GZ78"/>
  <c r="HA78"/>
  <c r="HB78"/>
  <c r="HC78"/>
  <c r="HD78"/>
  <c r="HE78"/>
  <c r="HF78"/>
  <c r="HG78"/>
  <c r="CA93" i="5"/>
  <c r="CB93"/>
  <c r="CC93"/>
  <c r="CD93"/>
  <c r="CE93"/>
  <c r="CF93"/>
  <c r="CG93"/>
  <c r="CH93"/>
  <c r="CI93"/>
  <c r="CJ93"/>
  <c r="CK93"/>
  <c r="CL93"/>
  <c r="CM93"/>
  <c r="CN93"/>
  <c r="CO93"/>
  <c r="CP93"/>
  <c r="CQ93"/>
  <c r="CR93"/>
  <c r="CS93"/>
  <c r="CT93"/>
  <c r="CU93"/>
  <c r="CV93"/>
  <c r="CW93"/>
  <c r="CX93"/>
  <c r="CY93"/>
  <c r="CZ93"/>
  <c r="DA93"/>
  <c r="DB93"/>
  <c r="DC93"/>
  <c r="DD93"/>
  <c r="DE93"/>
  <c r="DF93"/>
  <c r="DG93"/>
  <c r="DH93"/>
  <c r="DI93"/>
  <c r="DJ93"/>
  <c r="DK93"/>
  <c r="DL93"/>
  <c r="DM93"/>
  <c r="DN93"/>
  <c r="DO93"/>
  <c r="DP93"/>
  <c r="DQ93"/>
  <c r="DR93"/>
  <c r="DS93"/>
  <c r="DT93"/>
  <c r="DU93"/>
  <c r="DV93"/>
  <c r="DW93"/>
  <c r="DX93"/>
  <c r="DY93"/>
  <c r="DZ93"/>
  <c r="EA93"/>
  <c r="EB93"/>
  <c r="EC93"/>
  <c r="ED93"/>
  <c r="EE93"/>
  <c r="EF93"/>
  <c r="EG93"/>
  <c r="EH93"/>
  <c r="EI93"/>
  <c r="EJ93"/>
  <c r="EK93"/>
  <c r="EL93"/>
  <c r="EM93"/>
  <c r="EN93"/>
  <c r="EO93"/>
  <c r="EP93"/>
  <c r="EQ93"/>
  <c r="ER93"/>
  <c r="ES93"/>
  <c r="ET93"/>
  <c r="EU93"/>
  <c r="EV93"/>
  <c r="EW93"/>
  <c r="EX93"/>
  <c r="EY93"/>
  <c r="EZ93"/>
  <c r="FA93"/>
  <c r="FB93"/>
  <c r="FC93"/>
  <c r="FD93"/>
  <c r="FE93"/>
  <c r="FF93"/>
  <c r="FG93"/>
  <c r="FH93"/>
  <c r="FI93"/>
  <c r="FJ93"/>
  <c r="FK93"/>
  <c r="FL93"/>
  <c r="FM93"/>
  <c r="FN93"/>
  <c r="FO93"/>
  <c r="FP93"/>
  <c r="FQ93"/>
  <c r="FR93"/>
  <c r="FS93"/>
  <c r="FT93"/>
  <c r="FU93"/>
  <c r="FV93"/>
  <c r="FW93"/>
  <c r="FX93"/>
  <c r="FY93"/>
  <c r="FZ93"/>
  <c r="GA93"/>
  <c r="GB93"/>
  <c r="GC93"/>
  <c r="GD93"/>
  <c r="GE93"/>
  <c r="GF93"/>
  <c r="GG93"/>
  <c r="GH93"/>
  <c r="GI93"/>
  <c r="GJ93"/>
  <c r="GK93"/>
  <c r="GL93"/>
  <c r="GM93"/>
  <c r="GN93"/>
  <c r="GO93"/>
  <c r="GP93"/>
  <c r="GQ93"/>
  <c r="GR93"/>
  <c r="GS93"/>
  <c r="GT93"/>
  <c r="GU93"/>
  <c r="GV93"/>
  <c r="GW93"/>
  <c r="GX93"/>
  <c r="GY93"/>
  <c r="GZ93"/>
  <c r="HA93"/>
  <c r="HB93"/>
  <c r="HC93"/>
  <c r="HD93"/>
  <c r="HE93"/>
  <c r="HF93"/>
  <c r="HG93"/>
  <c r="HH93"/>
  <c r="HI93"/>
  <c r="HJ93"/>
  <c r="HK93"/>
  <c r="HL93"/>
  <c r="HM93"/>
  <c r="HN93"/>
  <c r="HO93"/>
  <c r="HP93"/>
  <c r="HQ93"/>
  <c r="HR93"/>
  <c r="HS93"/>
  <c r="HT93"/>
  <c r="HU93"/>
  <c r="HV93"/>
  <c r="HW93"/>
  <c r="HX93"/>
  <c r="HY93"/>
  <c r="HZ93"/>
  <c r="IA93"/>
  <c r="IB93"/>
  <c r="IC93"/>
  <c r="ID93"/>
  <c r="IE93"/>
  <c r="IF93"/>
  <c r="IG93"/>
  <c r="IH93"/>
  <c r="II93"/>
  <c r="IJ93"/>
  <c r="IK93"/>
  <c r="IL93"/>
  <c r="IM93"/>
  <c r="IN93"/>
  <c r="IO93"/>
  <c r="IP93"/>
  <c r="IQ93"/>
  <c r="S93" l="1"/>
  <c r="T15"/>
  <c r="T12" i="3"/>
  <c r="T17" s="1"/>
  <c r="T16"/>
  <c r="AJ12"/>
  <c r="AJ17" s="1"/>
  <c r="AJ16"/>
  <c r="L12"/>
  <c r="L17" s="1"/>
  <c r="L16"/>
  <c r="AR12"/>
  <c r="AR17" s="1"/>
  <c r="AR16"/>
  <c r="E72" i="13"/>
  <c r="F40"/>
  <c r="BO94" i="5"/>
  <c r="AQ93"/>
  <c r="AK93"/>
  <c r="T63"/>
  <c r="Z63" s="1"/>
  <c r="AF63" s="1"/>
  <c r="AL63" s="1"/>
  <c r="AR63" s="1"/>
  <c r="AX63" s="1"/>
  <c r="BD63" s="1"/>
  <c r="BJ63" s="1"/>
  <c r="BP63" s="1"/>
  <c r="BV63" s="1"/>
  <c r="N57"/>
  <c r="T57" s="1"/>
  <c r="Z57" s="1"/>
  <c r="AF57" s="1"/>
  <c r="AL57" s="1"/>
  <c r="AR57" s="1"/>
  <c r="AX57" s="1"/>
  <c r="BD57" s="1"/>
  <c r="BJ57" s="1"/>
  <c r="BP57" s="1"/>
  <c r="BV57" s="1"/>
  <c r="S94"/>
  <c r="N40" i="3"/>
  <c r="R40" s="1"/>
  <c r="V40" s="1"/>
  <c r="Z40" s="1"/>
  <c r="AD40" s="1"/>
  <c r="AH40" s="1"/>
  <c r="AL40" s="1"/>
  <c r="AP40" s="1"/>
  <c r="AT40" s="1"/>
  <c r="BD40" s="1"/>
  <c r="N22"/>
  <c r="R22" s="1"/>
  <c r="V22" s="1"/>
  <c r="Z22" s="1"/>
  <c r="AV9"/>
  <c r="AV16" s="1"/>
  <c r="P9"/>
  <c r="J100" i="2"/>
  <c r="J102" s="1"/>
  <c r="N72" i="5"/>
  <c r="T72" s="1"/>
  <c r="Z72" s="1"/>
  <c r="AF72" s="1"/>
  <c r="AL72" s="1"/>
  <c r="AR72" s="1"/>
  <c r="AX72" s="1"/>
  <c r="BD72" s="1"/>
  <c r="BJ72" s="1"/>
  <c r="BP72" s="1"/>
  <c r="BV72" s="1"/>
  <c r="N59"/>
  <c r="T59" s="1"/>
  <c r="Z59" s="1"/>
  <c r="AF59" s="1"/>
  <c r="AL59" s="1"/>
  <c r="AR59" s="1"/>
  <c r="AX59" s="1"/>
  <c r="BD59" s="1"/>
  <c r="BJ59" s="1"/>
  <c r="BP59" s="1"/>
  <c r="BV59" s="1"/>
  <c r="N55"/>
  <c r="T55" s="1"/>
  <c r="Z55" s="1"/>
  <c r="AF55" s="1"/>
  <c r="AL55" s="1"/>
  <c r="AR55" s="1"/>
  <c r="AX55" s="1"/>
  <c r="BD55" s="1"/>
  <c r="BJ55" s="1"/>
  <c r="BP55" s="1"/>
  <c r="BV55" s="1"/>
  <c r="N51"/>
  <c r="T51" s="1"/>
  <c r="Z51" s="1"/>
  <c r="AF51" s="1"/>
  <c r="AL51" s="1"/>
  <c r="T23"/>
  <c r="Z23" s="1"/>
  <c r="AF23" s="1"/>
  <c r="AL23" s="1"/>
  <c r="H48"/>
  <c r="N48" s="1"/>
  <c r="T48" s="1"/>
  <c r="Z48" s="1"/>
  <c r="AF48" s="1"/>
  <c r="AL48" s="1"/>
  <c r="AR48" s="1"/>
  <c r="AX48" s="1"/>
  <c r="BD48" s="1"/>
  <c r="BJ48" s="1"/>
  <c r="BP48" s="1"/>
  <c r="BV48" s="1"/>
  <c r="V72" i="13"/>
  <c r="G55"/>
  <c r="F19"/>
  <c r="BC93" i="5"/>
  <c r="T13"/>
  <c r="Z13" s="1"/>
  <c r="AF13" s="1"/>
  <c r="AL13" s="1"/>
  <c r="AR13" s="1"/>
  <c r="AX13" s="1"/>
  <c r="BD13" s="1"/>
  <c r="BJ13" s="1"/>
  <c r="BP13" s="1"/>
  <c r="BV13" s="1"/>
  <c r="T19"/>
  <c r="Z19" s="1"/>
  <c r="AF19" s="1"/>
  <c r="AL19" s="1"/>
  <c r="AR19" s="1"/>
  <c r="AX19" s="1"/>
  <c r="BD19" s="1"/>
  <c r="BJ19" s="1"/>
  <c r="BP19" s="1"/>
  <c r="BV19" s="1"/>
  <c r="AF39"/>
  <c r="AL39" s="1"/>
  <c r="AR39" s="1"/>
  <c r="AX39" s="1"/>
  <c r="BD39" s="1"/>
  <c r="BJ39" s="1"/>
  <c r="BP39" s="1"/>
  <c r="BV39" s="1"/>
  <c r="T36"/>
  <c r="Z36" s="1"/>
  <c r="AF36" s="1"/>
  <c r="AL36" s="1"/>
  <c r="AR36" s="1"/>
  <c r="AX36" s="1"/>
  <c r="BD36" s="1"/>
  <c r="BJ36" s="1"/>
  <c r="BP36" s="1"/>
  <c r="T32"/>
  <c r="Z32" s="1"/>
  <c r="AF32" s="1"/>
  <c r="AL32" s="1"/>
  <c r="T27"/>
  <c r="Z27" s="1"/>
  <c r="J11" i="3"/>
  <c r="N11" s="1"/>
  <c r="N41" i="5"/>
  <c r="T41" s="1"/>
  <c r="Z41" s="1"/>
  <c r="AF41" s="1"/>
  <c r="AL41" s="1"/>
  <c r="AR41" s="1"/>
  <c r="AX41" s="1"/>
  <c r="BD41" s="1"/>
  <c r="BJ41" s="1"/>
  <c r="BP41" s="1"/>
  <c r="BV41" s="1"/>
  <c r="AC15" i="4"/>
  <c r="AA17"/>
  <c r="BU94" i="5"/>
  <c r="BU93"/>
  <c r="T24"/>
  <c r="Z24" s="1"/>
  <c r="AF24" s="1"/>
  <c r="AL24" s="1"/>
  <c r="AR24" s="1"/>
  <c r="AX24" s="1"/>
  <c r="BD24" s="1"/>
  <c r="BJ24" s="1"/>
  <c r="BP24" s="1"/>
  <c r="BV24" s="1"/>
  <c r="T9"/>
  <c r="Z9" s="1"/>
  <c r="AF9" s="1"/>
  <c r="AL9" s="1"/>
  <c r="AR9" s="1"/>
  <c r="AX9" s="1"/>
  <c r="BD9" s="1"/>
  <c r="BJ9" s="1"/>
  <c r="BP9" s="1"/>
  <c r="BV9" s="1"/>
  <c r="N51" i="3"/>
  <c r="R51" s="1"/>
  <c r="AQ94" i="5"/>
  <c r="N90"/>
  <c r="T90" s="1"/>
  <c r="Z90" s="1"/>
  <c r="AF90" s="1"/>
  <c r="AL90" s="1"/>
  <c r="AR90" s="1"/>
  <c r="AX90" s="1"/>
  <c r="BD90" s="1"/>
  <c r="BJ90" s="1"/>
  <c r="BP90" s="1"/>
  <c r="BV90" s="1"/>
  <c r="N86"/>
  <c r="T86" s="1"/>
  <c r="Z86" s="1"/>
  <c r="AF86" s="1"/>
  <c r="AL86" s="1"/>
  <c r="AR86" s="1"/>
  <c r="AX86" s="1"/>
  <c r="BD86" s="1"/>
  <c r="BJ86" s="1"/>
  <c r="BP86" s="1"/>
  <c r="BV86" s="1"/>
  <c r="N82"/>
  <c r="T82" s="1"/>
  <c r="Z82" s="1"/>
  <c r="AF82" s="1"/>
  <c r="AL82" s="1"/>
  <c r="AR82" s="1"/>
  <c r="AX82" s="1"/>
  <c r="BD82" s="1"/>
  <c r="BJ82" s="1"/>
  <c r="BP82" s="1"/>
  <c r="BV82" s="1"/>
  <c r="N78"/>
  <c r="T78" s="1"/>
  <c r="Z78" s="1"/>
  <c r="AF78" s="1"/>
  <c r="AL78" s="1"/>
  <c r="AR78" s="1"/>
  <c r="AX78" s="1"/>
  <c r="BD78" s="1"/>
  <c r="BJ78" s="1"/>
  <c r="BP78" s="1"/>
  <c r="BV78" s="1"/>
  <c r="N70"/>
  <c r="T70" s="1"/>
  <c r="N66"/>
  <c r="T66" s="1"/>
  <c r="Z66" s="1"/>
  <c r="AF66" s="1"/>
  <c r="AL66" s="1"/>
  <c r="AR66" s="1"/>
  <c r="AX66" s="1"/>
  <c r="BD66" s="1"/>
  <c r="BJ66" s="1"/>
  <c r="BP66" s="1"/>
  <c r="BV66" s="1"/>
  <c r="N62"/>
  <c r="T62" s="1"/>
  <c r="Z62" s="1"/>
  <c r="AF62" s="1"/>
  <c r="AL62" s="1"/>
  <c r="AR62" s="1"/>
  <c r="AX62" s="1"/>
  <c r="BD62" s="1"/>
  <c r="BJ62" s="1"/>
  <c r="BP62" s="1"/>
  <c r="BV62" s="1"/>
  <c r="T22"/>
  <c r="N38"/>
  <c r="S57" i="13"/>
  <c r="O57"/>
  <c r="K57"/>
  <c r="G19"/>
  <c r="V19"/>
  <c r="T47" i="5"/>
  <c r="Z47" s="1"/>
  <c r="AF47" s="1"/>
  <c r="AL47" s="1"/>
  <c r="AR47" s="1"/>
  <c r="AX47" s="1"/>
  <c r="BD47" s="1"/>
  <c r="BJ47" s="1"/>
  <c r="BP47" s="1"/>
  <c r="BV47" s="1"/>
  <c r="T34"/>
  <c r="Z34" s="1"/>
  <c r="AF34" s="1"/>
  <c r="AL34" s="1"/>
  <c r="AR34" s="1"/>
  <c r="AX34" s="1"/>
  <c r="BD34" s="1"/>
  <c r="BJ34" s="1"/>
  <c r="BP34" s="1"/>
  <c r="BV34" s="1"/>
  <c r="Z10"/>
  <c r="AF10" s="1"/>
  <c r="AL10" s="1"/>
  <c r="AR10" s="1"/>
  <c r="AX10" s="1"/>
  <c r="BD10" s="1"/>
  <c r="BJ10" s="1"/>
  <c r="BP10" s="1"/>
  <c r="BV10" s="1"/>
  <c r="T6"/>
  <c r="Z6" s="1"/>
  <c r="Z79"/>
  <c r="AF79" s="1"/>
  <c r="AL79" s="1"/>
  <c r="AR79" s="1"/>
  <c r="AX79" s="1"/>
  <c r="BD79" s="1"/>
  <c r="BJ79" s="1"/>
  <c r="BP79" s="1"/>
  <c r="BV79" s="1"/>
  <c r="N46" i="3"/>
  <c r="R46" s="1"/>
  <c r="V46" s="1"/>
  <c r="Z46" s="1"/>
  <c r="N29"/>
  <c r="R29" s="1"/>
  <c r="V29" s="1"/>
  <c r="Z29" s="1"/>
  <c r="AB84" i="12"/>
  <c r="AB76"/>
  <c r="R134"/>
  <c r="AB109"/>
  <c r="AB105"/>
  <c r="AB101"/>
  <c r="AB97"/>
  <c r="AB93"/>
  <c r="AB89"/>
  <c r="AB85"/>
  <c r="AB81"/>
  <c r="AB77"/>
  <c r="AB69"/>
  <c r="AB65"/>
  <c r="AB61"/>
  <c r="AB57"/>
  <c r="AB53"/>
  <c r="AB49"/>
  <c r="AB45"/>
  <c r="AB41"/>
  <c r="AB37"/>
  <c r="AB33"/>
  <c r="AB29"/>
  <c r="AB25"/>
  <c r="AB21"/>
  <c r="AB17"/>
  <c r="AB13"/>
  <c r="X9" i="3"/>
  <c r="N75" i="5"/>
  <c r="T75" s="1"/>
  <c r="Z75" s="1"/>
  <c r="AF75" s="1"/>
  <c r="AL75" s="1"/>
  <c r="AR75" s="1"/>
  <c r="AX75" s="1"/>
  <c r="BD75" s="1"/>
  <c r="BJ75" s="1"/>
  <c r="BP75" s="1"/>
  <c r="BV75" s="1"/>
  <c r="N71"/>
  <c r="T71" s="1"/>
  <c r="Z71" s="1"/>
  <c r="AF71" s="1"/>
  <c r="AL71" s="1"/>
  <c r="AR71" s="1"/>
  <c r="AX71" s="1"/>
  <c r="BD71" s="1"/>
  <c r="BJ71" s="1"/>
  <c r="BP71" s="1"/>
  <c r="BV71" s="1"/>
  <c r="H54"/>
  <c r="N54" s="1"/>
  <c r="T54" s="1"/>
  <c r="Z54" s="1"/>
  <c r="AF54" s="1"/>
  <c r="AL54" s="1"/>
  <c r="AR54" s="1"/>
  <c r="AX54" s="1"/>
  <c r="BD54" s="1"/>
  <c r="BJ54" s="1"/>
  <c r="BP54" s="1"/>
  <c r="BV54" s="1"/>
  <c r="H50"/>
  <c r="N44"/>
  <c r="T44" s="1"/>
  <c r="N61"/>
  <c r="T61" s="1"/>
  <c r="U39" i="4"/>
  <c r="U40" s="1"/>
  <c r="G17"/>
  <c r="AC13"/>
  <c r="N47" i="3"/>
  <c r="N27"/>
  <c r="R27" s="1"/>
  <c r="V27" s="1"/>
  <c r="Z27" s="1"/>
  <c r="AD27" s="1"/>
  <c r="AH27" s="1"/>
  <c r="R11"/>
  <c r="V11" s="1"/>
  <c r="Z11" s="1"/>
  <c r="AD11" s="1"/>
  <c r="AH11" s="1"/>
  <c r="AL11" s="1"/>
  <c r="AP11" s="1"/>
  <c r="AT11" s="1"/>
  <c r="J24"/>
  <c r="N24" s="1"/>
  <c r="R24" s="1"/>
  <c r="V24" s="1"/>
  <c r="Z24" s="1"/>
  <c r="AD24" s="1"/>
  <c r="AH24" s="1"/>
  <c r="AL24" s="1"/>
  <c r="AP24" s="1"/>
  <c r="AT24" s="1"/>
  <c r="BD24" s="1"/>
  <c r="W17" i="4"/>
  <c r="AC11"/>
  <c r="J52" i="3"/>
  <c r="N52" s="1"/>
  <c r="R52" s="1"/>
  <c r="V52" s="1"/>
  <c r="Z52" s="1"/>
  <c r="V51"/>
  <c r="Z51" s="1"/>
  <c r="AD51" s="1"/>
  <c r="AH51" s="1"/>
  <c r="AL51" s="1"/>
  <c r="AP51" s="1"/>
  <c r="AT51" s="1"/>
  <c r="BD51" s="1"/>
  <c r="J21"/>
  <c r="N21" s="1"/>
  <c r="R21" s="1"/>
  <c r="J14"/>
  <c r="N14" s="1"/>
  <c r="R14" s="1"/>
  <c r="V14" s="1"/>
  <c r="Z14" s="1"/>
  <c r="AD14" s="1"/>
  <c r="AH14" s="1"/>
  <c r="AL14" s="1"/>
  <c r="AP14" s="1"/>
  <c r="AT14" s="1"/>
  <c r="W39" i="4"/>
  <c r="W40" s="1"/>
  <c r="AD46" i="3"/>
  <c r="AH46" s="1"/>
  <c r="AL46" s="1"/>
  <c r="AP46" s="1"/>
  <c r="AT46" s="1"/>
  <c r="BD46" s="1"/>
  <c r="AL36"/>
  <c r="AP36" s="1"/>
  <c r="AT36" s="1"/>
  <c r="BD36" s="1"/>
  <c r="AD22"/>
  <c r="AH22" s="1"/>
  <c r="AL22" s="1"/>
  <c r="AP22" s="1"/>
  <c r="AT22" s="1"/>
  <c r="J34"/>
  <c r="N34" s="1"/>
  <c r="R34" s="1"/>
  <c r="V34" s="1"/>
  <c r="Z34" s="1"/>
  <c r="AD34" s="1"/>
  <c r="AH34" s="1"/>
  <c r="AL34" s="1"/>
  <c r="AP34" s="1"/>
  <c r="AT34" s="1"/>
  <c r="BD34" s="1"/>
  <c r="AN12"/>
  <c r="AN17" s="1"/>
  <c r="Y39" i="4"/>
  <c r="Y40" s="1"/>
  <c r="I28"/>
  <c r="K28"/>
  <c r="N31" i="3"/>
  <c r="R31" s="1"/>
  <c r="V31" s="1"/>
  <c r="Z31" s="1"/>
  <c r="AD31" s="1"/>
  <c r="AH31" s="1"/>
  <c r="AL31" s="1"/>
  <c r="AP31" s="1"/>
  <c r="AT31" s="1"/>
  <c r="BD31" s="1"/>
  <c r="J30"/>
  <c r="AF12"/>
  <c r="AF17" s="1"/>
  <c r="AB12"/>
  <c r="AB17" s="1"/>
  <c r="B93" i="5"/>
  <c r="N7"/>
  <c r="T7" s="1"/>
  <c r="E26" i="4"/>
  <c r="E28" s="1"/>
  <c r="D33" i="3"/>
  <c r="F33" s="1"/>
  <c r="J39"/>
  <c r="H94" i="5"/>
  <c r="N30"/>
  <c r="N16"/>
  <c r="T16" s="1"/>
  <c r="Z16" s="1"/>
  <c r="AF16" s="1"/>
  <c r="AL16" s="1"/>
  <c r="AR16" s="1"/>
  <c r="AX16" s="1"/>
  <c r="BD16" s="1"/>
  <c r="BJ16" s="1"/>
  <c r="BP16" s="1"/>
  <c r="BV16" s="1"/>
  <c r="N8"/>
  <c r="J177" i="2"/>
  <c r="J141"/>
  <c r="J142" s="1"/>
  <c r="N31" i="5"/>
  <c r="T31" s="1"/>
  <c r="N50"/>
  <c r="T50" s="1"/>
  <c r="Z50" s="1"/>
  <c r="AF50" s="1"/>
  <c r="AL50" s="1"/>
  <c r="N45"/>
  <c r="T45" s="1"/>
  <c r="Z45" s="1"/>
  <c r="AF45" s="1"/>
  <c r="AL45" s="1"/>
  <c r="AR45" s="1"/>
  <c r="AX45" s="1"/>
  <c r="BD45" s="1"/>
  <c r="BJ45" s="1"/>
  <c r="BP45" s="1"/>
  <c r="BV45" s="1"/>
  <c r="N91"/>
  <c r="T91" s="1"/>
  <c r="Z91" s="1"/>
  <c r="AF91" s="1"/>
  <c r="AL91" s="1"/>
  <c r="AR91" s="1"/>
  <c r="AX91" s="1"/>
  <c r="BD91" s="1"/>
  <c r="BJ91" s="1"/>
  <c r="BP91" s="1"/>
  <c r="BV91" s="1"/>
  <c r="N46"/>
  <c r="T46" s="1"/>
  <c r="Z46" s="1"/>
  <c r="AF46" s="1"/>
  <c r="AL46" s="1"/>
  <c r="AR46" s="1"/>
  <c r="AX46" s="1"/>
  <c r="BD46" s="1"/>
  <c r="BJ46" s="1"/>
  <c r="BP46" s="1"/>
  <c r="BV46" s="1"/>
  <c r="N42"/>
  <c r="T42" s="1"/>
  <c r="Z42" s="1"/>
  <c r="AF42" s="1"/>
  <c r="AL42" s="1"/>
  <c r="AR42" s="1"/>
  <c r="AX42" s="1"/>
  <c r="BD42" s="1"/>
  <c r="BJ42" s="1"/>
  <c r="BP42" s="1"/>
  <c r="BV42" s="1"/>
  <c r="N37"/>
  <c r="T37" s="1"/>
  <c r="Z37" s="1"/>
  <c r="AF37" s="1"/>
  <c r="AL37" s="1"/>
  <c r="AR37" s="1"/>
  <c r="AX37" s="1"/>
  <c r="BD37" s="1"/>
  <c r="BJ37" s="1"/>
  <c r="BP37" s="1"/>
  <c r="BV37" s="1"/>
  <c r="N29"/>
  <c r="T29" s="1"/>
  <c r="Z29" s="1"/>
  <c r="AF29" s="1"/>
  <c r="AL29" s="1"/>
  <c r="AR29" s="1"/>
  <c r="AX29" s="1"/>
  <c r="BD29" s="1"/>
  <c r="BJ29" s="1"/>
  <c r="BP29" s="1"/>
  <c r="BV29" s="1"/>
  <c r="T20"/>
  <c r="Z20" s="1"/>
  <c r="AF20" s="1"/>
  <c r="AL20" s="1"/>
  <c r="AR20" s="1"/>
  <c r="AX20" s="1"/>
  <c r="BD20" s="1"/>
  <c r="BJ20" s="1"/>
  <c r="BP20" s="1"/>
  <c r="BV20" s="1"/>
  <c r="N17"/>
  <c r="T17" s="1"/>
  <c r="Z17" s="1"/>
  <c r="AF17" s="1"/>
  <c r="AL17" s="1"/>
  <c r="AR17" s="1"/>
  <c r="AX17" s="1"/>
  <c r="BD17" s="1"/>
  <c r="BJ17" s="1"/>
  <c r="BP17" s="1"/>
  <c r="BV17" s="1"/>
  <c r="E21" i="1"/>
  <c r="AC36" i="4"/>
  <c r="AC39" s="1"/>
  <c r="O39"/>
  <c r="O40" s="1"/>
  <c r="V55" i="13"/>
  <c r="V40"/>
  <c r="BV36" i="5"/>
  <c r="J172" i="2"/>
  <c r="J178" s="1"/>
  <c r="AR51" i="5"/>
  <c r="AX51" s="1"/>
  <c r="BD51" s="1"/>
  <c r="BJ51" s="1"/>
  <c r="BP51" s="1"/>
  <c r="BV51" s="1"/>
  <c r="BJ49"/>
  <c r="W40" i="13"/>
  <c r="AC14" i="4"/>
  <c r="L39" i="3"/>
  <c r="T69" i="5"/>
  <c r="Z69" s="1"/>
  <c r="AF69" s="1"/>
  <c r="AL69" s="1"/>
  <c r="AR69" s="1"/>
  <c r="AX69" s="1"/>
  <c r="BD69" s="1"/>
  <c r="BJ69" s="1"/>
  <c r="BP69" s="1"/>
  <c r="BV69" s="1"/>
  <c r="H20" i="3"/>
  <c r="H49" s="1"/>
  <c r="H50" s="1"/>
  <c r="H53" s="1"/>
  <c r="N68" i="5"/>
  <c r="BI93"/>
  <c r="T14"/>
  <c r="Z14" s="1"/>
  <c r="AF14" s="1"/>
  <c r="AL14" s="1"/>
  <c r="AR14" s="1"/>
  <c r="AX14" s="1"/>
  <c r="BD14" s="1"/>
  <c r="BJ14" s="1"/>
  <c r="BP14" s="1"/>
  <c r="BV14" s="1"/>
  <c r="O17" i="4"/>
  <c r="E17"/>
  <c r="Y94" i="5"/>
  <c r="H17" i="3"/>
  <c r="AE94" i="5"/>
  <c r="Q12" i="4"/>
  <c r="Q17" s="1"/>
  <c r="U55" i="13"/>
  <c r="AR23" i="5"/>
  <c r="AX23" s="1"/>
  <c r="BD23" s="1"/>
  <c r="BJ23" s="1"/>
  <c r="BP23" s="1"/>
  <c r="BV23" s="1"/>
  <c r="Y93"/>
  <c r="Z26"/>
  <c r="AF26" s="1"/>
  <c r="AL26" s="1"/>
  <c r="AR26" s="1"/>
  <c r="AX26" s="1"/>
  <c r="BD26" s="1"/>
  <c r="BJ26" s="1"/>
  <c r="BP26" s="1"/>
  <c r="BV26" s="1"/>
  <c r="Z7"/>
  <c r="AF7" s="1"/>
  <c r="AL7" s="1"/>
  <c r="AR7" s="1"/>
  <c r="AX7" s="1"/>
  <c r="BD7" s="1"/>
  <c r="BJ7" s="1"/>
  <c r="BP7" s="1"/>
  <c r="BV7" s="1"/>
  <c r="Z31"/>
  <c r="AF31" s="1"/>
  <c r="AL31" s="1"/>
  <c r="AR31" s="1"/>
  <c r="AX31" s="1"/>
  <c r="BD31" s="1"/>
  <c r="BJ31" s="1"/>
  <c r="BP31" s="1"/>
  <c r="BV31" s="1"/>
  <c r="Z44"/>
  <c r="AF44" s="1"/>
  <c r="AL44" s="1"/>
  <c r="AR44" s="1"/>
  <c r="AX44" s="1"/>
  <c r="BD44" s="1"/>
  <c r="BJ44" s="1"/>
  <c r="BP44" s="1"/>
  <c r="BV44" s="1"/>
  <c r="D36" i="1" s="1"/>
  <c r="E36" s="1"/>
  <c r="AF12" i="5"/>
  <c r="AL12" s="1"/>
  <c r="AR12" s="1"/>
  <c r="AX12" s="1"/>
  <c r="BD12" s="1"/>
  <c r="BJ12" s="1"/>
  <c r="BP12" s="1"/>
  <c r="BV12" s="1"/>
  <c r="Z11"/>
  <c r="AF11" s="1"/>
  <c r="AL11" s="1"/>
  <c r="AR11" s="1"/>
  <c r="AX11" s="1"/>
  <c r="BD11" s="1"/>
  <c r="BJ11" s="1"/>
  <c r="BP11" s="1"/>
  <c r="BV11" s="1"/>
  <c r="T43"/>
  <c r="Z43" s="1"/>
  <c r="AF43" s="1"/>
  <c r="AL43" s="1"/>
  <c r="AR43" s="1"/>
  <c r="AX43" s="1"/>
  <c r="BD43" s="1"/>
  <c r="BJ43" s="1"/>
  <c r="BP43" s="1"/>
  <c r="BV43" s="1"/>
  <c r="T21"/>
  <c r="Z21" s="1"/>
  <c r="AF21" s="1"/>
  <c r="AL21" s="1"/>
  <c r="AR21" s="1"/>
  <c r="AX21" s="1"/>
  <c r="BD21" s="1"/>
  <c r="BJ21" s="1"/>
  <c r="BP21" s="1"/>
  <c r="BV21" s="1"/>
  <c r="T18"/>
  <c r="Z18" s="1"/>
  <c r="AF18" s="1"/>
  <c r="AL18" s="1"/>
  <c r="AR18" s="1"/>
  <c r="AX18" s="1"/>
  <c r="BD18" s="1"/>
  <c r="BJ18" s="1"/>
  <c r="BP18" s="1"/>
  <c r="BV18" s="1"/>
  <c r="N43" i="3"/>
  <c r="R43" s="1"/>
  <c r="V43" s="1"/>
  <c r="Z43" s="1"/>
  <c r="AD43" s="1"/>
  <c r="AH43" s="1"/>
  <c r="AL43" s="1"/>
  <c r="AP43" s="1"/>
  <c r="AT43" s="1"/>
  <c r="BD43" s="1"/>
  <c r="AL27"/>
  <c r="AP27" s="1"/>
  <c r="AT27" s="1"/>
  <c r="BD27" s="1"/>
  <c r="F28"/>
  <c r="J28" s="1"/>
  <c r="N28" s="1"/>
  <c r="R28" s="1"/>
  <c r="V28" s="1"/>
  <c r="Z28" s="1"/>
  <c r="AD28" s="1"/>
  <c r="AH28" s="1"/>
  <c r="AL28" s="1"/>
  <c r="AP28" s="1"/>
  <c r="AT28" s="1"/>
  <c r="AB9" i="12"/>
  <c r="L134"/>
  <c r="AV12" i="3"/>
  <c r="AV17" s="1"/>
  <c r="AW93" i="5"/>
  <c r="AR32"/>
  <c r="AX32" s="1"/>
  <c r="BD32" s="1"/>
  <c r="BJ32" s="1"/>
  <c r="BP32" s="1"/>
  <c r="BV32" s="1"/>
  <c r="I17" i="4"/>
  <c r="M94" i="5"/>
  <c r="AB16" i="3"/>
  <c r="AX52" i="5"/>
  <c r="BD52" s="1"/>
  <c r="BJ52" s="1"/>
  <c r="BP52" s="1"/>
  <c r="BV52" s="1"/>
  <c r="AR77"/>
  <c r="AX77" s="1"/>
  <c r="BD77" s="1"/>
  <c r="BJ77" s="1"/>
  <c r="BP77" s="1"/>
  <c r="BV77" s="1"/>
  <c r="AR50"/>
  <c r="AX50" s="1"/>
  <c r="BD50" s="1"/>
  <c r="BJ50" s="1"/>
  <c r="BP50" s="1"/>
  <c r="BV50" s="1"/>
  <c r="AE93"/>
  <c r="Z70"/>
  <c r="AF70" s="1"/>
  <c r="AL70" s="1"/>
  <c r="AR70" s="1"/>
  <c r="AX70" s="1"/>
  <c r="BD70" s="1"/>
  <c r="BJ70" s="1"/>
  <c r="BP70" s="1"/>
  <c r="BV70" s="1"/>
  <c r="N89"/>
  <c r="T89" s="1"/>
  <c r="Z89" s="1"/>
  <c r="AF89" s="1"/>
  <c r="AL89" s="1"/>
  <c r="AR89" s="1"/>
  <c r="AX89" s="1"/>
  <c r="BD89" s="1"/>
  <c r="BJ89" s="1"/>
  <c r="BP89" s="1"/>
  <c r="BV89" s="1"/>
  <c r="T25"/>
  <c r="Z25" s="1"/>
  <c r="AF25" s="1"/>
  <c r="AL25" s="1"/>
  <c r="AR25" s="1"/>
  <c r="AX25" s="1"/>
  <c r="BD25" s="1"/>
  <c r="BJ25" s="1"/>
  <c r="BP25" s="1"/>
  <c r="BV25" s="1"/>
  <c r="T38"/>
  <c r="Z38" s="1"/>
  <c r="AF38" s="1"/>
  <c r="AL38" s="1"/>
  <c r="AR38" s="1"/>
  <c r="AX38" s="1"/>
  <c r="BD38" s="1"/>
  <c r="BJ38" s="1"/>
  <c r="BP38" s="1"/>
  <c r="BV38" s="1"/>
  <c r="T30"/>
  <c r="Z30" s="1"/>
  <c r="AF30" s="1"/>
  <c r="AL30" s="1"/>
  <c r="AR30" s="1"/>
  <c r="AX30" s="1"/>
  <c r="BD30" s="1"/>
  <c r="BJ30" s="1"/>
  <c r="BP30" s="1"/>
  <c r="BV30" s="1"/>
  <c r="AN49" i="3"/>
  <c r="AN50" s="1"/>
  <c r="AN53" s="1"/>
  <c r="V134" i="12"/>
  <c r="AF6" i="5"/>
  <c r="L42" i="3"/>
  <c r="T85" i="5"/>
  <c r="Z85" s="1"/>
  <c r="AF85" s="1"/>
  <c r="AL85" s="1"/>
  <c r="AR85" s="1"/>
  <c r="AX85" s="1"/>
  <c r="BD85" s="1"/>
  <c r="BJ85" s="1"/>
  <c r="BP85" s="1"/>
  <c r="BV85" s="1"/>
  <c r="T8"/>
  <c r="Z8" s="1"/>
  <c r="AF8" s="1"/>
  <c r="AL8" s="1"/>
  <c r="AR8" s="1"/>
  <c r="AX8" s="1"/>
  <c r="BD8" s="1"/>
  <c r="BJ8" s="1"/>
  <c r="BP8" s="1"/>
  <c r="BV8" s="1"/>
  <c r="L32" i="3"/>
  <c r="L49" s="1"/>
  <c r="L50" s="1"/>
  <c r="L53" s="1"/>
  <c r="T80" i="5"/>
  <c r="Z80" s="1"/>
  <c r="AF80" s="1"/>
  <c r="AL80" s="1"/>
  <c r="AR80" s="1"/>
  <c r="AX80" s="1"/>
  <c r="BD80" s="1"/>
  <c r="BJ80" s="1"/>
  <c r="BP80" s="1"/>
  <c r="BV80" s="1"/>
  <c r="BD22" i="3"/>
  <c r="AV49"/>
  <c r="AV50" s="1"/>
  <c r="AV53" s="1"/>
  <c r="AV63" s="1"/>
  <c r="V35"/>
  <c r="Z35" s="1"/>
  <c r="AD35" s="1"/>
  <c r="AH35" s="1"/>
  <c r="AL35" s="1"/>
  <c r="AP35" s="1"/>
  <c r="AT35" s="1"/>
  <c r="BD35" s="1"/>
  <c r="V21"/>
  <c r="Z21" s="1"/>
  <c r="AD21" s="1"/>
  <c r="AH21" s="1"/>
  <c r="AL21" s="1"/>
  <c r="AP21" s="1"/>
  <c r="AT21" s="1"/>
  <c r="S37" i="4"/>
  <c r="S39" s="1"/>
  <c r="S40" s="1"/>
  <c r="BC94" i="5"/>
  <c r="AF27"/>
  <c r="AL27" s="1"/>
  <c r="AR27" s="1"/>
  <c r="AX27" s="1"/>
  <c r="BD27" s="1"/>
  <c r="BJ27" s="1"/>
  <c r="BP27" s="1"/>
  <c r="BV27" s="1"/>
  <c r="Z22"/>
  <c r="AF22" s="1"/>
  <c r="AL22" s="1"/>
  <c r="AR22" s="1"/>
  <c r="AX22" s="1"/>
  <c r="BD22" s="1"/>
  <c r="BJ22" s="1"/>
  <c r="BP22" s="1"/>
  <c r="BV22" s="1"/>
  <c r="Z35"/>
  <c r="AF35" s="1"/>
  <c r="AL35" s="1"/>
  <c r="AR35" s="1"/>
  <c r="AX35" s="1"/>
  <c r="BD35" s="1"/>
  <c r="BJ35" s="1"/>
  <c r="BP35" s="1"/>
  <c r="BV35" s="1"/>
  <c r="AF60"/>
  <c r="AL60" s="1"/>
  <c r="AR60" s="1"/>
  <c r="AX60" s="1"/>
  <c r="BD60" s="1"/>
  <c r="BJ60" s="1"/>
  <c r="BP60" s="1"/>
  <c r="BV60" s="1"/>
  <c r="Z61"/>
  <c r="AF61" s="1"/>
  <c r="AL61" s="1"/>
  <c r="AR61" s="1"/>
  <c r="AX61" s="1"/>
  <c r="BD61" s="1"/>
  <c r="BJ61" s="1"/>
  <c r="BP61" s="1"/>
  <c r="BV61" s="1"/>
  <c r="AP48" i="3"/>
  <c r="AT48" s="1"/>
  <c r="R47"/>
  <c r="V47" s="1"/>
  <c r="Z47" s="1"/>
  <c r="AD47" s="1"/>
  <c r="AH47" s="1"/>
  <c r="AL47" s="1"/>
  <c r="AP47" s="1"/>
  <c r="AT47" s="1"/>
  <c r="U19" i="13"/>
  <c r="W19" s="1"/>
  <c r="D12" i="3"/>
  <c r="D17" s="1"/>
  <c r="D16"/>
  <c r="J19"/>
  <c r="H93" i="5"/>
  <c r="J16" i="2"/>
  <c r="J105"/>
  <c r="J148"/>
  <c r="J154" s="1"/>
  <c r="M93" i="5"/>
  <c r="AR49" i="3"/>
  <c r="AR50" s="1"/>
  <c r="AR53" s="1"/>
  <c r="X49"/>
  <c r="Z134" i="12"/>
  <c r="T134"/>
  <c r="AB86"/>
  <c r="AB83"/>
  <c r="AB79"/>
  <c r="AB75"/>
  <c r="AB67"/>
  <c r="AB63"/>
  <c r="AB59"/>
  <c r="AB55"/>
  <c r="AB51"/>
  <c r="AB47"/>
  <c r="AB43"/>
  <c r="AB39"/>
  <c r="AB35"/>
  <c r="AB31"/>
  <c r="AB27"/>
  <c r="AB23"/>
  <c r="AB19"/>
  <c r="AB15"/>
  <c r="AB11"/>
  <c r="AB7"/>
  <c r="J44" i="3"/>
  <c r="N44" s="1"/>
  <c r="R44" s="1"/>
  <c r="V44" s="1"/>
  <c r="Z44" s="1"/>
  <c r="AD44" s="1"/>
  <c r="AH44" s="1"/>
  <c r="AL44" s="1"/>
  <c r="AP44" s="1"/>
  <c r="AT44" s="1"/>
  <c r="BD44" s="1"/>
  <c r="J41"/>
  <c r="N41" s="1"/>
  <c r="R41" s="1"/>
  <c r="V41" s="1"/>
  <c r="Z41" s="1"/>
  <c r="AD41" s="1"/>
  <c r="AH41" s="1"/>
  <c r="AL41" s="1"/>
  <c r="AP41" s="1"/>
  <c r="AT41" s="1"/>
  <c r="BD41" s="1"/>
  <c r="J13"/>
  <c r="N13" s="1"/>
  <c r="R13" s="1"/>
  <c r="V13" s="1"/>
  <c r="Z13" s="1"/>
  <c r="AD13" s="1"/>
  <c r="AH13" s="1"/>
  <c r="AL13" s="1"/>
  <c r="AP13" s="1"/>
  <c r="AT13" s="1"/>
  <c r="BD13" s="1"/>
  <c r="J23"/>
  <c r="N23" s="1"/>
  <c r="R23" s="1"/>
  <c r="V23" s="1"/>
  <c r="Z23" s="1"/>
  <c r="AD23" s="1"/>
  <c r="AH23" s="1"/>
  <c r="AL23" s="1"/>
  <c r="AP23" s="1"/>
  <c r="AT23" s="1"/>
  <c r="BD23" s="1"/>
  <c r="T45"/>
  <c r="P45"/>
  <c r="R45" s="1"/>
  <c r="F12"/>
  <c r="F17" s="1"/>
  <c r="J9"/>
  <c r="F16"/>
  <c r="N73" i="5"/>
  <c r="T73" s="1"/>
  <c r="Z73" s="1"/>
  <c r="AF73" s="1"/>
  <c r="AL73" s="1"/>
  <c r="AR73" s="1"/>
  <c r="AX73" s="1"/>
  <c r="BD73" s="1"/>
  <c r="BJ73" s="1"/>
  <c r="BP73" s="1"/>
  <c r="BV73" s="1"/>
  <c r="BD47" i="3"/>
  <c r="N26"/>
  <c r="R26" s="1"/>
  <c r="V26" s="1"/>
  <c r="Z26" s="1"/>
  <c r="AD26" s="1"/>
  <c r="AH26" s="1"/>
  <c r="AL26" s="1"/>
  <c r="AP26" s="1"/>
  <c r="AT26" s="1"/>
  <c r="BD26" s="1"/>
  <c r="N25"/>
  <c r="R25" s="1"/>
  <c r="V25" s="1"/>
  <c r="Z25" s="1"/>
  <c r="AD25" s="1"/>
  <c r="AH25" s="1"/>
  <c r="AL25" s="1"/>
  <c r="AP25" s="1"/>
  <c r="AT25" s="1"/>
  <c r="BD25" s="1"/>
  <c r="BD21"/>
  <c r="AF49"/>
  <c r="AF50" s="1"/>
  <c r="AF53" s="1"/>
  <c r="AJ49"/>
  <c r="AJ50" s="1"/>
  <c r="AJ53" s="1"/>
  <c r="AB49"/>
  <c r="AB108" i="12"/>
  <c r="AB104"/>
  <c r="AB100"/>
  <c r="AB96"/>
  <c r="AB92"/>
  <c r="AB88"/>
  <c r="AB72"/>
  <c r="F134"/>
  <c r="AB107"/>
  <c r="AB103"/>
  <c r="AB99"/>
  <c r="AB95"/>
  <c r="AB91"/>
  <c r="AB87"/>
  <c r="AB82"/>
  <c r="AB78"/>
  <c r="AB73"/>
  <c r="AB68"/>
  <c r="AB64"/>
  <c r="AB60"/>
  <c r="AB56"/>
  <c r="AB52"/>
  <c r="AB48"/>
  <c r="AB44"/>
  <c r="AB40"/>
  <c r="AB36"/>
  <c r="AB32"/>
  <c r="AB28"/>
  <c r="AB24"/>
  <c r="AB20"/>
  <c r="AB16"/>
  <c r="AB12"/>
  <c r="AB8"/>
  <c r="AB74"/>
  <c r="N30" i="3"/>
  <c r="R30" s="1"/>
  <c r="V30" s="1"/>
  <c r="Z30" s="1"/>
  <c r="AD30" s="1"/>
  <c r="AH30" s="1"/>
  <c r="AL30" s="1"/>
  <c r="AP30" s="1"/>
  <c r="AT30" s="1"/>
  <c r="BD30" s="1"/>
  <c r="D134" i="12"/>
  <c r="J37" i="3"/>
  <c r="N37" s="1"/>
  <c r="R37" s="1"/>
  <c r="V37" s="1"/>
  <c r="Z37" s="1"/>
  <c r="AD37" s="1"/>
  <c r="AH37" s="1"/>
  <c r="AL37" s="1"/>
  <c r="AP37" s="1"/>
  <c r="AT37" s="1"/>
  <c r="BD37" s="1"/>
  <c r="J20"/>
  <c r="N20" s="1"/>
  <c r="R20" s="1"/>
  <c r="V20" s="1"/>
  <c r="Z20" s="1"/>
  <c r="AD20" s="1"/>
  <c r="AH20" s="1"/>
  <c r="AL20" s="1"/>
  <c r="AP20" s="1"/>
  <c r="AT20" s="1"/>
  <c r="BD20" s="1"/>
  <c r="D35" i="1"/>
  <c r="N28" i="5"/>
  <c r="N42" i="3"/>
  <c r="R42" s="1"/>
  <c r="BD14"/>
  <c r="BD48"/>
  <c r="AD29"/>
  <c r="AH29" s="1"/>
  <c r="AL29" s="1"/>
  <c r="AP29" s="1"/>
  <c r="AT29" s="1"/>
  <c r="BD29" s="1"/>
  <c r="BD28"/>
  <c r="T49"/>
  <c r="T50" s="1"/>
  <c r="T53" s="1"/>
  <c r="AA134" i="12"/>
  <c r="N134"/>
  <c r="J134"/>
  <c r="BD11" i="3"/>
  <c r="J32"/>
  <c r="G93" i="5"/>
  <c r="Z15" l="1"/>
  <c r="AF15" s="1"/>
  <c r="AL15" s="1"/>
  <c r="AR15" s="1"/>
  <c r="AX15" s="1"/>
  <c r="BD15" s="1"/>
  <c r="BJ15" s="1"/>
  <c r="BP15" s="1"/>
  <c r="BV15" s="1"/>
  <c r="D22" i="1"/>
  <c r="D23" s="1"/>
  <c r="J155" i="2" s="1"/>
  <c r="X12" i="3"/>
  <c r="X17" s="1"/>
  <c r="X16"/>
  <c r="G57" i="13"/>
  <c r="F49" i="3"/>
  <c r="X50"/>
  <c r="X53" s="1"/>
  <c r="P12"/>
  <c r="P17" s="1"/>
  <c r="P16"/>
  <c r="V45"/>
  <c r="Z45" s="1"/>
  <c r="AD45" s="1"/>
  <c r="AH45" s="1"/>
  <c r="AL45" s="1"/>
  <c r="AP45" s="1"/>
  <c r="AT45" s="1"/>
  <c r="BD45" s="1"/>
  <c r="U57" i="13"/>
  <c r="N32" i="3"/>
  <c r="R32" s="1"/>
  <c r="V32" s="1"/>
  <c r="Z32" s="1"/>
  <c r="AD32" s="1"/>
  <c r="AH32" s="1"/>
  <c r="AL32" s="1"/>
  <c r="AP32" s="1"/>
  <c r="AT32" s="1"/>
  <c r="BD32" s="1"/>
  <c r="D49"/>
  <c r="D50" s="1"/>
  <c r="D53" s="1"/>
  <c r="AD52"/>
  <c r="AH52" s="1"/>
  <c r="AL52" s="1"/>
  <c r="AP52" s="1"/>
  <c r="AT52" s="1"/>
  <c r="Q40" i="4"/>
  <c r="AC40"/>
  <c r="N39" i="3"/>
  <c r="R39" s="1"/>
  <c r="V39" s="1"/>
  <c r="Z39" s="1"/>
  <c r="AD39" s="1"/>
  <c r="AH39" s="1"/>
  <c r="AL39" s="1"/>
  <c r="AP39" s="1"/>
  <c r="AT39" s="1"/>
  <c r="BD39" s="1"/>
  <c r="AC26" i="4"/>
  <c r="AC28" s="1"/>
  <c r="N93" i="5"/>
  <c r="L63" i="3"/>
  <c r="L56"/>
  <c r="L60"/>
  <c r="L54"/>
  <c r="AF54"/>
  <c r="AF60"/>
  <c r="AF56"/>
  <c r="AF63"/>
  <c r="H54"/>
  <c r="H56"/>
  <c r="H60"/>
  <c r="H63"/>
  <c r="AN54"/>
  <c r="AN63"/>
  <c r="AN56"/>
  <c r="AN60"/>
  <c r="X56"/>
  <c r="X60"/>
  <c r="X63"/>
  <c r="X54"/>
  <c r="E25" i="1"/>
  <c r="D29"/>
  <c r="E12"/>
  <c r="E18" s="1"/>
  <c r="D18"/>
  <c r="N19" i="3"/>
  <c r="J49"/>
  <c r="F50"/>
  <c r="F53" s="1"/>
  <c r="P49"/>
  <c r="P50" s="1"/>
  <c r="P53" s="1"/>
  <c r="AR60"/>
  <c r="AR56"/>
  <c r="AR63"/>
  <c r="AR54"/>
  <c r="BP49" i="5"/>
  <c r="W55" i="13"/>
  <c r="V57"/>
  <c r="T54" i="3"/>
  <c r="T56"/>
  <c r="T60"/>
  <c r="T63"/>
  <c r="D37" i="1"/>
  <c r="D40" s="1"/>
  <c r="E35"/>
  <c r="E37" s="1"/>
  <c r="E40" s="1"/>
  <c r="AJ63" i="3"/>
  <c r="AJ60"/>
  <c r="AJ54"/>
  <c r="AJ56"/>
  <c r="T68" i="5"/>
  <c r="N94"/>
  <c r="AB50" i="3"/>
  <c r="AB53" s="1"/>
  <c r="J12"/>
  <c r="J17" s="1"/>
  <c r="N9"/>
  <c r="J16"/>
  <c r="AL6" i="5"/>
  <c r="AB134" i="12"/>
  <c r="AC12" i="4"/>
  <c r="AC17" s="1"/>
  <c r="D56" i="3" l="1"/>
  <c r="D54"/>
  <c r="D60"/>
  <c r="D63"/>
  <c r="J50"/>
  <c r="J53" s="1"/>
  <c r="AR6" i="5"/>
  <c r="Z68"/>
  <c r="T94"/>
  <c r="P63" i="3"/>
  <c r="P54"/>
  <c r="P56"/>
  <c r="P60"/>
  <c r="R19"/>
  <c r="N49"/>
  <c r="N12"/>
  <c r="R9"/>
  <c r="N16"/>
  <c r="AB60"/>
  <c r="AB54"/>
  <c r="AB63"/>
  <c r="AB56"/>
  <c r="D45" i="1"/>
  <c r="D47" s="1"/>
  <c r="E44"/>
  <c r="E45" s="1"/>
  <c r="E47" s="1"/>
  <c r="E30"/>
  <c r="E29"/>
  <c r="BV49" i="5"/>
  <c r="T93"/>
  <c r="D30" i="1"/>
  <c r="J63" i="3" l="1"/>
  <c r="N50"/>
  <c r="N53" s="1"/>
  <c r="D49" i="1"/>
  <c r="R12" i="3"/>
  <c r="R17" s="1"/>
  <c r="V9"/>
  <c r="R16"/>
  <c r="R49"/>
  <c r="V19"/>
  <c r="AX6" i="5"/>
  <c r="E49" i="1"/>
  <c r="AF68" i="5"/>
  <c r="Z94"/>
  <c r="Z93"/>
  <c r="D48" i="1"/>
  <c r="R50" i="3" l="1"/>
  <c r="R53" s="1"/>
  <c r="Z19"/>
  <c r="V49"/>
  <c r="AL68" i="5"/>
  <c r="AF93"/>
  <c r="AF94"/>
  <c r="BD6"/>
  <c r="V12" i="3"/>
  <c r="V17" s="1"/>
  <c r="Z9"/>
  <c r="V16"/>
  <c r="V50" l="1"/>
  <c r="V53" s="1"/>
  <c r="V56" s="1"/>
  <c r="AD19"/>
  <c r="Z49"/>
  <c r="AR68" i="5"/>
  <c r="AL94"/>
  <c r="AL93"/>
  <c r="Z12" i="3"/>
  <c r="Z17" s="1"/>
  <c r="AD9"/>
  <c r="Z16"/>
  <c r="BJ6" i="5"/>
  <c r="V60" i="3" l="1"/>
  <c r="Z58" s="1"/>
  <c r="Z50"/>
  <c r="Z53" s="1"/>
  <c r="Z56" s="1"/>
  <c r="AT56" s="1"/>
  <c r="V54"/>
  <c r="BP6" i="5"/>
  <c r="AH19" i="3"/>
  <c r="AD49"/>
  <c r="AD12"/>
  <c r="AD17" s="1"/>
  <c r="AH9"/>
  <c r="AD16"/>
  <c r="AX68" i="5"/>
  <c r="AR94"/>
  <c r="AR93"/>
  <c r="Z63" i="3" l="1"/>
  <c r="Z54"/>
  <c r="AT54" s="1"/>
  <c r="AT58"/>
  <c r="Z60"/>
  <c r="AD58" s="1"/>
  <c r="AL19"/>
  <c r="AH49"/>
  <c r="BV6" i="5"/>
  <c r="AD50" i="3"/>
  <c r="AD53" s="1"/>
  <c r="BD68" i="5"/>
  <c r="AX94"/>
  <c r="AX93"/>
  <c r="AH12" i="3"/>
  <c r="AH17" s="1"/>
  <c r="AL9"/>
  <c r="AH16"/>
  <c r="AH50" l="1"/>
  <c r="AH53" s="1"/>
  <c r="AH54" s="1"/>
  <c r="AT60"/>
  <c r="AD56"/>
  <c r="AD60"/>
  <c r="AD54"/>
  <c r="AP19"/>
  <c r="AL49"/>
  <c r="AL12"/>
  <c r="AL17" s="1"/>
  <c r="AP9"/>
  <c r="AL16"/>
  <c r="BJ68" i="5"/>
  <c r="BD94"/>
  <c r="BD93"/>
  <c r="AL50" i="3" l="1"/>
  <c r="AL53" s="1"/>
  <c r="AL56" s="1"/>
  <c r="AH56"/>
  <c r="AT19"/>
  <c r="AP49"/>
  <c r="AH58"/>
  <c r="AP12"/>
  <c r="AP17" s="1"/>
  <c r="AT9"/>
  <c r="AP16"/>
  <c r="BP68" i="5"/>
  <c r="BJ94"/>
  <c r="BJ93"/>
  <c r="AL54" i="3" l="1"/>
  <c r="AT49"/>
  <c r="BD19"/>
  <c r="BD49" s="1"/>
  <c r="AH60"/>
  <c r="AP50"/>
  <c r="AP53" s="1"/>
  <c r="AT12"/>
  <c r="AT17" s="1"/>
  <c r="AT16"/>
  <c r="BD9"/>
  <c r="BV68" i="5"/>
  <c r="BP94"/>
  <c r="BP93"/>
  <c r="BV94" l="1"/>
  <c r="BV93"/>
  <c r="AP54" i="3"/>
  <c r="AV54" s="1"/>
  <c r="AP56"/>
  <c r="AV56" s="1"/>
  <c r="BD12"/>
  <c r="BD17" s="1"/>
  <c r="BD16"/>
  <c r="BD50" s="1"/>
  <c r="BD53" s="1"/>
  <c r="AL58"/>
  <c r="AL60" s="1"/>
  <c r="AP58" s="1"/>
  <c r="AV58" s="1"/>
  <c r="AT50"/>
  <c r="AT53" s="1"/>
  <c r="AT63" s="1"/>
  <c r="AP60" l="1"/>
  <c r="AV60" s="1"/>
  <c r="G29" i="1" l="1"/>
  <c r="G49"/>
  <c r="G18"/>
  <c r="G30"/>
  <c r="G51"/>
</calcChain>
</file>

<file path=xl/comments1.xml><?xml version="1.0" encoding="utf-8"?>
<comments xmlns="http://schemas.openxmlformats.org/spreadsheetml/2006/main">
  <authors>
    <author>NEMO</author>
  </authors>
  <commentList>
    <comment ref="C22" authorId="0">
      <text>
        <r>
          <rPr>
            <b/>
            <sz val="8"/>
            <color indexed="81"/>
            <rFont val="Tahoma"/>
            <family val="2"/>
          </rPr>
          <t>NEMO:</t>
        </r>
        <r>
          <rPr>
            <sz val="8"/>
            <color indexed="81"/>
            <rFont val="Tahoma"/>
            <family val="2"/>
          </rPr>
          <t xml:space="preserve">
ladder = 4650 each
City atlas = 550 each
100 pcf</t>
        </r>
      </text>
    </comment>
  </commentList>
</comments>
</file>

<file path=xl/sharedStrings.xml><?xml version="1.0" encoding="utf-8"?>
<sst xmlns="http://schemas.openxmlformats.org/spreadsheetml/2006/main" count="1082" uniqueCount="579">
  <si>
    <t xml:space="preserve">  </t>
  </si>
  <si>
    <t>STATEMENT OF FINANCIAL POSITION</t>
  </si>
  <si>
    <t>FINANCIAL DATA</t>
  </si>
  <si>
    <t>Schedule</t>
  </si>
  <si>
    <t>Increase(decrease)</t>
  </si>
  <si>
    <t>ASSETS</t>
  </si>
  <si>
    <t>Current Assets</t>
  </si>
  <si>
    <t>P</t>
  </si>
  <si>
    <t>Accounts Receivable</t>
  </si>
  <si>
    <t>Inventories</t>
  </si>
  <si>
    <t>Prepayments</t>
  </si>
  <si>
    <t>Total Current Assets</t>
  </si>
  <si>
    <t>Property, Plant and Equipment-net</t>
  </si>
  <si>
    <t>lapsing</t>
  </si>
  <si>
    <t>TOTAL ASSETS</t>
  </si>
  <si>
    <t>LIABILITIES AND MEMBERS' EQUITY</t>
  </si>
  <si>
    <t>Liabilities</t>
  </si>
  <si>
    <t>Current liabilities</t>
  </si>
  <si>
    <t xml:space="preserve">Accounts payable and other payables </t>
  </si>
  <si>
    <t>Total Current Liabilities</t>
  </si>
  <si>
    <t>Non-current liabilities</t>
  </si>
  <si>
    <t>Advances from Shareholders-tax savings</t>
  </si>
  <si>
    <t>Stockholders' Equity</t>
  </si>
  <si>
    <t>Shares Capital</t>
  </si>
  <si>
    <t>Retained Earnings</t>
  </si>
  <si>
    <t>Total Stockholders' Equity</t>
  </si>
  <si>
    <t>TOTAL LIABILITIES AND STOCKHOLDERS' EQUITY</t>
  </si>
  <si>
    <t>Schedules</t>
  </si>
  <si>
    <t>Schedule 1</t>
  </si>
  <si>
    <t>Total</t>
  </si>
  <si>
    <t>Schedule 2</t>
  </si>
  <si>
    <t xml:space="preserve">ACCOUNTS RECEIVABLE </t>
  </si>
  <si>
    <t>Schedule 3</t>
  </si>
  <si>
    <t>INVENTORIES</t>
  </si>
  <si>
    <t>Schedule 4</t>
  </si>
  <si>
    <t>PREPAYMENTS</t>
  </si>
  <si>
    <t>Schedule 5</t>
  </si>
  <si>
    <t>ACCOUNTS PAYABLE AND OTHER PAYABLES</t>
  </si>
  <si>
    <t>Schedule 6</t>
  </si>
  <si>
    <t xml:space="preserve">JULY </t>
  </si>
  <si>
    <t>SEPTEMBER</t>
  </si>
  <si>
    <t>TOTAL</t>
  </si>
  <si>
    <t>INTEREST INCOME</t>
  </si>
  <si>
    <t>STATEMENT OF COMPREHENSIVE INCOME</t>
  </si>
  <si>
    <t>MAY</t>
  </si>
  <si>
    <t>JUNE</t>
  </si>
  <si>
    <t>JULY</t>
  </si>
  <si>
    <t>AUGUST</t>
  </si>
  <si>
    <t>OCTOBER</t>
  </si>
  <si>
    <t>NOVEMBER</t>
  </si>
  <si>
    <t>DECEMBER</t>
  </si>
  <si>
    <t>SALES</t>
  </si>
  <si>
    <t>COST OF SALES</t>
  </si>
  <si>
    <t xml:space="preserve">GROSS PROFIT </t>
  </si>
  <si>
    <t>OPERATING EXPENSES</t>
  </si>
  <si>
    <t>TOTAL OPERATING EXPENSES</t>
  </si>
  <si>
    <t>FINANCE COST</t>
  </si>
  <si>
    <t>NET INCOME (LOSS)</t>
  </si>
  <si>
    <t xml:space="preserve">PROVISION FOR INCOME TAX </t>
  </si>
  <si>
    <t>NET LOSS</t>
  </si>
  <si>
    <t>DEFICIT AT THE BEGINNING</t>
  </si>
  <si>
    <t>DEFICIT AT THE END</t>
  </si>
  <si>
    <t>See accompanying Notes to Financial Statements.</t>
  </si>
  <si>
    <t>Reconciliation</t>
  </si>
  <si>
    <t>PROFIT BEFORE TAX</t>
  </si>
  <si>
    <t>ADD: NONDEDUCTIBLE INTEREST</t>
  </si>
  <si>
    <t>ADD: NONDEDUCTIBLE DEFICIENCY TAXES</t>
  </si>
  <si>
    <t xml:space="preserve">         PROVISION FOR DOUBTFUL ACCOUNTS</t>
  </si>
  <si>
    <t>LESS:</t>
  </si>
  <si>
    <t>DIVIDEND INCOME</t>
  </si>
  <si>
    <t>GAIN ON SALE OF STOCKS</t>
  </si>
  <si>
    <t>ACCOUNTS WRITTEN OFF</t>
  </si>
  <si>
    <t>Taxable Income</t>
  </si>
  <si>
    <t>INCOME TAX RATE</t>
  </si>
  <si>
    <t>INCOME TAX</t>
  </si>
  <si>
    <t>TAX PAID</t>
  </si>
  <si>
    <t>CREDITABLE W/TAX-Prior years</t>
  </si>
  <si>
    <t>CREDITABLE W/TAX-current</t>
  </si>
  <si>
    <t>DEFERRED TAX ASSET</t>
  </si>
  <si>
    <t>INCOME TAX STILL DUE</t>
  </si>
  <si>
    <t>SALES-VATABLE</t>
  </si>
  <si>
    <t>SALES-ZERO RATED</t>
  </si>
  <si>
    <t xml:space="preserve"> </t>
  </si>
  <si>
    <t>PREPARED BY:</t>
  </si>
  <si>
    <t>ODETTE B. TORDIL</t>
  </si>
  <si>
    <t>LaView Security Philippines Inc.</t>
  </si>
  <si>
    <t>LAVIEW SECURITY PHILIPPINES, INC</t>
  </si>
  <si>
    <t>TRIAL BALANCE</t>
  </si>
  <si>
    <t>CDB</t>
  </si>
  <si>
    <t>JV</t>
  </si>
  <si>
    <t>CRB</t>
  </si>
  <si>
    <t>Petty Cash Fund</t>
  </si>
  <si>
    <t>Prepaid Rent</t>
  </si>
  <si>
    <t>Prepaid Insurance</t>
  </si>
  <si>
    <t>Creditable Tax - 2307</t>
  </si>
  <si>
    <t>Other Deposit</t>
  </si>
  <si>
    <t>Inventory</t>
  </si>
  <si>
    <t>Office Equipment</t>
  </si>
  <si>
    <t>Tools and Equipment</t>
  </si>
  <si>
    <t>Furniture and Fixture</t>
  </si>
  <si>
    <t>Leasehold Improvement</t>
  </si>
  <si>
    <t>Accumulated Depreciation</t>
  </si>
  <si>
    <t>Organization Cost</t>
  </si>
  <si>
    <t>Accounts Payable</t>
  </si>
  <si>
    <t>Professional Fee Payable</t>
  </si>
  <si>
    <t>SSS Payable</t>
  </si>
  <si>
    <t>PHIC Payable</t>
  </si>
  <si>
    <t>HDMF Payable</t>
  </si>
  <si>
    <t>SSS Salary Loan Payable</t>
  </si>
  <si>
    <t>HDMF Salary Loan Payable</t>
  </si>
  <si>
    <t>Salary Loan Payable-Kolin Coop</t>
  </si>
  <si>
    <t>Wtax Payable-Compensation</t>
  </si>
  <si>
    <t>Wtax Payable-Expanded</t>
  </si>
  <si>
    <t>Input Tax</t>
  </si>
  <si>
    <t>Output Tax</t>
  </si>
  <si>
    <t>VAT Payable</t>
  </si>
  <si>
    <t>Income Tax Payable</t>
  </si>
  <si>
    <t>Other payable</t>
  </si>
  <si>
    <t>Paid-in Capital</t>
  </si>
  <si>
    <t>Sales-Vatable</t>
  </si>
  <si>
    <t>Sales-Zero Rated</t>
  </si>
  <si>
    <t>Sales-Exempt</t>
  </si>
  <si>
    <t>Service Income</t>
  </si>
  <si>
    <t>Other Income</t>
  </si>
  <si>
    <t>Interest Income</t>
  </si>
  <si>
    <t>Cost of Sale</t>
  </si>
  <si>
    <t>Service Supplies</t>
  </si>
  <si>
    <t>Salaries and Wages</t>
  </si>
  <si>
    <t>Commission and Incentives</t>
  </si>
  <si>
    <t>SSS/PHIC/HDMF Contribution</t>
  </si>
  <si>
    <t>Rent Expense</t>
  </si>
  <si>
    <t>Insurance Expense</t>
  </si>
  <si>
    <t>Depreciation Expense</t>
  </si>
  <si>
    <t>Professional Fee</t>
  </si>
  <si>
    <t>Taxes and Licenses</t>
  </si>
  <si>
    <t>Legal and Notarial</t>
  </si>
  <si>
    <t>Dues and Subscription</t>
  </si>
  <si>
    <t>Staff Conference</t>
  </si>
  <si>
    <t>Postage and Stamp</t>
  </si>
  <si>
    <t>Adds&amp;Promos</t>
  </si>
  <si>
    <t>Training and Seminar</t>
  </si>
  <si>
    <t>Office Supplies</t>
  </si>
  <si>
    <t>Light and Water</t>
  </si>
  <si>
    <t>Telephone and Communication</t>
  </si>
  <si>
    <t>Travel and Transportation</t>
  </si>
  <si>
    <t>Shipping and Delivery</t>
  </si>
  <si>
    <t>Representation Expense</t>
  </si>
  <si>
    <t>Repairs and Maintenance</t>
  </si>
  <si>
    <t>Bank Charges</t>
  </si>
  <si>
    <t xml:space="preserve"> TOTAL</t>
  </si>
  <si>
    <t>Prepared by:</t>
  </si>
  <si>
    <t>Approved by:</t>
  </si>
  <si>
    <t>Donna O. De Jesus</t>
  </si>
  <si>
    <t>Oliver M. Filoteo</t>
  </si>
  <si>
    <t>Acctg. Assistant-LAVIEW</t>
  </si>
  <si>
    <t>AVP-Finance</t>
  </si>
  <si>
    <t>Noted by:</t>
  </si>
  <si>
    <t>Mart Nathaniel R. Flores</t>
  </si>
  <si>
    <t>Asst. Supervisor-LAVIEW</t>
  </si>
  <si>
    <t>Cash on Hand</t>
  </si>
  <si>
    <t>Total Liabilities</t>
  </si>
  <si>
    <t>CASH IN BANK (per BDO Dollar Acct. bank balance)</t>
  </si>
  <si>
    <t>Cash in Bank ( BDO Php - 2020081292 )</t>
  </si>
  <si>
    <t>Cash in Bank ( BDO $ - 102020079794 )</t>
  </si>
  <si>
    <t>SERVICE SUPPLIES</t>
  </si>
  <si>
    <t>BANK CHARGES</t>
  </si>
  <si>
    <t>CIB (BDO Php) - 2020081292</t>
  </si>
  <si>
    <t>CIB (BDO $) - 102020079794</t>
  </si>
  <si>
    <t>Less: Cost of Sold units</t>
  </si>
  <si>
    <t xml:space="preserve">    Capital Stock P1,000,000 ordinary share @ 10 par value</t>
  </si>
  <si>
    <t>Security Deposit (P45,819.47 x 3yrs)</t>
  </si>
  <si>
    <t>Service Deposit</t>
  </si>
  <si>
    <t>MJ Realty Holdings</t>
  </si>
  <si>
    <t>Meralco</t>
  </si>
  <si>
    <t>Government Agency Remittances</t>
  </si>
  <si>
    <t>Accounting Assistant</t>
  </si>
  <si>
    <t>CUSTOMER</t>
  </si>
  <si>
    <t>LAVIEW SECURITY PHILIPPINES INC.</t>
  </si>
  <si>
    <t>Doc Ref</t>
  </si>
  <si>
    <t>PARTICULARS</t>
  </si>
  <si>
    <t>Date</t>
  </si>
  <si>
    <t>Cost</t>
  </si>
  <si>
    <t>NBV</t>
  </si>
  <si>
    <t>May</t>
  </si>
  <si>
    <t>000014&amp;21</t>
  </si>
  <si>
    <t>PABX TEL LINE</t>
  </si>
  <si>
    <t>00042/43</t>
  </si>
  <si>
    <t>Aircon</t>
  </si>
  <si>
    <t>00040</t>
  </si>
  <si>
    <t>Desk top Computer ( ACER)</t>
  </si>
  <si>
    <t>00046</t>
  </si>
  <si>
    <t>Printer (Canon)</t>
  </si>
  <si>
    <t>00047</t>
  </si>
  <si>
    <t>Emergency Light</t>
  </si>
  <si>
    <t>00051</t>
  </si>
  <si>
    <t>Router ( Cisco)</t>
  </si>
  <si>
    <t>00070</t>
  </si>
  <si>
    <t>UPS (QCM)</t>
  </si>
  <si>
    <t>00071&amp;72</t>
  </si>
  <si>
    <t>00094</t>
  </si>
  <si>
    <t>LED 32" For showroom</t>
  </si>
  <si>
    <t>00107</t>
  </si>
  <si>
    <t>Laser jet Scanner</t>
  </si>
  <si>
    <t>00122</t>
  </si>
  <si>
    <t>Total Office Equipment</t>
  </si>
  <si>
    <t>Service Tools &amp; Equipment</t>
  </si>
  <si>
    <t>00108</t>
  </si>
  <si>
    <t>pcv24</t>
  </si>
  <si>
    <t>Crimping Tools</t>
  </si>
  <si>
    <t>pcv101</t>
  </si>
  <si>
    <t>Digital Light Lux Meter</t>
  </si>
  <si>
    <t>pcv38</t>
  </si>
  <si>
    <t>Analog Tester</t>
  </si>
  <si>
    <t>00004/009</t>
  </si>
  <si>
    <t>Partition for Conference</t>
  </si>
  <si>
    <t>00026</t>
  </si>
  <si>
    <t>Renovation</t>
  </si>
  <si>
    <t>Electrical Materials</t>
  </si>
  <si>
    <t>PVC pipe &amp; metal crew</t>
  </si>
  <si>
    <t>00008</t>
  </si>
  <si>
    <t>CUBICLE TABLE</t>
  </si>
  <si>
    <t>00007</t>
  </si>
  <si>
    <t>15 chairs &amp; 1 table</t>
  </si>
  <si>
    <t>00020/24/29/30</t>
  </si>
  <si>
    <t>Conference Table</t>
  </si>
  <si>
    <t>00039/44/45</t>
  </si>
  <si>
    <t>Showroom Rack</t>
  </si>
  <si>
    <t>00062/64</t>
  </si>
  <si>
    <t>Display Rack Kolin Showroom</t>
  </si>
  <si>
    <t>Total Furniture &amp; Fixtures</t>
  </si>
  <si>
    <t>Total Property &amp; Equipment</t>
  </si>
  <si>
    <t>SALES-EXEMPT</t>
  </si>
  <si>
    <t>000121</t>
  </si>
  <si>
    <t>Sales Discount</t>
  </si>
  <si>
    <t>DISCOUNT</t>
  </si>
  <si>
    <t>13mos/Bonus</t>
  </si>
  <si>
    <t>pcv100</t>
  </si>
  <si>
    <t>Drill Bit/Tox</t>
  </si>
  <si>
    <t>LAVIEW SECURITY PHILIPPINES INC</t>
  </si>
  <si>
    <t>MODEL</t>
  </si>
  <si>
    <t>COST PER UNIT</t>
  </si>
  <si>
    <t>KTD564CK1B</t>
  </si>
  <si>
    <t>500GB HDD</t>
  </si>
  <si>
    <t>KTD568CK1B</t>
  </si>
  <si>
    <t>LTAC2125W</t>
  </si>
  <si>
    <t>2TB HDD</t>
  </si>
  <si>
    <t>LTAC2033W</t>
  </si>
  <si>
    <t>CM1902</t>
  </si>
  <si>
    <t>LTD7025V</t>
  </si>
  <si>
    <t>CMD608</t>
  </si>
  <si>
    <t>LTD7025H</t>
  </si>
  <si>
    <t>CMD608W</t>
  </si>
  <si>
    <t>DVR5616CE</t>
  </si>
  <si>
    <t>DV-AT1212A-D18</t>
  </si>
  <si>
    <t>SLE32J1M1</t>
  </si>
  <si>
    <t>CMR8940</t>
  </si>
  <si>
    <t>CMR5260-N</t>
  </si>
  <si>
    <t>CMD3270DW</t>
  </si>
  <si>
    <t>CMT1160NT</t>
  </si>
  <si>
    <t>CMR601HB</t>
  </si>
  <si>
    <t>LTA1007</t>
  </si>
  <si>
    <t>LTA2008</t>
  </si>
  <si>
    <t>LTA2011</t>
  </si>
  <si>
    <t>LTA2010</t>
  </si>
  <si>
    <t>LTA1005</t>
  </si>
  <si>
    <t>CMT2462PB</t>
  </si>
  <si>
    <t>CMT2462P</t>
  </si>
  <si>
    <t>CMT2263B</t>
  </si>
  <si>
    <t>CMR5463</t>
  </si>
  <si>
    <t>CMD3570D</t>
  </si>
  <si>
    <t>LTAC2060W</t>
  </si>
  <si>
    <t>DVR5604CK</t>
  </si>
  <si>
    <t>CM1905</t>
  </si>
  <si>
    <t>CMD718W</t>
  </si>
  <si>
    <t>CMD3160NWT</t>
  </si>
  <si>
    <t>CMR5362-CM</t>
  </si>
  <si>
    <t>CMT2075B</t>
  </si>
  <si>
    <t>LTA1001</t>
  </si>
  <si>
    <t>LTA1002</t>
  </si>
  <si>
    <t>DVR5608DS</t>
  </si>
  <si>
    <t>LTA2018</t>
  </si>
  <si>
    <t>LTA1003</t>
  </si>
  <si>
    <t>QTY</t>
  </si>
  <si>
    <t>AMT.</t>
  </si>
  <si>
    <t>TOTAL COST</t>
  </si>
  <si>
    <t>PER MODEL</t>
  </si>
  <si>
    <t>2 Bosch cordless screw driver</t>
  </si>
  <si>
    <t>2 Mactech cordless drill</t>
  </si>
  <si>
    <t>0146</t>
  </si>
  <si>
    <t>Installation and Service Call</t>
  </si>
  <si>
    <t>Creditable Tax - ITR</t>
  </si>
  <si>
    <t>FOREX GAIN/LOSS</t>
  </si>
  <si>
    <t>Foreign Exchange Gain/Loss</t>
  </si>
  <si>
    <t>DEBIT</t>
  </si>
  <si>
    <t>CREDIT</t>
  </si>
  <si>
    <t>Leasehold Improvement-net</t>
  </si>
  <si>
    <t>Organization Cost-net</t>
  </si>
  <si>
    <t>Total Non-Current Assets</t>
  </si>
  <si>
    <t>Accumulated Depreciation (L.I)</t>
  </si>
  <si>
    <t>BROVISION</t>
  </si>
  <si>
    <t>JANUARY</t>
  </si>
  <si>
    <t>FEBRUARY</t>
  </si>
  <si>
    <t>MARCH</t>
  </si>
  <si>
    <t>APRIL</t>
  </si>
  <si>
    <t>BEGINNING BALANCE</t>
  </si>
  <si>
    <t>Organizational Cost</t>
  </si>
  <si>
    <t>JAN</t>
  </si>
  <si>
    <t>FEB</t>
  </si>
  <si>
    <t>MAR</t>
  </si>
  <si>
    <t>APR</t>
  </si>
  <si>
    <t>JUN</t>
  </si>
  <si>
    <t>JUL</t>
  </si>
  <si>
    <t>AUG</t>
  </si>
  <si>
    <t>SEPT</t>
  </si>
  <si>
    <t>OCT</t>
  </si>
  <si>
    <t>NOV</t>
  </si>
  <si>
    <t>DEC</t>
  </si>
  <si>
    <t>DEPR.</t>
  </si>
  <si>
    <t>CMR5462</t>
  </si>
  <si>
    <t>CMR8270W</t>
  </si>
  <si>
    <t>CMR8952</t>
  </si>
  <si>
    <t>CMT2465</t>
  </si>
  <si>
    <t>DV-AT1209A-D9</t>
  </si>
  <si>
    <t>DV-RT1232A-D32</t>
  </si>
  <si>
    <t>LTAB1015P</t>
  </si>
  <si>
    <t>LTAS06</t>
  </si>
  <si>
    <t>LTD2424MD</t>
  </si>
  <si>
    <t>LTD3224MD</t>
  </si>
  <si>
    <t>000208</t>
  </si>
  <si>
    <t>PTZ213X10HF</t>
  </si>
  <si>
    <t>Accrued Expense</t>
  </si>
  <si>
    <t>TOTAL QTY</t>
  </si>
  <si>
    <t>Motor Vehicle Expense</t>
  </si>
  <si>
    <t>259</t>
  </si>
  <si>
    <t>Multitester &amp; 4 Folds Ladder</t>
  </si>
  <si>
    <t>Other Non-Current Assets</t>
  </si>
  <si>
    <t>Non-Current Assets</t>
  </si>
  <si>
    <t>Inventory Clearing</t>
  </si>
  <si>
    <t>CMR5270</t>
  </si>
  <si>
    <t>Sales Return</t>
  </si>
  <si>
    <t>RETURN</t>
  </si>
  <si>
    <r>
      <t>CASH IN BANK (</t>
    </r>
    <r>
      <rPr>
        <sz val="10"/>
        <rFont val="Times New Roman"/>
        <family val="1"/>
      </rPr>
      <t>per BDO PHP Acct. bank balance</t>
    </r>
    <r>
      <rPr>
        <b/>
        <sz val="10"/>
        <rFont val="Times New Roman"/>
        <family val="1"/>
      </rPr>
      <t>)</t>
    </r>
  </si>
  <si>
    <r>
      <t>Accumulated Depreciation (L.I</t>
    </r>
    <r>
      <rPr>
        <i/>
        <sz val="10"/>
        <rFont val="Calibri"/>
        <family val="2"/>
      </rPr>
      <t>)</t>
    </r>
  </si>
  <si>
    <t>Other Assets</t>
  </si>
  <si>
    <t>Creditable Withholding Tax</t>
  </si>
  <si>
    <t>Total Other Assets</t>
  </si>
  <si>
    <t>Furnitures &amp; Fixtures</t>
  </si>
  <si>
    <t>Tools Box &amp; Equipment</t>
  </si>
  <si>
    <t>Electric Drill and Fold Ladder</t>
  </si>
  <si>
    <t>INCOME(LOSS) FROM OPERATIONS</t>
  </si>
  <si>
    <t xml:space="preserve">Electric Drill </t>
  </si>
  <si>
    <t>CIB (BPI Php) - 3531007696</t>
  </si>
  <si>
    <t>CASH IN BANK (per BPI Acct. bank balance)</t>
  </si>
  <si>
    <t>Schedule 7</t>
  </si>
  <si>
    <t>Other Payable</t>
  </si>
  <si>
    <t>Accountable Forms</t>
  </si>
  <si>
    <t>Vat Payable</t>
  </si>
  <si>
    <t>Rotary Hammer HR2020</t>
  </si>
  <si>
    <t>UTP CAT 6</t>
  </si>
  <si>
    <t>CMT2083</t>
  </si>
  <si>
    <t>CMT2482</t>
  </si>
  <si>
    <t>CMT2482B</t>
  </si>
  <si>
    <t>CMR5483</t>
  </si>
  <si>
    <t>CMR5083</t>
  </si>
  <si>
    <t>CMR5073</t>
  </si>
  <si>
    <t>DV-AT1224A-D24</t>
  </si>
  <si>
    <t>PTZKB10</t>
  </si>
  <si>
    <t>PTZKB303</t>
  </si>
  <si>
    <t>Health Insurance Payable</t>
  </si>
  <si>
    <t>Salary Loan Payable-LaView</t>
  </si>
  <si>
    <t>Other Receivables</t>
  </si>
  <si>
    <t>1TB HDD</t>
  </si>
  <si>
    <t>4TB HDD</t>
  </si>
  <si>
    <t>4TB SV HDD</t>
  </si>
  <si>
    <t>LTD8316T-FT</t>
  </si>
  <si>
    <t>LTD8308T-FT</t>
  </si>
  <si>
    <t>LTD8304T-FT</t>
  </si>
  <si>
    <t>CMHT1522W-28</t>
  </si>
  <si>
    <t>CMHT1532-28</t>
  </si>
  <si>
    <t>CMHR6232</t>
  </si>
  <si>
    <t>CMHR6222W</t>
  </si>
  <si>
    <t>CMHR9432</t>
  </si>
  <si>
    <t>CMHT2732-28</t>
  </si>
  <si>
    <t>LTAB2011</t>
  </si>
  <si>
    <t>LTA1007-RG6</t>
  </si>
  <si>
    <t>PTZKB636</t>
  </si>
  <si>
    <t>CMR5473</t>
  </si>
  <si>
    <t>CV#709</t>
  </si>
  <si>
    <t>Service Safety Materials</t>
  </si>
  <si>
    <t>CV#752</t>
  </si>
  <si>
    <t xml:space="preserve">Drill Bit </t>
  </si>
  <si>
    <t>CV#774</t>
  </si>
  <si>
    <t>Service Tools &amp; Eqipment</t>
  </si>
  <si>
    <t>CV#780</t>
  </si>
  <si>
    <t>Unused Sick Leave</t>
  </si>
  <si>
    <t>OFFICIAL TERMS</t>
  </si>
  <si>
    <t xml:space="preserve">AGING  </t>
  </si>
  <si>
    <t>INVOICE DATE</t>
  </si>
  <si>
    <t>SI#/SJS#</t>
  </si>
  <si>
    <t>AMOUNT</t>
  </si>
  <si>
    <t>OF PAYMENT</t>
  </si>
  <si>
    <t>DAYS</t>
  </si>
  <si>
    <t>30 days</t>
  </si>
  <si>
    <t>SJR</t>
  </si>
  <si>
    <t>PENAFRANCIA MEM. PARK CORP-NAGA</t>
  </si>
  <si>
    <t>PASEO DE MAGALLANES COMMERCIAL CENTER ASSN. INC</t>
  </si>
  <si>
    <t>DAVAO CUSTOM GRAFIX</t>
  </si>
  <si>
    <t>CITI APPLIANCE</t>
  </si>
  <si>
    <t>30days</t>
  </si>
  <si>
    <t>PASEO DE MAGALLANES COMM INC</t>
  </si>
  <si>
    <t>OTHER RECIEVABLE</t>
  </si>
  <si>
    <t>DIMERCO EXPRESS INC</t>
  </si>
  <si>
    <t>Schedule 8</t>
  </si>
  <si>
    <t>Salary Loan Payable-Kolin Appilance Loan</t>
  </si>
  <si>
    <t>Accumulated Depreciation (PPE)</t>
  </si>
  <si>
    <t>SLE24</t>
  </si>
  <si>
    <t xml:space="preserve">Salary Loan Payable-Kolin </t>
  </si>
  <si>
    <t>LTA1008</t>
  </si>
  <si>
    <t>3D PRINTER EVOLUTION</t>
  </si>
  <si>
    <t>LTA1009</t>
  </si>
  <si>
    <t>KOLIN</t>
  </si>
  <si>
    <t>UNIDENTIFIED</t>
  </si>
  <si>
    <t>Cash in Bank ( BPI Php - 3531-0076-96 )</t>
  </si>
  <si>
    <t>2TB SV HDD</t>
  </si>
  <si>
    <t>3D PRINTER/MEGA PRUSA</t>
  </si>
  <si>
    <t>CMHR9422</t>
  </si>
  <si>
    <t>SHEILA MAY B. BARBER</t>
  </si>
  <si>
    <t>SPRINT INTERNATIONAL INC/SPEEDO</t>
  </si>
  <si>
    <t>PASEO DE MAGALLANES</t>
  </si>
  <si>
    <t>CMHT1422W-28</t>
  </si>
  <si>
    <t>CMHT1432-28</t>
  </si>
  <si>
    <t>DV-AT1232A-D18</t>
  </si>
  <si>
    <t>1TB HDD SV35</t>
  </si>
  <si>
    <t>CMHT2722-28</t>
  </si>
  <si>
    <t>MONACO MATUTUM</t>
  </si>
  <si>
    <t>LESS : UPGRADE</t>
  </si>
  <si>
    <t>NEW COST</t>
  </si>
  <si>
    <t>IONTECH</t>
  </si>
  <si>
    <t>DV-AT1215A-D10</t>
  </si>
  <si>
    <t>TODD ENGLISH</t>
  </si>
  <si>
    <t>LTAC2033 (RG-6 COAXIAL)</t>
  </si>
  <si>
    <t>PCV#2308</t>
  </si>
  <si>
    <t>Hard Hat</t>
  </si>
  <si>
    <t>Warranty Expense</t>
  </si>
  <si>
    <t>LV-KH944FT4B5</t>
  </si>
  <si>
    <t>LV-LF838WC1-1TB</t>
  </si>
  <si>
    <t>LV-LF838WC1-2TB</t>
  </si>
  <si>
    <t>MAJESTIC PACKAGING PRODUCTS CORP</t>
  </si>
  <si>
    <t>DVCPA5A (1AMP)</t>
  </si>
  <si>
    <t>DVCPA5A( 5AMP)</t>
  </si>
  <si>
    <t>WH-CH6110C-28</t>
  </si>
  <si>
    <t>WH-CH3010C-28</t>
  </si>
  <si>
    <t>LTAB3010T</t>
  </si>
  <si>
    <t>METRO MARKETING INC</t>
  </si>
  <si>
    <t>SJS3297</t>
  </si>
  <si>
    <t>MONACO MANUFACTURING CORP- MATUTUM</t>
  </si>
  <si>
    <t>TAO YUAN RESTAURANT- RESORTS WORLD</t>
  </si>
  <si>
    <t>SJS3211</t>
  </si>
  <si>
    <t>TAO YUAN RESTAURANT- LUCKY CHINATOWN</t>
  </si>
  <si>
    <t>SJS3225</t>
  </si>
  <si>
    <t>SJS3267</t>
  </si>
  <si>
    <t>TAO YUAN RESTAURANT  - MALATE</t>
  </si>
  <si>
    <t>SJS3279</t>
  </si>
  <si>
    <t>LV-T9404XHS</t>
  </si>
  <si>
    <t>TAO YUAN RESTAURANT - MALATE MANILA</t>
  </si>
  <si>
    <t>PCV#2465</t>
  </si>
  <si>
    <t>HDMI</t>
  </si>
  <si>
    <t>SLE-32B9L12</t>
  </si>
  <si>
    <t>BONPACK CORPORATION</t>
  </si>
  <si>
    <t>SJS</t>
  </si>
  <si>
    <t>TAO YUAN RESTAURANT - CHINATOWN</t>
  </si>
  <si>
    <t>SJS3392</t>
  </si>
  <si>
    <t>SJS3238</t>
  </si>
  <si>
    <t>MGM MOTOR TRADING INC - NISSAN Q.A</t>
  </si>
  <si>
    <t>SJS3424</t>
  </si>
  <si>
    <t>PRIME LINE PRODUCT PHIL</t>
  </si>
  <si>
    <t xml:space="preserve">KMI/ RICH &amp; PURE WATER STATION </t>
  </si>
  <si>
    <t>WELCOME HOME APPLIANCE</t>
  </si>
  <si>
    <t>SJS3440</t>
  </si>
  <si>
    <t>WENDELL URBINO</t>
  </si>
  <si>
    <t>SJS3443</t>
  </si>
  <si>
    <t>RAMON ORLINA</t>
  </si>
  <si>
    <t>SJS3452</t>
  </si>
  <si>
    <t>Gain on sale of Equipment</t>
  </si>
  <si>
    <t>Gain on Sale of Equipment</t>
  </si>
  <si>
    <t>AS OF 5/31/2016</t>
  </si>
  <si>
    <t>AS OF 6/30/2016</t>
  </si>
  <si>
    <t>AS OF 7/31/2016</t>
  </si>
  <si>
    <t>AS OF 8/31/2016</t>
  </si>
  <si>
    <t>AS OF 9/30/2016</t>
  </si>
  <si>
    <t>AS OF 10/31/2016</t>
  </si>
  <si>
    <t>AS OF 11/30/2016</t>
  </si>
  <si>
    <t>AS OF 12/31/2016</t>
  </si>
  <si>
    <t>For the year 2016</t>
  </si>
  <si>
    <t>As of 5/31/16</t>
  </si>
  <si>
    <t>As of 6/30/16</t>
  </si>
  <si>
    <t>As of 7/31/16</t>
  </si>
  <si>
    <t>As of 8/31/16</t>
  </si>
  <si>
    <t>As of 9/30/16</t>
  </si>
  <si>
    <t>As of 10/31/16</t>
  </si>
  <si>
    <t>As of 11/30/16</t>
  </si>
  <si>
    <t>As of 12/31/16</t>
  </si>
  <si>
    <t>BEGINNING BALANCE - 2015</t>
  </si>
  <si>
    <t>January 2016</t>
  </si>
  <si>
    <t>Year 2016</t>
  </si>
  <si>
    <t>2016 Lapsing Schedule</t>
  </si>
  <si>
    <t>FOR THE YEAR 2016</t>
  </si>
  <si>
    <t>JANUARY, 2016</t>
  </si>
  <si>
    <t>FEBRUARY, 2016</t>
  </si>
  <si>
    <t>MARCH, 2016</t>
  </si>
  <si>
    <t>APRIL, 2016</t>
  </si>
  <si>
    <t>MAY, 2016</t>
  </si>
  <si>
    <t>JUNE, 2016</t>
  </si>
  <si>
    <t>JULY, 2016</t>
  </si>
  <si>
    <t>AUGUST, 2016</t>
  </si>
  <si>
    <t>SETEMBER, 2016</t>
  </si>
  <si>
    <t>OCTOBER, 2016</t>
  </si>
  <si>
    <t>NOVEMBER, 2016</t>
  </si>
  <si>
    <t>DECEMBER, 2016</t>
  </si>
  <si>
    <t>SLE-42EMA30</t>
  </si>
  <si>
    <t>LV-HB731F3FB</t>
  </si>
  <si>
    <t>Overpayment</t>
  </si>
  <si>
    <t>Accounts Payable- Non Trade</t>
  </si>
  <si>
    <t>Coop-Share</t>
  </si>
  <si>
    <t>PO#04R &amp; PO#05</t>
  </si>
  <si>
    <t>Jan</t>
  </si>
  <si>
    <t>CV1251</t>
  </si>
  <si>
    <t>CV#1258</t>
  </si>
  <si>
    <t>CV#1259</t>
  </si>
  <si>
    <t>LEVITOWN EXECUTIVES</t>
  </si>
  <si>
    <t>SJS3417</t>
  </si>
  <si>
    <t>MGM MOTOR TRADING INC/ NISSAN GALLERY ORTIGAS</t>
  </si>
  <si>
    <t>SJS3620</t>
  </si>
  <si>
    <t>GLOBAL CITY AUTO SALES INC/ FORD GLOBAL</t>
  </si>
  <si>
    <t>SJS3472</t>
  </si>
  <si>
    <t>MGM MOTOR TRADING INC/ NISSAN QUEZON AVE</t>
  </si>
  <si>
    <t>SJS3651</t>
  </si>
  <si>
    <t>LISENG GIAP</t>
  </si>
  <si>
    <t>AIRCARE AIRCONDITIONING SERVICE</t>
  </si>
  <si>
    <t>RIZALDY PINEDA</t>
  </si>
  <si>
    <t>MAGNITUDE REALTY ESTATE CORP C/O RAMON BONDOC</t>
  </si>
  <si>
    <t>CARLOS C. BOYLES</t>
  </si>
  <si>
    <t xml:space="preserve">KMI/ STARWIDE DISTRIBUTION ENT C/O CEARVAL </t>
  </si>
  <si>
    <t>MOULDINGS 1"</t>
  </si>
  <si>
    <t>MOULDINGS 1 1/2"</t>
  </si>
  <si>
    <t>MOULDINGS 1/2"</t>
  </si>
  <si>
    <t>MOULDINGS 3/4"</t>
  </si>
  <si>
    <t>MOULDINGS 2"</t>
  </si>
  <si>
    <t>JUNCTION BOX (SQUARE)</t>
  </si>
  <si>
    <t>JUNCTION BOX (OCTAGON)</t>
  </si>
  <si>
    <t>UTILITY BOX W/COVER</t>
  </si>
  <si>
    <t>FLATCORD 14</t>
  </si>
  <si>
    <t>FLATCORD 18</t>
  </si>
  <si>
    <t>HDMI EXTENDER</t>
  </si>
  <si>
    <t>VGA EXTENDER</t>
  </si>
  <si>
    <t>BOSTIK</t>
  </si>
  <si>
    <t>FLEXIBLE HOSE 1/2" 50M</t>
  </si>
  <si>
    <t>FLEXIBLE HOSE 3/4" 50M</t>
  </si>
  <si>
    <t>FLATCORD 16" 150M</t>
  </si>
  <si>
    <t>ARNAIZ</t>
  </si>
  <si>
    <t>CV#1252</t>
  </si>
  <si>
    <t>CV#1270</t>
  </si>
  <si>
    <t>PVC PIPE 1/2</t>
  </si>
  <si>
    <t>PVC ELBOW 1/2</t>
  </si>
  <si>
    <t xml:space="preserve">Service Supplies </t>
  </si>
  <si>
    <t>Separation Pay Expense</t>
  </si>
  <si>
    <t>Accrued 13th Month Pay</t>
  </si>
  <si>
    <t>For the year 2019</t>
  </si>
  <si>
    <t>AS OF 1/31/2019</t>
  </si>
  <si>
    <t>As of 1/31/19</t>
  </si>
  <si>
    <t>As of 2/29/19</t>
  </si>
  <si>
    <t>AS OF 2/29/2019</t>
  </si>
  <si>
    <t>As of 3/31/19</t>
  </si>
  <si>
    <t>As of April 30, 2019</t>
  </si>
  <si>
    <t>2019</t>
  </si>
  <si>
    <t>As of 4/30/19</t>
  </si>
  <si>
    <t>For the  (1) Month ended April 30, 2019</t>
  </si>
  <si>
    <t>AS OF 3/31/2019</t>
  </si>
  <si>
    <t>AS OF 4/30/2019</t>
  </si>
</sst>
</file>

<file path=xl/styles.xml><?xml version="1.0" encoding="utf-8"?>
<styleSheet xmlns="http://schemas.openxmlformats.org/spreadsheetml/2006/main">
  <numFmts count="1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&quot;Php&quot;* #,##0.00_);_(&quot;Php&quot;* \(#,##0.00\);_(&quot;Php&quot;* &quot;-&quot;??_);_(@_)"/>
    <numFmt numFmtId="165" formatCode="mmmm\ d\,\ yyyy"/>
    <numFmt numFmtId="166" formatCode="_(* #,##0_);_(* \(#,##0\);_(* &quot;-&quot;??_);_(@_)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#,##0.000000_);[Red]\(#,##0.000000\)"/>
    <numFmt numFmtId="170" formatCode="_-* #,##0\ &quot;F&quot;_-;\-* #,##0\ &quot;F&quot;_-;_-* &quot;-&quot;\ &quot;F&quot;_-;_-@_-"/>
    <numFmt numFmtId="171" formatCode="#,##0\ &quot;F&quot;;[Red]\-#,##0\ &quot;F&quot;"/>
    <numFmt numFmtId="172" formatCode="#,##0.00\ &quot;F&quot;;[Red]\-#,##0.00\ &quot;F&quot;"/>
    <numFmt numFmtId="173" formatCode="0.00_)"/>
    <numFmt numFmtId="174" formatCode="&quot;$&quot;#,##0;[Red]\-&quot;$&quot;#,##0"/>
    <numFmt numFmtId="175" formatCode="[$-3409]mmmm\ dd\,\ yyyy;@"/>
    <numFmt numFmtId="176" formatCode="mm/dd/yy;@"/>
    <numFmt numFmtId="177" formatCode="#,##0.000_);\(#,##0.000\)"/>
    <numFmt numFmtId="178" formatCode="0;[Red]0"/>
  </numFmts>
  <fonts count="80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Helvetica"/>
    </font>
    <font>
      <i/>
      <sz val="11"/>
      <color indexed="23"/>
      <name val="Calibri"/>
      <family val="2"/>
    </font>
    <font>
      <sz val="11"/>
      <name val="–¾’©"/>
      <charset val="128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0"/>
      <name val="Arial MT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0"/>
      <name val="Garamond"/>
      <family val="1"/>
    </font>
    <font>
      <b/>
      <sz val="10"/>
      <name val="Garamond"/>
      <family val="1"/>
    </font>
    <font>
      <sz val="11"/>
      <name val="Times New Roman"/>
      <family val="1"/>
    </font>
    <font>
      <sz val="9"/>
      <name val="Calibri"/>
      <family val="2"/>
    </font>
    <font>
      <b/>
      <sz val="9"/>
      <name val="Calibri"/>
      <family val="2"/>
    </font>
    <font>
      <sz val="10"/>
      <name val="Arial"/>
    </font>
    <font>
      <sz val="9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</font>
    <font>
      <sz val="10"/>
      <name val="Calibri"/>
      <family val="2"/>
    </font>
    <font>
      <b/>
      <sz val="10"/>
      <name val="Calibri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Times New Roman"/>
      <family val="1"/>
    </font>
    <font>
      <sz val="11"/>
      <name val="Calibri"/>
      <family val="2"/>
    </font>
    <font>
      <sz val="9"/>
      <color indexed="12"/>
      <name val="Calibri"/>
      <family val="2"/>
    </font>
    <font>
      <b/>
      <sz val="9"/>
      <color indexed="12"/>
      <name val="Calibri"/>
      <family val="2"/>
    </font>
    <font>
      <i/>
      <sz val="9"/>
      <color indexed="12"/>
      <name val="Calibri"/>
      <family val="2"/>
    </font>
    <font>
      <sz val="11"/>
      <color indexed="12"/>
      <name val="Times New Roman"/>
      <family val="1"/>
    </font>
    <font>
      <sz val="10"/>
      <color indexed="12"/>
      <name val="Garamond"/>
      <family val="1"/>
    </font>
    <font>
      <sz val="10"/>
      <color indexed="12"/>
      <name val="Arial"/>
      <family val="2"/>
    </font>
    <font>
      <sz val="11"/>
      <color indexed="12"/>
      <name val="Bookman Old Style"/>
      <family val="1"/>
    </font>
    <font>
      <b/>
      <sz val="11"/>
      <color indexed="12"/>
      <name val="Bookman Old Style"/>
      <family val="1"/>
    </font>
    <font>
      <b/>
      <sz val="10"/>
      <color indexed="12"/>
      <name val="Arial"/>
      <family val="2"/>
    </font>
    <font>
      <b/>
      <sz val="11"/>
      <color indexed="12"/>
      <name val="Times New Roman"/>
      <family val="1"/>
    </font>
    <font>
      <b/>
      <sz val="12"/>
      <color indexed="12"/>
      <name val="Bookman Old Style"/>
      <family val="1"/>
    </font>
    <font>
      <b/>
      <sz val="10"/>
      <color indexed="12"/>
      <name val="Bookman Old Style"/>
      <family val="1"/>
    </font>
    <font>
      <b/>
      <sz val="10"/>
      <color indexed="12"/>
      <name val="Garamond"/>
      <family val="1"/>
    </font>
    <font>
      <sz val="11"/>
      <color indexed="12"/>
      <name val="Calibri"/>
      <family val="2"/>
    </font>
    <font>
      <b/>
      <i/>
      <sz val="9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i/>
      <sz val="9"/>
      <name val="Calibri"/>
      <family val="2"/>
    </font>
    <font>
      <b/>
      <sz val="10"/>
      <name val="Arial"/>
      <family val="2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name val="Times New Roman"/>
      <family val="1"/>
    </font>
    <font>
      <i/>
      <sz val="10"/>
      <name val="Bookman Old Style"/>
      <family val="1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sz val="13"/>
      <name val="Arial"/>
      <family val="2"/>
    </font>
    <font>
      <sz val="13"/>
      <name val="Arial"/>
      <family val="2"/>
    </font>
    <font>
      <i/>
      <sz val="10"/>
      <name val="Calibri"/>
      <family val="2"/>
    </font>
    <font>
      <sz val="10"/>
      <color indexed="12"/>
      <name val="Calibri"/>
      <family val="2"/>
    </font>
    <font>
      <sz val="9"/>
      <color indexed="10"/>
      <name val="Calibri"/>
      <family val="2"/>
    </font>
    <font>
      <sz val="10"/>
      <color indexed="10"/>
      <name val="Times New Roman"/>
      <family val="1"/>
    </font>
    <font>
      <sz val="10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42" fontId="8" fillId="0" borderId="0" applyFont="0" applyFill="0" applyBorder="0" applyAlignment="0" applyProtection="0"/>
    <xf numFmtId="170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22" borderId="0" applyFont="0" applyBorder="0"/>
    <xf numFmtId="0" fontId="10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2" fillId="4" borderId="0" applyNumberFormat="0" applyBorder="0" applyAlignment="0" applyProtection="0"/>
    <xf numFmtId="38" fontId="8" fillId="22" borderId="0" applyNumberFormat="0" applyBorder="0" applyAlignment="0" applyProtection="0"/>
    <xf numFmtId="0" fontId="13" fillId="0" borderId="3" applyNumberFormat="0" applyAlignment="0" applyProtection="0">
      <alignment horizontal="left" vertical="center"/>
    </xf>
    <xf numFmtId="0" fontId="13" fillId="0" borderId="4">
      <alignment horizontal="left" vertical="center"/>
    </xf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10" fontId="8" fillId="23" borderId="8" applyNumberFormat="0" applyBorder="0" applyAlignment="0" applyProtection="0"/>
    <xf numFmtId="0" fontId="19" fillId="0" borderId="9" applyNumberFormat="0" applyFill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1" fillId="24" borderId="0" applyNumberFormat="0" applyBorder="0" applyAlignment="0" applyProtection="0"/>
    <xf numFmtId="37" fontId="22" fillId="0" borderId="0"/>
    <xf numFmtId="0" fontId="6" fillId="0" borderId="0"/>
    <xf numFmtId="173" fontId="23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1" fillId="0" borderId="0"/>
    <xf numFmtId="0" fontId="1" fillId="25" borderId="10" applyNumberFormat="0" applyFont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24" fillId="20" borderId="11" applyNumberFormat="0" applyAlignment="0" applyProtection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0" fontId="25" fillId="26" borderId="0"/>
    <xf numFmtId="0" fontId="26" fillId="0" borderId="0" applyNumberFormat="0" applyFont="0" applyFill="0" applyBorder="0" applyAlignment="0"/>
    <xf numFmtId="172" fontId="20" fillId="0" borderId="0">
      <alignment horizontal="center"/>
    </xf>
    <xf numFmtId="174" fontId="2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</cellStyleXfs>
  <cellXfs count="553">
    <xf numFmtId="0" fontId="0" fillId="0" borderId="0" xfId="0"/>
    <xf numFmtId="43" fontId="34" fillId="0" borderId="0" xfId="28" applyFont="1" applyProtection="1">
      <protection hidden="1"/>
    </xf>
    <xf numFmtId="43" fontId="34" fillId="0" borderId="0" xfId="28" applyFont="1" applyFill="1" applyProtection="1">
      <protection hidden="1"/>
    </xf>
    <xf numFmtId="43" fontId="35" fillId="0" borderId="0" xfId="28" applyFont="1" applyFill="1" applyAlignment="1" applyProtection="1">
      <alignment horizontal="center"/>
      <protection hidden="1"/>
    </xf>
    <xf numFmtId="43" fontId="35" fillId="0" borderId="0" xfId="28" applyFont="1" applyFill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37" fillId="0" borderId="0" xfId="28" applyFont="1" applyFill="1" applyBorder="1" applyProtection="1">
      <protection hidden="1"/>
    </xf>
    <xf numFmtId="43" fontId="34" fillId="0" borderId="13" xfId="28" applyFont="1" applyFill="1" applyBorder="1" applyProtection="1">
      <protection hidden="1"/>
    </xf>
    <xf numFmtId="43" fontId="35" fillId="0" borderId="14" xfId="28" applyFont="1" applyFill="1" applyBorder="1" applyAlignment="1" applyProtection="1">
      <alignment horizontal="right"/>
      <protection hidden="1"/>
    </xf>
    <xf numFmtId="43" fontId="34" fillId="0" borderId="14" xfId="28" applyFont="1" applyBorder="1" applyProtection="1">
      <protection hidden="1"/>
    </xf>
    <xf numFmtId="43" fontId="35" fillId="0" borderId="0" xfId="28" applyFont="1" applyProtection="1">
      <protection hidden="1"/>
    </xf>
    <xf numFmtId="43" fontId="41" fillId="0" borderId="0" xfId="28" applyFont="1" applyProtection="1">
      <protection hidden="1"/>
    </xf>
    <xf numFmtId="39" fontId="41" fillId="0" borderId="0" xfId="28" applyNumberFormat="1" applyFont="1" applyProtection="1">
      <protection hidden="1"/>
    </xf>
    <xf numFmtId="43" fontId="41" fillId="0" borderId="0" xfId="28" applyFont="1" applyAlignment="1" applyProtection="1">
      <alignment horizontal="center"/>
      <protection hidden="1"/>
    </xf>
    <xf numFmtId="43" fontId="41" fillId="0" borderId="0" xfId="28" applyFont="1" applyBorder="1" applyProtection="1">
      <protection hidden="1"/>
    </xf>
    <xf numFmtId="43" fontId="41" fillId="0" borderId="13" xfId="28" applyFont="1" applyBorder="1" applyProtection="1">
      <protection hidden="1"/>
    </xf>
    <xf numFmtId="43" fontId="42" fillId="0" borderId="14" xfId="28" applyFont="1" applyFill="1" applyBorder="1" applyAlignment="1" applyProtection="1">
      <alignment horizontal="right"/>
      <protection hidden="1"/>
    </xf>
    <xf numFmtId="43" fontId="41" fillId="0" borderId="14" xfId="28" applyFont="1" applyBorder="1" applyProtection="1">
      <protection hidden="1"/>
    </xf>
    <xf numFmtId="43" fontId="42" fillId="0" borderId="0" xfId="28" applyFont="1" applyProtection="1">
      <protection hidden="1"/>
    </xf>
    <xf numFmtId="0" fontId="31" fillId="0" borderId="0" xfId="72" applyFont="1" applyFill="1" applyProtection="1">
      <protection hidden="1"/>
    </xf>
    <xf numFmtId="0" fontId="31" fillId="0" borderId="0" xfId="72" applyFont="1" applyFill="1" applyAlignment="1" applyProtection="1">
      <alignment horizontal="center"/>
      <protection hidden="1"/>
    </xf>
    <xf numFmtId="43" fontId="31" fillId="0" borderId="0" xfId="28" applyFont="1" applyFill="1" applyAlignment="1" applyProtection="1">
      <alignment horizontal="right"/>
      <protection hidden="1"/>
    </xf>
    <xf numFmtId="0" fontId="6" fillId="0" borderId="0" xfId="72" applyProtection="1">
      <protection hidden="1"/>
    </xf>
    <xf numFmtId="0" fontId="31" fillId="0" borderId="0" xfId="72" applyFont="1" applyFill="1" applyAlignment="1" applyProtection="1">
      <alignment horizontal="right"/>
      <protection hidden="1"/>
    </xf>
    <xf numFmtId="0" fontId="6" fillId="0" borderId="0" xfId="72" applyBorder="1" applyProtection="1">
      <protection hidden="1"/>
    </xf>
    <xf numFmtId="0" fontId="33" fillId="0" borderId="0" xfId="72" applyFont="1" applyProtection="1">
      <protection hidden="1"/>
    </xf>
    <xf numFmtId="43" fontId="33" fillId="0" borderId="0" xfId="72" applyNumberFormat="1" applyFont="1" applyProtection="1">
      <protection hidden="1"/>
    </xf>
    <xf numFmtId="0" fontId="33" fillId="0" borderId="0" xfId="72" applyFont="1" applyBorder="1" applyProtection="1">
      <protection hidden="1"/>
    </xf>
    <xf numFmtId="0" fontId="33" fillId="0" borderId="4" xfId="72" applyFont="1" applyBorder="1" applyProtection="1">
      <protection hidden="1"/>
    </xf>
    <xf numFmtId="0" fontId="33" fillId="0" borderId="15" xfId="72" applyFont="1" applyBorder="1" applyProtection="1">
      <protection hidden="1"/>
    </xf>
    <xf numFmtId="43" fontId="33" fillId="0" borderId="15" xfId="28" applyFont="1" applyBorder="1" applyProtection="1">
      <protection hidden="1"/>
    </xf>
    <xf numFmtId="43" fontId="33" fillId="0" borderId="15" xfId="72" applyNumberFormat="1" applyFont="1" applyBorder="1" applyProtection="1">
      <protection hidden="1"/>
    </xf>
    <xf numFmtId="0" fontId="33" fillId="0" borderId="16" xfId="72" applyFont="1" applyBorder="1" applyProtection="1">
      <protection hidden="1"/>
    </xf>
    <xf numFmtId="41" fontId="33" fillId="0" borderId="0" xfId="72" applyNumberFormat="1" applyFont="1" applyProtection="1">
      <protection hidden="1"/>
    </xf>
    <xf numFmtId="166" fontId="33" fillId="0" borderId="0" xfId="72" applyNumberFormat="1" applyFont="1" applyProtection="1">
      <protection hidden="1"/>
    </xf>
    <xf numFmtId="43" fontId="33" fillId="0" borderId="0" xfId="28" applyFont="1" applyProtection="1">
      <protection hidden="1"/>
    </xf>
    <xf numFmtId="43" fontId="32" fillId="0" borderId="0" xfId="28" applyFont="1" applyFill="1" applyProtection="1">
      <protection hidden="1"/>
    </xf>
    <xf numFmtId="43" fontId="32" fillId="0" borderId="0" xfId="30" applyFont="1" applyFill="1" applyProtection="1">
      <protection hidden="1"/>
    </xf>
    <xf numFmtId="0" fontId="32" fillId="0" borderId="0" xfId="72" applyFont="1" applyFill="1" applyProtection="1">
      <protection hidden="1"/>
    </xf>
    <xf numFmtId="176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Protection="1">
      <protection hidden="1"/>
    </xf>
    <xf numFmtId="43" fontId="44" fillId="0" borderId="0" xfId="28" applyFont="1" applyFill="1" applyProtection="1">
      <protection hidden="1"/>
    </xf>
    <xf numFmtId="176" fontId="44" fillId="0" borderId="0" xfId="72" applyNumberFormat="1" applyFont="1" applyFill="1" applyAlignment="1" applyProtection="1">
      <alignment horizontal="left"/>
      <protection hidden="1"/>
    </xf>
    <xf numFmtId="0" fontId="43" fillId="0" borderId="0" xfId="72" applyFont="1" applyFill="1" applyProtection="1">
      <protection hidden="1"/>
    </xf>
    <xf numFmtId="0" fontId="43" fillId="0" borderId="0" xfId="72" applyFont="1" applyFill="1" applyAlignment="1" applyProtection="1">
      <alignment horizontal="center"/>
      <protection hidden="1"/>
    </xf>
    <xf numFmtId="0" fontId="44" fillId="0" borderId="0" xfId="72" applyFont="1" applyFill="1" applyAlignment="1" applyProtection="1">
      <alignment horizontal="center"/>
      <protection hidden="1"/>
    </xf>
    <xf numFmtId="0" fontId="44" fillId="0" borderId="0" xfId="72" quotePrefix="1" applyNumberFormat="1" applyFont="1" applyFill="1" applyAlignment="1" applyProtection="1">
      <alignment horizontal="left"/>
      <protection hidden="1"/>
    </xf>
    <xf numFmtId="43" fontId="44" fillId="0" borderId="0" xfId="32" applyFont="1" applyFill="1" applyProtection="1">
      <protection hidden="1"/>
    </xf>
    <xf numFmtId="43" fontId="43" fillId="0" borderId="0" xfId="32" applyFont="1" applyFill="1" applyProtection="1">
      <protection hidden="1"/>
    </xf>
    <xf numFmtId="40" fontId="44" fillId="0" borderId="0" xfId="72" applyNumberFormat="1" applyFont="1" applyFill="1" applyAlignment="1" applyProtection="1">
      <alignment horizontal="center"/>
      <protection hidden="1"/>
    </xf>
    <xf numFmtId="0" fontId="44" fillId="0" borderId="0" xfId="72" quotePrefix="1" applyFont="1" applyFill="1" applyAlignment="1" applyProtection="1">
      <alignment horizontal="center"/>
      <protection hidden="1"/>
    </xf>
    <xf numFmtId="0" fontId="42" fillId="0" borderId="0" xfId="81" applyFont="1" applyFill="1" applyProtection="1">
      <protection hidden="1"/>
    </xf>
    <xf numFmtId="39" fontId="41" fillId="0" borderId="0" xfId="81" applyNumberFormat="1" applyFont="1" applyFill="1" applyProtection="1">
      <protection hidden="1"/>
    </xf>
    <xf numFmtId="37" fontId="41" fillId="0" borderId="0" xfId="81" applyNumberFormat="1" applyFont="1" applyFill="1" applyAlignment="1" applyProtection="1">
      <alignment horizontal="center"/>
      <protection hidden="1"/>
    </xf>
    <xf numFmtId="43" fontId="41" fillId="0" borderId="0" xfId="28" applyFont="1" applyFill="1" applyAlignment="1" applyProtection="1">
      <alignment horizontal="right"/>
      <protection hidden="1"/>
    </xf>
    <xf numFmtId="0" fontId="41" fillId="0" borderId="0" xfId="81" applyFont="1" applyFill="1" applyProtection="1">
      <protection hidden="1"/>
    </xf>
    <xf numFmtId="0" fontId="42" fillId="0" borderId="0" xfId="81" applyFont="1" applyFill="1" applyAlignment="1" applyProtection="1">
      <alignment horizontal="center"/>
      <protection hidden="1"/>
    </xf>
    <xf numFmtId="43" fontId="42" fillId="0" borderId="0" xfId="28" applyFont="1" applyFill="1" applyAlignment="1" applyProtection="1">
      <alignment horizontal="right"/>
      <protection hidden="1"/>
    </xf>
    <xf numFmtId="43" fontId="41" fillId="0" borderId="8" xfId="81" applyNumberFormat="1" applyFont="1" applyFill="1" applyBorder="1" applyProtection="1">
      <protection hidden="1"/>
    </xf>
    <xf numFmtId="0" fontId="41" fillId="0" borderId="0" xfId="0" quotePrefix="1" applyFont="1" applyFill="1" applyBorder="1" applyAlignment="1" applyProtection="1">
      <alignment horizontal="center"/>
      <protection hidden="1"/>
    </xf>
    <xf numFmtId="0" fontId="41" fillId="0" borderId="0" xfId="0" applyFont="1" applyFill="1" applyBorder="1" applyAlignment="1" applyProtection="1">
      <alignment horizontal="center"/>
      <protection hidden="1"/>
    </xf>
    <xf numFmtId="0" fontId="41" fillId="0" borderId="0" xfId="0" applyFont="1" applyFill="1" applyAlignment="1" applyProtection="1">
      <alignment horizontal="center"/>
      <protection hidden="1"/>
    </xf>
    <xf numFmtId="37" fontId="41" fillId="0" borderId="0" xfId="28" applyNumberFormat="1" applyFont="1" applyFill="1" applyBorder="1" applyAlignment="1" applyProtection="1">
      <alignment horizontal="center"/>
      <protection hidden="1"/>
    </xf>
    <xf numFmtId="0" fontId="42" fillId="0" borderId="17" xfId="81" applyFont="1" applyFill="1" applyBorder="1" applyProtection="1">
      <protection hidden="1"/>
    </xf>
    <xf numFmtId="0" fontId="42" fillId="0" borderId="0" xfId="81" applyFont="1" applyFill="1" applyBorder="1" applyProtection="1">
      <protection hidden="1"/>
    </xf>
    <xf numFmtId="39" fontId="41" fillId="0" borderId="0" xfId="81" applyNumberFormat="1" applyFont="1" applyFill="1" applyBorder="1" applyProtection="1">
      <protection hidden="1"/>
    </xf>
    <xf numFmtId="37" fontId="41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Protection="1">
      <protection hidden="1"/>
    </xf>
    <xf numFmtId="0" fontId="42" fillId="0" borderId="0" xfId="81" applyFont="1" applyFill="1" applyBorder="1" applyAlignment="1" applyProtection="1">
      <alignment horizontal="left"/>
      <protection hidden="1"/>
    </xf>
    <xf numFmtId="39" fontId="42" fillId="0" borderId="0" xfId="81" applyNumberFormat="1" applyFont="1" applyFill="1" applyBorder="1" applyAlignment="1" applyProtection="1">
      <alignment horizontal="center"/>
      <protection hidden="1"/>
    </xf>
    <xf numFmtId="37" fontId="42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Border="1" applyProtection="1">
      <protection hidden="1"/>
    </xf>
    <xf numFmtId="39" fontId="41" fillId="0" borderId="0" xfId="28" applyNumberFormat="1" applyFont="1" applyFill="1" applyBorder="1" applyProtection="1">
      <protection hidden="1"/>
    </xf>
    <xf numFmtId="0" fontId="6" fillId="0" borderId="0" xfId="78" applyFont="1" applyProtection="1">
      <protection hidden="1"/>
    </xf>
    <xf numFmtId="0" fontId="7" fillId="0" borderId="0" xfId="78" applyFont="1" applyProtection="1">
      <protection hidden="1"/>
    </xf>
    <xf numFmtId="43" fontId="7" fillId="0" borderId="0" xfId="28" applyFont="1" applyProtection="1">
      <protection hidden="1"/>
    </xf>
    <xf numFmtId="0" fontId="7" fillId="0" borderId="0" xfId="78" applyFont="1" applyFill="1" applyProtection="1">
      <protection hidden="1"/>
    </xf>
    <xf numFmtId="0" fontId="7" fillId="0" borderId="0" xfId="78" applyFont="1" applyAlignment="1" applyProtection="1">
      <alignment horizontal="center"/>
      <protection hidden="1"/>
    </xf>
    <xf numFmtId="0" fontId="7" fillId="0" borderId="0" xfId="78" applyNumberFormat="1" applyFont="1" applyProtection="1">
      <protection hidden="1"/>
    </xf>
    <xf numFmtId="0" fontId="7" fillId="0" borderId="0" xfId="78" applyFont="1" applyBorder="1" applyProtection="1">
      <protection hidden="1"/>
    </xf>
    <xf numFmtId="0" fontId="7" fillId="0" borderId="0" xfId="78" applyFont="1" applyFill="1" applyBorder="1" applyProtection="1">
      <protection hidden="1"/>
    </xf>
    <xf numFmtId="0" fontId="7" fillId="0" borderId="0" xfId="78" applyFont="1" applyBorder="1" applyAlignment="1" applyProtection="1">
      <alignment horizontal="center"/>
      <protection hidden="1"/>
    </xf>
    <xf numFmtId="0" fontId="7" fillId="0" borderId="0" xfId="78" applyNumberFormat="1" applyFont="1" applyBorder="1" applyProtection="1">
      <protection hidden="1"/>
    </xf>
    <xf numFmtId="0" fontId="45" fillId="0" borderId="0" xfId="78" applyFont="1" applyBorder="1" applyProtection="1">
      <protection hidden="1"/>
    </xf>
    <xf numFmtId="43" fontId="45" fillId="0" borderId="14" xfId="78" applyNumberFormat="1" applyFont="1" applyBorder="1" applyProtection="1">
      <protection hidden="1"/>
    </xf>
    <xf numFmtId="43" fontId="7" fillId="0" borderId="14" xfId="78" applyNumberFormat="1" applyFont="1" applyBorder="1" applyProtection="1">
      <protection hidden="1"/>
    </xf>
    <xf numFmtId="43" fontId="7" fillId="0" borderId="0" xfId="78" applyNumberFormat="1" applyFont="1" applyBorder="1" applyProtection="1">
      <protection hidden="1"/>
    </xf>
    <xf numFmtId="0" fontId="45" fillId="0" borderId="0" xfId="78" applyFont="1" applyProtection="1">
      <protection hidden="1"/>
    </xf>
    <xf numFmtId="4" fontId="7" fillId="0" borderId="0" xfId="78" applyNumberFormat="1" applyFont="1" applyBorder="1" applyProtection="1">
      <protection hidden="1"/>
    </xf>
    <xf numFmtId="4" fontId="45" fillId="0" borderId="0" xfId="78" applyNumberFormat="1" applyFont="1" applyBorder="1" applyProtection="1">
      <protection hidden="1"/>
    </xf>
    <xf numFmtId="0" fontId="7" fillId="0" borderId="13" xfId="78" applyFont="1" applyBorder="1" applyProtection="1">
      <protection hidden="1"/>
    </xf>
    <xf numFmtId="0" fontId="45" fillId="0" borderId="18" xfId="78" applyFont="1" applyBorder="1" applyProtection="1">
      <protection hidden="1"/>
    </xf>
    <xf numFmtId="43" fontId="45" fillId="0" borderId="18" xfId="78" applyNumberFormat="1" applyFont="1" applyBorder="1" applyProtection="1">
      <protection hidden="1"/>
    </xf>
    <xf numFmtId="43" fontId="7" fillId="0" borderId="0" xfId="78" applyNumberFormat="1" applyFont="1" applyProtection="1">
      <protection hidden="1"/>
    </xf>
    <xf numFmtId="43" fontId="7" fillId="0" borderId="13" xfId="78" applyNumberFormat="1" applyFont="1" applyBorder="1" applyProtection="1">
      <protection hidden="1"/>
    </xf>
    <xf numFmtId="43" fontId="45" fillId="0" borderId="0" xfId="78" applyNumberFormat="1" applyFont="1" applyBorder="1" applyProtection="1">
      <protection hidden="1"/>
    </xf>
    <xf numFmtId="43" fontId="7" fillId="0" borderId="0" xfId="37" applyFont="1" applyFill="1" applyBorder="1" applyProtection="1">
      <protection hidden="1"/>
    </xf>
    <xf numFmtId="0" fontId="45" fillId="0" borderId="13" xfId="78" applyFont="1" applyBorder="1" applyProtection="1">
      <protection hidden="1"/>
    </xf>
    <xf numFmtId="43" fontId="7" fillId="0" borderId="13" xfId="37" applyFont="1" applyFill="1" applyBorder="1" applyProtection="1">
      <protection hidden="1"/>
    </xf>
    <xf numFmtId="43" fontId="7" fillId="0" borderId="0" xfId="37" applyFont="1" applyProtection="1">
      <protection hidden="1"/>
    </xf>
    <xf numFmtId="43" fontId="7" fillId="0" borderId="0" xfId="31" applyFont="1" applyProtection="1">
      <protection hidden="1"/>
    </xf>
    <xf numFmtId="43" fontId="45" fillId="0" borderId="0" xfId="31" applyFont="1" applyBorder="1" applyProtection="1">
      <protection hidden="1"/>
    </xf>
    <xf numFmtId="43" fontId="7" fillId="0" borderId="0" xfId="37" applyFont="1" applyBorder="1" applyProtection="1">
      <protection hidden="1"/>
    </xf>
    <xf numFmtId="43" fontId="7" fillId="0" borderId="0" xfId="31" applyFont="1" applyBorder="1" applyProtection="1">
      <protection hidden="1"/>
    </xf>
    <xf numFmtId="43" fontId="45" fillId="0" borderId="13" xfId="37" applyFont="1" applyFill="1" applyBorder="1" applyProtection="1">
      <protection hidden="1"/>
    </xf>
    <xf numFmtId="0" fontId="45" fillId="0" borderId="16" xfId="78" applyFont="1" applyBorder="1" applyProtection="1">
      <protection hidden="1"/>
    </xf>
    <xf numFmtId="43" fontId="45" fillId="0" borderId="16" xfId="78" applyNumberFormat="1" applyFont="1" applyBorder="1" applyProtection="1">
      <protection hidden="1"/>
    </xf>
    <xf numFmtId="39" fontId="7" fillId="0" borderId="0" xfId="78" applyNumberFormat="1" applyFont="1" applyBorder="1" applyProtection="1">
      <protection hidden="1"/>
    </xf>
    <xf numFmtId="0" fontId="7" fillId="0" borderId="13" xfId="78" applyFont="1" applyBorder="1" applyAlignment="1" applyProtection="1">
      <alignment wrapText="1"/>
      <protection hidden="1"/>
    </xf>
    <xf numFmtId="39" fontId="7" fillId="0" borderId="13" xfId="78" applyNumberFormat="1" applyFont="1" applyBorder="1" applyProtection="1">
      <protection hidden="1"/>
    </xf>
    <xf numFmtId="43" fontId="7" fillId="0" borderId="0" xfId="31" applyFont="1" applyFill="1" applyProtection="1">
      <protection hidden="1"/>
    </xf>
    <xf numFmtId="43" fontId="45" fillId="0" borderId="18" xfId="37" applyFont="1" applyBorder="1" applyProtection="1">
      <protection hidden="1"/>
    </xf>
    <xf numFmtId="43" fontId="34" fillId="0" borderId="0" xfId="78" applyNumberFormat="1" applyFont="1" applyProtection="1">
      <protection hidden="1"/>
    </xf>
    <xf numFmtId="43" fontId="34" fillId="0" borderId="0" xfId="35" applyNumberFormat="1" applyFont="1" applyAlignment="1" applyProtection="1">
      <alignment horizontal="center"/>
      <protection hidden="1"/>
    </xf>
    <xf numFmtId="0" fontId="34" fillId="0" borderId="0" xfId="78" applyNumberFormat="1" applyFont="1" applyProtection="1">
      <protection hidden="1"/>
    </xf>
    <xf numFmtId="0" fontId="34" fillId="0" borderId="0" xfId="78" applyNumberFormat="1" applyFont="1" applyAlignment="1" applyProtection="1">
      <alignment horizontal="center"/>
      <protection hidden="1"/>
    </xf>
    <xf numFmtId="43" fontId="34" fillId="0" borderId="0" xfId="31" applyNumberFormat="1" applyFont="1" applyProtection="1">
      <protection hidden="1"/>
    </xf>
    <xf numFmtId="43" fontId="35" fillId="0" borderId="0" xfId="78" applyNumberFormat="1" applyFont="1" applyProtection="1">
      <protection hidden="1"/>
    </xf>
    <xf numFmtId="0" fontId="46" fillId="0" borderId="0" xfId="72" applyFont="1" applyProtection="1">
      <protection hidden="1"/>
    </xf>
    <xf numFmtId="0" fontId="46" fillId="0" borderId="0" xfId="72" applyFont="1" applyProtection="1">
      <protection locked="0" hidden="1"/>
    </xf>
    <xf numFmtId="0" fontId="46" fillId="0" borderId="15" xfId="72" applyFont="1" applyBorder="1" applyProtection="1">
      <protection locked="0" hidden="1"/>
    </xf>
    <xf numFmtId="0" fontId="46" fillId="0" borderId="13" xfId="72" applyFont="1" applyBorder="1" applyProtection="1">
      <protection locked="0" hidden="1"/>
    </xf>
    <xf numFmtId="0" fontId="34" fillId="0" borderId="0" xfId="72" applyFont="1" applyProtection="1">
      <protection hidden="1"/>
    </xf>
    <xf numFmtId="43" fontId="34" fillId="0" borderId="0" xfId="72" applyNumberFormat="1" applyFont="1" applyProtection="1">
      <protection hidden="1"/>
    </xf>
    <xf numFmtId="43" fontId="34" fillId="0" borderId="0" xfId="72" applyNumberFormat="1" applyFont="1" applyProtection="1">
      <protection locked="0" hidden="1"/>
    </xf>
    <xf numFmtId="43" fontId="35" fillId="0" borderId="0" xfId="72" applyNumberFormat="1" applyFont="1" applyProtection="1">
      <protection locked="0" hidden="1"/>
    </xf>
    <xf numFmtId="0" fontId="34" fillId="0" borderId="0" xfId="72" applyFont="1" applyProtection="1">
      <protection locked="0" hidden="1"/>
    </xf>
    <xf numFmtId="0" fontId="34" fillId="0" borderId="13" xfId="72" applyFont="1" applyBorder="1" applyProtection="1">
      <protection locked="0" hidden="1"/>
    </xf>
    <xf numFmtId="0" fontId="35" fillId="0" borderId="0" xfId="72" applyFont="1" applyProtection="1">
      <protection locked="0" hidden="1"/>
    </xf>
    <xf numFmtId="9" fontId="34" fillId="0" borderId="0" xfId="72" applyNumberFormat="1" applyFont="1" applyProtection="1">
      <protection locked="0" hidden="1"/>
    </xf>
    <xf numFmtId="43" fontId="35" fillId="0" borderId="13" xfId="72" applyNumberFormat="1" applyFont="1" applyFill="1" applyBorder="1" applyProtection="1">
      <protection hidden="1"/>
    </xf>
    <xf numFmtId="43" fontId="34" fillId="0" borderId="14" xfId="28" applyFont="1" applyBorder="1" applyProtection="1">
      <protection locked="0" hidden="1"/>
    </xf>
    <xf numFmtId="0" fontId="34" fillId="0" borderId="15" xfId="72" applyFont="1" applyBorder="1" applyProtection="1">
      <protection locked="0" hidden="1"/>
    </xf>
    <xf numFmtId="0" fontId="34" fillId="0" borderId="18" xfId="72" applyFont="1" applyBorder="1" applyProtection="1">
      <protection locked="0" hidden="1"/>
    </xf>
    <xf numFmtId="0" fontId="34" fillId="0" borderId="16" xfId="72" applyFont="1" applyBorder="1" applyProtection="1">
      <protection locked="0" hidden="1"/>
    </xf>
    <xf numFmtId="43" fontId="34" fillId="0" borderId="0" xfId="31" applyNumberFormat="1" applyFont="1" applyAlignment="1" applyProtection="1">
      <alignment horizontal="center"/>
      <protection hidden="1"/>
    </xf>
    <xf numFmtId="43" fontId="34" fillId="0" borderId="0" xfId="78" applyNumberFormat="1" applyFont="1" applyBorder="1" applyProtection="1">
      <protection hidden="1"/>
    </xf>
    <xf numFmtId="43" fontId="34" fillId="0" borderId="13" xfId="78" applyNumberFormat="1" applyFont="1" applyBorder="1" applyProtection="1">
      <protection hidden="1"/>
    </xf>
    <xf numFmtId="43" fontId="34" fillId="0" borderId="13" xfId="31" applyNumberFormat="1" applyFont="1" applyBorder="1" applyProtection="1">
      <protection hidden="1"/>
    </xf>
    <xf numFmtId="43" fontId="34" fillId="0" borderId="0" xfId="31" applyNumberFormat="1" applyFont="1" applyBorder="1" applyProtection="1">
      <protection hidden="1"/>
    </xf>
    <xf numFmtId="43" fontId="34" fillId="0" borderId="15" xfId="78" applyNumberFormat="1" applyFont="1" applyBorder="1" applyProtection="1">
      <protection hidden="1"/>
    </xf>
    <xf numFmtId="43" fontId="35" fillId="0" borderId="16" xfId="31" applyNumberFormat="1" applyFont="1" applyBorder="1" applyProtection="1">
      <protection hidden="1"/>
    </xf>
    <xf numFmtId="43" fontId="35" fillId="0" borderId="0" xfId="78" applyNumberFormat="1" applyFont="1" applyBorder="1" applyProtection="1">
      <protection hidden="1"/>
    </xf>
    <xf numFmtId="0" fontId="52" fillId="0" borderId="0" xfId="72" applyFont="1" applyProtection="1">
      <protection hidden="1"/>
    </xf>
    <xf numFmtId="0" fontId="51" fillId="0" borderId="0" xfId="72" applyFont="1" applyFill="1" applyAlignment="1" applyProtection="1">
      <alignment horizontal="right"/>
      <protection hidden="1"/>
    </xf>
    <xf numFmtId="165" fontId="54" fillId="0" borderId="0" xfId="72" applyNumberFormat="1" applyFont="1" applyBorder="1" applyAlignment="1" applyProtection="1">
      <alignment horizontal="right"/>
      <protection hidden="1"/>
    </xf>
    <xf numFmtId="0" fontId="55" fillId="0" borderId="0" xfId="72" applyFont="1" applyBorder="1" applyProtection="1">
      <protection hidden="1"/>
    </xf>
    <xf numFmtId="165" fontId="54" fillId="0" borderId="0" xfId="72" applyNumberFormat="1" applyFont="1" applyBorder="1" applyAlignment="1" applyProtection="1">
      <alignment horizontal="center"/>
      <protection hidden="1"/>
    </xf>
    <xf numFmtId="0" fontId="55" fillId="0" borderId="0" xfId="72" applyFont="1" applyProtection="1">
      <protection hidden="1"/>
    </xf>
    <xf numFmtId="0" fontId="54" fillId="0" borderId="13" xfId="72" quotePrefix="1" applyFont="1" applyFill="1" applyBorder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right"/>
      <protection hidden="1"/>
    </xf>
    <xf numFmtId="0" fontId="50" fillId="0" borderId="0" xfId="72" applyFont="1" applyProtection="1">
      <protection hidden="1"/>
    </xf>
    <xf numFmtId="43" fontId="56" fillId="0" borderId="0" xfId="30" applyFont="1" applyFill="1" applyAlignment="1" applyProtection="1">
      <alignment horizontal="right"/>
      <protection hidden="1"/>
    </xf>
    <xf numFmtId="43" fontId="50" fillId="0" borderId="0" xfId="30" applyFont="1" applyFill="1" applyAlignment="1" applyProtection="1">
      <alignment horizontal="right"/>
      <protection hidden="1"/>
    </xf>
    <xf numFmtId="43" fontId="50" fillId="0" borderId="0" xfId="72" applyNumberFormat="1" applyFont="1" applyProtection="1">
      <protection hidden="1"/>
    </xf>
    <xf numFmtId="166" fontId="56" fillId="0" borderId="0" xfId="30" applyNumberFormat="1" applyFont="1" applyFill="1" applyAlignment="1" applyProtection="1">
      <alignment horizontal="right"/>
      <protection hidden="1"/>
    </xf>
    <xf numFmtId="0" fontId="56" fillId="0" borderId="0" xfId="72" applyFont="1" applyFill="1" applyBorder="1" applyAlignment="1" applyProtection="1">
      <alignment horizontal="center"/>
      <protection hidden="1"/>
    </xf>
    <xf numFmtId="166" fontId="56" fillId="0" borderId="0" xfId="30" applyNumberFormat="1" applyFont="1" applyFill="1" applyBorder="1" applyAlignment="1" applyProtection="1">
      <alignment horizontal="right"/>
      <protection hidden="1"/>
    </xf>
    <xf numFmtId="0" fontId="56" fillId="0" borderId="13" xfId="72" applyFont="1" applyFill="1" applyBorder="1" applyAlignment="1" applyProtection="1">
      <alignment horizontal="center"/>
      <protection hidden="1"/>
    </xf>
    <xf numFmtId="166" fontId="56" fillId="0" borderId="13" xfId="30" applyNumberFormat="1" applyFont="1" applyFill="1" applyBorder="1" applyAlignment="1" applyProtection="1">
      <alignment horizontal="right"/>
      <protection hidden="1"/>
    </xf>
    <xf numFmtId="166" fontId="56" fillId="0" borderId="4" xfId="30" applyNumberFormat="1" applyFont="1" applyFill="1" applyBorder="1" applyAlignment="1" applyProtection="1">
      <alignment horizontal="right"/>
      <protection hidden="1"/>
    </xf>
    <xf numFmtId="43" fontId="50" fillId="0" borderId="0" xfId="72" applyNumberFormat="1" applyFont="1" applyBorder="1" applyProtection="1">
      <protection hidden="1"/>
    </xf>
    <xf numFmtId="0" fontId="56" fillId="0" borderId="4" xfId="72" applyFont="1" applyFill="1" applyBorder="1" applyAlignment="1" applyProtection="1">
      <alignment horizontal="center"/>
      <protection hidden="1"/>
    </xf>
    <xf numFmtId="0" fontId="56" fillId="0" borderId="14" xfId="72" applyFont="1" applyFill="1" applyBorder="1" applyAlignment="1" applyProtection="1">
      <alignment horizontal="center"/>
      <protection hidden="1"/>
    </xf>
    <xf numFmtId="166" fontId="56" fillId="0" borderId="14" xfId="30" applyNumberFormat="1" applyFont="1" applyFill="1" applyBorder="1" applyAlignment="1" applyProtection="1">
      <alignment horizontal="right"/>
      <protection hidden="1"/>
    </xf>
    <xf numFmtId="0" fontId="56" fillId="0" borderId="16" xfId="72" applyFont="1" applyFill="1" applyBorder="1" applyAlignment="1" applyProtection="1">
      <alignment horizontal="center"/>
      <protection hidden="1"/>
    </xf>
    <xf numFmtId="0" fontId="50" fillId="0" borderId="16" xfId="72" applyFont="1" applyBorder="1" applyProtection="1">
      <protection hidden="1"/>
    </xf>
    <xf numFmtId="166" fontId="56" fillId="0" borderId="16" xfId="30" applyNumberFormat="1" applyFont="1" applyFill="1" applyBorder="1" applyAlignment="1" applyProtection="1">
      <alignment horizontal="right"/>
      <protection hidden="1"/>
    </xf>
    <xf numFmtId="166" fontId="56" fillId="0" borderId="0" xfId="30" applyNumberFormat="1" applyFont="1" applyFill="1" applyAlignment="1" applyProtection="1">
      <alignment horizontal="center"/>
      <protection hidden="1"/>
    </xf>
    <xf numFmtId="43" fontId="50" fillId="0" borderId="13" xfId="72" applyNumberFormat="1" applyFont="1" applyBorder="1" applyProtection="1">
      <protection hidden="1"/>
    </xf>
    <xf numFmtId="166" fontId="56" fillId="0" borderId="13" xfId="30" applyNumberFormat="1" applyFont="1" applyFill="1" applyBorder="1" applyAlignment="1" applyProtection="1">
      <alignment horizontal="center"/>
      <protection hidden="1"/>
    </xf>
    <xf numFmtId="0" fontId="56" fillId="0" borderId="18" xfId="72" applyFont="1" applyFill="1" applyBorder="1" applyAlignment="1" applyProtection="1">
      <alignment horizontal="center"/>
      <protection hidden="1"/>
    </xf>
    <xf numFmtId="166" fontId="56" fillId="0" borderId="18" xfId="30" applyNumberFormat="1" applyFont="1" applyFill="1" applyBorder="1" applyAlignment="1" applyProtection="1">
      <alignment horizontal="right"/>
      <protection hidden="1"/>
    </xf>
    <xf numFmtId="166" fontId="54" fillId="0" borderId="0" xfId="30" applyNumberFormat="1" applyFont="1" applyFill="1" applyBorder="1" applyAlignment="1" applyProtection="1">
      <alignment horizontal="center"/>
      <protection hidden="1"/>
    </xf>
    <xf numFmtId="166" fontId="54" fillId="0" borderId="0" xfId="30" applyNumberFormat="1" applyFont="1" applyFill="1" applyBorder="1" applyAlignment="1" applyProtection="1">
      <alignment horizontal="right"/>
      <protection hidden="1"/>
    </xf>
    <xf numFmtId="0" fontId="53" fillId="0" borderId="0" xfId="72" applyFont="1" applyFill="1" applyBorder="1" applyAlignment="1" applyProtection="1">
      <alignment horizontal="center"/>
      <protection hidden="1"/>
    </xf>
    <xf numFmtId="0" fontId="54" fillId="0" borderId="0" xfId="72" applyFont="1" applyFill="1" applyBorder="1" applyAlignment="1" applyProtection="1">
      <alignment horizontal="center"/>
      <protection hidden="1"/>
    </xf>
    <xf numFmtId="166" fontId="54" fillId="0" borderId="0" xfId="72" applyNumberFormat="1" applyFont="1" applyFill="1" applyBorder="1" applyProtection="1">
      <protection hidden="1"/>
    </xf>
    <xf numFmtId="166" fontId="57" fillId="0" borderId="0" xfId="30" applyNumberFormat="1" applyFont="1" applyFill="1" applyBorder="1" applyAlignment="1" applyProtection="1">
      <alignment horizontal="right"/>
      <protection hidden="1"/>
    </xf>
    <xf numFmtId="166" fontId="58" fillId="0" borderId="0" xfId="30" applyNumberFormat="1" applyFont="1" applyFill="1" applyBorder="1" applyAlignment="1" applyProtection="1">
      <alignment horizontal="right"/>
      <protection hidden="1"/>
    </xf>
    <xf numFmtId="166" fontId="59" fillId="0" borderId="0" xfId="30" applyNumberFormat="1" applyFont="1" applyFill="1" applyBorder="1" applyAlignment="1" applyProtection="1">
      <alignment horizontal="right"/>
      <protection hidden="1"/>
    </xf>
    <xf numFmtId="43" fontId="59" fillId="0" borderId="0" xfId="30" applyFont="1" applyFill="1" applyBorder="1" applyAlignment="1" applyProtection="1">
      <alignment horizontal="right"/>
      <protection hidden="1"/>
    </xf>
    <xf numFmtId="43" fontId="51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Protection="1">
      <protection hidden="1"/>
    </xf>
    <xf numFmtId="0" fontId="59" fillId="0" borderId="0" xfId="72" applyFont="1" applyFill="1" applyProtection="1">
      <protection hidden="1"/>
    </xf>
    <xf numFmtId="43" fontId="60" fillId="0" borderId="15" xfId="72" applyNumberFormat="1" applyFont="1" applyBorder="1" applyProtection="1">
      <protection hidden="1"/>
    </xf>
    <xf numFmtId="43" fontId="60" fillId="0" borderId="15" xfId="72" applyNumberFormat="1" applyFont="1" applyBorder="1" applyProtection="1">
      <protection locked="0" hidden="1"/>
    </xf>
    <xf numFmtId="43" fontId="60" fillId="0" borderId="13" xfId="72" applyNumberFormat="1" applyFont="1" applyBorder="1" applyAlignment="1" applyProtection="1">
      <alignment horizontal="center"/>
      <protection hidden="1"/>
    </xf>
    <xf numFmtId="43" fontId="47" fillId="0" borderId="0" xfId="72" applyNumberFormat="1" applyFont="1" applyProtection="1">
      <protection hidden="1"/>
    </xf>
    <xf numFmtId="43" fontId="47" fillId="0" borderId="0" xfId="72" applyNumberFormat="1" applyFont="1" applyProtection="1">
      <protection locked="0" hidden="1"/>
    </xf>
    <xf numFmtId="43" fontId="48" fillId="0" borderId="0" xfId="72" applyNumberFormat="1" applyFont="1" applyProtection="1">
      <protection hidden="1"/>
    </xf>
    <xf numFmtId="43" fontId="48" fillId="0" borderId="0" xfId="72" applyNumberFormat="1" applyFont="1" applyFill="1" applyProtection="1">
      <protection hidden="1"/>
    </xf>
    <xf numFmtId="43" fontId="47" fillId="0" borderId="0" xfId="72" applyNumberFormat="1" applyFont="1" applyBorder="1" applyProtection="1">
      <protection hidden="1"/>
    </xf>
    <xf numFmtId="43" fontId="48" fillId="0" borderId="13" xfId="72" applyNumberFormat="1" applyFont="1" applyFill="1" applyBorder="1" applyProtection="1">
      <protection hidden="1"/>
    </xf>
    <xf numFmtId="43" fontId="48" fillId="0" borderId="13" xfId="72" applyNumberFormat="1" applyFont="1" applyBorder="1" applyProtection="1">
      <protection hidden="1"/>
    </xf>
    <xf numFmtId="43" fontId="47" fillId="0" borderId="15" xfId="72" applyNumberFormat="1" applyFont="1" applyBorder="1" applyProtection="1">
      <protection hidden="1"/>
    </xf>
    <xf numFmtId="43" fontId="48" fillId="0" borderId="18" xfId="72" applyNumberFormat="1" applyFont="1" applyBorder="1" applyProtection="1">
      <protection hidden="1"/>
    </xf>
    <xf numFmtId="43" fontId="48" fillId="0" borderId="18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Protection="1">
      <protection hidden="1"/>
    </xf>
    <xf numFmtId="43" fontId="47" fillId="0" borderId="16" xfId="72" applyNumberFormat="1" applyFont="1" applyBorder="1" applyProtection="1">
      <protection hidden="1"/>
    </xf>
    <xf numFmtId="43" fontId="49" fillId="0" borderId="0" xfId="72" applyNumberFormat="1" applyFont="1" applyProtection="1">
      <protection hidden="1"/>
    </xf>
    <xf numFmtId="43" fontId="49" fillId="0" borderId="0" xfId="72" applyNumberFormat="1" applyFont="1" applyBorder="1" applyProtection="1">
      <protection hidden="1"/>
    </xf>
    <xf numFmtId="37" fontId="42" fillId="0" borderId="0" xfId="81" applyNumberFormat="1" applyFont="1" applyFill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center"/>
      <protection hidden="1"/>
    </xf>
    <xf numFmtId="39" fontId="42" fillId="0" borderId="19" xfId="81" applyNumberFormat="1" applyFont="1" applyFill="1" applyBorder="1" applyAlignment="1" applyProtection="1">
      <alignment horizontal="center"/>
      <protection hidden="1"/>
    </xf>
    <xf numFmtId="0" fontId="42" fillId="0" borderId="20" xfId="81" applyFont="1" applyFill="1" applyBorder="1" applyAlignment="1" applyProtection="1">
      <alignment horizontal="center"/>
      <protection hidden="1"/>
    </xf>
    <xf numFmtId="0" fontId="42" fillId="0" borderId="8" xfId="81" applyFont="1" applyFill="1" applyBorder="1" applyAlignment="1" applyProtection="1">
      <alignment horizontal="right" wrapText="1"/>
      <protection hidden="1"/>
    </xf>
    <xf numFmtId="0" fontId="42" fillId="0" borderId="21" xfId="81" applyFont="1" applyFill="1" applyBorder="1" applyAlignment="1" applyProtection="1">
      <alignment horizontal="center"/>
      <protection hidden="1"/>
    </xf>
    <xf numFmtId="39" fontId="42" fillId="0" borderId="21" xfId="81" applyNumberFormat="1" applyFont="1" applyFill="1" applyBorder="1" applyAlignment="1" applyProtection="1">
      <alignment horizontal="center"/>
      <protection hidden="1"/>
    </xf>
    <xf numFmtId="37" fontId="42" fillId="0" borderId="21" xfId="81" applyNumberFormat="1" applyFont="1" applyFill="1" applyBorder="1" applyAlignment="1" applyProtection="1">
      <alignment horizontal="center"/>
      <protection hidden="1"/>
    </xf>
    <xf numFmtId="43" fontId="42" fillId="0" borderId="19" xfId="28" applyFont="1" applyFill="1" applyBorder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right" wrapText="1"/>
      <protection hidden="1"/>
    </xf>
    <xf numFmtId="0" fontId="42" fillId="0" borderId="8" xfId="81" applyFont="1" applyFill="1" applyBorder="1" applyProtection="1">
      <protection hidden="1"/>
    </xf>
    <xf numFmtId="39" fontId="41" fillId="0" borderId="8" xfId="28" applyNumberFormat="1" applyFont="1" applyFill="1" applyBorder="1" applyProtection="1">
      <protection hidden="1"/>
    </xf>
    <xf numFmtId="37" fontId="41" fillId="0" borderId="8" xfId="28" applyNumberFormat="1" applyFont="1" applyFill="1" applyBorder="1" applyAlignment="1" applyProtection="1">
      <alignment horizontal="center"/>
      <protection hidden="1"/>
    </xf>
    <xf numFmtId="39" fontId="41" fillId="0" borderId="8" xfId="81" applyNumberFormat="1" applyFont="1" applyFill="1" applyBorder="1" applyProtection="1">
      <protection hidden="1"/>
    </xf>
    <xf numFmtId="37" fontId="41" fillId="0" borderId="8" xfId="81" applyNumberFormat="1" applyFont="1" applyFill="1" applyBorder="1" applyAlignment="1" applyProtection="1">
      <alignment horizontal="center"/>
      <protection hidden="1"/>
    </xf>
    <xf numFmtId="177" fontId="41" fillId="0" borderId="8" xfId="28" applyNumberFormat="1" applyFont="1" applyFill="1" applyBorder="1" applyAlignment="1" applyProtection="1">
      <alignment horizontal="center"/>
      <protection hidden="1"/>
    </xf>
    <xf numFmtId="39" fontId="42" fillId="0" borderId="8" xfId="81" applyNumberFormat="1" applyFont="1" applyFill="1" applyBorder="1" applyProtection="1">
      <protection hidden="1"/>
    </xf>
    <xf numFmtId="37" fontId="42" fillId="0" borderId="8" xfId="81" applyNumberFormat="1" applyFont="1" applyFill="1" applyBorder="1" applyAlignment="1" applyProtection="1">
      <alignment horizontal="center"/>
      <protection hidden="1"/>
    </xf>
    <xf numFmtId="0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Alignment="1" applyProtection="1">
      <protection hidden="1"/>
    </xf>
    <xf numFmtId="43" fontId="43" fillId="0" borderId="4" xfId="32" applyFont="1" applyFill="1" applyBorder="1" applyProtection="1">
      <protection hidden="1"/>
    </xf>
    <xf numFmtId="43" fontId="44" fillId="0" borderId="0" xfId="32" applyFont="1" applyFill="1" applyBorder="1" applyProtection="1">
      <protection hidden="1"/>
    </xf>
    <xf numFmtId="0" fontId="44" fillId="0" borderId="0" xfId="72" quotePrefix="1" applyNumberFormat="1" applyFont="1" applyFill="1" applyBorder="1" applyAlignment="1" applyProtection="1">
      <alignment horizontal="left"/>
      <protection hidden="1"/>
    </xf>
    <xf numFmtId="0" fontId="44" fillId="0" borderId="0" xfId="72" applyFont="1" applyFill="1" applyBorder="1" applyProtection="1">
      <protection hidden="1"/>
    </xf>
    <xf numFmtId="0" fontId="44" fillId="0" borderId="0" xfId="72" applyFont="1" applyFill="1" applyBorder="1" applyAlignment="1" applyProtection="1">
      <alignment horizontal="center"/>
      <protection hidden="1"/>
    </xf>
    <xf numFmtId="43" fontId="43" fillId="0" borderId="14" xfId="28" applyFont="1" applyFill="1" applyBorder="1" applyProtection="1">
      <protection hidden="1"/>
    </xf>
    <xf numFmtId="43" fontId="43" fillId="27" borderId="14" xfId="28" applyFont="1" applyFill="1" applyBorder="1" applyProtection="1">
      <protection hidden="1"/>
    </xf>
    <xf numFmtId="43" fontId="43" fillId="27" borderId="4" xfId="32" applyFont="1" applyFill="1" applyBorder="1" applyProtection="1">
      <protection hidden="1"/>
    </xf>
    <xf numFmtId="43" fontId="34" fillId="0" borderId="0" xfId="35" applyNumberFormat="1" applyFont="1" applyBorder="1" applyAlignment="1" applyProtection="1">
      <alignment horizontal="center"/>
      <protection hidden="1"/>
    </xf>
    <xf numFmtId="43" fontId="34" fillId="0" borderId="0" xfId="31" applyNumberFormat="1" applyFont="1" applyBorder="1" applyAlignment="1" applyProtection="1">
      <alignment horizontal="center"/>
      <protection hidden="1"/>
    </xf>
    <xf numFmtId="0" fontId="34" fillId="0" borderId="0" xfId="78" applyNumberFormat="1" applyFont="1" applyBorder="1" applyProtection="1">
      <protection hidden="1"/>
    </xf>
    <xf numFmtId="0" fontId="34" fillId="0" borderId="0" xfId="78" applyNumberFormat="1" applyFont="1" applyBorder="1" applyAlignment="1" applyProtection="1">
      <alignment horizontal="center"/>
      <protection hidden="1"/>
    </xf>
    <xf numFmtId="43" fontId="34" fillId="0" borderId="13" xfId="35" applyNumberFormat="1" applyFont="1" applyBorder="1" applyAlignment="1" applyProtection="1">
      <alignment horizontal="center"/>
      <protection hidden="1"/>
    </xf>
    <xf numFmtId="43" fontId="34" fillId="0" borderId="13" xfId="31" applyNumberFormat="1" applyFont="1" applyBorder="1" applyAlignment="1" applyProtection="1">
      <alignment horizontal="center"/>
      <protection hidden="1"/>
    </xf>
    <xf numFmtId="0" fontId="34" fillId="0" borderId="13" xfId="78" applyNumberFormat="1" applyFont="1" applyBorder="1" applyProtection="1">
      <protection hidden="1"/>
    </xf>
    <xf numFmtId="0" fontId="34" fillId="0" borderId="13" xfId="78" applyNumberFormat="1" applyFont="1" applyBorder="1" applyAlignment="1" applyProtection="1">
      <alignment horizontal="center"/>
      <protection hidden="1"/>
    </xf>
    <xf numFmtId="43" fontId="34" fillId="0" borderId="0" xfId="78" applyNumberFormat="1" applyFont="1" applyBorder="1" applyAlignment="1" applyProtection="1">
      <alignment horizontal="center"/>
      <protection hidden="1"/>
    </xf>
    <xf numFmtId="43" fontId="34" fillId="0" borderId="15" xfId="35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Alignment="1" applyProtection="1">
      <alignment horizontal="center"/>
      <protection hidden="1"/>
    </xf>
    <xf numFmtId="0" fontId="34" fillId="0" borderId="15" xfId="78" applyNumberFormat="1" applyFont="1" applyBorder="1" applyProtection="1">
      <protection hidden="1"/>
    </xf>
    <xf numFmtId="0" fontId="34" fillId="0" borderId="15" xfId="78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Protection="1">
      <protection hidden="1"/>
    </xf>
    <xf numFmtId="43" fontId="35" fillId="0" borderId="16" xfId="78" applyNumberFormat="1" applyFont="1" applyBorder="1" applyProtection="1">
      <protection hidden="1"/>
    </xf>
    <xf numFmtId="43" fontId="35" fillId="0" borderId="16" xfId="35" applyNumberFormat="1" applyFont="1" applyBorder="1" applyAlignment="1" applyProtection="1">
      <alignment horizontal="center"/>
      <protection hidden="1"/>
    </xf>
    <xf numFmtId="0" fontId="35" fillId="0" borderId="16" xfId="78" applyNumberFormat="1" applyFont="1" applyBorder="1" applyProtection="1">
      <protection hidden="1"/>
    </xf>
    <xf numFmtId="0" fontId="34" fillId="0" borderId="0" xfId="31" applyNumberFormat="1" applyFont="1" applyAlignment="1" applyProtection="1">
      <alignment horizontal="center"/>
      <protection hidden="1"/>
    </xf>
    <xf numFmtId="43" fontId="35" fillId="0" borderId="16" xfId="35" applyNumberFormat="1" applyFont="1" applyFill="1" applyBorder="1" applyAlignment="1" applyProtection="1">
      <alignment horizontal="center"/>
      <protection hidden="1"/>
    </xf>
    <xf numFmtId="43" fontId="35" fillId="0" borderId="16" xfId="31" applyNumberFormat="1" applyFont="1" applyFill="1" applyBorder="1" applyProtection="1">
      <protection hidden="1"/>
    </xf>
    <xf numFmtId="43" fontId="34" fillId="0" borderId="0" xfId="91" applyNumberFormat="1" applyFont="1" applyAlignment="1" applyProtection="1">
      <alignment horizontal="center"/>
      <protection hidden="1"/>
    </xf>
    <xf numFmtId="0" fontId="34" fillId="0" borderId="0" xfId="91" applyNumberFormat="1" applyFont="1" applyAlignment="1" applyProtection="1">
      <alignment horizontal="center"/>
      <protection hidden="1"/>
    </xf>
    <xf numFmtId="43" fontId="61" fillId="0" borderId="0" xfId="78" applyNumberFormat="1" applyFont="1" applyProtection="1">
      <protection hidden="1"/>
    </xf>
    <xf numFmtId="0" fontId="46" fillId="0" borderId="15" xfId="72" applyFont="1" applyBorder="1" applyProtection="1">
      <protection hidden="1"/>
    </xf>
    <xf numFmtId="43" fontId="46" fillId="0" borderId="15" xfId="72" applyNumberFormat="1" applyFont="1" applyBorder="1" applyProtection="1">
      <protection hidden="1"/>
    </xf>
    <xf numFmtId="0" fontId="46" fillId="0" borderId="13" xfId="72" applyFont="1" applyBorder="1" applyAlignment="1" applyProtection="1">
      <alignment horizontal="center"/>
      <protection hidden="1"/>
    </xf>
    <xf numFmtId="0" fontId="46" fillId="0" borderId="13" xfId="72" applyFont="1" applyFill="1" applyBorder="1" applyAlignment="1" applyProtection="1">
      <alignment horizontal="left"/>
      <protection hidden="1"/>
    </xf>
    <xf numFmtId="43" fontId="46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Protection="1">
      <protection hidden="1"/>
    </xf>
    <xf numFmtId="0" fontId="35" fillId="0" borderId="0" xfId="72" applyFont="1" applyProtection="1">
      <protection hidden="1"/>
    </xf>
    <xf numFmtId="43" fontId="35" fillId="0" borderId="0" xfId="72" applyNumberFormat="1" applyFont="1" applyProtection="1">
      <protection hidden="1"/>
    </xf>
    <xf numFmtId="0" fontId="34" fillId="0" borderId="0" xfId="72" applyFont="1" applyAlignment="1" applyProtection="1">
      <alignment horizontal="center"/>
      <protection hidden="1"/>
    </xf>
    <xf numFmtId="0" fontId="35" fillId="0" borderId="0" xfId="72" applyFont="1" applyAlignment="1" applyProtection="1">
      <alignment horizontal="center"/>
      <protection hidden="1"/>
    </xf>
    <xf numFmtId="43" fontId="35" fillId="0" borderId="0" xfId="72" applyNumberFormat="1" applyFont="1" applyAlignment="1" applyProtection="1">
      <alignment horizontal="center"/>
      <protection hidden="1"/>
    </xf>
    <xf numFmtId="0" fontId="62" fillId="0" borderId="13" xfId="72" applyFont="1" applyBorder="1" applyProtection="1">
      <protection hidden="1"/>
    </xf>
    <xf numFmtId="0" fontId="34" fillId="0" borderId="13" xfId="72" applyFont="1" applyBorder="1" applyAlignment="1" applyProtection="1">
      <alignment horizontal="center"/>
      <protection hidden="1"/>
    </xf>
    <xf numFmtId="0" fontId="34" fillId="0" borderId="13" xfId="72" applyFont="1" applyBorder="1" applyProtection="1">
      <protection hidden="1"/>
    </xf>
    <xf numFmtId="43" fontId="34" fillId="0" borderId="13" xfId="72" applyNumberFormat="1" applyFont="1" applyBorder="1" applyProtection="1">
      <protection hidden="1"/>
    </xf>
    <xf numFmtId="43" fontId="35" fillId="0" borderId="0" xfId="30" applyNumberFormat="1" applyFont="1" applyProtection="1">
      <protection hidden="1"/>
    </xf>
    <xf numFmtId="9" fontId="46" fillId="0" borderId="0" xfId="72" applyNumberFormat="1" applyFont="1" applyProtection="1">
      <protection hidden="1"/>
    </xf>
    <xf numFmtId="9" fontId="34" fillId="0" borderId="0" xfId="72" applyNumberFormat="1" applyFont="1" applyAlignment="1" applyProtection="1">
      <alignment horizontal="center"/>
      <protection hidden="1"/>
    </xf>
    <xf numFmtId="9" fontId="34" fillId="0" borderId="0" xfId="87" applyNumberFormat="1" applyFont="1" applyProtection="1">
      <protection hidden="1"/>
    </xf>
    <xf numFmtId="0" fontId="62" fillId="0" borderId="0" xfId="72" applyFont="1" applyFill="1" applyProtection="1">
      <protection hidden="1"/>
    </xf>
    <xf numFmtId="0" fontId="35" fillId="0" borderId="0" xfId="72" applyFont="1" applyFill="1" applyAlignment="1" applyProtection="1">
      <alignment horizontal="center"/>
      <protection hidden="1"/>
    </xf>
    <xf numFmtId="0" fontId="35" fillId="0" borderId="0" xfId="72" applyFont="1" applyFill="1" applyProtection="1">
      <protection hidden="1"/>
    </xf>
    <xf numFmtId="43" fontId="35" fillId="0" borderId="0" xfId="72" applyNumberFormat="1" applyFont="1" applyFill="1" applyProtection="1">
      <protection hidden="1"/>
    </xf>
    <xf numFmtId="0" fontId="46" fillId="0" borderId="0" xfId="72" applyFont="1" applyBorder="1" applyProtection="1">
      <protection hidden="1"/>
    </xf>
    <xf numFmtId="0" fontId="62" fillId="0" borderId="13" xfId="72" applyFont="1" applyFill="1" applyBorder="1" applyProtection="1">
      <protection hidden="1"/>
    </xf>
    <xf numFmtId="0" fontId="35" fillId="0" borderId="13" xfId="72" applyFont="1" applyFill="1" applyBorder="1" applyAlignment="1" applyProtection="1">
      <alignment horizontal="center"/>
      <protection hidden="1"/>
    </xf>
    <xf numFmtId="0" fontId="35" fillId="0" borderId="13" xfId="72" applyFont="1" applyBorder="1" applyAlignment="1" applyProtection="1">
      <alignment horizontal="center"/>
      <protection hidden="1"/>
    </xf>
    <xf numFmtId="43" fontId="35" fillId="0" borderId="13" xfId="72" applyNumberFormat="1" applyFont="1" applyBorder="1" applyProtection="1">
      <protection hidden="1"/>
    </xf>
    <xf numFmtId="43" fontId="62" fillId="0" borderId="14" xfId="28" applyFont="1" applyBorder="1" applyProtection="1">
      <protection hidden="1"/>
    </xf>
    <xf numFmtId="43" fontId="35" fillId="0" borderId="14" xfId="28" applyFont="1" applyBorder="1" applyProtection="1">
      <protection hidden="1"/>
    </xf>
    <xf numFmtId="0" fontId="35" fillId="0" borderId="13" xfId="72" applyFont="1" applyFill="1" applyBorder="1" applyProtection="1">
      <protection hidden="1"/>
    </xf>
    <xf numFmtId="43" fontId="34" fillId="0" borderId="15" xfId="72" applyNumberFormat="1" applyFont="1" applyBorder="1" applyProtection="1">
      <protection hidden="1"/>
    </xf>
    <xf numFmtId="43" fontId="34" fillId="0" borderId="0" xfId="72" applyNumberFormat="1" applyFont="1" applyBorder="1" applyProtection="1">
      <protection hidden="1"/>
    </xf>
    <xf numFmtId="0" fontId="62" fillId="0" borderId="18" xfId="72" applyFont="1" applyBorder="1" applyProtection="1">
      <protection hidden="1"/>
    </xf>
    <xf numFmtId="0" fontId="35" fillId="0" borderId="18" xfId="72" applyFont="1" applyBorder="1" applyProtection="1">
      <protection hidden="1"/>
    </xf>
    <xf numFmtId="0" fontId="35" fillId="0" borderId="18" xfId="72" applyFont="1" applyBorder="1" applyAlignment="1" applyProtection="1">
      <alignment horizontal="center"/>
      <protection hidden="1"/>
    </xf>
    <xf numFmtId="43" fontId="35" fillId="0" borderId="18" xfId="72" applyNumberFormat="1" applyFont="1" applyBorder="1" applyProtection="1">
      <protection hidden="1"/>
    </xf>
    <xf numFmtId="43" fontId="35" fillId="0" borderId="18" xfId="72" applyNumberFormat="1" applyFont="1" applyBorder="1" applyAlignment="1" applyProtection="1">
      <alignment horizontal="center"/>
      <protection hidden="1"/>
    </xf>
    <xf numFmtId="0" fontId="62" fillId="0" borderId="0" xfId="72" applyFont="1" applyBorder="1" applyProtection="1">
      <protection hidden="1"/>
    </xf>
    <xf numFmtId="0" fontId="35" fillId="0" borderId="0" xfId="72" applyFont="1" applyBorder="1" applyProtection="1">
      <protection hidden="1"/>
    </xf>
    <xf numFmtId="43" fontId="35" fillId="0" borderId="0" xfId="72" applyNumberFormat="1" applyFont="1" applyBorder="1" applyProtection="1">
      <protection hidden="1"/>
    </xf>
    <xf numFmtId="0" fontId="34" fillId="0" borderId="15" xfId="72" applyFont="1" applyBorder="1" applyProtection="1">
      <protection hidden="1"/>
    </xf>
    <xf numFmtId="0" fontId="46" fillId="0" borderId="16" xfId="72" applyFont="1" applyBorder="1" applyProtection="1">
      <protection hidden="1"/>
    </xf>
    <xf numFmtId="0" fontId="34" fillId="0" borderId="16" xfId="72" applyFont="1" applyBorder="1" applyProtection="1">
      <protection hidden="1"/>
    </xf>
    <xf numFmtId="43" fontId="34" fillId="0" borderId="16" xfId="72" applyNumberFormat="1" applyFont="1" applyBorder="1" applyProtection="1">
      <protection hidden="1"/>
    </xf>
    <xf numFmtId="0" fontId="63" fillId="0" borderId="0" xfId="72" applyFont="1" applyProtection="1">
      <protection hidden="1"/>
    </xf>
    <xf numFmtId="0" fontId="64" fillId="0" borderId="0" xfId="72" applyFont="1" applyProtection="1">
      <protection hidden="1"/>
    </xf>
    <xf numFmtId="43" fontId="64" fillId="0" borderId="0" xfId="72" applyNumberFormat="1" applyFont="1" applyProtection="1">
      <protection hidden="1"/>
    </xf>
    <xf numFmtId="43" fontId="46" fillId="0" borderId="0" xfId="72" applyNumberFormat="1" applyFont="1" applyBorder="1" applyProtection="1">
      <protection hidden="1"/>
    </xf>
    <xf numFmtId="0" fontId="34" fillId="0" borderId="0" xfId="72" applyFont="1" applyBorder="1" applyProtection="1">
      <protection hidden="1"/>
    </xf>
    <xf numFmtId="0" fontId="63" fillId="0" borderId="0" xfId="72" applyFont="1" applyBorder="1" applyProtection="1">
      <protection hidden="1"/>
    </xf>
    <xf numFmtId="0" fontId="64" fillId="0" borderId="0" xfId="72" applyFont="1" applyBorder="1" applyProtection="1">
      <protection hidden="1"/>
    </xf>
    <xf numFmtId="43" fontId="64" fillId="0" borderId="0" xfId="72" applyNumberFormat="1" applyFont="1" applyBorder="1" applyProtection="1">
      <protection hidden="1"/>
    </xf>
    <xf numFmtId="0" fontId="65" fillId="0" borderId="0" xfId="78" applyFont="1" applyProtection="1">
      <protection hidden="1"/>
    </xf>
    <xf numFmtId="43" fontId="6" fillId="0" borderId="0" xfId="28" applyFont="1" applyProtection="1">
      <protection hidden="1"/>
    </xf>
    <xf numFmtId="0" fontId="6" fillId="0" borderId="0" xfId="78" applyFont="1" applyFill="1" applyProtection="1">
      <protection hidden="1"/>
    </xf>
    <xf numFmtId="0" fontId="6" fillId="0" borderId="0" xfId="78" applyNumberFormat="1" applyFont="1" applyProtection="1">
      <protection hidden="1"/>
    </xf>
    <xf numFmtId="43" fontId="7" fillId="0" borderId="0" xfId="28" applyFont="1" applyBorder="1" applyProtection="1">
      <protection hidden="1"/>
    </xf>
    <xf numFmtId="43" fontId="7" fillId="0" borderId="14" xfId="28" applyFont="1" applyBorder="1" applyProtection="1">
      <protection hidden="1"/>
    </xf>
    <xf numFmtId="43" fontId="7" fillId="0" borderId="14" xfId="78" applyNumberFormat="1" applyFont="1" applyFill="1" applyBorder="1" applyProtection="1">
      <protection hidden="1"/>
    </xf>
    <xf numFmtId="43" fontId="7" fillId="0" borderId="14" xfId="78" applyNumberFormat="1" applyFont="1" applyBorder="1" applyAlignment="1" applyProtection="1">
      <alignment horizontal="center"/>
      <protection hidden="1"/>
    </xf>
    <xf numFmtId="0" fontId="7" fillId="0" borderId="14" xfId="78" applyNumberFormat="1" applyFont="1" applyBorder="1" applyProtection="1">
      <protection hidden="1"/>
    </xf>
    <xf numFmtId="43" fontId="7" fillId="0" borderId="0" xfId="78" applyNumberFormat="1" applyFont="1" applyFill="1" applyBorder="1" applyProtection="1">
      <protection hidden="1"/>
    </xf>
    <xf numFmtId="43" fontId="7" fillId="0" borderId="0" xfId="78" applyNumberFormat="1" applyFont="1" applyBorder="1" applyAlignment="1" applyProtection="1">
      <alignment horizontal="center"/>
      <protection hidden="1"/>
    </xf>
    <xf numFmtId="43" fontId="7" fillId="0" borderId="13" xfId="28" applyFont="1" applyBorder="1" applyProtection="1">
      <protection hidden="1"/>
    </xf>
    <xf numFmtId="0" fontId="7" fillId="0" borderId="13" xfId="78" applyFont="1" applyFill="1" applyBorder="1" applyProtection="1">
      <protection hidden="1"/>
    </xf>
    <xf numFmtId="0" fontId="7" fillId="0" borderId="13" xfId="78" applyFont="1" applyBorder="1" applyAlignment="1" applyProtection="1">
      <alignment horizontal="center"/>
      <protection hidden="1"/>
    </xf>
    <xf numFmtId="0" fontId="7" fillId="0" borderId="13" xfId="78" applyNumberFormat="1" applyFont="1" applyBorder="1" applyProtection="1">
      <protection hidden="1"/>
    </xf>
    <xf numFmtId="0" fontId="45" fillId="0" borderId="0" xfId="78" applyFont="1" applyBorder="1" applyAlignment="1" applyProtection="1">
      <alignment horizontal="center"/>
      <protection hidden="1"/>
    </xf>
    <xf numFmtId="0" fontId="45" fillId="0" borderId="0" xfId="78" applyFont="1" applyFill="1" applyBorder="1" applyAlignment="1" applyProtection="1">
      <alignment horizontal="center"/>
      <protection hidden="1"/>
    </xf>
    <xf numFmtId="43" fontId="45" fillId="0" borderId="0" xfId="28" applyFont="1" applyBorder="1" applyAlignment="1" applyProtection="1">
      <alignment horizontal="center"/>
      <protection hidden="1"/>
    </xf>
    <xf numFmtId="0" fontId="7" fillId="0" borderId="0" xfId="78" applyFont="1" applyFill="1" applyAlignment="1" applyProtection="1">
      <alignment horizontal="center"/>
      <protection hidden="1"/>
    </xf>
    <xf numFmtId="43" fontId="7" fillId="0" borderId="0" xfId="28" applyFont="1" applyFill="1" applyAlignment="1" applyProtection="1">
      <alignment horizontal="center"/>
      <protection hidden="1"/>
    </xf>
    <xf numFmtId="43" fontId="45" fillId="0" borderId="18" xfId="28" applyFont="1" applyBorder="1" applyProtection="1">
      <protection hidden="1"/>
    </xf>
    <xf numFmtId="0" fontId="45" fillId="0" borderId="18" xfId="78" applyFont="1" applyFill="1" applyBorder="1" applyProtection="1">
      <protection hidden="1"/>
    </xf>
    <xf numFmtId="0" fontId="45" fillId="0" borderId="18" xfId="78" applyFont="1" applyBorder="1" applyAlignment="1" applyProtection="1">
      <alignment horizontal="center"/>
      <protection hidden="1"/>
    </xf>
    <xf numFmtId="0" fontId="45" fillId="0" borderId="18" xfId="78" applyNumberFormat="1" applyFont="1" applyBorder="1" applyProtection="1">
      <protection hidden="1"/>
    </xf>
    <xf numFmtId="43" fontId="7" fillId="0" borderId="0" xfId="78" applyNumberFormat="1" applyFont="1" applyAlignment="1" applyProtection="1">
      <alignment horizontal="center"/>
      <protection hidden="1"/>
    </xf>
    <xf numFmtId="43" fontId="7" fillId="0" borderId="0" xfId="28" applyFont="1" applyBorder="1" applyAlignment="1" applyProtection="1">
      <alignment horizontal="center"/>
      <protection hidden="1"/>
    </xf>
    <xf numFmtId="43" fontId="7" fillId="0" borderId="13" xfId="28" applyFont="1" applyBorder="1" applyAlignment="1" applyProtection="1">
      <alignment horizontal="center"/>
      <protection hidden="1"/>
    </xf>
    <xf numFmtId="0" fontId="7" fillId="0" borderId="0" xfId="78" quotePrefix="1" applyFont="1" applyProtection="1">
      <protection hidden="1"/>
    </xf>
    <xf numFmtId="43" fontId="7" fillId="0" borderId="0" xfId="31" applyFont="1" applyBorder="1" applyAlignment="1" applyProtection="1">
      <alignment horizontal="center"/>
      <protection hidden="1"/>
    </xf>
    <xf numFmtId="43" fontId="34" fillId="0" borderId="0" xfId="31" applyNumberFormat="1" applyFont="1" applyFill="1" applyAlignment="1" applyProtection="1">
      <alignment horizontal="center"/>
      <protection hidden="1"/>
    </xf>
    <xf numFmtId="165" fontId="66" fillId="0" borderId="0" xfId="72" quotePrefix="1" applyNumberFormat="1" applyFont="1" applyBorder="1" applyAlignment="1" applyProtection="1">
      <alignment horizontal="center"/>
      <protection hidden="1"/>
    </xf>
    <xf numFmtId="165" fontId="66" fillId="0" borderId="0" xfId="72" applyNumberFormat="1" applyFont="1" applyBorder="1" applyAlignment="1" applyProtection="1">
      <alignment horizontal="right"/>
      <protection hidden="1"/>
    </xf>
    <xf numFmtId="43" fontId="66" fillId="0" borderId="0" xfId="28" applyFont="1" applyBorder="1" applyAlignment="1" applyProtection="1">
      <alignment horizontal="center"/>
      <protection hidden="1"/>
    </xf>
    <xf numFmtId="0" fontId="67" fillId="0" borderId="13" xfId="72" applyFont="1" applyFill="1" applyBorder="1" applyAlignment="1" applyProtection="1">
      <alignment horizontal="center"/>
      <protection hidden="1"/>
    </xf>
    <xf numFmtId="0" fontId="66" fillId="0" borderId="13" xfId="72" applyFont="1" applyFill="1" applyBorder="1" applyAlignment="1" applyProtection="1">
      <alignment horizontal="right"/>
      <protection hidden="1"/>
    </xf>
    <xf numFmtId="43" fontId="66" fillId="0" borderId="13" xfId="28" quotePrefix="1" applyFont="1" applyFill="1" applyBorder="1" applyAlignment="1" applyProtection="1">
      <alignment horizontal="center"/>
      <protection hidden="1"/>
    </xf>
    <xf numFmtId="0" fontId="68" fillId="0" borderId="0" xfId="72" applyFont="1" applyFill="1" applyProtection="1">
      <protection hidden="1"/>
    </xf>
    <xf numFmtId="0" fontId="68" fillId="0" borderId="0" xfId="72" applyFont="1" applyFill="1" applyAlignment="1" applyProtection="1">
      <alignment horizontal="center"/>
      <protection hidden="1"/>
    </xf>
    <xf numFmtId="0" fontId="68" fillId="0" borderId="0" xfId="72" applyFont="1" applyFill="1" applyAlignment="1" applyProtection="1">
      <alignment horizontal="right"/>
      <protection hidden="1"/>
    </xf>
    <xf numFmtId="43" fontId="68" fillId="0" borderId="0" xfId="28" applyFont="1" applyFill="1" applyAlignment="1" applyProtection="1">
      <alignment horizontal="right"/>
      <protection hidden="1"/>
    </xf>
    <xf numFmtId="43" fontId="68" fillId="0" borderId="0" xfId="30" applyFont="1" applyFill="1" applyAlignment="1" applyProtection="1">
      <alignment horizontal="right"/>
      <protection hidden="1"/>
    </xf>
    <xf numFmtId="0" fontId="33" fillId="0" borderId="0" xfId="72" applyFont="1" applyFill="1" applyProtection="1">
      <protection hidden="1"/>
    </xf>
    <xf numFmtId="0" fontId="33" fillId="0" borderId="0" xfId="72" applyFont="1" applyFill="1" applyAlignment="1" applyProtection="1">
      <alignment horizontal="center"/>
      <protection hidden="1"/>
    </xf>
    <xf numFmtId="43" fontId="33" fillId="0" borderId="0" xfId="28" applyFont="1" applyFill="1" applyAlignment="1" applyProtection="1">
      <alignment horizontal="right"/>
      <protection hidden="1"/>
    </xf>
    <xf numFmtId="0" fontId="33" fillId="0" borderId="0" xfId="72" applyFont="1" applyFill="1" applyBorder="1" applyProtection="1">
      <protection hidden="1"/>
    </xf>
    <xf numFmtId="0" fontId="33" fillId="0" borderId="0" xfId="72" applyFont="1" applyFill="1" applyBorder="1" applyAlignment="1" applyProtection="1">
      <alignment horizontal="center"/>
      <protection hidden="1"/>
    </xf>
    <xf numFmtId="0" fontId="68" fillId="0" borderId="0" xfId="72" applyFont="1" applyFill="1" applyBorder="1" applyAlignment="1" applyProtection="1">
      <alignment horizontal="center"/>
      <protection hidden="1"/>
    </xf>
    <xf numFmtId="43" fontId="33" fillId="0" borderId="0" xfId="28" applyFont="1" applyFill="1" applyBorder="1" applyAlignment="1" applyProtection="1">
      <alignment horizontal="right"/>
      <protection hidden="1"/>
    </xf>
    <xf numFmtId="0" fontId="33" fillId="0" borderId="13" xfId="72" applyFont="1" applyFill="1" applyBorder="1" applyProtection="1">
      <protection hidden="1"/>
    </xf>
    <xf numFmtId="0" fontId="33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Protection="1">
      <protection hidden="1"/>
    </xf>
    <xf numFmtId="43" fontId="68" fillId="0" borderId="13" xfId="28" applyFont="1" applyFill="1" applyBorder="1" applyAlignment="1" applyProtection="1">
      <alignment horizontal="right"/>
      <protection hidden="1"/>
    </xf>
    <xf numFmtId="0" fontId="68" fillId="0" borderId="0" xfId="72" applyFont="1" applyFill="1" applyBorder="1" applyProtection="1">
      <protection hidden="1"/>
    </xf>
    <xf numFmtId="43" fontId="68" fillId="0" borderId="0" xfId="28" applyFont="1" applyFill="1" applyBorder="1" applyAlignment="1" applyProtection="1">
      <alignment horizontal="right"/>
      <protection hidden="1"/>
    </xf>
    <xf numFmtId="0" fontId="68" fillId="0" borderId="4" xfId="72" applyFont="1" applyFill="1" applyBorder="1" applyProtection="1">
      <protection hidden="1"/>
    </xf>
    <xf numFmtId="0" fontId="68" fillId="0" borderId="4" xfId="72" applyFont="1" applyFill="1" applyBorder="1" applyAlignment="1" applyProtection="1">
      <alignment horizontal="center"/>
      <protection hidden="1"/>
    </xf>
    <xf numFmtId="43" fontId="68" fillId="0" borderId="4" xfId="28" applyFont="1" applyFill="1" applyBorder="1" applyAlignment="1" applyProtection="1">
      <alignment horizontal="right"/>
      <protection hidden="1"/>
    </xf>
    <xf numFmtId="0" fontId="68" fillId="0" borderId="14" xfId="72" applyFont="1" applyFill="1" applyBorder="1" applyProtection="1">
      <protection hidden="1"/>
    </xf>
    <xf numFmtId="0" fontId="68" fillId="0" borderId="14" xfId="72" applyFont="1" applyFill="1" applyBorder="1" applyAlignment="1" applyProtection="1">
      <alignment horizontal="center"/>
      <protection hidden="1"/>
    </xf>
    <xf numFmtId="43" fontId="68" fillId="0" borderId="14" xfId="28" applyFont="1" applyFill="1" applyBorder="1" applyAlignment="1" applyProtection="1">
      <alignment horizontal="right"/>
      <protection hidden="1"/>
    </xf>
    <xf numFmtId="0" fontId="33" fillId="0" borderId="16" xfId="72" applyFont="1" applyFill="1" applyBorder="1" applyProtection="1">
      <protection hidden="1"/>
    </xf>
    <xf numFmtId="0" fontId="33" fillId="0" borderId="16" xfId="72" applyFont="1" applyFill="1" applyBorder="1" applyAlignment="1" applyProtection="1">
      <alignment horizontal="center"/>
      <protection hidden="1"/>
    </xf>
    <xf numFmtId="0" fontId="68" fillId="0" borderId="16" xfId="72" applyFont="1" applyFill="1" applyBorder="1" applyAlignment="1" applyProtection="1">
      <alignment horizontal="center"/>
      <protection hidden="1"/>
    </xf>
    <xf numFmtId="43" fontId="68" fillId="0" borderId="16" xfId="28" applyFont="1" applyFill="1" applyBorder="1" applyAlignment="1" applyProtection="1">
      <alignment horizontal="right"/>
      <protection hidden="1"/>
    </xf>
    <xf numFmtId="166" fontId="68" fillId="0" borderId="0" xfId="30" applyNumberFormat="1" applyFont="1" applyFill="1" applyAlignment="1" applyProtection="1">
      <alignment horizontal="center"/>
      <protection hidden="1"/>
    </xf>
    <xf numFmtId="0" fontId="33" fillId="0" borderId="0" xfId="72" applyFont="1" applyAlignment="1" applyProtection="1">
      <alignment horizontal="center"/>
      <protection hidden="1"/>
    </xf>
    <xf numFmtId="166" fontId="68" fillId="0" borderId="13" xfId="30" applyNumberFormat="1" applyFont="1" applyFill="1" applyBorder="1" applyAlignment="1" applyProtection="1">
      <alignment horizontal="center"/>
      <protection hidden="1"/>
    </xf>
    <xf numFmtId="0" fontId="68" fillId="0" borderId="18" xfId="72" applyFont="1" applyFill="1" applyBorder="1" applyProtection="1">
      <protection hidden="1"/>
    </xf>
    <xf numFmtId="0" fontId="68" fillId="0" borderId="18" xfId="72" applyFont="1" applyFill="1" applyBorder="1" applyAlignment="1" applyProtection="1">
      <alignment horizontal="center"/>
      <protection hidden="1"/>
    </xf>
    <xf numFmtId="43" fontId="68" fillId="0" borderId="18" xfId="28" applyFont="1" applyFill="1" applyBorder="1" applyAlignment="1" applyProtection="1">
      <alignment horizontal="right"/>
      <protection hidden="1"/>
    </xf>
    <xf numFmtId="43" fontId="69" fillId="0" borderId="0" xfId="30" applyFont="1" applyProtection="1">
      <protection hidden="1"/>
    </xf>
    <xf numFmtId="0" fontId="69" fillId="0" borderId="0" xfId="72" applyFont="1" applyAlignment="1" applyProtection="1">
      <alignment horizontal="center"/>
      <protection hidden="1"/>
    </xf>
    <xf numFmtId="166" fontId="66" fillId="0" borderId="0" xfId="30" applyNumberFormat="1" applyFont="1" applyFill="1" applyBorder="1" applyAlignment="1" applyProtection="1">
      <alignment horizontal="center"/>
      <protection hidden="1"/>
    </xf>
    <xf numFmtId="43" fontId="67" fillId="0" borderId="0" xfId="28" applyFont="1" applyFill="1" applyBorder="1" applyAlignment="1" applyProtection="1">
      <alignment horizontal="right"/>
      <protection hidden="1"/>
    </xf>
    <xf numFmtId="0" fontId="67" fillId="0" borderId="0" xfId="72" applyFont="1" applyFill="1" applyBorder="1" applyProtection="1">
      <protection hidden="1"/>
    </xf>
    <xf numFmtId="0" fontId="67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Alignment="1" applyProtection="1">
      <alignment horizontal="right"/>
      <protection hidden="1"/>
    </xf>
    <xf numFmtId="0" fontId="66" fillId="0" borderId="0" xfId="72" applyFont="1" applyFill="1" applyBorder="1" applyProtection="1">
      <protection hidden="1"/>
    </xf>
    <xf numFmtId="0" fontId="66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Protection="1">
      <protection hidden="1"/>
    </xf>
    <xf numFmtId="43" fontId="70" fillId="0" borderId="0" xfId="28" applyFont="1" applyFill="1" applyBorder="1" applyAlignment="1" applyProtection="1">
      <alignment horizontal="right"/>
      <protection hidden="1"/>
    </xf>
    <xf numFmtId="0" fontId="69" fillId="0" borderId="0" xfId="72" applyFont="1" applyBorder="1" applyProtection="1">
      <protection hidden="1"/>
    </xf>
    <xf numFmtId="0" fontId="69" fillId="0" borderId="0" xfId="72" applyFont="1" applyBorder="1" applyAlignment="1" applyProtection="1">
      <alignment horizontal="center"/>
      <protection hidden="1"/>
    </xf>
    <xf numFmtId="166" fontId="71" fillId="0" borderId="0" xfId="30" applyNumberFormat="1" applyFont="1" applyFill="1" applyBorder="1" applyAlignment="1" applyProtection="1">
      <alignment horizontal="right"/>
      <protection hidden="1"/>
    </xf>
    <xf numFmtId="43" fontId="71" fillId="0" borderId="0" xfId="28" applyFont="1" applyFill="1" applyBorder="1" applyAlignment="1" applyProtection="1">
      <alignment horizontal="right"/>
      <protection hidden="1"/>
    </xf>
    <xf numFmtId="0" fontId="31" fillId="0" borderId="0" xfId="72" applyFont="1" applyFill="1" applyBorder="1" applyProtection="1">
      <protection hidden="1"/>
    </xf>
    <xf numFmtId="0" fontId="31" fillId="0" borderId="0" xfId="72" applyFont="1" applyFill="1" applyBorder="1" applyAlignment="1" applyProtection="1">
      <alignment horizontal="center"/>
      <protection hidden="1"/>
    </xf>
    <xf numFmtId="166" fontId="32" fillId="0" borderId="0" xfId="30" applyNumberFormat="1" applyFont="1" applyFill="1" applyBorder="1" applyAlignment="1" applyProtection="1">
      <alignment horizontal="right"/>
      <protection hidden="1"/>
    </xf>
    <xf numFmtId="43" fontId="32" fillId="0" borderId="0" xfId="28" applyFont="1" applyFill="1" applyBorder="1" applyAlignment="1" applyProtection="1">
      <alignment horizontal="right"/>
      <protection hidden="1"/>
    </xf>
    <xf numFmtId="0" fontId="72" fillId="0" borderId="0" xfId="72" applyFont="1" applyFill="1" applyBorder="1" applyProtection="1">
      <protection hidden="1"/>
    </xf>
    <xf numFmtId="0" fontId="72" fillId="0" borderId="0" xfId="72" applyFont="1" applyFill="1" applyBorder="1" applyAlignment="1" applyProtection="1">
      <alignment horizontal="center"/>
      <protection hidden="1"/>
    </xf>
    <xf numFmtId="43" fontId="32" fillId="0" borderId="0" xfId="30" applyFont="1" applyFill="1" applyBorder="1" applyAlignment="1" applyProtection="1">
      <alignment horizontal="right"/>
      <protection hidden="1"/>
    </xf>
    <xf numFmtId="43" fontId="31" fillId="0" borderId="0" xfId="30" applyFont="1" applyFill="1" applyAlignment="1" applyProtection="1">
      <alignment horizontal="right"/>
      <protection hidden="1"/>
    </xf>
    <xf numFmtId="43" fontId="32" fillId="0" borderId="0" xfId="28" applyFont="1" applyFill="1" applyAlignment="1" applyProtection="1">
      <alignment horizontal="right"/>
      <protection hidden="1"/>
    </xf>
    <xf numFmtId="0" fontId="6" fillId="0" borderId="0" xfId="72" applyFont="1" applyProtection="1">
      <protection hidden="1"/>
    </xf>
    <xf numFmtId="0" fontId="6" fillId="0" borderId="16" xfId="72" applyFont="1" applyBorder="1" applyProtection="1">
      <protection hidden="1"/>
    </xf>
    <xf numFmtId="43" fontId="42" fillId="0" borderId="0" xfId="28" applyFont="1" applyAlignment="1" applyProtection="1">
      <protection hidden="1"/>
    </xf>
    <xf numFmtId="43" fontId="42" fillId="0" borderId="0" xfId="28" applyFont="1" applyFill="1" applyAlignment="1" applyProtection="1">
      <alignment horizontal="center" wrapText="1"/>
      <protection hidden="1"/>
    </xf>
    <xf numFmtId="39" fontId="42" fillId="0" borderId="0" xfId="28" applyNumberFormat="1" applyFont="1" applyAlignment="1" applyProtection="1">
      <alignment horizontal="center"/>
      <protection hidden="1"/>
    </xf>
    <xf numFmtId="39" fontId="41" fillId="0" borderId="0" xfId="28" applyNumberFormat="1" applyFont="1" applyFill="1" applyProtection="1">
      <protection hidden="1"/>
    </xf>
    <xf numFmtId="43" fontId="42" fillId="0" borderId="0" xfId="28" applyFont="1" applyFill="1" applyBorder="1" applyAlignment="1" applyProtection="1">
      <alignment horizontal="right"/>
      <protection hidden="1"/>
    </xf>
    <xf numFmtId="43" fontId="42" fillId="0" borderId="14" xfId="28" applyFont="1" applyBorder="1" applyProtection="1">
      <protection hidden="1"/>
    </xf>
    <xf numFmtId="43" fontId="35" fillId="0" borderId="0" xfId="28" applyFont="1" applyFill="1" applyBorder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64" fillId="0" borderId="0" xfId="28" applyFont="1" applyFill="1" applyProtection="1">
      <protection hidden="1"/>
    </xf>
    <xf numFmtId="43" fontId="34" fillId="0" borderId="0" xfId="0" applyNumberFormat="1" applyFont="1" applyFill="1" applyBorder="1" applyAlignment="1" applyProtection="1">
      <alignment vertical="top"/>
      <protection hidden="1"/>
    </xf>
    <xf numFmtId="43" fontId="33" fillId="0" borderId="16" xfId="72" applyNumberFormat="1" applyFont="1" applyFill="1" applyBorder="1" applyProtection="1">
      <protection hidden="1"/>
    </xf>
    <xf numFmtId="0" fontId="6" fillId="0" borderId="0" xfId="78" applyFont="1" applyBorder="1" applyProtection="1">
      <protection hidden="1"/>
    </xf>
    <xf numFmtId="43" fontId="7" fillId="0" borderId="0" xfId="31" applyFont="1" applyFill="1" applyBorder="1" applyProtection="1">
      <protection hidden="1"/>
    </xf>
    <xf numFmtId="43" fontId="41" fillId="0" borderId="0" xfId="28" applyFont="1" applyFill="1" applyProtection="1">
      <protection hidden="1"/>
    </xf>
    <xf numFmtId="0" fontId="7" fillId="0" borderId="0" xfId="0" applyFont="1" applyFill="1"/>
    <xf numFmtId="43" fontId="7" fillId="0" borderId="0" xfId="28" quotePrefix="1" applyFont="1" applyFill="1"/>
    <xf numFmtId="0" fontId="7" fillId="0" borderId="0" xfId="0" quotePrefix="1" applyFont="1" applyFill="1" applyAlignment="1">
      <alignment horizontal="center"/>
    </xf>
    <xf numFmtId="0" fontId="7" fillId="0" borderId="0" xfId="0" applyFont="1" applyFill="1" applyBorder="1"/>
    <xf numFmtId="43" fontId="46" fillId="0" borderId="15" xfId="72" applyNumberFormat="1" applyFont="1" applyBorder="1" applyProtection="1">
      <protection locked="0" hidden="1"/>
    </xf>
    <xf numFmtId="43" fontId="46" fillId="0" borderId="13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Alignment="1" applyProtection="1">
      <alignment horizontal="center"/>
      <protection locked="0" hidden="1"/>
    </xf>
    <xf numFmtId="43" fontId="35" fillId="0" borderId="0" xfId="30" applyNumberFormat="1" applyFont="1" applyProtection="1">
      <protection locked="0" hidden="1"/>
    </xf>
    <xf numFmtId="43" fontId="35" fillId="0" borderId="0" xfId="72" applyNumberFormat="1" applyFont="1" applyFill="1" applyProtection="1">
      <protection locked="0" hidden="1"/>
    </xf>
    <xf numFmtId="43" fontId="35" fillId="0" borderId="13" xfId="72" applyNumberFormat="1" applyFont="1" applyBorder="1" applyProtection="1">
      <protection locked="0" hidden="1"/>
    </xf>
    <xf numFmtId="43" fontId="35" fillId="0" borderId="13" xfId="72" applyNumberFormat="1" applyFont="1" applyFill="1" applyBorder="1" applyProtection="1">
      <protection locked="0" hidden="1"/>
    </xf>
    <xf numFmtId="43" fontId="35" fillId="0" borderId="18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Border="1" applyProtection="1">
      <protection locked="0" hidden="1"/>
    </xf>
    <xf numFmtId="43" fontId="34" fillId="0" borderId="15" xfId="72" applyNumberFormat="1" applyFont="1" applyBorder="1" applyProtection="1">
      <protection locked="0" hidden="1"/>
    </xf>
    <xf numFmtId="43" fontId="34" fillId="0" borderId="16" xfId="72" applyNumberFormat="1" applyFont="1" applyBorder="1" applyProtection="1">
      <protection locked="0" hidden="1"/>
    </xf>
    <xf numFmtId="43" fontId="64" fillId="0" borderId="0" xfId="72" applyNumberFormat="1" applyFont="1" applyProtection="1">
      <protection locked="0" hidden="1"/>
    </xf>
    <xf numFmtId="43" fontId="34" fillId="0" borderId="0" xfId="72" applyNumberFormat="1" applyFont="1" applyBorder="1" applyProtection="1">
      <protection locked="0" hidden="1"/>
    </xf>
    <xf numFmtId="43" fontId="64" fillId="0" borderId="0" xfId="72" applyNumberFormat="1" applyFont="1" applyBorder="1" applyProtection="1">
      <protection locked="0" hidden="1"/>
    </xf>
    <xf numFmtId="43" fontId="31" fillId="0" borderId="0" xfId="72" applyNumberFormat="1" applyFont="1" applyFill="1" applyProtection="1">
      <protection hidden="1"/>
    </xf>
    <xf numFmtId="43" fontId="7" fillId="0" borderId="0" xfId="28" quotePrefix="1" applyFont="1" applyFill="1" applyBorder="1"/>
    <xf numFmtId="0" fontId="7" fillId="0" borderId="18" xfId="0" applyFont="1" applyFill="1" applyBorder="1"/>
    <xf numFmtId="0" fontId="7" fillId="0" borderId="18" xfId="0" quotePrefix="1" applyFont="1" applyFill="1" applyBorder="1" applyAlignment="1">
      <alignment horizontal="center"/>
    </xf>
    <xf numFmtId="43" fontId="7" fillId="0" borderId="18" xfId="28" quotePrefix="1" applyFont="1" applyFill="1" applyBorder="1"/>
    <xf numFmtId="43" fontId="37" fillId="0" borderId="0" xfId="0" applyNumberFormat="1" applyFont="1" applyFill="1" applyAlignment="1">
      <alignment vertical="top" wrapText="1"/>
    </xf>
    <xf numFmtId="0" fontId="7" fillId="0" borderId="0" xfId="0" quotePrefix="1" applyFont="1" applyFill="1" applyBorder="1" applyAlignment="1">
      <alignment horizontal="center"/>
    </xf>
    <xf numFmtId="0" fontId="7" fillId="0" borderId="0" xfId="78" applyFont="1" applyFill="1" applyBorder="1" applyAlignment="1" applyProtection="1">
      <alignment horizontal="center"/>
      <protection hidden="1"/>
    </xf>
    <xf numFmtId="0" fontId="7" fillId="0" borderId="0" xfId="78" applyNumberFormat="1" applyFont="1" applyFill="1" applyBorder="1" applyProtection="1">
      <protection hidden="1"/>
    </xf>
    <xf numFmtId="0" fontId="45" fillId="0" borderId="0" xfId="78" applyFont="1" applyFill="1" applyBorder="1" applyProtection="1">
      <protection hidden="1"/>
    </xf>
    <xf numFmtId="4" fontId="45" fillId="0" borderId="0" xfId="78" applyNumberFormat="1" applyFont="1" applyFill="1" applyBorder="1" applyProtection="1">
      <protection hidden="1"/>
    </xf>
    <xf numFmtId="43" fontId="35" fillId="0" borderId="13" xfId="72" applyNumberFormat="1" applyFont="1" applyBorder="1" applyAlignment="1" applyProtection="1">
      <alignment horizontal="center"/>
      <protection locked="0" hidden="1"/>
    </xf>
    <xf numFmtId="43" fontId="35" fillId="0" borderId="13" xfId="72" applyNumberFormat="1" applyFont="1" applyBorder="1" applyAlignment="1" applyProtection="1">
      <alignment horizontal="center"/>
      <protection hidden="1"/>
    </xf>
    <xf numFmtId="43" fontId="48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Fill="1" applyBorder="1" applyProtection="1">
      <protection hidden="1"/>
    </xf>
    <xf numFmtId="0" fontId="35" fillId="0" borderId="0" xfId="72" applyFont="1" applyFill="1" applyBorder="1" applyAlignment="1" applyProtection="1">
      <alignment horizontal="center"/>
      <protection hidden="1"/>
    </xf>
    <xf numFmtId="0" fontId="35" fillId="0" borderId="0" xfId="72" applyFont="1" applyBorder="1" applyAlignment="1" applyProtection="1">
      <alignment horizontal="center"/>
      <protection hidden="1"/>
    </xf>
    <xf numFmtId="43" fontId="35" fillId="0" borderId="0" xfId="72" applyNumberFormat="1" applyFont="1" applyFill="1" applyBorder="1" applyProtection="1">
      <protection hidden="1"/>
    </xf>
    <xf numFmtId="0" fontId="34" fillId="0" borderId="0" xfId="72" applyFont="1" applyBorder="1" applyProtection="1">
      <protection locked="0" hidden="1"/>
    </xf>
    <xf numFmtId="43" fontId="35" fillId="0" borderId="0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Alignment="1" applyProtection="1">
      <alignment horizontal="center"/>
      <protection hidden="1"/>
    </xf>
    <xf numFmtId="43" fontId="35" fillId="0" borderId="0" xfId="72" applyNumberFormat="1" applyFont="1" applyBorder="1" applyAlignment="1" applyProtection="1">
      <alignment horizontal="center"/>
      <protection locked="0" hidden="1"/>
    </xf>
    <xf numFmtId="0" fontId="34" fillId="0" borderId="0" xfId="72" applyFont="1" applyBorder="1" applyAlignment="1" applyProtection="1">
      <alignment horizontal="center"/>
      <protection hidden="1"/>
    </xf>
    <xf numFmtId="43" fontId="34" fillId="0" borderId="0" xfId="30" applyNumberFormat="1" applyFont="1" applyBorder="1" applyProtection="1">
      <protection locked="0" hidden="1"/>
    </xf>
    <xf numFmtId="43" fontId="7" fillId="0" borderId="0" xfId="28" quotePrefix="1" applyFont="1" applyFill="1" applyBorder="1" applyAlignment="1">
      <alignment horizontal="center"/>
    </xf>
    <xf numFmtId="0" fontId="46" fillId="0" borderId="0" xfId="0" applyFont="1"/>
    <xf numFmtId="0" fontId="46" fillId="0" borderId="0" xfId="0" applyFont="1" applyBorder="1"/>
    <xf numFmtId="175" fontId="65" fillId="0" borderId="0" xfId="78" quotePrefix="1" applyNumberFormat="1" applyFont="1" applyProtection="1">
      <protection hidden="1"/>
    </xf>
    <xf numFmtId="43" fontId="44" fillId="0" borderId="0" xfId="72" applyNumberFormat="1" applyFont="1" applyFill="1" applyProtection="1">
      <protection hidden="1"/>
    </xf>
    <xf numFmtId="0" fontId="76" fillId="0" borderId="0" xfId="81" applyFont="1" applyFill="1" applyProtection="1">
      <protection hidden="1"/>
    </xf>
    <xf numFmtId="14" fontId="7" fillId="0" borderId="0" xfId="78" applyNumberFormat="1" applyFont="1" applyBorder="1" applyProtection="1">
      <protection hidden="1"/>
    </xf>
    <xf numFmtId="0" fontId="7" fillId="0" borderId="4" xfId="78" applyFont="1" applyBorder="1" applyProtection="1">
      <protection hidden="1"/>
    </xf>
    <xf numFmtId="43" fontId="7" fillId="0" borderId="4" xfId="28" applyFont="1" applyBorder="1" applyProtection="1">
      <protection hidden="1"/>
    </xf>
    <xf numFmtId="0" fontId="7" fillId="0" borderId="4" xfId="78" applyFont="1" applyFill="1" applyBorder="1" applyProtection="1">
      <protection hidden="1"/>
    </xf>
    <xf numFmtId="0" fontId="7" fillId="0" borderId="4" xfId="78" applyFont="1" applyBorder="1" applyAlignment="1" applyProtection="1">
      <alignment horizontal="center"/>
      <protection hidden="1"/>
    </xf>
    <xf numFmtId="0" fontId="7" fillId="0" borderId="4" xfId="78" applyNumberFormat="1" applyFont="1" applyBorder="1" applyProtection="1">
      <protection hidden="1"/>
    </xf>
    <xf numFmtId="43" fontId="7" fillId="0" borderId="0" xfId="28" applyFont="1" applyFill="1" applyProtection="1">
      <protection hidden="1"/>
    </xf>
    <xf numFmtId="43" fontId="45" fillId="0" borderId="0" xfId="28" applyFont="1" applyFill="1" applyBorder="1" applyAlignment="1" applyProtection="1">
      <alignment horizontal="center"/>
      <protection hidden="1"/>
    </xf>
    <xf numFmtId="178" fontId="7" fillId="0" borderId="0" xfId="78" applyNumberFormat="1" applyFont="1" applyBorder="1" applyProtection="1">
      <protection hidden="1"/>
    </xf>
    <xf numFmtId="178" fontId="7" fillId="0" borderId="0" xfId="28" applyNumberFormat="1" applyFont="1" applyFill="1" applyAlignment="1" applyProtection="1">
      <alignment horizontal="center"/>
      <protection hidden="1"/>
    </xf>
    <xf numFmtId="14" fontId="7" fillId="0" borderId="0" xfId="78" applyNumberFormat="1" applyFont="1" applyFill="1" applyBorder="1" applyProtection="1">
      <protection hidden="1"/>
    </xf>
    <xf numFmtId="43" fontId="7" fillId="0" borderId="0" xfId="28" applyFont="1" applyFill="1" applyAlignment="1" applyProtection="1">
      <alignment horizontal="left"/>
      <protection hidden="1"/>
    </xf>
    <xf numFmtId="0" fontId="45" fillId="0" borderId="0" xfId="0" applyFont="1" applyFill="1"/>
    <xf numFmtId="0" fontId="45" fillId="0" borderId="0" xfId="0" quotePrefix="1" applyFont="1" applyFill="1" applyAlignment="1">
      <alignment horizontal="center"/>
    </xf>
    <xf numFmtId="43" fontId="45" fillId="0" borderId="0" xfId="28" quotePrefix="1" applyFont="1" applyFill="1"/>
    <xf numFmtId="0" fontId="45" fillId="0" borderId="0" xfId="78" applyNumberFormat="1" applyFont="1" applyBorder="1" applyProtection="1">
      <protection hidden="1"/>
    </xf>
    <xf numFmtId="43" fontId="45" fillId="0" borderId="0" xfId="78" applyNumberFormat="1" applyFont="1" applyProtection="1">
      <protection hidden="1"/>
    </xf>
    <xf numFmtId="0" fontId="45" fillId="0" borderId="14" xfId="78" applyFont="1" applyBorder="1" applyProtection="1">
      <protection hidden="1"/>
    </xf>
    <xf numFmtId="43" fontId="45" fillId="0" borderId="13" xfId="78" applyNumberFormat="1" applyFont="1" applyBorder="1" applyProtection="1">
      <protection hidden="1"/>
    </xf>
    <xf numFmtId="43" fontId="45" fillId="0" borderId="0" xfId="37" applyFont="1" applyProtection="1">
      <protection hidden="1"/>
    </xf>
    <xf numFmtId="43" fontId="45" fillId="0" borderId="0" xfId="31" applyFont="1" applyFill="1" applyProtection="1">
      <protection hidden="1"/>
    </xf>
    <xf numFmtId="43" fontId="45" fillId="0" borderId="13" xfId="31" applyFont="1" applyFill="1" applyBorder="1" applyProtection="1">
      <protection hidden="1"/>
    </xf>
    <xf numFmtId="43" fontId="7" fillId="0" borderId="13" xfId="31" applyFont="1" applyBorder="1" applyAlignment="1" applyProtection="1">
      <alignment horizontal="center"/>
      <protection hidden="1"/>
    </xf>
    <xf numFmtId="43" fontId="7" fillId="0" borderId="13" xfId="31" applyFont="1" applyFill="1" applyBorder="1" applyProtection="1">
      <protection hidden="1"/>
    </xf>
    <xf numFmtId="9" fontId="35" fillId="0" borderId="0" xfId="87" applyNumberFormat="1" applyFont="1" applyProtection="1">
      <protection hidden="1"/>
    </xf>
    <xf numFmtId="43" fontId="35" fillId="0" borderId="15" xfId="72" applyNumberFormat="1" applyFont="1" applyBorder="1" applyProtection="1">
      <protection hidden="1"/>
    </xf>
    <xf numFmtId="43" fontId="35" fillId="0" borderId="16" xfId="72" applyNumberFormat="1" applyFont="1" applyBorder="1" applyProtection="1">
      <protection hidden="1"/>
    </xf>
    <xf numFmtId="43" fontId="34" fillId="0" borderId="0" xfId="0" applyNumberFormat="1" applyFont="1" applyFill="1" applyAlignment="1">
      <alignment vertical="top" wrapText="1"/>
    </xf>
    <xf numFmtId="39" fontId="37" fillId="0" borderId="0" xfId="28" applyNumberFormat="1" applyFont="1" applyFill="1"/>
    <xf numFmtId="43" fontId="37" fillId="0" borderId="0" xfId="28" applyFont="1" applyFill="1"/>
    <xf numFmtId="0" fontId="42" fillId="0" borderId="0" xfId="0" applyFont="1"/>
    <xf numFmtId="43" fontId="42" fillId="0" borderId="8" xfId="28" applyFont="1" applyFill="1" applyBorder="1" applyAlignment="1" applyProtection="1">
      <alignment horizontal="center"/>
      <protection hidden="1"/>
    </xf>
    <xf numFmtId="43" fontId="7" fillId="0" borderId="0" xfId="28" applyFont="1" applyFill="1" applyBorder="1" applyAlignment="1" applyProtection="1">
      <alignment horizontal="center"/>
      <protection hidden="1"/>
    </xf>
    <xf numFmtId="0" fontId="7" fillId="0" borderId="0" xfId="82" applyFont="1" applyFill="1" applyBorder="1"/>
    <xf numFmtId="0" fontId="7" fillId="0" borderId="0" xfId="82" quotePrefix="1" applyFont="1" applyFill="1" applyBorder="1" applyAlignment="1">
      <alignment horizontal="center"/>
    </xf>
    <xf numFmtId="0" fontId="1" fillId="0" borderId="0" xfId="82"/>
    <xf numFmtId="43" fontId="30" fillId="0" borderId="0" xfId="0" applyNumberFormat="1" applyFont="1" applyFill="1" applyAlignment="1">
      <alignment vertical="top" wrapText="1"/>
    </xf>
    <xf numFmtId="0" fontId="41" fillId="0" borderId="8" xfId="0" applyFont="1" applyBorder="1" applyAlignment="1">
      <alignment horizontal="center"/>
    </xf>
    <xf numFmtId="0" fontId="41" fillId="0" borderId="8" xfId="0" applyFont="1" applyFill="1" applyBorder="1" applyAlignment="1">
      <alignment horizontal="center"/>
    </xf>
    <xf numFmtId="43" fontId="30" fillId="0" borderId="0" xfId="0" applyNumberFormat="1" applyFont="1" applyFill="1" applyBorder="1" applyAlignment="1">
      <alignment vertical="top"/>
    </xf>
    <xf numFmtId="39" fontId="41" fillId="0" borderId="8" xfId="28" applyNumberFormat="1" applyFont="1" applyFill="1" applyBorder="1" applyAlignment="1" applyProtection="1">
      <alignment horizontal="center"/>
      <protection hidden="1"/>
    </xf>
    <xf numFmtId="0" fontId="42" fillId="0" borderId="20" xfId="0" applyFont="1" applyBorder="1"/>
    <xf numFmtId="0" fontId="42" fillId="0" borderId="8" xfId="0" applyFont="1" applyBorder="1"/>
    <xf numFmtId="43" fontId="30" fillId="0" borderId="0" xfId="0" applyNumberFormat="1" applyFont="1" applyFill="1" applyAlignment="1">
      <alignment vertical="top"/>
    </xf>
    <xf numFmtId="43" fontId="7" fillId="0" borderId="0" xfId="0" applyNumberFormat="1" applyFont="1" applyFill="1" applyBorder="1" applyAlignment="1">
      <alignment vertical="top"/>
    </xf>
    <xf numFmtId="176" fontId="7" fillId="0" borderId="0" xfId="0" applyNumberFormat="1" applyFont="1" applyFill="1" applyBorder="1"/>
    <xf numFmtId="43" fontId="35" fillId="0" borderId="14" xfId="72" applyNumberFormat="1" applyFont="1" applyBorder="1" applyAlignment="1" applyProtection="1">
      <alignment horizontal="center"/>
      <protection hidden="1"/>
    </xf>
    <xf numFmtId="39" fontId="34" fillId="0" borderId="0" xfId="28" applyNumberFormat="1" applyFont="1" applyFill="1"/>
    <xf numFmtId="43" fontId="7" fillId="0" borderId="0" xfId="28" applyFont="1" applyFill="1" applyBorder="1" applyAlignment="1">
      <alignment horizontal="center"/>
    </xf>
    <xf numFmtId="43" fontId="77" fillId="0" borderId="0" xfId="28" applyFont="1" applyFill="1" applyProtection="1">
      <protection hidden="1"/>
    </xf>
    <xf numFmtId="43" fontId="77" fillId="0" borderId="0" xfId="0" applyNumberFormat="1" applyFont="1" applyFill="1" applyAlignment="1">
      <alignment vertical="top" wrapText="1"/>
    </xf>
    <xf numFmtId="43" fontId="34" fillId="0" borderId="14" xfId="28" applyFont="1" applyFill="1" applyBorder="1" applyProtection="1">
      <protection hidden="1"/>
    </xf>
    <xf numFmtId="43" fontId="35" fillId="0" borderId="0" xfId="28" applyFont="1" applyFill="1" applyAlignment="1" applyProtection="1">
      <protection hidden="1"/>
    </xf>
    <xf numFmtId="43" fontId="35" fillId="0" borderId="0" xfId="28" applyFont="1" applyFill="1" applyBorder="1" applyAlignment="1" applyProtection="1">
      <protection hidden="1"/>
    </xf>
    <xf numFmtId="43" fontId="34" fillId="0" borderId="0" xfId="28" applyFont="1" applyFill="1" applyAlignment="1" applyProtection="1">
      <alignment horizontal="center"/>
      <protection hidden="1"/>
    </xf>
    <xf numFmtId="43" fontId="37" fillId="0" borderId="0" xfId="28" applyFont="1" applyFill="1"/>
    <xf numFmtId="43" fontId="77" fillId="0" borderId="0" xfId="28" applyFont="1" applyFill="1" applyBorder="1" applyProtection="1">
      <protection hidden="1"/>
    </xf>
    <xf numFmtId="43" fontId="37" fillId="0" borderId="0" xfId="28" applyFont="1" applyFill="1" applyBorder="1"/>
    <xf numFmtId="43" fontId="35" fillId="0" borderId="14" xfId="28" applyFont="1" applyFill="1" applyBorder="1" applyProtection="1">
      <protection hidden="1"/>
    </xf>
    <xf numFmtId="43" fontId="35" fillId="0" borderId="0" xfId="28" applyFont="1" applyFill="1" applyProtection="1">
      <protection hidden="1"/>
    </xf>
    <xf numFmtId="43" fontId="41" fillId="0" borderId="0" xfId="28" applyFont="1" applyFill="1"/>
    <xf numFmtId="0" fontId="78" fillId="0" borderId="0" xfId="78" applyFont="1" applyBorder="1" applyAlignment="1" applyProtection="1">
      <alignment horizontal="center"/>
      <protection hidden="1"/>
    </xf>
    <xf numFmtId="0" fontId="46" fillId="0" borderId="13" xfId="72" applyFont="1" applyBorder="1" applyProtection="1">
      <protection hidden="1"/>
    </xf>
    <xf numFmtId="43" fontId="34" fillId="0" borderId="0" xfId="72" applyNumberFormat="1" applyFont="1" applyBorder="1" applyAlignment="1" applyProtection="1">
      <alignment horizontal="center"/>
      <protection hidden="1"/>
    </xf>
    <xf numFmtId="43" fontId="34" fillId="0" borderId="0" xfId="72" applyNumberFormat="1" applyFont="1" applyBorder="1" applyAlignment="1" applyProtection="1">
      <alignment horizontal="center"/>
      <protection locked="0" hidden="1"/>
    </xf>
    <xf numFmtId="43" fontId="34" fillId="0" borderId="13" xfId="72" applyNumberFormat="1" applyFont="1" applyBorder="1" applyAlignment="1" applyProtection="1">
      <alignment horizontal="center"/>
      <protection hidden="1"/>
    </xf>
    <xf numFmtId="43" fontId="34" fillId="0" borderId="13" xfId="72" applyNumberFormat="1" applyFont="1" applyBorder="1" applyAlignment="1" applyProtection="1">
      <alignment horizontal="center"/>
      <protection locked="0" hidden="1"/>
    </xf>
    <xf numFmtId="43" fontId="7" fillId="0" borderId="13" xfId="0" applyNumberFormat="1" applyFont="1" applyFill="1" applyBorder="1" applyAlignment="1">
      <alignment vertical="top"/>
    </xf>
    <xf numFmtId="43" fontId="7" fillId="28" borderId="0" xfId="28" applyFont="1" applyFill="1" applyBorder="1" applyAlignment="1" applyProtection="1">
      <alignment horizontal="center"/>
      <protection hidden="1"/>
    </xf>
    <xf numFmtId="0" fontId="79" fillId="0" borderId="0" xfId="0" applyFont="1" applyFill="1"/>
    <xf numFmtId="43" fontId="79" fillId="0" borderId="0" xfId="28" applyFont="1" applyFill="1"/>
    <xf numFmtId="0" fontId="62" fillId="0" borderId="0" xfId="72" applyFont="1" applyBorder="1" applyAlignment="1" applyProtection="1">
      <alignment horizontal="center"/>
      <protection hidden="1"/>
    </xf>
    <xf numFmtId="43" fontId="62" fillId="0" borderId="15" xfId="72" applyNumberFormat="1" applyFont="1" applyBorder="1" applyAlignment="1" applyProtection="1">
      <alignment horizontal="center" wrapText="1"/>
      <protection hidden="1"/>
    </xf>
    <xf numFmtId="43" fontId="62" fillId="0" borderId="13" xfId="72" applyNumberFormat="1" applyFont="1" applyBorder="1" applyAlignment="1" applyProtection="1">
      <alignment horizontal="center" wrapText="1"/>
      <protection hidden="1"/>
    </xf>
    <xf numFmtId="43" fontId="46" fillId="0" borderId="15" xfId="72" applyNumberFormat="1" applyFont="1" applyBorder="1" applyAlignment="1" applyProtection="1">
      <alignment horizontal="center" wrapText="1"/>
      <protection hidden="1"/>
    </xf>
    <xf numFmtId="43" fontId="46" fillId="0" borderId="13" xfId="72" applyNumberFormat="1" applyFont="1" applyBorder="1" applyAlignment="1" applyProtection="1">
      <alignment horizontal="center" wrapText="1"/>
      <protection hidden="1"/>
    </xf>
    <xf numFmtId="0" fontId="60" fillId="0" borderId="0" xfId="72" applyFont="1" applyBorder="1" applyAlignment="1" applyProtection="1">
      <alignment horizontal="center"/>
      <protection hidden="1"/>
    </xf>
    <xf numFmtId="0" fontId="46" fillId="0" borderId="0" xfId="72" applyFont="1" applyBorder="1" applyAlignment="1" applyProtection="1">
      <alignment horizontal="center"/>
      <protection hidden="1"/>
    </xf>
    <xf numFmtId="0" fontId="46" fillId="0" borderId="0" xfId="72" applyFont="1" applyAlignment="1" applyProtection="1">
      <alignment horizontal="center"/>
      <protection hidden="1"/>
    </xf>
    <xf numFmtId="165" fontId="67" fillId="0" borderId="16" xfId="72" applyNumberFormat="1" applyFont="1" applyBorder="1" applyAlignment="1" applyProtection="1">
      <alignment horizontal="center"/>
      <protection hidden="1"/>
    </xf>
    <xf numFmtId="0" fontId="73" fillId="0" borderId="16" xfId="72" applyFont="1" applyBorder="1" applyAlignment="1" applyProtection="1">
      <alignment horizontal="center"/>
      <protection hidden="1"/>
    </xf>
    <xf numFmtId="0" fontId="74" fillId="0" borderId="22" xfId="72" applyFont="1" applyBorder="1" applyAlignment="1" applyProtection="1">
      <alignment horizontal="center"/>
      <protection hidden="1"/>
    </xf>
    <xf numFmtId="0" fontId="74" fillId="0" borderId="0" xfId="72" applyFont="1" applyAlignment="1" applyProtection="1">
      <alignment horizontal="center"/>
      <protection hidden="1"/>
    </xf>
    <xf numFmtId="39" fontId="42" fillId="0" borderId="23" xfId="81" applyNumberFormat="1" applyFont="1" applyFill="1" applyBorder="1" applyAlignment="1" applyProtection="1">
      <alignment horizontal="center"/>
      <protection hidden="1"/>
    </xf>
    <xf numFmtId="39" fontId="42" fillId="0" borderId="20" xfId="81" applyNumberFormat="1" applyFont="1" applyFill="1" applyBorder="1" applyAlignment="1" applyProtection="1">
      <alignment horizontal="center"/>
      <protection hidden="1"/>
    </xf>
  </cellXfs>
  <cellStyles count="9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" xfId="29"/>
    <cellStyle name="Comma 10" xfId="30"/>
    <cellStyle name="Comma 11" xfId="31"/>
    <cellStyle name="Comma 2" xfId="32"/>
    <cellStyle name="Comma 2 2" xfId="33"/>
    <cellStyle name="Comma 3" xfId="34"/>
    <cellStyle name="Comma 3 2" xfId="35"/>
    <cellStyle name="Comma 4" xfId="36"/>
    <cellStyle name="Comma 5" xfId="37"/>
    <cellStyle name="Comma 6" xfId="38"/>
    <cellStyle name="Comma 7" xfId="39"/>
    <cellStyle name="Comma 8" xfId="40"/>
    <cellStyle name="Comma 8 2" xfId="41"/>
    <cellStyle name="Comma 9" xfId="42"/>
    <cellStyle name="CommaOEPS" xfId="43"/>
    <cellStyle name="CommaOlaroux_2_pldt_2_!!!GO" xfId="44"/>
    <cellStyle name="Curòency [0]_Cache Summary" xfId="45"/>
    <cellStyle name="Currencû [0]_CATEGORY" xfId="46"/>
    <cellStyle name="Currency [0]Olaroux_mud plant bolted" xfId="47"/>
    <cellStyle name="Currency 2" xfId="48"/>
    <cellStyle name="custom" xfId="49"/>
    <cellStyle name="Explanatory Text" xfId="50" builtinId="53" customBuiltin="1"/>
    <cellStyle name="ƒp[ƒZƒ“ƒg_pldt" xfId="51"/>
    <cellStyle name="Good" xfId="52" builtinId="26" customBuiltin="1"/>
    <cellStyle name="Grey" xfId="53"/>
    <cellStyle name="Header1" xfId="54"/>
    <cellStyle name="Header2" xfId="55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yperlink 2" xfId="60"/>
    <cellStyle name="Input" xfId="61" builtinId="20" customBuiltin="1"/>
    <cellStyle name="Input [yellow]" xfId="62"/>
    <cellStyle name="Linked Cell" xfId="63" builtinId="24" customBuiltin="1"/>
    <cellStyle name="Milliers [0]_!!!GO" xfId="64"/>
    <cellStyle name="Milliers_!!!GO" xfId="65"/>
    <cellStyle name="Monétaire [0]_!!!GO" xfId="66"/>
    <cellStyle name="Monétaire_!!!GO" xfId="67"/>
    <cellStyle name="Neutral" xfId="68" builtinId="28" customBuiltin="1"/>
    <cellStyle name="no dec" xfId="69"/>
    <cellStyle name="Norma|_Total-Rev dist." xfId="70"/>
    <cellStyle name="Normal" xfId="0" builtinId="0"/>
    <cellStyle name="Normal - Style1" xfId="71"/>
    <cellStyle name="Normal 2" xfId="72"/>
    <cellStyle name="Normal 2 2" xfId="73"/>
    <cellStyle name="Normal 3" xfId="74"/>
    <cellStyle name="Normal 3 2" xfId="75"/>
    <cellStyle name="Normal 3 3" xfId="76"/>
    <cellStyle name="Normal 3_AR SCHED-2012-DONNA" xfId="77"/>
    <cellStyle name="Normal 4" xfId="78"/>
    <cellStyle name="Normal 5" xfId="79"/>
    <cellStyle name="Normal 8" xfId="80"/>
    <cellStyle name="Normal_SALES REPORT" xfId="81"/>
    <cellStyle name="Normal_Sheet1" xfId="82"/>
    <cellStyle name="Note" xfId="83" builtinId="10" customBuiltin="1"/>
    <cellStyle name="Œ…‹æØ‚è [0.00]_pldt" xfId="84"/>
    <cellStyle name="Œ…‹æØ‚è_pldt" xfId="85"/>
    <cellStyle name="Output" xfId="86" builtinId="21" customBuiltin="1"/>
    <cellStyle name="Percent" xfId="87" builtinId="5"/>
    <cellStyle name="Percent [2]" xfId="88"/>
    <cellStyle name="Percent 2" xfId="89"/>
    <cellStyle name="Percent 3" xfId="90"/>
    <cellStyle name="Percent 4" xfId="91"/>
    <cellStyle name="percentage" xfId="92"/>
    <cellStyle name="QDF" xfId="93"/>
    <cellStyle name="STANDARD" xfId="94"/>
    <cellStyle name="Surrency [0]_laroux" xfId="95"/>
    <cellStyle name="Title" xfId="96" builtinId="15" customBuiltin="1"/>
    <cellStyle name="Total" xfId="97" builtinId="25" customBuiltin="1"/>
    <cellStyle name="Warning Text" xfId="98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SCHEDULES%20FOR%20SHIRLEY%20LAW\1Payroll%20January%202007%20-%2006%20February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2008%20Payroll\1Payroll%20January%202008%2029%20Jan%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yroll entry"/>
      <sheetName val="31January2007"/>
      <sheetName val="15January2007"/>
      <sheetName val="Remittance-January2007"/>
      <sheetName val="BasicRate-January2007"/>
      <sheetName val="PhilhealthContribution31Jan2007"/>
      <sheetName val="SSSContribution31Jan2007"/>
      <sheetName val="OvertimeDecember2006"/>
      <sheetName val="Promotion"/>
      <sheetName val="AbsencesDecember2007"/>
      <sheetName val="Adjustments31January2007"/>
      <sheetName val="LeaveDetails2006"/>
      <sheetName val="Subject to 15% Final Tax"/>
      <sheetName val="Tax Table"/>
      <sheetName val="SSS Table"/>
      <sheetName val="Pag-ibigLoans"/>
      <sheetName val="SSS Loans"/>
      <sheetName val="Adjustments15January2007"/>
      <sheetName val="PersonalCalls15January2007"/>
      <sheetName val="Meal&amp;TranspoAllowanceDec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VHS PHILIPPINES LTD.</v>
          </cell>
        </row>
        <row r="2">
          <cell r="A2" t="str">
            <v>BASIC RATE FOR JANUARY 2007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</v>
          </cell>
          <cell r="H8" t="str">
            <v>S/HF</v>
          </cell>
          <cell r="I8">
            <v>25440</v>
          </cell>
          <cell r="J8">
            <v>12720</v>
          </cell>
          <cell r="K8">
            <v>836.38</v>
          </cell>
          <cell r="L8">
            <v>1165.19</v>
          </cell>
          <cell r="M8">
            <v>145.65</v>
          </cell>
          <cell r="N8">
            <v>218.48</v>
          </cell>
          <cell r="O8">
            <v>291.3</v>
          </cell>
          <cell r="P8">
            <v>0</v>
          </cell>
          <cell r="Q8">
            <v>218.48</v>
          </cell>
          <cell r="R8">
            <v>0</v>
          </cell>
          <cell r="S8">
            <v>21.85</v>
          </cell>
          <cell r="T8">
            <v>32.770000000000003</v>
          </cell>
          <cell r="U8">
            <v>43.7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Assistant</v>
          </cell>
          <cell r="H9" t="str">
            <v>ME</v>
          </cell>
          <cell r="I9">
            <v>23194.715909090908</v>
          </cell>
          <cell r="J9">
            <v>11597.36</v>
          </cell>
          <cell r="K9">
            <v>762.57</v>
          </cell>
          <cell r="L9">
            <v>1062.3499999999999</v>
          </cell>
          <cell r="M9">
            <v>132.79</v>
          </cell>
          <cell r="N9">
            <v>199.19</v>
          </cell>
          <cell r="O9">
            <v>265.58</v>
          </cell>
          <cell r="P9">
            <v>0</v>
          </cell>
          <cell r="Q9">
            <v>199.19</v>
          </cell>
          <cell r="R9">
            <v>0</v>
          </cell>
          <cell r="S9">
            <v>19.920000000000002</v>
          </cell>
          <cell r="T9">
            <v>29.88</v>
          </cell>
          <cell r="U9">
            <v>39.840000000000003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45000</v>
          </cell>
          <cell r="J10">
            <v>22500</v>
          </cell>
          <cell r="K10">
            <v>1479.45</v>
          </cell>
          <cell r="L10">
            <v>2061.0700000000002</v>
          </cell>
          <cell r="M10">
            <v>257.63</v>
          </cell>
          <cell r="N10">
            <v>386.45</v>
          </cell>
          <cell r="O10">
            <v>515.26</v>
          </cell>
          <cell r="P10">
            <v>0</v>
          </cell>
          <cell r="Q10">
            <v>386.45</v>
          </cell>
          <cell r="R10">
            <v>0</v>
          </cell>
          <cell r="S10">
            <v>38.64</v>
          </cell>
          <cell r="T10">
            <v>57.97</v>
          </cell>
          <cell r="U10">
            <v>77.290000000000006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V-191</v>
          </cell>
          <cell r="B11" t="str">
            <v>Mr.</v>
          </cell>
          <cell r="C11" t="str">
            <v>RAMIREZ</v>
          </cell>
          <cell r="D11" t="str">
            <v>Winifred</v>
          </cell>
          <cell r="E11" t="str">
            <v>Villapando</v>
          </cell>
          <cell r="F11">
            <v>36969</v>
          </cell>
          <cell r="G11" t="str">
            <v>Sr. Job Captain</v>
          </cell>
          <cell r="H11" t="str">
            <v>S</v>
          </cell>
          <cell r="I11">
            <v>38000</v>
          </cell>
          <cell r="J11">
            <v>19000</v>
          </cell>
          <cell r="K11">
            <v>1249.32</v>
          </cell>
          <cell r="L11">
            <v>1740.46</v>
          </cell>
          <cell r="M11">
            <v>217.56</v>
          </cell>
          <cell r="N11">
            <v>326.33999999999997</v>
          </cell>
          <cell r="O11">
            <v>435.12</v>
          </cell>
          <cell r="P11">
            <v>0</v>
          </cell>
          <cell r="Q11">
            <v>326.33999999999997</v>
          </cell>
          <cell r="R11">
            <v>0</v>
          </cell>
          <cell r="S11">
            <v>32.630000000000003</v>
          </cell>
          <cell r="T11">
            <v>48.95</v>
          </cell>
          <cell r="U11">
            <v>65.27</v>
          </cell>
          <cell r="V11" t="str">
            <v>158-112557-7</v>
          </cell>
          <cell r="X11" t="str">
            <v>Sr. Lead CAD (H)</v>
          </cell>
          <cell r="Y11" t="str">
            <v>1st</v>
          </cell>
        </row>
        <row r="12">
          <cell r="A12" t="str">
            <v>V-200</v>
          </cell>
          <cell r="B12" t="str">
            <v>Ms.</v>
          </cell>
          <cell r="C12" t="str">
            <v>OBEDA</v>
          </cell>
          <cell r="D12" t="str">
            <v>Thelma</v>
          </cell>
          <cell r="E12" t="str">
            <v>Morales</v>
          </cell>
          <cell r="F12">
            <v>37026</v>
          </cell>
          <cell r="G12" t="str">
            <v>Senior Accountant</v>
          </cell>
          <cell r="H12" t="str">
            <v>ME2</v>
          </cell>
          <cell r="I12">
            <v>60000</v>
          </cell>
          <cell r="J12">
            <v>30000</v>
          </cell>
          <cell r="K12">
            <v>1972.6</v>
          </cell>
          <cell r="L12">
            <v>2748.09</v>
          </cell>
          <cell r="M12">
            <v>343.51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158-112988-1</v>
          </cell>
          <cell r="Y12" t="str">
            <v>reg</v>
          </cell>
        </row>
        <row r="13">
          <cell r="A13" t="str">
            <v>V-209</v>
          </cell>
          <cell r="B13" t="str">
            <v>Mr.</v>
          </cell>
          <cell r="C13" t="str">
            <v>CASAS</v>
          </cell>
          <cell r="D13" t="str">
            <v xml:space="preserve">Frederick </v>
          </cell>
          <cell r="E13" t="str">
            <v>Escorial</v>
          </cell>
          <cell r="F13">
            <v>37135</v>
          </cell>
          <cell r="G13" t="str">
            <v>Jr. Project Designer</v>
          </cell>
          <cell r="H13" t="str">
            <v>ME2</v>
          </cell>
          <cell r="I13">
            <v>17750</v>
          </cell>
          <cell r="J13">
            <v>8875</v>
          </cell>
          <cell r="K13">
            <v>583.55999999999995</v>
          </cell>
          <cell r="L13">
            <v>812.98</v>
          </cell>
          <cell r="M13">
            <v>101.62</v>
          </cell>
          <cell r="N13">
            <v>152.43</v>
          </cell>
          <cell r="O13">
            <v>203.24</v>
          </cell>
          <cell r="P13">
            <v>0</v>
          </cell>
          <cell r="Q13">
            <v>152.43</v>
          </cell>
          <cell r="R13">
            <v>0</v>
          </cell>
          <cell r="S13">
            <v>15.24</v>
          </cell>
          <cell r="T13">
            <v>22.86</v>
          </cell>
          <cell r="U13">
            <v>30.49</v>
          </cell>
          <cell r="V13" t="str">
            <v>158-113759-2</v>
          </cell>
          <cell r="X13" t="str">
            <v>Lead CAD (BCHK)</v>
          </cell>
          <cell r="Y13" t="str">
            <v>1st</v>
          </cell>
        </row>
        <row r="14">
          <cell r="A14" t="str">
            <v>V-216</v>
          </cell>
          <cell r="B14" t="str">
            <v>Ms.</v>
          </cell>
          <cell r="C14" t="str">
            <v>INTAC</v>
          </cell>
          <cell r="D14" t="str">
            <v>Eva</v>
          </cell>
          <cell r="E14" t="str">
            <v>Quemada</v>
          </cell>
          <cell r="F14">
            <v>37137</v>
          </cell>
          <cell r="G14" t="str">
            <v>Job Captain</v>
          </cell>
          <cell r="H14" t="str">
            <v>ME2</v>
          </cell>
          <cell r="I14">
            <v>21392.053571428572</v>
          </cell>
          <cell r="J14">
            <v>10696.03</v>
          </cell>
          <cell r="K14">
            <v>703.3</v>
          </cell>
          <cell r="L14">
            <v>979.79</v>
          </cell>
          <cell r="M14">
            <v>122.47</v>
          </cell>
          <cell r="N14">
            <v>183.71</v>
          </cell>
          <cell r="O14">
            <v>244.94</v>
          </cell>
          <cell r="P14">
            <v>0</v>
          </cell>
          <cell r="Q14">
            <v>183.71</v>
          </cell>
          <cell r="R14">
            <v>0</v>
          </cell>
          <cell r="S14">
            <v>18.37</v>
          </cell>
          <cell r="T14">
            <v>27.56</v>
          </cell>
          <cell r="U14">
            <v>36.74</v>
          </cell>
          <cell r="V14" t="str">
            <v>158-113756-7</v>
          </cell>
          <cell r="X14" t="str">
            <v>Lead CAD (H)</v>
          </cell>
          <cell r="Y14" t="str">
            <v>1st</v>
          </cell>
        </row>
        <row r="15">
          <cell r="A15" t="str">
            <v>V-217</v>
          </cell>
          <cell r="B15" t="str">
            <v>Mr.</v>
          </cell>
          <cell r="C15" t="str">
            <v>ROME</v>
          </cell>
          <cell r="D15" t="str">
            <v>Rosauro</v>
          </cell>
          <cell r="E15" t="str">
            <v>Panadero</v>
          </cell>
          <cell r="F15">
            <v>37149</v>
          </cell>
          <cell r="G15" t="str">
            <v xml:space="preserve"> Designer 3 - (H)</v>
          </cell>
          <cell r="H15" t="str">
            <v>ME1</v>
          </cell>
          <cell r="I15">
            <v>28750</v>
          </cell>
          <cell r="J15">
            <v>14375</v>
          </cell>
          <cell r="K15">
            <v>945.21</v>
          </cell>
          <cell r="L15">
            <v>1316.79</v>
          </cell>
          <cell r="M15">
            <v>164.6</v>
          </cell>
          <cell r="N15">
            <v>246.9</v>
          </cell>
          <cell r="O15">
            <v>329.2</v>
          </cell>
          <cell r="P15">
            <v>0</v>
          </cell>
          <cell r="Q15">
            <v>246.9</v>
          </cell>
          <cell r="R15">
            <v>0</v>
          </cell>
          <cell r="S15">
            <v>24.69</v>
          </cell>
          <cell r="T15">
            <v>37.04</v>
          </cell>
          <cell r="U15">
            <v>49.38</v>
          </cell>
          <cell r="V15" t="str">
            <v>158-113873-0</v>
          </cell>
          <cell r="X15" t="str">
            <v>Asst. Team Leader (H)</v>
          </cell>
          <cell r="Y15" t="str">
            <v>2nd</v>
          </cell>
        </row>
        <row r="16">
          <cell r="A16" t="str">
            <v>V-220</v>
          </cell>
          <cell r="B16" t="str">
            <v>Ms.</v>
          </cell>
          <cell r="C16" t="str">
            <v>NAVARRO</v>
          </cell>
          <cell r="D16" t="str">
            <v>Katherine Anne</v>
          </cell>
          <cell r="E16" t="str">
            <v>Lim</v>
          </cell>
          <cell r="F16">
            <v>37258</v>
          </cell>
          <cell r="G16" t="str">
            <v>Project Quality Assurance Officer</v>
          </cell>
          <cell r="H16" t="str">
            <v>ME1</v>
          </cell>
          <cell r="I16">
            <v>40000</v>
          </cell>
          <cell r="J16">
            <v>20000</v>
          </cell>
          <cell r="K16">
            <v>1315.07</v>
          </cell>
          <cell r="L16">
            <v>1832.06</v>
          </cell>
          <cell r="M16">
            <v>229.01</v>
          </cell>
          <cell r="N16">
            <v>343.52</v>
          </cell>
          <cell r="O16">
            <v>458.02</v>
          </cell>
          <cell r="P16">
            <v>0</v>
          </cell>
          <cell r="Q16">
            <v>343.52</v>
          </cell>
          <cell r="R16">
            <v>0</v>
          </cell>
          <cell r="S16">
            <v>34.35</v>
          </cell>
          <cell r="T16">
            <v>51.53</v>
          </cell>
          <cell r="U16">
            <v>68.7</v>
          </cell>
          <cell r="V16" t="str">
            <v>158-114625-8</v>
          </cell>
          <cell r="X16" t="str">
            <v>Project Quality Assurance Officer</v>
          </cell>
          <cell r="Y16" t="str">
            <v>1st</v>
          </cell>
        </row>
        <row r="17">
          <cell r="A17" t="str">
            <v>V-221</v>
          </cell>
          <cell r="B17" t="str">
            <v>Ms.</v>
          </cell>
          <cell r="C17" t="str">
            <v>EDOMBINGO</v>
          </cell>
          <cell r="D17" t="str">
            <v>Vilma</v>
          </cell>
          <cell r="E17" t="str">
            <v>Purificacion</v>
          </cell>
          <cell r="F17">
            <v>37263</v>
          </cell>
          <cell r="G17" t="str">
            <v>Job Captain</v>
          </cell>
          <cell r="H17" t="str">
            <v>ME</v>
          </cell>
          <cell r="I17">
            <v>25000</v>
          </cell>
          <cell r="J17">
            <v>12500</v>
          </cell>
          <cell r="K17">
            <v>821.92</v>
          </cell>
          <cell r="L17">
            <v>1145.04</v>
          </cell>
          <cell r="M17">
            <v>143.13</v>
          </cell>
          <cell r="N17">
            <v>214.7</v>
          </cell>
          <cell r="O17">
            <v>286.26</v>
          </cell>
          <cell r="P17">
            <v>0</v>
          </cell>
          <cell r="Q17">
            <v>214.7</v>
          </cell>
          <cell r="R17">
            <v>0</v>
          </cell>
          <cell r="S17">
            <v>21.47</v>
          </cell>
          <cell r="T17">
            <v>32.21</v>
          </cell>
          <cell r="U17">
            <v>42.94</v>
          </cell>
          <cell r="V17" t="str">
            <v>158-114627-1</v>
          </cell>
          <cell r="X17" t="str">
            <v>Lead CAD (H)</v>
          </cell>
          <cell r="Y17" t="str">
            <v>1st</v>
          </cell>
        </row>
        <row r="18">
          <cell r="A18" t="str">
            <v>V-224</v>
          </cell>
          <cell r="B18" t="str">
            <v>Mr.</v>
          </cell>
          <cell r="C18" t="str">
            <v>TIMPLE</v>
          </cell>
          <cell r="D18" t="str">
            <v>Fructoso Jr.</v>
          </cell>
          <cell r="E18" t="str">
            <v>de Jesus</v>
          </cell>
          <cell r="F18">
            <v>37257</v>
          </cell>
          <cell r="G18" t="str">
            <v>Utility Staff/Messenger</v>
          </cell>
          <cell r="H18" t="str">
            <v>ME</v>
          </cell>
          <cell r="I18">
            <v>13117.84090909091</v>
          </cell>
          <cell r="J18">
            <v>6558.92</v>
          </cell>
          <cell r="K18">
            <v>431.27</v>
          </cell>
          <cell r="L18">
            <v>600.82000000000005</v>
          </cell>
          <cell r="M18">
            <v>75.099999999999994</v>
          </cell>
          <cell r="N18">
            <v>112.65</v>
          </cell>
          <cell r="O18">
            <v>150.19999999999999</v>
          </cell>
          <cell r="P18">
            <v>0</v>
          </cell>
          <cell r="Q18">
            <v>112.65</v>
          </cell>
          <cell r="R18">
            <v>0</v>
          </cell>
          <cell r="S18">
            <v>11.27</v>
          </cell>
          <cell r="T18">
            <v>16.899999999999999</v>
          </cell>
          <cell r="U18">
            <v>22.53</v>
          </cell>
          <cell r="V18" t="str">
            <v>158-114624-6</v>
          </cell>
          <cell r="X18" t="str">
            <v>Utility Staff/Messenger</v>
          </cell>
          <cell r="Y18" t="str">
            <v>1st</v>
          </cell>
        </row>
        <row r="19">
          <cell r="A19" t="str">
            <v>V-229</v>
          </cell>
          <cell r="B19" t="str">
            <v>Ms.</v>
          </cell>
          <cell r="C19" t="str">
            <v>SAPLALA</v>
          </cell>
          <cell r="D19" t="str">
            <v xml:space="preserve">Rowena </v>
          </cell>
          <cell r="E19" t="str">
            <v>Santiago</v>
          </cell>
          <cell r="F19">
            <v>37368</v>
          </cell>
          <cell r="G19" t="str">
            <v>Designer 3 - (H)</v>
          </cell>
          <cell r="H19" t="str">
            <v>ME</v>
          </cell>
          <cell r="I19">
            <v>28750</v>
          </cell>
          <cell r="J19">
            <v>14375</v>
          </cell>
          <cell r="K19">
            <v>945.21</v>
          </cell>
          <cell r="L19">
            <v>1316.79</v>
          </cell>
          <cell r="M19">
            <v>164.6</v>
          </cell>
          <cell r="N19">
            <v>246.9</v>
          </cell>
          <cell r="O19">
            <v>329.2</v>
          </cell>
          <cell r="P19">
            <v>0</v>
          </cell>
          <cell r="Q19">
            <v>246.9</v>
          </cell>
          <cell r="R19">
            <v>0</v>
          </cell>
          <cell r="S19">
            <v>24.69</v>
          </cell>
          <cell r="T19">
            <v>37.04</v>
          </cell>
          <cell r="U19">
            <v>49.38</v>
          </cell>
          <cell r="V19" t="str">
            <v>158-115460-7</v>
          </cell>
          <cell r="X19" t="str">
            <v>Asst. Team Leader (H)</v>
          </cell>
          <cell r="Y19" t="str">
            <v>1st</v>
          </cell>
        </row>
        <row r="20">
          <cell r="A20" t="str">
            <v>V-232</v>
          </cell>
          <cell r="B20" t="str">
            <v>Ms.</v>
          </cell>
          <cell r="C20" t="str">
            <v>SAMOSAM</v>
          </cell>
          <cell r="D20" t="str">
            <v>Meta</v>
          </cell>
          <cell r="E20" t="str">
            <v>Ramos</v>
          </cell>
          <cell r="F20">
            <v>37408</v>
          </cell>
          <cell r="G20" t="str">
            <v>Job Captain</v>
          </cell>
          <cell r="H20" t="str">
            <v>ME</v>
          </cell>
          <cell r="I20">
            <v>30000</v>
          </cell>
          <cell r="J20">
            <v>15000</v>
          </cell>
          <cell r="K20">
            <v>986.3</v>
          </cell>
          <cell r="L20">
            <v>1374.05</v>
          </cell>
          <cell r="M20">
            <v>171.76</v>
          </cell>
          <cell r="N20">
            <v>257.64</v>
          </cell>
          <cell r="O20">
            <v>343.52</v>
          </cell>
          <cell r="P20">
            <v>0</v>
          </cell>
          <cell r="Q20">
            <v>257.64</v>
          </cell>
          <cell r="R20">
            <v>0</v>
          </cell>
          <cell r="S20">
            <v>25.76</v>
          </cell>
          <cell r="T20">
            <v>38.65</v>
          </cell>
          <cell r="U20">
            <v>51.53</v>
          </cell>
          <cell r="V20" t="str">
            <v>158-115765-7</v>
          </cell>
          <cell r="X20" t="str">
            <v>Lead CAD (H)</v>
          </cell>
          <cell r="Y20" t="str">
            <v>1st</v>
          </cell>
        </row>
        <row r="21">
          <cell r="A21" t="str">
            <v>V-235</v>
          </cell>
          <cell r="B21" t="str">
            <v>Mr.</v>
          </cell>
          <cell r="C21" t="str">
            <v>ROLDAN</v>
          </cell>
          <cell r="D21" t="str">
            <v>Ricardo</v>
          </cell>
          <cell r="E21" t="str">
            <v>Romero</v>
          </cell>
          <cell r="F21">
            <v>37408</v>
          </cell>
          <cell r="G21" t="str">
            <v>Designer 1 - (H)</v>
          </cell>
          <cell r="H21" t="str">
            <v>ME</v>
          </cell>
          <cell r="I21">
            <v>66000</v>
          </cell>
          <cell r="J21">
            <v>33000</v>
          </cell>
          <cell r="K21">
            <v>2169.86</v>
          </cell>
          <cell r="L21">
            <v>3022.9</v>
          </cell>
          <cell r="M21">
            <v>377.86</v>
          </cell>
          <cell r="N21">
            <v>566.79</v>
          </cell>
          <cell r="O21">
            <v>755.72</v>
          </cell>
          <cell r="P21">
            <v>0</v>
          </cell>
          <cell r="Q21">
            <v>566.79</v>
          </cell>
          <cell r="R21">
            <v>0</v>
          </cell>
          <cell r="S21">
            <v>56.68</v>
          </cell>
          <cell r="T21">
            <v>85.02</v>
          </cell>
          <cell r="U21">
            <v>113.36</v>
          </cell>
          <cell r="V21" t="str">
            <v>158-115887-0</v>
          </cell>
          <cell r="X21" t="str">
            <v>Coordinator (Red)</v>
          </cell>
          <cell r="Y21" t="str">
            <v>1st</v>
          </cell>
        </row>
        <row r="22">
          <cell r="A22" t="str">
            <v>V-236</v>
          </cell>
          <cell r="B22" t="str">
            <v>Mr.</v>
          </cell>
          <cell r="C22" t="str">
            <v>MAZON</v>
          </cell>
          <cell r="D22" t="str">
            <v xml:space="preserve">Christian </v>
          </cell>
          <cell r="E22" t="str">
            <v>Garcia</v>
          </cell>
          <cell r="F22">
            <v>37422</v>
          </cell>
          <cell r="G22" t="str">
            <v>Designer 1 - (H)</v>
          </cell>
          <cell r="H22" t="str">
            <v>S/HF</v>
          </cell>
          <cell r="I22">
            <v>55200</v>
          </cell>
          <cell r="J22">
            <v>27600</v>
          </cell>
          <cell r="K22">
            <v>1814.79</v>
          </cell>
          <cell r="L22">
            <v>2528.2399999999998</v>
          </cell>
          <cell r="M22">
            <v>316.02999999999997</v>
          </cell>
          <cell r="N22">
            <v>474.05</v>
          </cell>
          <cell r="O22">
            <v>632.05999999999995</v>
          </cell>
          <cell r="P22">
            <v>0</v>
          </cell>
          <cell r="Q22">
            <v>474.05</v>
          </cell>
          <cell r="R22">
            <v>0</v>
          </cell>
          <cell r="S22">
            <v>47.4</v>
          </cell>
          <cell r="T22">
            <v>71.11</v>
          </cell>
          <cell r="U22">
            <v>94.81</v>
          </cell>
          <cell r="V22" t="str">
            <v>158-115891-1</v>
          </cell>
          <cell r="X22" t="str">
            <v>Coordinator (Red)</v>
          </cell>
          <cell r="Y22" t="str">
            <v>1st</v>
          </cell>
        </row>
        <row r="23">
          <cell r="A23" t="str">
            <v>V-240</v>
          </cell>
          <cell r="B23" t="str">
            <v>Mr.</v>
          </cell>
          <cell r="C23" t="str">
            <v>MENDOZA</v>
          </cell>
          <cell r="D23" t="str">
            <v>Alejandro</v>
          </cell>
          <cell r="E23" t="str">
            <v>Carmona</v>
          </cell>
          <cell r="F23">
            <v>37484</v>
          </cell>
          <cell r="G23" t="str">
            <v xml:space="preserve"> Designer 3 - (H)</v>
          </cell>
          <cell r="H23" t="str">
            <v>ME</v>
          </cell>
          <cell r="I23">
            <v>30000</v>
          </cell>
          <cell r="J23">
            <v>15000</v>
          </cell>
          <cell r="K23">
            <v>986.3</v>
          </cell>
          <cell r="L23">
            <v>1374.05</v>
          </cell>
          <cell r="M23">
            <v>171.76</v>
          </cell>
          <cell r="N23">
            <v>257.64</v>
          </cell>
          <cell r="O23">
            <v>343.52</v>
          </cell>
          <cell r="P23">
            <v>0</v>
          </cell>
          <cell r="Q23">
            <v>257.64</v>
          </cell>
          <cell r="R23">
            <v>0</v>
          </cell>
          <cell r="S23">
            <v>25.76</v>
          </cell>
          <cell r="T23">
            <v>38.65</v>
          </cell>
          <cell r="U23">
            <v>51.53</v>
          </cell>
          <cell r="V23" t="str">
            <v>158-116489-3</v>
          </cell>
          <cell r="X23" t="str">
            <v>Assistant Team Leader</v>
          </cell>
          <cell r="Y23" t="str">
            <v>1st</v>
          </cell>
        </row>
        <row r="24">
          <cell r="A24" t="str">
            <v>V-241</v>
          </cell>
          <cell r="B24" t="str">
            <v>Ms.</v>
          </cell>
          <cell r="C24" t="str">
            <v xml:space="preserve">SAN GABRIEL </v>
          </cell>
          <cell r="D24" t="str">
            <v>Mona Liza</v>
          </cell>
          <cell r="E24" t="str">
            <v>Cabuniag</v>
          </cell>
          <cell r="F24">
            <v>37500</v>
          </cell>
          <cell r="G24" t="str">
            <v>Designer 1 (S)</v>
          </cell>
          <cell r="H24" t="str">
            <v>S/HF</v>
          </cell>
          <cell r="I24">
            <v>49300</v>
          </cell>
          <cell r="J24">
            <v>24650</v>
          </cell>
          <cell r="K24">
            <v>1620.82</v>
          </cell>
          <cell r="L24">
            <v>2258.02</v>
          </cell>
          <cell r="M24">
            <v>282.25</v>
          </cell>
          <cell r="N24">
            <v>423.38</v>
          </cell>
          <cell r="O24">
            <v>564.5</v>
          </cell>
          <cell r="P24">
            <v>0</v>
          </cell>
          <cell r="Q24">
            <v>423.38</v>
          </cell>
          <cell r="R24">
            <v>0</v>
          </cell>
          <cell r="S24">
            <v>42.34</v>
          </cell>
          <cell r="T24">
            <v>63.51</v>
          </cell>
          <cell r="U24">
            <v>84.68</v>
          </cell>
          <cell r="V24" t="str">
            <v>158-116595-2</v>
          </cell>
          <cell r="X24" t="str">
            <v>Coordinator (S)</v>
          </cell>
          <cell r="Y24" t="str">
            <v>1st</v>
          </cell>
        </row>
        <row r="25">
          <cell r="A25" t="str">
            <v>V-242</v>
          </cell>
          <cell r="B25" t="str">
            <v>Mr.</v>
          </cell>
          <cell r="C25" t="str">
            <v>BALTAZAR</v>
          </cell>
          <cell r="D25" t="str">
            <v>Ralph</v>
          </cell>
          <cell r="E25" t="str">
            <v>Felisario</v>
          </cell>
          <cell r="F25">
            <v>37522</v>
          </cell>
          <cell r="G25" t="str">
            <v>Designer 3 - (H)</v>
          </cell>
          <cell r="H25" t="str">
            <v>ME4</v>
          </cell>
          <cell r="I25">
            <v>56820</v>
          </cell>
          <cell r="J25">
            <v>28410</v>
          </cell>
          <cell r="K25">
            <v>1868.05</v>
          </cell>
          <cell r="L25">
            <v>2602.44</v>
          </cell>
          <cell r="M25">
            <v>325.31</v>
          </cell>
          <cell r="N25">
            <v>487.97</v>
          </cell>
          <cell r="O25">
            <v>650.62</v>
          </cell>
          <cell r="P25">
            <v>0</v>
          </cell>
          <cell r="Q25">
            <v>487.97</v>
          </cell>
          <cell r="R25">
            <v>0</v>
          </cell>
          <cell r="S25">
            <v>48.8</v>
          </cell>
          <cell r="T25">
            <v>73.2</v>
          </cell>
          <cell r="U25">
            <v>97.59</v>
          </cell>
          <cell r="V25" t="str">
            <v>158-116778-0</v>
          </cell>
          <cell r="X25" t="str">
            <v>Team Leader (H)</v>
          </cell>
          <cell r="Y25" t="str">
            <v>2nd</v>
          </cell>
        </row>
        <row r="26">
          <cell r="A26" t="str">
            <v>V-248</v>
          </cell>
          <cell r="B26" t="str">
            <v>Mr.</v>
          </cell>
          <cell r="C26" t="str">
            <v>BAGARINO</v>
          </cell>
          <cell r="D26" t="str">
            <v>Rollo</v>
          </cell>
          <cell r="E26" t="str">
            <v>Pimpin</v>
          </cell>
          <cell r="F26">
            <v>37550</v>
          </cell>
          <cell r="G26" t="str">
            <v>Designer 1 - (H)</v>
          </cell>
          <cell r="H26" t="str">
            <v>ME4</v>
          </cell>
          <cell r="I26">
            <v>55000</v>
          </cell>
          <cell r="J26">
            <v>27500</v>
          </cell>
          <cell r="K26">
            <v>1808.22</v>
          </cell>
          <cell r="L26">
            <v>2519.08</v>
          </cell>
          <cell r="M26">
            <v>314.89</v>
          </cell>
          <cell r="N26">
            <v>472.34</v>
          </cell>
          <cell r="O26">
            <v>629.78</v>
          </cell>
          <cell r="P26">
            <v>0</v>
          </cell>
          <cell r="Q26">
            <v>472.34</v>
          </cell>
          <cell r="R26">
            <v>0</v>
          </cell>
          <cell r="S26">
            <v>47.23</v>
          </cell>
          <cell r="T26">
            <v>70.849999999999994</v>
          </cell>
          <cell r="U26">
            <v>94.47</v>
          </cell>
          <cell r="V26" t="str">
            <v>158-122052-5</v>
          </cell>
          <cell r="X26" t="str">
            <v>Coordinator (Gold)</v>
          </cell>
          <cell r="Y26" t="str">
            <v>1st</v>
          </cell>
        </row>
        <row r="27">
          <cell r="A27" t="str">
            <v>V-261</v>
          </cell>
          <cell r="B27" t="str">
            <v>Ms.</v>
          </cell>
          <cell r="C27" t="str">
            <v>CURA</v>
          </cell>
          <cell r="D27" t="str">
            <v>May</v>
          </cell>
          <cell r="E27" t="str">
            <v>Kiocho</v>
          </cell>
          <cell r="F27">
            <v>37545</v>
          </cell>
          <cell r="G27" t="str">
            <v>Job Captain</v>
          </cell>
          <cell r="H27" t="str">
            <v>ME1</v>
          </cell>
          <cell r="I27">
            <v>25000</v>
          </cell>
          <cell r="J27">
            <v>12500</v>
          </cell>
          <cell r="K27">
            <v>821.92</v>
          </cell>
          <cell r="L27">
            <v>1145.04</v>
          </cell>
          <cell r="M27">
            <v>143.13</v>
          </cell>
          <cell r="N27">
            <v>214.7</v>
          </cell>
          <cell r="O27">
            <v>286.26</v>
          </cell>
          <cell r="P27">
            <v>0</v>
          </cell>
          <cell r="Q27">
            <v>214.7</v>
          </cell>
          <cell r="R27">
            <v>0</v>
          </cell>
          <cell r="S27">
            <v>21.47</v>
          </cell>
          <cell r="T27">
            <v>32.21</v>
          </cell>
          <cell r="U27">
            <v>42.94</v>
          </cell>
          <cell r="V27" t="str">
            <v>158-121587-6</v>
          </cell>
          <cell r="X27" t="str">
            <v>Lead CAD (H)</v>
          </cell>
          <cell r="Y27" t="str">
            <v>1st</v>
          </cell>
        </row>
        <row r="28">
          <cell r="A28" t="str">
            <v>V-262</v>
          </cell>
          <cell r="B28" t="str">
            <v>Ms.</v>
          </cell>
          <cell r="C28" t="str">
            <v>IGNACIO</v>
          </cell>
          <cell r="D28" t="str">
            <v>Carolyn</v>
          </cell>
          <cell r="E28" t="str">
            <v>Bognalbal</v>
          </cell>
          <cell r="F28">
            <v>37545</v>
          </cell>
          <cell r="G28" t="str">
            <v>Project Communication Assistant</v>
          </cell>
          <cell r="H28" t="str">
            <v>S/HF</v>
          </cell>
          <cell r="I28">
            <v>14918.75</v>
          </cell>
          <cell r="J28">
            <v>7459.38</v>
          </cell>
          <cell r="K28">
            <v>490.48</v>
          </cell>
          <cell r="L28">
            <v>683.3</v>
          </cell>
          <cell r="M28">
            <v>85.41</v>
          </cell>
          <cell r="N28">
            <v>128.12</v>
          </cell>
          <cell r="O28">
            <v>170.82</v>
          </cell>
          <cell r="P28">
            <v>0</v>
          </cell>
          <cell r="Q28">
            <v>128.12</v>
          </cell>
          <cell r="R28">
            <v>0</v>
          </cell>
          <cell r="S28">
            <v>12.81</v>
          </cell>
          <cell r="T28">
            <v>19.22</v>
          </cell>
          <cell r="U28">
            <v>25.62</v>
          </cell>
          <cell r="V28" t="str">
            <v>158-116844-8</v>
          </cell>
          <cell r="X28" t="str">
            <v>Project Communication Assistant</v>
          </cell>
          <cell r="Y28" t="str">
            <v>1st</v>
          </cell>
        </row>
        <row r="29">
          <cell r="A29" t="str">
            <v>V-265</v>
          </cell>
          <cell r="B29" t="str">
            <v>Mr.</v>
          </cell>
          <cell r="C29" t="str">
            <v>JIMENEZ</v>
          </cell>
          <cell r="D29" t="str">
            <v xml:space="preserve">Jun </v>
          </cell>
          <cell r="E29" t="str">
            <v>Molina</v>
          </cell>
          <cell r="F29">
            <v>37623</v>
          </cell>
          <cell r="G29" t="str">
            <v>Job Captain</v>
          </cell>
          <cell r="H29" t="str">
            <v>ME1</v>
          </cell>
          <cell r="I29">
            <v>20044.669117647056</v>
          </cell>
          <cell r="J29">
            <v>10022.33</v>
          </cell>
          <cell r="K29">
            <v>659</v>
          </cell>
          <cell r="L29">
            <v>918.08</v>
          </cell>
          <cell r="M29">
            <v>114.76</v>
          </cell>
          <cell r="N29">
            <v>172.14</v>
          </cell>
          <cell r="O29">
            <v>229.52</v>
          </cell>
          <cell r="P29">
            <v>0</v>
          </cell>
          <cell r="Q29">
            <v>172.14</v>
          </cell>
          <cell r="R29">
            <v>0</v>
          </cell>
          <cell r="S29">
            <v>17.21</v>
          </cell>
          <cell r="T29">
            <v>25.82</v>
          </cell>
          <cell r="U29">
            <v>34.43</v>
          </cell>
          <cell r="V29" t="str">
            <v>158-117633-0</v>
          </cell>
          <cell r="X29" t="str">
            <v>Lead CAD (H)</v>
          </cell>
          <cell r="Y29" t="str">
            <v>2nd</v>
          </cell>
        </row>
        <row r="30">
          <cell r="A30" t="str">
            <v>V-266</v>
          </cell>
          <cell r="B30" t="str">
            <v>Mr.</v>
          </cell>
          <cell r="C30" t="str">
            <v>HERNANDEZ</v>
          </cell>
          <cell r="D30" t="str">
            <v>Alexis</v>
          </cell>
          <cell r="E30" t="str">
            <v>Villalon</v>
          </cell>
          <cell r="F30">
            <v>37623</v>
          </cell>
          <cell r="G30" t="str">
            <v>Job Captain</v>
          </cell>
          <cell r="H30" t="str">
            <v>ME3</v>
          </cell>
          <cell r="I30">
            <v>18367.540322580644</v>
          </cell>
          <cell r="J30">
            <v>9183.77</v>
          </cell>
          <cell r="K30">
            <v>603.86</v>
          </cell>
          <cell r="L30">
            <v>841.26</v>
          </cell>
          <cell r="M30">
            <v>105.16</v>
          </cell>
          <cell r="N30">
            <v>157.74</v>
          </cell>
          <cell r="O30">
            <v>210.32</v>
          </cell>
          <cell r="P30">
            <v>0</v>
          </cell>
          <cell r="Q30">
            <v>157.74</v>
          </cell>
          <cell r="R30">
            <v>0</v>
          </cell>
          <cell r="S30">
            <v>15.77</v>
          </cell>
          <cell r="T30">
            <v>23.66</v>
          </cell>
          <cell r="U30">
            <v>31.55</v>
          </cell>
          <cell r="V30" t="str">
            <v>158-117632-9</v>
          </cell>
          <cell r="X30" t="str">
            <v>Lead CAD (H)</v>
          </cell>
          <cell r="Y30" t="str">
            <v>1st</v>
          </cell>
        </row>
        <row r="31">
          <cell r="A31" t="str">
            <v>V-267</v>
          </cell>
          <cell r="B31" t="str">
            <v>Mr.</v>
          </cell>
          <cell r="C31" t="str">
            <v>DELA CRUZ</v>
          </cell>
          <cell r="D31" t="str">
            <v>Christopher Paolo</v>
          </cell>
          <cell r="E31" t="str">
            <v>Sy Monzon</v>
          </cell>
          <cell r="F31">
            <v>37623</v>
          </cell>
          <cell r="G31" t="str">
            <v>Translator</v>
          </cell>
          <cell r="H31" t="str">
            <v>S</v>
          </cell>
          <cell r="I31">
            <v>17810.625</v>
          </cell>
          <cell r="J31">
            <v>8905.31</v>
          </cell>
          <cell r="K31">
            <v>585.54999999999995</v>
          </cell>
          <cell r="L31">
            <v>815.75</v>
          </cell>
          <cell r="M31">
            <v>101.97</v>
          </cell>
          <cell r="N31">
            <v>152.96</v>
          </cell>
          <cell r="O31">
            <v>203.94</v>
          </cell>
          <cell r="P31">
            <v>0</v>
          </cell>
          <cell r="Q31">
            <v>152.96</v>
          </cell>
          <cell r="R31">
            <v>0</v>
          </cell>
          <cell r="S31">
            <v>15.3</v>
          </cell>
          <cell r="T31">
            <v>22.94</v>
          </cell>
          <cell r="U31">
            <v>30.59</v>
          </cell>
          <cell r="V31" t="str">
            <v>158-117636-6</v>
          </cell>
          <cell r="X31" t="str">
            <v>Translator</v>
          </cell>
          <cell r="Y31" t="str">
            <v>2nd</v>
          </cell>
        </row>
        <row r="32">
          <cell r="A32" t="str">
            <v>V-278</v>
          </cell>
          <cell r="B32" t="str">
            <v>Mr.</v>
          </cell>
          <cell r="C32" t="str">
            <v>BARTOLAZO</v>
          </cell>
          <cell r="D32" t="str">
            <v>Ronald</v>
          </cell>
          <cell r="E32" t="str">
            <v>Serrano</v>
          </cell>
          <cell r="F32">
            <v>37712</v>
          </cell>
          <cell r="G32" t="str">
            <v>Jr. Project Designer</v>
          </cell>
          <cell r="H32" t="str">
            <v>S</v>
          </cell>
          <cell r="I32">
            <v>11000</v>
          </cell>
          <cell r="J32">
            <v>5500</v>
          </cell>
          <cell r="K32">
            <v>361.64</v>
          </cell>
          <cell r="L32">
            <v>503.82</v>
          </cell>
          <cell r="M32">
            <v>62.98</v>
          </cell>
          <cell r="N32">
            <v>94.47</v>
          </cell>
          <cell r="O32">
            <v>125.96</v>
          </cell>
          <cell r="P32">
            <v>0</v>
          </cell>
          <cell r="Q32">
            <v>94.47</v>
          </cell>
          <cell r="R32">
            <v>0</v>
          </cell>
          <cell r="S32">
            <v>9.4499999999999993</v>
          </cell>
          <cell r="T32">
            <v>14.17</v>
          </cell>
          <cell r="U32">
            <v>18.89</v>
          </cell>
          <cell r="V32" t="str">
            <v>158-118554-9</v>
          </cell>
          <cell r="Y32" t="str">
            <v>1st</v>
          </cell>
        </row>
        <row r="33">
          <cell r="A33" t="str">
            <v>V-282</v>
          </cell>
          <cell r="B33" t="str">
            <v>Ms.</v>
          </cell>
          <cell r="C33" t="str">
            <v>MENDOZA</v>
          </cell>
          <cell r="D33" t="str">
            <v>Abigail</v>
          </cell>
          <cell r="E33" t="str">
            <v>De Ramos</v>
          </cell>
          <cell r="F33">
            <v>37763</v>
          </cell>
          <cell r="G33" t="str">
            <v>HR Assistant</v>
          </cell>
          <cell r="H33" t="str">
            <v>ME</v>
          </cell>
          <cell r="I33">
            <v>16922.209507042251</v>
          </cell>
          <cell r="J33">
            <v>8461.1</v>
          </cell>
          <cell r="K33">
            <v>556.35</v>
          </cell>
          <cell r="L33">
            <v>775.06</v>
          </cell>
          <cell r="M33">
            <v>96.88</v>
          </cell>
          <cell r="N33">
            <v>145.32</v>
          </cell>
          <cell r="O33">
            <v>193.76</v>
          </cell>
          <cell r="P33">
            <v>0</v>
          </cell>
          <cell r="Q33">
            <v>145.32</v>
          </cell>
          <cell r="R33">
            <v>0</v>
          </cell>
          <cell r="S33">
            <v>14.53</v>
          </cell>
          <cell r="T33">
            <v>21.8</v>
          </cell>
          <cell r="U33">
            <v>29.06</v>
          </cell>
          <cell r="V33" t="str">
            <v>158-118754-6</v>
          </cell>
          <cell r="X33" t="str">
            <v>HR Assistant</v>
          </cell>
          <cell r="Y33" t="str">
            <v>1st</v>
          </cell>
        </row>
        <row r="34">
          <cell r="A34" t="str">
            <v>V-287</v>
          </cell>
          <cell r="B34" t="str">
            <v>Mr.</v>
          </cell>
          <cell r="C34" t="str">
            <v>ORANTE</v>
          </cell>
          <cell r="D34" t="str">
            <v xml:space="preserve">Glenn </v>
          </cell>
          <cell r="E34" t="str">
            <v>Dollison</v>
          </cell>
          <cell r="F34">
            <v>37949</v>
          </cell>
          <cell r="G34" t="str">
            <v>Project Designer</v>
          </cell>
          <cell r="H34" t="str">
            <v>ME3</v>
          </cell>
          <cell r="I34">
            <v>25000</v>
          </cell>
          <cell r="J34">
            <v>12500</v>
          </cell>
          <cell r="K34">
            <v>821.92</v>
          </cell>
          <cell r="L34">
            <v>1145.04</v>
          </cell>
          <cell r="M34">
            <v>143.13</v>
          </cell>
          <cell r="N34">
            <v>178.91</v>
          </cell>
          <cell r="O34">
            <v>143.13</v>
          </cell>
          <cell r="P34">
            <v>372.14</v>
          </cell>
          <cell r="Q34">
            <v>186.07</v>
          </cell>
          <cell r="R34">
            <v>241.89</v>
          </cell>
          <cell r="S34">
            <v>14.31</v>
          </cell>
          <cell r="T34">
            <v>17.89</v>
          </cell>
          <cell r="U34">
            <v>14.31</v>
          </cell>
          <cell r="V34" t="str">
            <v>158-120253-5</v>
          </cell>
          <cell r="X34" t="str">
            <v>Team Leader (H)</v>
          </cell>
          <cell r="Y34" t="str">
            <v>1st</v>
          </cell>
        </row>
        <row r="35">
          <cell r="A35" t="str">
            <v>V-290</v>
          </cell>
          <cell r="B35" t="str">
            <v>Mr.</v>
          </cell>
          <cell r="C35" t="str">
            <v>CRUZ</v>
          </cell>
          <cell r="D35" t="str">
            <v xml:space="preserve">Honesto </v>
          </cell>
          <cell r="E35" t="str">
            <v>Principe</v>
          </cell>
          <cell r="F35">
            <v>37971</v>
          </cell>
          <cell r="G35" t="str">
            <v>Lighting Designer</v>
          </cell>
          <cell r="H35" t="str">
            <v>ME3</v>
          </cell>
          <cell r="I35">
            <v>46000</v>
          </cell>
          <cell r="J35">
            <v>23000</v>
          </cell>
          <cell r="K35">
            <v>1512.33</v>
          </cell>
          <cell r="L35">
            <v>2106.87</v>
          </cell>
          <cell r="M35">
            <v>263.36</v>
          </cell>
          <cell r="N35">
            <v>329.2</v>
          </cell>
          <cell r="O35">
            <v>263.36</v>
          </cell>
          <cell r="P35">
            <v>684.74</v>
          </cell>
          <cell r="Q35">
            <v>342.37</v>
          </cell>
          <cell r="R35">
            <v>445.08</v>
          </cell>
          <cell r="S35">
            <v>26.34</v>
          </cell>
          <cell r="T35">
            <v>32.92</v>
          </cell>
          <cell r="U35">
            <v>26.34</v>
          </cell>
          <cell r="V35" t="str">
            <v>158-120355-2</v>
          </cell>
          <cell r="X35" t="str">
            <v>Lightning Designer</v>
          </cell>
          <cell r="Y35" t="str">
            <v>1st</v>
          </cell>
        </row>
        <row r="36">
          <cell r="A36" t="str">
            <v>V-297</v>
          </cell>
          <cell r="B36" t="str">
            <v>Mr.</v>
          </cell>
          <cell r="C36" t="str">
            <v>CRUZADO</v>
          </cell>
          <cell r="D36" t="str">
            <v>Ariel</v>
          </cell>
          <cell r="E36" t="str">
            <v>Luz</v>
          </cell>
          <cell r="F36">
            <v>38026</v>
          </cell>
          <cell r="G36" t="str">
            <v>Jr. Project Designer</v>
          </cell>
          <cell r="H36" t="str">
            <v>ME4</v>
          </cell>
          <cell r="I36">
            <v>15349.518101761252</v>
          </cell>
          <cell r="J36">
            <v>7674.76</v>
          </cell>
          <cell r="K36">
            <v>504.64</v>
          </cell>
          <cell r="L36">
            <v>703.03</v>
          </cell>
          <cell r="M36">
            <v>87.88</v>
          </cell>
          <cell r="N36">
            <v>109.85</v>
          </cell>
          <cell r="O36">
            <v>87.88</v>
          </cell>
          <cell r="P36">
            <v>228.49</v>
          </cell>
          <cell r="Q36">
            <v>114.24</v>
          </cell>
          <cell r="R36">
            <v>148.52000000000001</v>
          </cell>
          <cell r="S36">
            <v>8.7899999999999991</v>
          </cell>
          <cell r="T36">
            <v>10.99</v>
          </cell>
          <cell r="U36">
            <v>8.7899999999999991</v>
          </cell>
          <cell r="V36" t="str">
            <v>158-120492-1</v>
          </cell>
          <cell r="X36" t="str">
            <v>CAD (H)</v>
          </cell>
          <cell r="Y36" t="str">
            <v>2nd</v>
          </cell>
        </row>
        <row r="37">
          <cell r="A37" t="str">
            <v>V-299</v>
          </cell>
          <cell r="B37" t="str">
            <v>Ms.</v>
          </cell>
          <cell r="C37" t="str">
            <v>MERCADO</v>
          </cell>
          <cell r="D37" t="str">
            <v>Marites</v>
          </cell>
          <cell r="E37" t="str">
            <v>Verceles</v>
          </cell>
          <cell r="F37">
            <v>38022</v>
          </cell>
          <cell r="G37" t="str">
            <v>Job Captain</v>
          </cell>
          <cell r="H37" t="str">
            <v>S</v>
          </cell>
          <cell r="I37">
            <v>18646.428571428572</v>
          </cell>
          <cell r="J37">
            <v>9323.2099999999991</v>
          </cell>
          <cell r="K37">
            <v>613.03</v>
          </cell>
          <cell r="L37">
            <v>854.03</v>
          </cell>
          <cell r="M37">
            <v>106.75</v>
          </cell>
          <cell r="N37">
            <v>133.44</v>
          </cell>
          <cell r="O37">
            <v>106.75</v>
          </cell>
          <cell r="P37">
            <v>277.55</v>
          </cell>
          <cell r="Q37">
            <v>138.78</v>
          </cell>
          <cell r="R37">
            <v>180.41</v>
          </cell>
          <cell r="S37">
            <v>10.68</v>
          </cell>
          <cell r="T37">
            <v>13.34</v>
          </cell>
          <cell r="U37">
            <v>10.68</v>
          </cell>
          <cell r="V37" t="str">
            <v>158-120479-9</v>
          </cell>
          <cell r="X37" t="str">
            <v>Lead CAD (H)</v>
          </cell>
          <cell r="Y37" t="str">
            <v>1st</v>
          </cell>
        </row>
        <row r="38">
          <cell r="A38" t="str">
            <v>V-309</v>
          </cell>
          <cell r="B38" t="str">
            <v>Mr.</v>
          </cell>
          <cell r="C38" t="str">
            <v>WONG</v>
          </cell>
          <cell r="D38" t="str">
            <v>Robert</v>
          </cell>
          <cell r="E38" t="str">
            <v>Tan</v>
          </cell>
          <cell r="F38">
            <v>38062</v>
          </cell>
          <cell r="G38" t="str">
            <v>Translator</v>
          </cell>
          <cell r="H38" t="str">
            <v>S</v>
          </cell>
          <cell r="I38">
            <v>14806.802524429966</v>
          </cell>
          <cell r="J38">
            <v>7403.4</v>
          </cell>
          <cell r="K38">
            <v>486.8</v>
          </cell>
          <cell r="L38">
            <v>678.17</v>
          </cell>
          <cell r="M38">
            <v>84.77</v>
          </cell>
          <cell r="N38">
            <v>105.96</v>
          </cell>
          <cell r="O38">
            <v>84.77</v>
          </cell>
          <cell r="P38">
            <v>220.4</v>
          </cell>
          <cell r="Q38">
            <v>110.2</v>
          </cell>
          <cell r="R38">
            <v>143.26</v>
          </cell>
          <cell r="S38">
            <v>8.48</v>
          </cell>
          <cell r="T38">
            <v>10.6</v>
          </cell>
          <cell r="U38">
            <v>8.48</v>
          </cell>
          <cell r="V38" t="str">
            <v>158-120555-0</v>
          </cell>
          <cell r="X38" t="str">
            <v>Translator</v>
          </cell>
          <cell r="Y38" t="str">
            <v>1st</v>
          </cell>
        </row>
        <row r="39">
          <cell r="A39" t="str">
            <v>V-313</v>
          </cell>
          <cell r="B39" t="str">
            <v>Mr.</v>
          </cell>
          <cell r="C39" t="str">
            <v>BARCELO</v>
          </cell>
          <cell r="D39" t="str">
            <v>Joaquin</v>
          </cell>
          <cell r="E39" t="str">
            <v>Abilo</v>
          </cell>
          <cell r="F39">
            <v>38078</v>
          </cell>
          <cell r="G39" t="str">
            <v>Jr. Project Designer</v>
          </cell>
          <cell r="H39" t="str">
            <v>S</v>
          </cell>
          <cell r="I39">
            <v>14400</v>
          </cell>
          <cell r="J39">
            <v>7200</v>
          </cell>
          <cell r="K39">
            <v>473.42</v>
          </cell>
          <cell r="L39">
            <v>659.54</v>
          </cell>
          <cell r="M39">
            <v>82.44</v>
          </cell>
          <cell r="N39">
            <v>103.05</v>
          </cell>
          <cell r="O39">
            <v>82.44</v>
          </cell>
          <cell r="P39">
            <v>214.34</v>
          </cell>
          <cell r="Q39">
            <v>107.17</v>
          </cell>
          <cell r="R39">
            <v>139.32</v>
          </cell>
          <cell r="S39">
            <v>8.24</v>
          </cell>
          <cell r="T39">
            <v>10.31</v>
          </cell>
          <cell r="U39">
            <v>8.24</v>
          </cell>
          <cell r="V39" t="str">
            <v>158-120619-0</v>
          </cell>
          <cell r="X39" t="str">
            <v>CAD (H)</v>
          </cell>
          <cell r="Y39" t="str">
            <v>1st</v>
          </cell>
        </row>
        <row r="40">
          <cell r="A40" t="str">
            <v>V-318</v>
          </cell>
          <cell r="B40" t="str">
            <v>Mr.</v>
          </cell>
          <cell r="C40" t="str">
            <v>REYES</v>
          </cell>
          <cell r="D40" t="str">
            <v>Ferdinand</v>
          </cell>
          <cell r="E40" t="str">
            <v>Gutierrez</v>
          </cell>
          <cell r="F40">
            <v>38079</v>
          </cell>
          <cell r="G40" t="str">
            <v>Sr. Job Captain</v>
          </cell>
          <cell r="H40" t="str">
            <v>S</v>
          </cell>
          <cell r="I40">
            <v>38000</v>
          </cell>
          <cell r="J40">
            <v>19000</v>
          </cell>
          <cell r="K40">
            <v>1249.32</v>
          </cell>
          <cell r="L40">
            <v>1740.46</v>
          </cell>
          <cell r="M40">
            <v>217.56</v>
          </cell>
          <cell r="N40">
            <v>271.95</v>
          </cell>
          <cell r="O40">
            <v>217.56</v>
          </cell>
          <cell r="P40">
            <v>565.66</v>
          </cell>
          <cell r="Q40">
            <v>282.83</v>
          </cell>
          <cell r="R40">
            <v>367.68</v>
          </cell>
          <cell r="S40">
            <v>21.76</v>
          </cell>
          <cell r="T40">
            <v>27.2</v>
          </cell>
          <cell r="U40">
            <v>21.76</v>
          </cell>
          <cell r="V40" t="str">
            <v>158-120614-0</v>
          </cell>
          <cell r="X40" t="str">
            <v>Lead CAD (H)</v>
          </cell>
          <cell r="Y40" t="str">
            <v>2nd</v>
          </cell>
        </row>
        <row r="41">
          <cell r="A41" t="str">
            <v>V-319</v>
          </cell>
          <cell r="B41" t="str">
            <v>Mr.</v>
          </cell>
          <cell r="C41" t="str">
            <v>SIMON</v>
          </cell>
          <cell r="D41" t="str">
            <v>Sherwin Paul</v>
          </cell>
          <cell r="E41" t="str">
            <v>Dadufalza</v>
          </cell>
          <cell r="F41">
            <v>38089</v>
          </cell>
          <cell r="G41" t="str">
            <v>Designer 2 - (S)</v>
          </cell>
          <cell r="H41" t="str">
            <v>S</v>
          </cell>
          <cell r="I41">
            <v>32400</v>
          </cell>
          <cell r="J41">
            <v>16200</v>
          </cell>
          <cell r="K41">
            <v>1065.21</v>
          </cell>
          <cell r="L41">
            <v>1483.97</v>
          </cell>
          <cell r="M41">
            <v>185.5</v>
          </cell>
          <cell r="N41">
            <v>231.88</v>
          </cell>
          <cell r="O41">
            <v>185.5</v>
          </cell>
          <cell r="P41">
            <v>482.3</v>
          </cell>
          <cell r="Q41">
            <v>241.15</v>
          </cell>
          <cell r="R41">
            <v>313.5</v>
          </cell>
          <cell r="S41">
            <v>18.55</v>
          </cell>
          <cell r="T41">
            <v>23.19</v>
          </cell>
          <cell r="U41">
            <v>18.55</v>
          </cell>
          <cell r="V41" t="str">
            <v>158-120647-4</v>
          </cell>
          <cell r="X41" t="str">
            <v xml:space="preserve"> Team Leader (S)</v>
          </cell>
          <cell r="Y41" t="str">
            <v>1st</v>
          </cell>
        </row>
        <row r="42">
          <cell r="A42" t="str">
            <v>V-321</v>
          </cell>
          <cell r="B42" t="str">
            <v>Mr.</v>
          </cell>
          <cell r="C42" t="str">
            <v>FRANCISCO</v>
          </cell>
          <cell r="D42" t="str">
            <v>Troy</v>
          </cell>
          <cell r="E42" t="str">
            <v>Natividad</v>
          </cell>
          <cell r="F42">
            <v>38131</v>
          </cell>
          <cell r="G42" t="str">
            <v>Sr. Job Captain (S)</v>
          </cell>
          <cell r="H42" t="str">
            <v>ME</v>
          </cell>
          <cell r="I42">
            <v>27400</v>
          </cell>
          <cell r="J42">
            <v>13700</v>
          </cell>
          <cell r="K42">
            <v>900.82</v>
          </cell>
          <cell r="L42">
            <v>1254.96</v>
          </cell>
          <cell r="M42">
            <v>156.87</v>
          </cell>
          <cell r="N42">
            <v>196.09</v>
          </cell>
          <cell r="O42">
            <v>156.87</v>
          </cell>
          <cell r="P42">
            <v>407.86</v>
          </cell>
          <cell r="Q42">
            <v>203.93</v>
          </cell>
          <cell r="R42">
            <v>265.11</v>
          </cell>
          <cell r="S42">
            <v>15.69</v>
          </cell>
          <cell r="T42">
            <v>19.61</v>
          </cell>
          <cell r="U42">
            <v>15.69</v>
          </cell>
          <cell r="V42" t="str">
            <v>158-120715-6</v>
          </cell>
          <cell r="X42" t="str">
            <v>Sr. Lead CAD (S)</v>
          </cell>
          <cell r="Y42" t="str">
            <v>1st</v>
          </cell>
        </row>
        <row r="43">
          <cell r="A43" t="str">
            <v>V-322</v>
          </cell>
          <cell r="B43" t="str">
            <v>Mr.</v>
          </cell>
          <cell r="C43" t="str">
            <v>GUEVARRA</v>
          </cell>
          <cell r="D43" t="str">
            <v>Jeffrey</v>
          </cell>
          <cell r="E43" t="str">
            <v>Manaloto</v>
          </cell>
          <cell r="F43">
            <v>38133</v>
          </cell>
          <cell r="G43" t="str">
            <v>Job Captain (S)</v>
          </cell>
          <cell r="H43" t="str">
            <v>S</v>
          </cell>
          <cell r="I43">
            <v>25000</v>
          </cell>
          <cell r="J43">
            <v>12500</v>
          </cell>
          <cell r="K43">
            <v>821.92</v>
          </cell>
          <cell r="L43">
            <v>1145.04</v>
          </cell>
          <cell r="M43">
            <v>143.13</v>
          </cell>
          <cell r="N43">
            <v>178.91</v>
          </cell>
          <cell r="O43">
            <v>143.13</v>
          </cell>
          <cell r="P43">
            <v>372.14</v>
          </cell>
          <cell r="Q43">
            <v>186.07</v>
          </cell>
          <cell r="R43">
            <v>241.89</v>
          </cell>
          <cell r="S43">
            <v>14.31</v>
          </cell>
          <cell r="T43">
            <v>17.89</v>
          </cell>
          <cell r="U43">
            <v>14.31</v>
          </cell>
          <cell r="V43" t="str">
            <v>158-120719-3</v>
          </cell>
          <cell r="X43" t="str">
            <v>Lead CAD (S)</v>
          </cell>
          <cell r="Y43" t="str">
            <v>1st</v>
          </cell>
        </row>
        <row r="44">
          <cell r="A44" t="str">
            <v>V-323</v>
          </cell>
          <cell r="B44" t="str">
            <v>Mr.</v>
          </cell>
          <cell r="C44" t="str">
            <v>SIAO</v>
          </cell>
          <cell r="D44" t="str">
            <v>Jason</v>
          </cell>
          <cell r="E44" t="str">
            <v>Borbolla</v>
          </cell>
          <cell r="F44">
            <v>38131</v>
          </cell>
          <cell r="G44" t="str">
            <v>Designer 3 - (S)</v>
          </cell>
          <cell r="H44" t="str">
            <v>S</v>
          </cell>
          <cell r="I44">
            <v>30000</v>
          </cell>
          <cell r="J44">
            <v>15000</v>
          </cell>
          <cell r="K44">
            <v>986.3</v>
          </cell>
          <cell r="L44">
            <v>1374.05</v>
          </cell>
          <cell r="M44">
            <v>171.76</v>
          </cell>
          <cell r="N44">
            <v>214.7</v>
          </cell>
          <cell r="O44">
            <v>171.76</v>
          </cell>
          <cell r="P44">
            <v>446.58</v>
          </cell>
          <cell r="Q44">
            <v>223.29</v>
          </cell>
          <cell r="R44">
            <v>290.27</v>
          </cell>
          <cell r="S44">
            <v>17.18</v>
          </cell>
          <cell r="T44">
            <v>21.47</v>
          </cell>
          <cell r="U44">
            <v>17.18</v>
          </cell>
          <cell r="V44" t="str">
            <v>158-120712-0</v>
          </cell>
          <cell r="X44" t="str">
            <v>Team Leader (S)</v>
          </cell>
          <cell r="Y44" t="str">
            <v>1st</v>
          </cell>
        </row>
        <row r="45">
          <cell r="A45" t="str">
            <v>V-324</v>
          </cell>
          <cell r="B45" t="str">
            <v>Ms.</v>
          </cell>
          <cell r="C45" t="str">
            <v>ORDOÑEZ</v>
          </cell>
          <cell r="D45" t="str">
            <v>Catherine</v>
          </cell>
          <cell r="E45" t="str">
            <v>Sorita</v>
          </cell>
          <cell r="F45">
            <v>38154</v>
          </cell>
          <cell r="G45" t="str">
            <v>Sr. Job Captain</v>
          </cell>
          <cell r="H45" t="str">
            <v>ME1</v>
          </cell>
          <cell r="I45">
            <v>40000</v>
          </cell>
          <cell r="J45">
            <v>20000</v>
          </cell>
          <cell r="K45">
            <v>1315.07</v>
          </cell>
          <cell r="L45">
            <v>1832.06</v>
          </cell>
          <cell r="M45">
            <v>229.01</v>
          </cell>
          <cell r="N45">
            <v>286.26</v>
          </cell>
          <cell r="O45">
            <v>229.01</v>
          </cell>
          <cell r="P45">
            <v>595.42999999999995</v>
          </cell>
          <cell r="Q45">
            <v>297.70999999999998</v>
          </cell>
          <cell r="R45">
            <v>387.03</v>
          </cell>
          <cell r="S45">
            <v>22.9</v>
          </cell>
          <cell r="T45">
            <v>28.63</v>
          </cell>
          <cell r="U45">
            <v>22.9</v>
          </cell>
          <cell r="V45" t="str">
            <v>158-120795-8</v>
          </cell>
          <cell r="X45" t="str">
            <v>Lead CAD (H)</v>
          </cell>
          <cell r="Y45" t="str">
            <v>1st</v>
          </cell>
        </row>
        <row r="46">
          <cell r="A46" t="str">
            <v>V-326</v>
          </cell>
          <cell r="B46" t="str">
            <v>Mr.</v>
          </cell>
          <cell r="C46" t="str">
            <v>EVANGELISTA</v>
          </cell>
          <cell r="D46" t="str">
            <v>Patrick</v>
          </cell>
          <cell r="E46" t="str">
            <v>Barretto</v>
          </cell>
          <cell r="F46">
            <v>38152</v>
          </cell>
          <cell r="G46" t="str">
            <v>Designer 3 - (H)</v>
          </cell>
          <cell r="H46" t="str">
            <v>ME2</v>
          </cell>
          <cell r="I46">
            <v>33000</v>
          </cell>
          <cell r="J46">
            <v>16500</v>
          </cell>
          <cell r="K46">
            <v>1084.93</v>
          </cell>
          <cell r="L46">
            <v>1511.45</v>
          </cell>
          <cell r="M46">
            <v>188.93</v>
          </cell>
          <cell r="N46">
            <v>236.16</v>
          </cell>
          <cell r="O46">
            <v>188.93</v>
          </cell>
          <cell r="P46">
            <v>491.22</v>
          </cell>
          <cell r="Q46">
            <v>245.61</v>
          </cell>
          <cell r="R46">
            <v>319.29000000000002</v>
          </cell>
          <cell r="S46">
            <v>18.89</v>
          </cell>
          <cell r="T46">
            <v>23.62</v>
          </cell>
          <cell r="U46">
            <v>18.89</v>
          </cell>
          <cell r="V46" t="str">
            <v>158-120773-9</v>
          </cell>
          <cell r="X46" t="str">
            <v>Team Leader (H)</v>
          </cell>
          <cell r="Y46" t="str">
            <v>2nd</v>
          </cell>
        </row>
        <row r="47">
          <cell r="A47" t="str">
            <v>V-327</v>
          </cell>
          <cell r="B47" t="str">
            <v>Mr.</v>
          </cell>
          <cell r="C47" t="str">
            <v>VECINA</v>
          </cell>
          <cell r="D47" t="str">
            <v>Rafael</v>
          </cell>
          <cell r="E47" t="str">
            <v>De los Reyes</v>
          </cell>
          <cell r="F47">
            <v>38159</v>
          </cell>
          <cell r="G47" t="str">
            <v>Designer 1 - (H)</v>
          </cell>
          <cell r="H47" t="str">
            <v>ME2</v>
          </cell>
          <cell r="I47">
            <v>55000</v>
          </cell>
          <cell r="J47">
            <v>27500</v>
          </cell>
          <cell r="K47">
            <v>1808.22</v>
          </cell>
          <cell r="L47">
            <v>2519.08</v>
          </cell>
          <cell r="M47">
            <v>314.89</v>
          </cell>
          <cell r="N47">
            <v>393.61</v>
          </cell>
          <cell r="O47">
            <v>314.89</v>
          </cell>
          <cell r="P47">
            <v>818.71</v>
          </cell>
          <cell r="Q47">
            <v>409.36</v>
          </cell>
          <cell r="R47">
            <v>532.16</v>
          </cell>
          <cell r="S47">
            <v>31.49</v>
          </cell>
          <cell r="T47">
            <v>39.36</v>
          </cell>
          <cell r="U47">
            <v>31.49</v>
          </cell>
          <cell r="V47" t="str">
            <v>158-120812-4</v>
          </cell>
          <cell r="X47" t="str">
            <v>Coordinator (Yellow)</v>
          </cell>
          <cell r="Y47" t="str">
            <v>1st</v>
          </cell>
        </row>
        <row r="48">
          <cell r="A48" t="str">
            <v>V-328</v>
          </cell>
          <cell r="B48" t="str">
            <v>Mr.</v>
          </cell>
          <cell r="C48" t="str">
            <v>VILLANUEVA</v>
          </cell>
          <cell r="D48" t="str">
            <v>Arnel</v>
          </cell>
          <cell r="E48" t="str">
            <v>Samortin</v>
          </cell>
          <cell r="F48">
            <v>38139</v>
          </cell>
          <cell r="G48" t="str">
            <v>Job Captain</v>
          </cell>
          <cell r="H48" t="str">
            <v>S/HF</v>
          </cell>
          <cell r="I48">
            <v>17810.625</v>
          </cell>
          <cell r="J48">
            <v>8905.31</v>
          </cell>
          <cell r="K48">
            <v>585.54999999999995</v>
          </cell>
          <cell r="L48">
            <v>815.75</v>
          </cell>
          <cell r="M48">
            <v>101.97</v>
          </cell>
          <cell r="N48">
            <v>127.46</v>
          </cell>
          <cell r="O48">
            <v>101.97</v>
          </cell>
          <cell r="P48">
            <v>265.12</v>
          </cell>
          <cell r="Q48">
            <v>132.56</v>
          </cell>
          <cell r="R48">
            <v>172.33</v>
          </cell>
          <cell r="S48">
            <v>10.199999999999999</v>
          </cell>
          <cell r="T48">
            <v>12.75</v>
          </cell>
          <cell r="U48">
            <v>10.199999999999999</v>
          </cell>
          <cell r="V48" t="str">
            <v>158-120746-6</v>
          </cell>
          <cell r="X48" t="str">
            <v xml:space="preserve"> Lead CAD (H)</v>
          </cell>
          <cell r="Y48" t="str">
            <v>2nd</v>
          </cell>
        </row>
        <row r="49">
          <cell r="A49" t="str">
            <v>V-333</v>
          </cell>
          <cell r="B49" t="str">
            <v>Mr.</v>
          </cell>
          <cell r="C49" t="str">
            <v>SANTOS</v>
          </cell>
          <cell r="D49" t="str">
            <v>Adrian</v>
          </cell>
          <cell r="E49" t="str">
            <v>Santos</v>
          </cell>
          <cell r="F49">
            <v>38145</v>
          </cell>
          <cell r="G49" t="str">
            <v>Jr. Project Designer</v>
          </cell>
          <cell r="H49" t="str">
            <v>S</v>
          </cell>
          <cell r="I49">
            <v>15349.518101761252</v>
          </cell>
          <cell r="J49">
            <v>7674.76</v>
          </cell>
          <cell r="K49">
            <v>504.64</v>
          </cell>
          <cell r="L49">
            <v>703.03</v>
          </cell>
          <cell r="M49">
            <v>87.88</v>
          </cell>
          <cell r="N49">
            <v>109.85</v>
          </cell>
          <cell r="O49">
            <v>87.88</v>
          </cell>
          <cell r="P49">
            <v>228.49</v>
          </cell>
          <cell r="Q49">
            <v>114.24</v>
          </cell>
          <cell r="R49">
            <v>148.52000000000001</v>
          </cell>
          <cell r="S49">
            <v>8.7899999999999991</v>
          </cell>
          <cell r="T49">
            <v>10.99</v>
          </cell>
          <cell r="U49">
            <v>8.7899999999999991</v>
          </cell>
          <cell r="V49" t="str">
            <v>158-120731-4</v>
          </cell>
          <cell r="X49" t="str">
            <v>CAD (H)</v>
          </cell>
          <cell r="Y49" t="str">
            <v>2nd</v>
          </cell>
        </row>
        <row r="50">
          <cell r="A50" t="str">
            <v>V-334</v>
          </cell>
          <cell r="B50" t="str">
            <v>Mr.</v>
          </cell>
          <cell r="C50" t="str">
            <v>PAJARON</v>
          </cell>
          <cell r="D50" t="str">
            <v>Saturnino Jr.</v>
          </cell>
          <cell r="E50" t="str">
            <v>Manzo</v>
          </cell>
          <cell r="F50">
            <v>38166</v>
          </cell>
          <cell r="G50" t="str">
            <v>Jr. Project Designer</v>
          </cell>
          <cell r="H50" t="str">
            <v>S</v>
          </cell>
          <cell r="I50">
            <v>12250</v>
          </cell>
          <cell r="J50">
            <v>6125</v>
          </cell>
          <cell r="K50">
            <v>402.74</v>
          </cell>
          <cell r="L50">
            <v>561.07000000000005</v>
          </cell>
          <cell r="M50">
            <v>70.13</v>
          </cell>
          <cell r="N50">
            <v>87.66</v>
          </cell>
          <cell r="O50">
            <v>70.13</v>
          </cell>
          <cell r="P50">
            <v>182.34</v>
          </cell>
          <cell r="Q50">
            <v>91.17</v>
          </cell>
          <cell r="R50">
            <v>118.52</v>
          </cell>
          <cell r="S50">
            <v>7.01</v>
          </cell>
          <cell r="T50">
            <v>8.77</v>
          </cell>
          <cell r="U50">
            <v>7.01</v>
          </cell>
          <cell r="V50" t="str">
            <v>158-120830-6</v>
          </cell>
          <cell r="X50" t="str">
            <v>CAD (H)</v>
          </cell>
          <cell r="Y50" t="str">
            <v>1st</v>
          </cell>
        </row>
        <row r="51">
          <cell r="A51" t="str">
            <v>V-335</v>
          </cell>
          <cell r="B51" t="str">
            <v>Ms.</v>
          </cell>
          <cell r="C51" t="str">
            <v>CALETENA</v>
          </cell>
          <cell r="D51" t="str">
            <v xml:space="preserve">Diana </v>
          </cell>
          <cell r="E51" t="str">
            <v>Edu</v>
          </cell>
          <cell r="F51">
            <v>38166</v>
          </cell>
          <cell r="G51" t="str">
            <v>Jr. Project Designer</v>
          </cell>
          <cell r="H51" t="str">
            <v>S</v>
          </cell>
          <cell r="I51">
            <v>9000</v>
          </cell>
          <cell r="J51">
            <v>4500</v>
          </cell>
          <cell r="K51">
            <v>295.89</v>
          </cell>
          <cell r="L51">
            <v>412.21</v>
          </cell>
          <cell r="M51">
            <v>51.53</v>
          </cell>
          <cell r="N51">
            <v>64.41</v>
          </cell>
          <cell r="O51">
            <v>51.53</v>
          </cell>
          <cell r="P51">
            <v>133.97999999999999</v>
          </cell>
          <cell r="Q51">
            <v>66.989999999999995</v>
          </cell>
          <cell r="R51">
            <v>87.09</v>
          </cell>
          <cell r="S51">
            <v>5.15</v>
          </cell>
          <cell r="T51">
            <v>6.44</v>
          </cell>
          <cell r="U51">
            <v>5.15</v>
          </cell>
          <cell r="V51" t="str">
            <v>158-120860-4</v>
          </cell>
          <cell r="Y51" t="str">
            <v>1st</v>
          </cell>
        </row>
        <row r="52">
          <cell r="A52" t="str">
            <v>V-336</v>
          </cell>
          <cell r="B52" t="str">
            <v>Mr.</v>
          </cell>
          <cell r="C52" t="str">
            <v>ORTIYAS</v>
          </cell>
          <cell r="D52" t="str">
            <v>Jun</v>
          </cell>
          <cell r="E52" t="str">
            <v>Trestiza</v>
          </cell>
          <cell r="F52">
            <v>38166</v>
          </cell>
          <cell r="G52" t="str">
            <v>Jr. Project Designer</v>
          </cell>
          <cell r="H52" t="str">
            <v>ME2</v>
          </cell>
          <cell r="I52">
            <v>19235.95</v>
          </cell>
          <cell r="J52">
            <v>9617.98</v>
          </cell>
          <cell r="K52">
            <v>632.41</v>
          </cell>
          <cell r="L52">
            <v>881.04</v>
          </cell>
          <cell r="M52">
            <v>110.13</v>
          </cell>
          <cell r="N52">
            <v>137.66</v>
          </cell>
          <cell r="O52">
            <v>110.13</v>
          </cell>
          <cell r="P52">
            <v>286.33999999999997</v>
          </cell>
          <cell r="Q52">
            <v>143.16999999999999</v>
          </cell>
          <cell r="R52">
            <v>186.12</v>
          </cell>
          <cell r="S52">
            <v>11.01</v>
          </cell>
          <cell r="T52">
            <v>13.77</v>
          </cell>
          <cell r="U52">
            <v>11.01</v>
          </cell>
          <cell r="V52" t="str">
            <v>158-120844-6</v>
          </cell>
          <cell r="X52" t="str">
            <v>CAD (H)</v>
          </cell>
          <cell r="Y52" t="str">
            <v>2nd</v>
          </cell>
        </row>
        <row r="53">
          <cell r="A53" t="str">
            <v>V-339</v>
          </cell>
          <cell r="B53" t="str">
            <v>Mr.</v>
          </cell>
          <cell r="C53" t="str">
            <v>BERNARDO</v>
          </cell>
          <cell r="D53" t="str">
            <v>Rosibern</v>
          </cell>
          <cell r="E53" t="str">
            <v>Sison</v>
          </cell>
          <cell r="F53">
            <v>38166</v>
          </cell>
          <cell r="G53" t="str">
            <v>Job Captain</v>
          </cell>
          <cell r="H53" t="str">
            <v>S/HF</v>
          </cell>
          <cell r="I53">
            <v>17810.625</v>
          </cell>
          <cell r="J53">
            <v>8905.31</v>
          </cell>
          <cell r="K53">
            <v>585.54999999999995</v>
          </cell>
          <cell r="L53">
            <v>815.75</v>
          </cell>
          <cell r="M53">
            <v>101.97</v>
          </cell>
          <cell r="N53">
            <v>127.46</v>
          </cell>
          <cell r="O53">
            <v>101.97</v>
          </cell>
          <cell r="P53">
            <v>265.12</v>
          </cell>
          <cell r="Q53">
            <v>132.56</v>
          </cell>
          <cell r="R53">
            <v>172.33</v>
          </cell>
          <cell r="S53">
            <v>10.199999999999999</v>
          </cell>
          <cell r="T53">
            <v>12.75</v>
          </cell>
          <cell r="U53">
            <v>10.199999999999999</v>
          </cell>
          <cell r="V53" t="str">
            <v>158-120832-0</v>
          </cell>
          <cell r="X53" t="str">
            <v>Lead CAD (H)</v>
          </cell>
          <cell r="Y53" t="str">
            <v>2nd</v>
          </cell>
        </row>
        <row r="54">
          <cell r="A54" t="str">
            <v>V-340</v>
          </cell>
          <cell r="B54" t="str">
            <v>Ms.</v>
          </cell>
          <cell r="C54" t="str">
            <v>MORALES</v>
          </cell>
          <cell r="D54" t="str">
            <v>Erlissa</v>
          </cell>
          <cell r="E54" t="str">
            <v>de Lara</v>
          </cell>
          <cell r="F54">
            <v>38166</v>
          </cell>
          <cell r="G54" t="str">
            <v>Job Captain</v>
          </cell>
          <cell r="H54" t="str">
            <v>S/HF1</v>
          </cell>
          <cell r="I54">
            <v>19017.206044024377</v>
          </cell>
          <cell r="J54">
            <v>9508.6</v>
          </cell>
          <cell r="K54">
            <v>625.22</v>
          </cell>
          <cell r="L54">
            <v>871.02</v>
          </cell>
          <cell r="M54">
            <v>108.88</v>
          </cell>
          <cell r="N54">
            <v>136.1</v>
          </cell>
          <cell r="O54">
            <v>108.88</v>
          </cell>
          <cell r="P54">
            <v>283.08999999999997</v>
          </cell>
          <cell r="Q54">
            <v>141.54</v>
          </cell>
          <cell r="R54">
            <v>184.01</v>
          </cell>
          <cell r="S54">
            <v>10.89</v>
          </cell>
          <cell r="T54">
            <v>13.61</v>
          </cell>
          <cell r="U54">
            <v>10.89</v>
          </cell>
          <cell r="V54" t="str">
            <v>158-120858-6</v>
          </cell>
          <cell r="X54" t="str">
            <v>Lead CAD (H)</v>
          </cell>
          <cell r="Y54" t="str">
            <v>1st</v>
          </cell>
        </row>
        <row r="55">
          <cell r="A55" t="str">
            <v>V-344</v>
          </cell>
          <cell r="B55" t="str">
            <v>Ms.</v>
          </cell>
          <cell r="C55" t="str">
            <v>SIASICO</v>
          </cell>
          <cell r="D55" t="str">
            <v>Kristine Grace</v>
          </cell>
          <cell r="E55" t="str">
            <v>de Pedro</v>
          </cell>
          <cell r="F55">
            <v>38175</v>
          </cell>
          <cell r="G55" t="str">
            <v>Designer 3 - (S)</v>
          </cell>
          <cell r="H55" t="str">
            <v>S</v>
          </cell>
          <cell r="I55">
            <v>29235</v>
          </cell>
          <cell r="J55">
            <v>14617.5</v>
          </cell>
          <cell r="K55">
            <v>961.15</v>
          </cell>
          <cell r="L55">
            <v>1339.01</v>
          </cell>
          <cell r="M55">
            <v>167.38</v>
          </cell>
          <cell r="N55">
            <v>209.23</v>
          </cell>
          <cell r="O55">
            <v>167.38</v>
          </cell>
          <cell r="P55">
            <v>435.19</v>
          </cell>
          <cell r="Q55">
            <v>217.59</v>
          </cell>
          <cell r="R55">
            <v>282.87</v>
          </cell>
          <cell r="S55">
            <v>16.739999999999998</v>
          </cell>
          <cell r="T55">
            <v>20.92</v>
          </cell>
          <cell r="U55">
            <v>16.739999999999998</v>
          </cell>
          <cell r="V55" t="str">
            <v>158-120843-4</v>
          </cell>
          <cell r="X55" t="str">
            <v>Team Leader (S)</v>
          </cell>
          <cell r="Y55" t="str">
            <v>1st</v>
          </cell>
        </row>
        <row r="56">
          <cell r="A56" t="str">
            <v>V-345</v>
          </cell>
          <cell r="B56" t="str">
            <v>Ms.</v>
          </cell>
          <cell r="C56" t="str">
            <v>BONIFACIO</v>
          </cell>
          <cell r="D56" t="str">
            <v xml:space="preserve">Cheryl </v>
          </cell>
          <cell r="E56" t="str">
            <v>Gil</v>
          </cell>
          <cell r="F56">
            <v>38180</v>
          </cell>
          <cell r="G56" t="str">
            <v>Designer 3 - (S)</v>
          </cell>
          <cell r="H56" t="str">
            <v>S</v>
          </cell>
          <cell r="I56">
            <v>28184</v>
          </cell>
          <cell r="J56">
            <v>14092</v>
          </cell>
          <cell r="K56">
            <v>926.6</v>
          </cell>
          <cell r="L56">
            <v>1290.8699999999999</v>
          </cell>
          <cell r="M56">
            <v>161.36000000000001</v>
          </cell>
          <cell r="N56">
            <v>201.7</v>
          </cell>
          <cell r="O56">
            <v>161.36000000000001</v>
          </cell>
          <cell r="P56">
            <v>419.54</v>
          </cell>
          <cell r="Q56">
            <v>209.77</v>
          </cell>
          <cell r="R56">
            <v>272.7</v>
          </cell>
          <cell r="S56">
            <v>16.14</v>
          </cell>
          <cell r="T56">
            <v>20.170000000000002</v>
          </cell>
          <cell r="U56">
            <v>16.14</v>
          </cell>
          <cell r="V56" t="str">
            <v>158-120848-3</v>
          </cell>
          <cell r="X56" t="str">
            <v>Team Leader (S)</v>
          </cell>
          <cell r="Y56" t="str">
            <v>1st</v>
          </cell>
        </row>
        <row r="57">
          <cell r="A57" t="str">
            <v>V-346</v>
          </cell>
          <cell r="B57" t="str">
            <v>Mr.</v>
          </cell>
          <cell r="C57" t="str">
            <v>ABASOLO</v>
          </cell>
          <cell r="D57" t="str">
            <v>Arturo Jr.</v>
          </cell>
          <cell r="E57" t="str">
            <v>Panotes</v>
          </cell>
          <cell r="F57">
            <v>38184</v>
          </cell>
          <cell r="G57" t="str">
            <v>Sr. Job Captain</v>
          </cell>
          <cell r="H57" t="str">
            <v>S</v>
          </cell>
          <cell r="I57">
            <v>38000</v>
          </cell>
          <cell r="J57">
            <v>19000</v>
          </cell>
          <cell r="K57">
            <v>1249.32</v>
          </cell>
          <cell r="L57">
            <v>1740.46</v>
          </cell>
          <cell r="M57">
            <v>217.56</v>
          </cell>
          <cell r="N57">
            <v>271.95</v>
          </cell>
          <cell r="O57">
            <v>217.56</v>
          </cell>
          <cell r="P57">
            <v>565.66</v>
          </cell>
          <cell r="Q57">
            <v>282.83</v>
          </cell>
          <cell r="R57">
            <v>367.68</v>
          </cell>
          <cell r="S57">
            <v>21.76</v>
          </cell>
          <cell r="T57">
            <v>27.2</v>
          </cell>
          <cell r="U57">
            <v>21.76</v>
          </cell>
          <cell r="V57" t="str">
            <v>158-121122-6</v>
          </cell>
          <cell r="X57" t="str">
            <v xml:space="preserve"> Lead CAD (H)</v>
          </cell>
          <cell r="Y57" t="str">
            <v>2nd</v>
          </cell>
        </row>
        <row r="58">
          <cell r="A58" t="str">
            <v>V-348</v>
          </cell>
          <cell r="B58" t="str">
            <v>Mr.</v>
          </cell>
          <cell r="C58" t="str">
            <v>RAGASA</v>
          </cell>
          <cell r="D58" t="str">
            <v>Ryan Jay</v>
          </cell>
          <cell r="E58" t="str">
            <v>Ceria</v>
          </cell>
          <cell r="F58">
            <v>38184</v>
          </cell>
          <cell r="G58" t="str">
            <v>Graphic Artist</v>
          </cell>
          <cell r="H58" t="str">
            <v>S</v>
          </cell>
          <cell r="I58">
            <v>14719.293032786885</v>
          </cell>
          <cell r="J58">
            <v>7359.65</v>
          </cell>
          <cell r="K58">
            <v>483.92</v>
          </cell>
          <cell r="L58">
            <v>674.17</v>
          </cell>
          <cell r="M58">
            <v>84.27</v>
          </cell>
          <cell r="N58">
            <v>105.34</v>
          </cell>
          <cell r="O58">
            <v>84.27</v>
          </cell>
          <cell r="P58">
            <v>219.1</v>
          </cell>
          <cell r="Q58">
            <v>109.55</v>
          </cell>
          <cell r="R58">
            <v>142.41999999999999</v>
          </cell>
          <cell r="S58">
            <v>8.43</v>
          </cell>
          <cell r="T58">
            <v>10.53</v>
          </cell>
          <cell r="U58">
            <v>8.43</v>
          </cell>
          <cell r="V58" t="str">
            <v>158-121129-9</v>
          </cell>
          <cell r="X58" t="str">
            <v>Graphic Artist</v>
          </cell>
          <cell r="Y58" t="str">
            <v>2nd</v>
          </cell>
        </row>
        <row r="59">
          <cell r="A59" t="str">
            <v>V-349</v>
          </cell>
          <cell r="B59" t="str">
            <v>Ms.</v>
          </cell>
          <cell r="C59" t="str">
            <v>PERALTA</v>
          </cell>
          <cell r="D59" t="str">
            <v>Maybelle Anne</v>
          </cell>
          <cell r="E59" t="str">
            <v>Malong</v>
          </cell>
          <cell r="F59">
            <v>38187</v>
          </cell>
          <cell r="G59" t="str">
            <v>Designer 3 - (S)</v>
          </cell>
          <cell r="H59" t="str">
            <v>S</v>
          </cell>
          <cell r="I59">
            <v>18975.38</v>
          </cell>
          <cell r="J59">
            <v>9487.69</v>
          </cell>
          <cell r="K59">
            <v>623.85</v>
          </cell>
          <cell r="L59">
            <v>869.1</v>
          </cell>
          <cell r="M59">
            <v>108.64</v>
          </cell>
          <cell r="N59">
            <v>135.80000000000001</v>
          </cell>
          <cell r="O59">
            <v>108.64</v>
          </cell>
          <cell r="P59">
            <v>282.45999999999998</v>
          </cell>
          <cell r="Q59">
            <v>141.22999999999999</v>
          </cell>
          <cell r="R59">
            <v>183.6</v>
          </cell>
          <cell r="S59">
            <v>10.86</v>
          </cell>
          <cell r="T59">
            <v>13.58</v>
          </cell>
          <cell r="U59">
            <v>10.86</v>
          </cell>
          <cell r="V59" t="str">
            <v>158-120850-1</v>
          </cell>
          <cell r="X59" t="str">
            <v>Team Leader (S)</v>
          </cell>
          <cell r="Y59" t="str">
            <v>1st</v>
          </cell>
        </row>
        <row r="60">
          <cell r="A60" t="str">
            <v>V-350</v>
          </cell>
          <cell r="B60" t="str">
            <v>Ms.</v>
          </cell>
          <cell r="C60" t="str">
            <v>BALLESTEROS</v>
          </cell>
          <cell r="D60" t="str">
            <v>Nina Cecilia</v>
          </cell>
          <cell r="E60" t="str">
            <v>Villanueva</v>
          </cell>
          <cell r="F60">
            <v>38187</v>
          </cell>
          <cell r="G60" t="str">
            <v>Designer 3 - (S)</v>
          </cell>
          <cell r="H60" t="str">
            <v>S</v>
          </cell>
          <cell r="I60">
            <v>28987</v>
          </cell>
          <cell r="J60">
            <v>14493.5</v>
          </cell>
          <cell r="K60">
            <v>953</v>
          </cell>
          <cell r="L60">
            <v>1327.65</v>
          </cell>
          <cell r="M60">
            <v>165.96</v>
          </cell>
          <cell r="N60">
            <v>207.45</v>
          </cell>
          <cell r="O60">
            <v>165.96</v>
          </cell>
          <cell r="P60">
            <v>431.5</v>
          </cell>
          <cell r="Q60">
            <v>215.75</v>
          </cell>
          <cell r="R60">
            <v>280.47000000000003</v>
          </cell>
          <cell r="S60">
            <v>16.600000000000001</v>
          </cell>
          <cell r="T60">
            <v>20.75</v>
          </cell>
          <cell r="U60">
            <v>16.600000000000001</v>
          </cell>
          <cell r="V60" t="str">
            <v>158-120849-5</v>
          </cell>
          <cell r="X60" t="str">
            <v>Team Leader (S)</v>
          </cell>
          <cell r="Y60" t="str">
            <v>1st</v>
          </cell>
        </row>
        <row r="61">
          <cell r="A61" t="str">
            <v>V-352</v>
          </cell>
          <cell r="B61" t="str">
            <v>Ms.</v>
          </cell>
          <cell r="C61" t="str">
            <v>GEOGRAFO</v>
          </cell>
          <cell r="D61" t="str">
            <v>Nelsie</v>
          </cell>
          <cell r="E61" t="str">
            <v>Nunez</v>
          </cell>
          <cell r="F61">
            <v>38201</v>
          </cell>
          <cell r="G61" t="str">
            <v>Sr. Job Captain</v>
          </cell>
          <cell r="H61" t="str">
            <v>S</v>
          </cell>
          <cell r="I61">
            <v>38000</v>
          </cell>
          <cell r="J61">
            <v>19000</v>
          </cell>
          <cell r="K61">
            <v>1249.32</v>
          </cell>
          <cell r="L61">
            <v>1740.46</v>
          </cell>
          <cell r="M61">
            <v>217.56</v>
          </cell>
          <cell r="N61">
            <v>271.95</v>
          </cell>
          <cell r="O61">
            <v>217.56</v>
          </cell>
          <cell r="P61">
            <v>565.66</v>
          </cell>
          <cell r="Q61">
            <v>282.83</v>
          </cell>
          <cell r="R61">
            <v>367.68</v>
          </cell>
          <cell r="S61">
            <v>21.76</v>
          </cell>
          <cell r="T61">
            <v>27.2</v>
          </cell>
          <cell r="U61">
            <v>21.76</v>
          </cell>
          <cell r="V61" t="str">
            <v>158-121108-1</v>
          </cell>
          <cell r="X61" t="str">
            <v>Lead CAD (H)</v>
          </cell>
          <cell r="Y61" t="str">
            <v>2nd</v>
          </cell>
        </row>
        <row r="62">
          <cell r="A62" t="str">
            <v>V-353</v>
          </cell>
          <cell r="B62" t="str">
            <v>Mr.</v>
          </cell>
          <cell r="C62" t="str">
            <v>IRANON</v>
          </cell>
          <cell r="D62" t="str">
            <v>Diosdado Doy</v>
          </cell>
          <cell r="E62" t="str">
            <v>Baquiran</v>
          </cell>
          <cell r="F62">
            <v>38201</v>
          </cell>
          <cell r="G62" t="str">
            <v>Designer 3 - (S)</v>
          </cell>
          <cell r="H62" t="str">
            <v>S</v>
          </cell>
          <cell r="I62">
            <v>29200</v>
          </cell>
          <cell r="J62">
            <v>14600</v>
          </cell>
          <cell r="K62">
            <v>960</v>
          </cell>
          <cell r="L62">
            <v>1337.4</v>
          </cell>
          <cell r="M62">
            <v>167.18</v>
          </cell>
          <cell r="N62">
            <v>208.98</v>
          </cell>
          <cell r="O62">
            <v>167.18</v>
          </cell>
          <cell r="P62">
            <v>434.67</v>
          </cell>
          <cell r="Q62">
            <v>217.33</v>
          </cell>
          <cell r="R62">
            <v>282.52999999999997</v>
          </cell>
          <cell r="S62">
            <v>16.72</v>
          </cell>
          <cell r="T62">
            <v>20.9</v>
          </cell>
          <cell r="U62">
            <v>16.72</v>
          </cell>
          <cell r="V62" t="str">
            <v>158-121107-0</v>
          </cell>
          <cell r="X62" t="str">
            <v>Team Leader (S)</v>
          </cell>
          <cell r="Y62" t="str">
            <v>2nd</v>
          </cell>
        </row>
        <row r="63">
          <cell r="A63" t="str">
            <v>V-355</v>
          </cell>
          <cell r="B63" t="str">
            <v>Mr.</v>
          </cell>
          <cell r="C63" t="str">
            <v>BALDONADO</v>
          </cell>
          <cell r="D63" t="str">
            <v>Julius Cesar</v>
          </cell>
          <cell r="E63" t="str">
            <v>Balgoma</v>
          </cell>
          <cell r="F63">
            <v>38201</v>
          </cell>
          <cell r="G63" t="str">
            <v>Designer 3 - (H)</v>
          </cell>
          <cell r="H63" t="str">
            <v>S</v>
          </cell>
          <cell r="I63">
            <v>30015</v>
          </cell>
          <cell r="J63">
            <v>15007.5</v>
          </cell>
          <cell r="K63">
            <v>986.79</v>
          </cell>
          <cell r="L63">
            <v>1374.73</v>
          </cell>
          <cell r="M63">
            <v>171.84</v>
          </cell>
          <cell r="N63">
            <v>214.8</v>
          </cell>
          <cell r="O63">
            <v>171.84</v>
          </cell>
          <cell r="P63">
            <v>446.78</v>
          </cell>
          <cell r="Q63">
            <v>223.39</v>
          </cell>
          <cell r="R63">
            <v>290.41000000000003</v>
          </cell>
          <cell r="S63">
            <v>17.18</v>
          </cell>
          <cell r="T63">
            <v>21.48</v>
          </cell>
          <cell r="U63">
            <v>17.18</v>
          </cell>
          <cell r="V63" t="str">
            <v>158-121106-8</v>
          </cell>
          <cell r="X63" t="str">
            <v>Team Leader (H)</v>
          </cell>
          <cell r="Y63" t="str">
            <v>1st</v>
          </cell>
        </row>
        <row r="64">
          <cell r="A64" t="str">
            <v>V-356</v>
          </cell>
          <cell r="B64" t="str">
            <v>Mr.</v>
          </cell>
          <cell r="C64" t="str">
            <v>APUNTAR</v>
          </cell>
          <cell r="D64" t="str">
            <v>Leonides</v>
          </cell>
          <cell r="E64" t="str">
            <v>Garcia</v>
          </cell>
          <cell r="F64">
            <v>38231</v>
          </cell>
          <cell r="G64" t="str">
            <v>Designer 1 - (H)</v>
          </cell>
          <cell r="H64" t="str">
            <v>ME1</v>
          </cell>
          <cell r="I64">
            <v>85000</v>
          </cell>
          <cell r="J64">
            <v>42500</v>
          </cell>
          <cell r="K64">
            <v>2794.52</v>
          </cell>
          <cell r="L64">
            <v>3893.13</v>
          </cell>
          <cell r="M64">
            <v>486.64</v>
          </cell>
          <cell r="N64">
            <v>608.29999999999995</v>
          </cell>
          <cell r="O64">
            <v>486.64</v>
          </cell>
          <cell r="P64">
            <v>1265.26</v>
          </cell>
          <cell r="Q64">
            <v>632.63</v>
          </cell>
          <cell r="R64">
            <v>822.42</v>
          </cell>
          <cell r="S64">
            <v>48.66</v>
          </cell>
          <cell r="T64">
            <v>60.83</v>
          </cell>
          <cell r="U64">
            <v>48.66</v>
          </cell>
          <cell r="V64" t="str">
            <v>158-121214-0</v>
          </cell>
          <cell r="X64" t="str">
            <v>Coordinator (Silver)</v>
          </cell>
          <cell r="Y64" t="str">
            <v>2nd</v>
          </cell>
        </row>
        <row r="65">
          <cell r="A65" t="str">
            <v>V-357</v>
          </cell>
          <cell r="B65" t="str">
            <v>Mr.</v>
          </cell>
          <cell r="C65" t="str">
            <v xml:space="preserve">NORTE </v>
          </cell>
          <cell r="D65" t="str">
            <v xml:space="preserve">Jonathan </v>
          </cell>
          <cell r="E65" t="str">
            <v>Talagtag</v>
          </cell>
          <cell r="F65">
            <v>38246</v>
          </cell>
          <cell r="G65" t="str">
            <v>Job Captain</v>
          </cell>
          <cell r="H65" t="str">
            <v>ME</v>
          </cell>
          <cell r="I65">
            <v>17371.720372184132</v>
          </cell>
          <cell r="J65">
            <v>8685.86</v>
          </cell>
          <cell r="K65">
            <v>571.13</v>
          </cell>
          <cell r="L65">
            <v>795.65</v>
          </cell>
          <cell r="M65">
            <v>99.46</v>
          </cell>
          <cell r="N65">
            <v>124.33</v>
          </cell>
          <cell r="O65">
            <v>99.46</v>
          </cell>
          <cell r="P65">
            <v>258.60000000000002</v>
          </cell>
          <cell r="Q65">
            <v>129.30000000000001</v>
          </cell>
          <cell r="R65">
            <v>168.09</v>
          </cell>
          <cell r="S65">
            <v>9.9499999999999993</v>
          </cell>
          <cell r="T65">
            <v>12.43</v>
          </cell>
          <cell r="U65">
            <v>9.9499999999999993</v>
          </cell>
          <cell r="V65" t="str">
            <v>158-121258-9</v>
          </cell>
          <cell r="X65" t="str">
            <v>Lead CAD (BCHK)</v>
          </cell>
          <cell r="Y65" t="str">
            <v>1st</v>
          </cell>
        </row>
        <row r="66">
          <cell r="A66" t="str">
            <v>V-358</v>
          </cell>
          <cell r="B66" t="str">
            <v>Mr.</v>
          </cell>
          <cell r="C66" t="str">
            <v>ALDELMITA</v>
          </cell>
          <cell r="D66" t="str">
            <v xml:space="preserve">John Carlo </v>
          </cell>
          <cell r="E66" t="str">
            <v>Abanto</v>
          </cell>
          <cell r="F66">
            <v>38246</v>
          </cell>
          <cell r="G66" t="str">
            <v>Job Captain</v>
          </cell>
          <cell r="H66" t="str">
            <v>S</v>
          </cell>
          <cell r="I66">
            <v>18278.355058365756</v>
          </cell>
          <cell r="J66">
            <v>9139.18</v>
          </cell>
          <cell r="K66">
            <v>600.92999999999995</v>
          </cell>
          <cell r="L66">
            <v>837.18</v>
          </cell>
          <cell r="M66">
            <v>104.65</v>
          </cell>
          <cell r="N66">
            <v>130.81</v>
          </cell>
          <cell r="O66">
            <v>104.65</v>
          </cell>
          <cell r="P66">
            <v>272.08999999999997</v>
          </cell>
          <cell r="Q66">
            <v>136.05000000000001</v>
          </cell>
          <cell r="R66">
            <v>176.86</v>
          </cell>
          <cell r="S66">
            <v>10.47</v>
          </cell>
          <cell r="T66">
            <v>13.08</v>
          </cell>
          <cell r="U66">
            <v>10.47</v>
          </cell>
          <cell r="V66" t="str">
            <v>158-121268-1</v>
          </cell>
          <cell r="X66" t="str">
            <v>Lead CAD (BCHK)</v>
          </cell>
          <cell r="Y66" t="str">
            <v>2nd</v>
          </cell>
        </row>
        <row r="67">
          <cell r="A67" t="str">
            <v>V-359</v>
          </cell>
          <cell r="B67" t="str">
            <v>Mr.</v>
          </cell>
          <cell r="C67" t="str">
            <v>SANTIAGO</v>
          </cell>
          <cell r="D67" t="str">
            <v>Jordan</v>
          </cell>
          <cell r="E67" t="str">
            <v>Acenas</v>
          </cell>
          <cell r="F67">
            <v>38246</v>
          </cell>
          <cell r="G67" t="str">
            <v>CAD Encoder</v>
          </cell>
          <cell r="H67" t="str">
            <v>S</v>
          </cell>
          <cell r="I67">
            <v>10500</v>
          </cell>
          <cell r="J67">
            <v>5250</v>
          </cell>
          <cell r="K67">
            <v>345.21</v>
          </cell>
          <cell r="L67">
            <v>480.92</v>
          </cell>
          <cell r="M67">
            <v>60.12</v>
          </cell>
          <cell r="N67">
            <v>75.150000000000006</v>
          </cell>
          <cell r="O67">
            <v>60.12</v>
          </cell>
          <cell r="P67">
            <v>156.31</v>
          </cell>
          <cell r="Q67">
            <v>78.16</v>
          </cell>
          <cell r="R67">
            <v>101.6</v>
          </cell>
          <cell r="S67">
            <v>6.01</v>
          </cell>
          <cell r="T67">
            <v>7.52</v>
          </cell>
          <cell r="U67">
            <v>6.01</v>
          </cell>
          <cell r="V67" t="str">
            <v>158-121259-0</v>
          </cell>
          <cell r="X67" t="str">
            <v>CAD (S)</v>
          </cell>
          <cell r="Y67" t="str">
            <v>2nd</v>
          </cell>
        </row>
        <row r="68">
          <cell r="A68" t="str">
            <v>V-361</v>
          </cell>
          <cell r="B68" t="str">
            <v>Mr.</v>
          </cell>
          <cell r="C68" t="str">
            <v>CALIMLIM</v>
          </cell>
          <cell r="D68" t="str">
            <v>Rosauro</v>
          </cell>
          <cell r="E68" t="str">
            <v>Marcial</v>
          </cell>
          <cell r="F68">
            <v>38285</v>
          </cell>
          <cell r="G68" t="str">
            <v>Job Captain</v>
          </cell>
          <cell r="H68" t="str">
            <v>ME1</v>
          </cell>
          <cell r="I68">
            <v>18278.355058365756</v>
          </cell>
          <cell r="J68">
            <v>9139.18</v>
          </cell>
          <cell r="K68">
            <v>600.92999999999995</v>
          </cell>
          <cell r="L68">
            <v>837.18</v>
          </cell>
          <cell r="M68">
            <v>104.65</v>
          </cell>
          <cell r="N68">
            <v>130.81</v>
          </cell>
          <cell r="O68">
            <v>104.65</v>
          </cell>
          <cell r="P68">
            <v>272.08999999999997</v>
          </cell>
          <cell r="Q68">
            <v>136.05000000000001</v>
          </cell>
          <cell r="R68">
            <v>176.86</v>
          </cell>
          <cell r="S68">
            <v>10.47</v>
          </cell>
          <cell r="T68">
            <v>13.08</v>
          </cell>
          <cell r="U68">
            <v>10.47</v>
          </cell>
          <cell r="V68" t="str">
            <v>158-121303-0</v>
          </cell>
          <cell r="X68" t="str">
            <v>Lead CAD (BCHK)</v>
          </cell>
          <cell r="Y68" t="str">
            <v>1st</v>
          </cell>
        </row>
        <row r="69">
          <cell r="A69" t="str">
            <v>V-362</v>
          </cell>
          <cell r="B69" t="str">
            <v>Mr.</v>
          </cell>
          <cell r="C69" t="str">
            <v xml:space="preserve">YAP </v>
          </cell>
          <cell r="D69" t="str">
            <v>Rosalio III</v>
          </cell>
          <cell r="E69" t="str">
            <v>Dalman</v>
          </cell>
          <cell r="F69">
            <v>38285</v>
          </cell>
          <cell r="G69" t="str">
            <v>Job Captain</v>
          </cell>
          <cell r="H69" t="str">
            <v>S</v>
          </cell>
          <cell r="I69">
            <v>18176.385431549075</v>
          </cell>
          <cell r="J69">
            <v>9088.19</v>
          </cell>
          <cell r="K69">
            <v>597.58000000000004</v>
          </cell>
          <cell r="L69">
            <v>832.51</v>
          </cell>
          <cell r="M69">
            <v>104.06</v>
          </cell>
          <cell r="N69">
            <v>130.08000000000001</v>
          </cell>
          <cell r="O69">
            <v>104.06</v>
          </cell>
          <cell r="P69">
            <v>270.56</v>
          </cell>
          <cell r="Q69">
            <v>135.28</v>
          </cell>
          <cell r="R69">
            <v>175.86</v>
          </cell>
          <cell r="S69">
            <v>10.41</v>
          </cell>
          <cell r="T69">
            <v>13.01</v>
          </cell>
          <cell r="U69">
            <v>10.41</v>
          </cell>
          <cell r="V69" t="str">
            <v>158-121298-0</v>
          </cell>
          <cell r="X69" t="str">
            <v>Lead CAD (H)</v>
          </cell>
          <cell r="Y69" t="str">
            <v>2nd</v>
          </cell>
        </row>
        <row r="70">
          <cell r="A70" t="str">
            <v>V-363</v>
          </cell>
          <cell r="B70" t="str">
            <v>Mr.</v>
          </cell>
          <cell r="C70" t="str">
            <v>SAYO</v>
          </cell>
          <cell r="D70" t="str">
            <v>Patrick Albert</v>
          </cell>
          <cell r="E70" t="str">
            <v>Clavio</v>
          </cell>
          <cell r="F70">
            <v>38285</v>
          </cell>
          <cell r="G70" t="str">
            <v>Job Captain</v>
          </cell>
          <cell r="H70" t="str">
            <v>S</v>
          </cell>
          <cell r="I70">
            <v>18278.355058365756</v>
          </cell>
          <cell r="J70">
            <v>9139.18</v>
          </cell>
          <cell r="K70">
            <v>600.92999999999995</v>
          </cell>
          <cell r="L70">
            <v>837.18</v>
          </cell>
          <cell r="M70">
            <v>104.65</v>
          </cell>
          <cell r="N70">
            <v>130.81</v>
          </cell>
          <cell r="O70">
            <v>104.65</v>
          </cell>
          <cell r="P70">
            <v>272.08999999999997</v>
          </cell>
          <cell r="Q70">
            <v>136.05000000000001</v>
          </cell>
          <cell r="R70">
            <v>176.86</v>
          </cell>
          <cell r="S70">
            <v>10.47</v>
          </cell>
          <cell r="T70">
            <v>13.08</v>
          </cell>
          <cell r="U70">
            <v>10.47</v>
          </cell>
          <cell r="V70" t="str">
            <v>158-121297-8</v>
          </cell>
          <cell r="X70" t="str">
            <v>Lead CAD (BCHK)</v>
          </cell>
          <cell r="Y70" t="str">
            <v>2nd</v>
          </cell>
        </row>
        <row r="71">
          <cell r="A71" t="str">
            <v>V-364</v>
          </cell>
          <cell r="B71" t="str">
            <v>Mr.</v>
          </cell>
          <cell r="C71" t="str">
            <v>CILLO</v>
          </cell>
          <cell r="D71" t="str">
            <v>Joselito</v>
          </cell>
          <cell r="E71" t="str">
            <v>Balucio</v>
          </cell>
          <cell r="F71">
            <v>38294</v>
          </cell>
          <cell r="G71" t="str">
            <v>Designer 3 - (H)</v>
          </cell>
          <cell r="H71" t="str">
            <v>ME3</v>
          </cell>
          <cell r="I71">
            <v>30000</v>
          </cell>
          <cell r="J71">
            <v>15000</v>
          </cell>
          <cell r="K71">
            <v>986.3</v>
          </cell>
          <cell r="L71">
            <v>1374.05</v>
          </cell>
          <cell r="M71">
            <v>171.76</v>
          </cell>
          <cell r="N71">
            <v>214.7</v>
          </cell>
          <cell r="O71">
            <v>171.76</v>
          </cell>
          <cell r="P71">
            <v>446.58</v>
          </cell>
          <cell r="Q71">
            <v>223.29</v>
          </cell>
          <cell r="R71">
            <v>290.27</v>
          </cell>
          <cell r="S71">
            <v>17.18</v>
          </cell>
          <cell r="T71">
            <v>21.47</v>
          </cell>
          <cell r="U71">
            <v>17.18</v>
          </cell>
          <cell r="V71" t="str">
            <v>158-121299-1</v>
          </cell>
          <cell r="X71" t="str">
            <v>Team Leader (H)</v>
          </cell>
          <cell r="Y71" t="str">
            <v>2nd</v>
          </cell>
        </row>
        <row r="72">
          <cell r="A72" t="str">
            <v>V-367</v>
          </cell>
          <cell r="B72" t="str">
            <v>Ms.</v>
          </cell>
          <cell r="C72" t="str">
            <v>SOLDEVILLA</v>
          </cell>
          <cell r="D72" t="str">
            <v>Arnette</v>
          </cell>
          <cell r="E72" t="str">
            <v>Iturrios</v>
          </cell>
          <cell r="F72">
            <v>38307</v>
          </cell>
          <cell r="G72" t="str">
            <v>Job Captain</v>
          </cell>
          <cell r="H72" t="str">
            <v>S</v>
          </cell>
          <cell r="I72">
            <v>18168.864621983455</v>
          </cell>
          <cell r="J72">
            <v>9084.43</v>
          </cell>
          <cell r="K72">
            <v>597.33000000000004</v>
          </cell>
          <cell r="L72">
            <v>832.16</v>
          </cell>
          <cell r="M72">
            <v>104.02</v>
          </cell>
          <cell r="N72">
            <v>130.03</v>
          </cell>
          <cell r="O72">
            <v>104.02</v>
          </cell>
          <cell r="P72">
            <v>270.45</v>
          </cell>
          <cell r="Q72">
            <v>135.22999999999999</v>
          </cell>
          <cell r="R72">
            <v>175.79</v>
          </cell>
          <cell r="S72">
            <v>10.4</v>
          </cell>
          <cell r="T72">
            <v>13</v>
          </cell>
          <cell r="U72">
            <v>10.4</v>
          </cell>
          <cell r="V72" t="str">
            <v>158-121367-3</v>
          </cell>
          <cell r="X72" t="str">
            <v>Lead CAD (H)</v>
          </cell>
          <cell r="Y72" t="str">
            <v>1st</v>
          </cell>
        </row>
        <row r="73">
          <cell r="A73" t="str">
            <v>V-368</v>
          </cell>
          <cell r="B73" t="str">
            <v>Mr.</v>
          </cell>
          <cell r="C73" t="str">
            <v>VIERNES</v>
          </cell>
          <cell r="D73" t="str">
            <v>Alben Efren</v>
          </cell>
          <cell r="E73" t="str">
            <v>Pagayanan</v>
          </cell>
          <cell r="F73">
            <v>38307</v>
          </cell>
          <cell r="G73" t="str">
            <v>Job Captain</v>
          </cell>
          <cell r="H73" t="str">
            <v>S</v>
          </cell>
          <cell r="I73">
            <v>18278.355058365756</v>
          </cell>
          <cell r="J73">
            <v>9139.18</v>
          </cell>
          <cell r="K73">
            <v>600.92999999999995</v>
          </cell>
          <cell r="L73">
            <v>837.18</v>
          </cell>
          <cell r="M73">
            <v>104.65</v>
          </cell>
          <cell r="N73">
            <v>130.81</v>
          </cell>
          <cell r="O73">
            <v>104.65</v>
          </cell>
          <cell r="P73">
            <v>272.08999999999997</v>
          </cell>
          <cell r="Q73">
            <v>136.05000000000001</v>
          </cell>
          <cell r="R73">
            <v>176.86</v>
          </cell>
          <cell r="S73">
            <v>10.47</v>
          </cell>
          <cell r="T73">
            <v>13.08</v>
          </cell>
          <cell r="U73">
            <v>10.47</v>
          </cell>
          <cell r="V73" t="str">
            <v>158-121388-0</v>
          </cell>
          <cell r="X73" t="str">
            <v>Lead CAD (BCHK)</v>
          </cell>
          <cell r="Y73" t="str">
            <v>2nd</v>
          </cell>
        </row>
        <row r="74">
          <cell r="A74" t="str">
            <v>V-369</v>
          </cell>
          <cell r="B74" t="str">
            <v>Mr.</v>
          </cell>
          <cell r="C74" t="str">
            <v>PALLOS</v>
          </cell>
          <cell r="D74" t="str">
            <v>German Jr.</v>
          </cell>
          <cell r="E74" t="str">
            <v>Padua</v>
          </cell>
          <cell r="F74">
            <v>38307</v>
          </cell>
          <cell r="G74" t="str">
            <v>Job Captain</v>
          </cell>
          <cell r="H74" t="str">
            <v>S/HF1</v>
          </cell>
          <cell r="I74">
            <v>18211.4853515625</v>
          </cell>
          <cell r="J74">
            <v>9105.74</v>
          </cell>
          <cell r="K74">
            <v>598.73</v>
          </cell>
          <cell r="L74">
            <v>834.11</v>
          </cell>
          <cell r="M74">
            <v>104.26</v>
          </cell>
          <cell r="N74">
            <v>130.33000000000001</v>
          </cell>
          <cell r="O74">
            <v>104.26</v>
          </cell>
          <cell r="P74">
            <v>271.08</v>
          </cell>
          <cell r="Q74">
            <v>135.54</v>
          </cell>
          <cell r="R74">
            <v>176.2</v>
          </cell>
          <cell r="S74">
            <v>10.43</v>
          </cell>
          <cell r="T74">
            <v>13.03</v>
          </cell>
          <cell r="U74">
            <v>10.43</v>
          </cell>
          <cell r="V74" t="str">
            <v>158-121383-1</v>
          </cell>
          <cell r="X74" t="str">
            <v>Lead CAD (H)</v>
          </cell>
          <cell r="Y74" t="str">
            <v>2nd</v>
          </cell>
        </row>
        <row r="75">
          <cell r="A75" t="str">
            <v>V-372</v>
          </cell>
          <cell r="B75" t="str">
            <v>Ms.</v>
          </cell>
          <cell r="C75" t="str">
            <v>LEGASPI</v>
          </cell>
          <cell r="D75" t="str">
            <v>Hershey</v>
          </cell>
          <cell r="E75" t="str">
            <v>Larracas</v>
          </cell>
          <cell r="F75">
            <v>38313</v>
          </cell>
          <cell r="G75" t="str">
            <v>CAD Operator</v>
          </cell>
          <cell r="H75" t="str">
            <v>S/HF</v>
          </cell>
          <cell r="I75">
            <v>12000</v>
          </cell>
          <cell r="J75">
            <v>6000</v>
          </cell>
          <cell r="K75">
            <v>394.52</v>
          </cell>
          <cell r="L75">
            <v>549.62</v>
          </cell>
          <cell r="M75">
            <v>68.7</v>
          </cell>
          <cell r="N75">
            <v>85.88</v>
          </cell>
          <cell r="O75">
            <v>68.7</v>
          </cell>
          <cell r="P75">
            <v>178.62</v>
          </cell>
          <cell r="Q75">
            <v>89.31</v>
          </cell>
          <cell r="R75">
            <v>116.1</v>
          </cell>
          <cell r="S75">
            <v>6.87</v>
          </cell>
          <cell r="T75">
            <v>8.59</v>
          </cell>
          <cell r="U75">
            <v>6.87</v>
          </cell>
          <cell r="V75" t="str">
            <v>158-121358-2</v>
          </cell>
          <cell r="X75" t="str">
            <v>CAD (H)</v>
          </cell>
          <cell r="Y75" t="str">
            <v>1st</v>
          </cell>
        </row>
        <row r="76">
          <cell r="A76" t="str">
            <v>V-373</v>
          </cell>
          <cell r="B76" t="str">
            <v>Ms.</v>
          </cell>
          <cell r="C76" t="str">
            <v>MAGCANTA</v>
          </cell>
          <cell r="D76" t="str">
            <v>Nerissa</v>
          </cell>
          <cell r="E76" t="str">
            <v>Lorejo</v>
          </cell>
          <cell r="F76">
            <v>38313</v>
          </cell>
          <cell r="G76" t="str">
            <v>Jr. Accountant</v>
          </cell>
          <cell r="H76" t="str">
            <v>S</v>
          </cell>
          <cell r="I76">
            <v>16258.336397058825</v>
          </cell>
          <cell r="J76">
            <v>8129.17</v>
          </cell>
          <cell r="K76">
            <v>534.52</v>
          </cell>
          <cell r="L76">
            <v>744.66</v>
          </cell>
          <cell r="M76">
            <v>93.08</v>
          </cell>
          <cell r="N76">
            <v>116.35</v>
          </cell>
          <cell r="O76">
            <v>93.08</v>
          </cell>
          <cell r="P76">
            <v>242.01</v>
          </cell>
          <cell r="Q76">
            <v>121</v>
          </cell>
          <cell r="R76">
            <v>157.31</v>
          </cell>
          <cell r="S76">
            <v>9.31</v>
          </cell>
          <cell r="T76">
            <v>11.64</v>
          </cell>
          <cell r="U76">
            <v>9.31</v>
          </cell>
          <cell r="V76" t="str">
            <v>158-121355-7</v>
          </cell>
          <cell r="X76" t="str">
            <v>Jr. Accountant</v>
          </cell>
          <cell r="Y76" t="str">
            <v>1st</v>
          </cell>
        </row>
        <row r="77">
          <cell r="A77" t="str">
            <v>V-374</v>
          </cell>
          <cell r="B77" t="str">
            <v>Mr.</v>
          </cell>
          <cell r="C77" t="str">
            <v>GACITA</v>
          </cell>
          <cell r="D77" t="str">
            <v>Rolly</v>
          </cell>
          <cell r="E77" t="str">
            <v>Recafort</v>
          </cell>
          <cell r="F77">
            <v>38337</v>
          </cell>
          <cell r="G77" t="str">
            <v>Utility Staff/Messenger</v>
          </cell>
          <cell r="H77" t="str">
            <v>ME2</v>
          </cell>
          <cell r="I77">
            <v>13360.479452054793</v>
          </cell>
          <cell r="J77">
            <v>6680.24</v>
          </cell>
          <cell r="K77">
            <v>439.25</v>
          </cell>
          <cell r="L77">
            <v>611.92999999999995</v>
          </cell>
          <cell r="M77">
            <v>76.489999999999995</v>
          </cell>
          <cell r="N77">
            <v>95.61</v>
          </cell>
          <cell r="O77">
            <v>76.489999999999995</v>
          </cell>
          <cell r="P77">
            <v>198.87</v>
          </cell>
          <cell r="Q77">
            <v>99.44</v>
          </cell>
          <cell r="R77">
            <v>129.27000000000001</v>
          </cell>
          <cell r="S77">
            <v>7.65</v>
          </cell>
          <cell r="T77">
            <v>9.56</v>
          </cell>
          <cell r="U77">
            <v>7.65</v>
          </cell>
          <cell r="V77" t="str">
            <v>158-121455-0</v>
          </cell>
          <cell r="X77" t="str">
            <v>Utility Staff/Messenger</v>
          </cell>
          <cell r="Y77" t="str">
            <v>1st</v>
          </cell>
        </row>
        <row r="78">
          <cell r="A78" t="str">
            <v>V-375</v>
          </cell>
          <cell r="B78" t="str">
            <v>Mr.</v>
          </cell>
          <cell r="C78" t="str">
            <v>VIEJO</v>
          </cell>
          <cell r="D78" t="str">
            <v>Ronald</v>
          </cell>
          <cell r="E78" t="str">
            <v>Maqui</v>
          </cell>
          <cell r="F78">
            <v>38362</v>
          </cell>
          <cell r="G78" t="str">
            <v>CAD Encoder</v>
          </cell>
          <cell r="H78" t="str">
            <v>ME1</v>
          </cell>
          <cell r="I78">
            <v>10000</v>
          </cell>
          <cell r="J78">
            <v>5000</v>
          </cell>
          <cell r="K78">
            <v>328.77</v>
          </cell>
          <cell r="L78">
            <v>458.02</v>
          </cell>
          <cell r="M78">
            <v>57.25</v>
          </cell>
          <cell r="N78">
            <v>71.56</v>
          </cell>
          <cell r="O78">
            <v>57.25</v>
          </cell>
          <cell r="P78">
            <v>148.85</v>
          </cell>
          <cell r="Q78">
            <v>74.430000000000007</v>
          </cell>
          <cell r="R78">
            <v>96.75</v>
          </cell>
          <cell r="S78">
            <v>5.73</v>
          </cell>
          <cell r="T78">
            <v>7.16</v>
          </cell>
          <cell r="U78">
            <v>5.73</v>
          </cell>
          <cell r="V78" t="str">
            <v>158-121461-6</v>
          </cell>
          <cell r="X78" t="str">
            <v>CAD (S)</v>
          </cell>
          <cell r="Y78" t="str">
            <v>1st</v>
          </cell>
        </row>
        <row r="79">
          <cell r="A79" t="str">
            <v>V-376</v>
          </cell>
          <cell r="B79" t="str">
            <v>Mr.</v>
          </cell>
          <cell r="C79" t="str">
            <v>CUTANDA</v>
          </cell>
          <cell r="D79" t="str">
            <v>Reginald</v>
          </cell>
          <cell r="E79" t="str">
            <v>Belen</v>
          </cell>
          <cell r="F79">
            <v>38362</v>
          </cell>
          <cell r="G79" t="str">
            <v>Lead CAD - (S)</v>
          </cell>
          <cell r="H79" t="str">
            <v>S</v>
          </cell>
          <cell r="I79">
            <v>23367</v>
          </cell>
          <cell r="J79">
            <v>11683.5</v>
          </cell>
          <cell r="K79">
            <v>768.23</v>
          </cell>
          <cell r="L79">
            <v>1070.24</v>
          </cell>
          <cell r="M79">
            <v>133.78</v>
          </cell>
          <cell r="N79">
            <v>167.23</v>
          </cell>
          <cell r="O79">
            <v>133.78</v>
          </cell>
          <cell r="P79">
            <v>347.83</v>
          </cell>
          <cell r="Q79">
            <v>173.91</v>
          </cell>
          <cell r="R79">
            <v>226.09</v>
          </cell>
          <cell r="S79">
            <v>13.38</v>
          </cell>
          <cell r="T79">
            <v>16.72</v>
          </cell>
          <cell r="U79">
            <v>13.38</v>
          </cell>
          <cell r="V79" t="str">
            <v>158-121462-8</v>
          </cell>
          <cell r="X79" t="str">
            <v xml:space="preserve"> Lead CAD (S)</v>
          </cell>
          <cell r="Y79" t="str">
            <v>2nd</v>
          </cell>
        </row>
        <row r="80">
          <cell r="A80" t="str">
            <v>V-379</v>
          </cell>
          <cell r="B80" t="str">
            <v>Mr.</v>
          </cell>
          <cell r="C80" t="str">
            <v>CRESENCIO</v>
          </cell>
          <cell r="D80" t="str">
            <v>Ronald</v>
          </cell>
          <cell r="E80" t="str">
            <v>Iguiron</v>
          </cell>
          <cell r="F80">
            <v>38390</v>
          </cell>
          <cell r="G80" t="str">
            <v>Lead CAD (BCHK)</v>
          </cell>
          <cell r="H80" t="str">
            <v>S</v>
          </cell>
          <cell r="I80">
            <v>15292.5</v>
          </cell>
          <cell r="J80">
            <v>7646.25</v>
          </cell>
          <cell r="K80">
            <v>502.77</v>
          </cell>
          <cell r="L80">
            <v>700.42</v>
          </cell>
          <cell r="M80">
            <v>87.55</v>
          </cell>
          <cell r="N80">
            <v>109.44</v>
          </cell>
          <cell r="O80">
            <v>87.55</v>
          </cell>
          <cell r="P80">
            <v>227.63</v>
          </cell>
          <cell r="Q80">
            <v>113.82</v>
          </cell>
          <cell r="R80">
            <v>147.96</v>
          </cell>
          <cell r="S80">
            <v>8.76</v>
          </cell>
          <cell r="T80">
            <v>10.94</v>
          </cell>
          <cell r="U80">
            <v>8.76</v>
          </cell>
          <cell r="V80" t="str">
            <v>158-121527-0</v>
          </cell>
          <cell r="X80" t="str">
            <v>Lead CAD (BCHK)</v>
          </cell>
          <cell r="Y80" t="str">
            <v>1st</v>
          </cell>
        </row>
        <row r="81">
          <cell r="A81" t="str">
            <v>V-382</v>
          </cell>
          <cell r="B81" t="str">
            <v>Mr.</v>
          </cell>
          <cell r="C81" t="str">
            <v>VILLARIN</v>
          </cell>
          <cell r="D81" t="str">
            <v>Allan Dexter</v>
          </cell>
          <cell r="E81" t="str">
            <v>Palado</v>
          </cell>
          <cell r="F81">
            <v>38390</v>
          </cell>
          <cell r="G81" t="str">
            <v>Job Captain</v>
          </cell>
          <cell r="H81" t="str">
            <v>S</v>
          </cell>
          <cell r="I81">
            <v>18144.632352941175</v>
          </cell>
          <cell r="J81">
            <v>9072.32</v>
          </cell>
          <cell r="K81">
            <v>596.54</v>
          </cell>
          <cell r="L81">
            <v>831.05</v>
          </cell>
          <cell r="M81">
            <v>103.88</v>
          </cell>
          <cell r="N81">
            <v>129.85</v>
          </cell>
          <cell r="O81">
            <v>103.88</v>
          </cell>
          <cell r="P81">
            <v>270.08999999999997</v>
          </cell>
          <cell r="Q81">
            <v>135.04</v>
          </cell>
          <cell r="R81">
            <v>175.56</v>
          </cell>
          <cell r="S81">
            <v>10.39</v>
          </cell>
          <cell r="T81">
            <v>12.99</v>
          </cell>
          <cell r="U81">
            <v>10.39</v>
          </cell>
          <cell r="V81" t="str">
            <v>158-121536-0</v>
          </cell>
          <cell r="X81" t="str">
            <v>Lead CAD (H)</v>
          </cell>
          <cell r="Y81" t="str">
            <v>2nd</v>
          </cell>
        </row>
        <row r="82">
          <cell r="A82" t="str">
            <v>V-383</v>
          </cell>
          <cell r="B82" t="str">
            <v>Ms.</v>
          </cell>
          <cell r="C82" t="str">
            <v>ABARRA</v>
          </cell>
          <cell r="D82" t="str">
            <v xml:space="preserve">Mary Ann </v>
          </cell>
          <cell r="E82" t="str">
            <v>Aure</v>
          </cell>
          <cell r="F82">
            <v>38399</v>
          </cell>
          <cell r="G82" t="str">
            <v>Job Captain</v>
          </cell>
          <cell r="H82" t="str">
            <v>S</v>
          </cell>
          <cell r="I82">
            <v>17810.625</v>
          </cell>
          <cell r="J82">
            <v>8905.31</v>
          </cell>
          <cell r="K82">
            <v>585.54999999999995</v>
          </cell>
          <cell r="L82">
            <v>815.75</v>
          </cell>
          <cell r="M82">
            <v>101.97</v>
          </cell>
          <cell r="N82">
            <v>127.46</v>
          </cell>
          <cell r="O82">
            <v>101.97</v>
          </cell>
          <cell r="P82">
            <v>265.12</v>
          </cell>
          <cell r="Q82">
            <v>132.56</v>
          </cell>
          <cell r="R82">
            <v>172.33</v>
          </cell>
          <cell r="S82">
            <v>10.199999999999999</v>
          </cell>
          <cell r="T82">
            <v>12.75</v>
          </cell>
          <cell r="U82">
            <v>10.199999999999999</v>
          </cell>
          <cell r="V82" t="str">
            <v>158-121548-7</v>
          </cell>
          <cell r="X82" t="str">
            <v>Lead CAD (BCHK)</v>
          </cell>
          <cell r="Y82" t="str">
            <v>1st</v>
          </cell>
        </row>
        <row r="83">
          <cell r="A83" t="str">
            <v>V-385</v>
          </cell>
          <cell r="B83" t="str">
            <v>Mr.</v>
          </cell>
          <cell r="C83" t="str">
            <v>DE JESUS</v>
          </cell>
          <cell r="D83" t="str">
            <v>Jerry</v>
          </cell>
          <cell r="E83" t="str">
            <v>Liwanag</v>
          </cell>
          <cell r="F83">
            <v>38399</v>
          </cell>
          <cell r="G83" t="str">
            <v>Job Captain</v>
          </cell>
          <cell r="H83" t="str">
            <v>S</v>
          </cell>
          <cell r="I83">
            <v>18136.276912702306</v>
          </cell>
          <cell r="J83">
            <v>9068.14</v>
          </cell>
          <cell r="K83">
            <v>596.26</v>
          </cell>
          <cell r="L83">
            <v>830.67</v>
          </cell>
          <cell r="M83">
            <v>103.83</v>
          </cell>
          <cell r="N83">
            <v>129.79</v>
          </cell>
          <cell r="O83">
            <v>103.83</v>
          </cell>
          <cell r="P83">
            <v>269.95999999999998</v>
          </cell>
          <cell r="Q83">
            <v>134.97999999999999</v>
          </cell>
          <cell r="R83">
            <v>175.47</v>
          </cell>
          <cell r="S83">
            <v>10.38</v>
          </cell>
          <cell r="T83">
            <v>12.98</v>
          </cell>
          <cell r="U83">
            <v>10.38</v>
          </cell>
          <cell r="V83" t="str">
            <v>158-121552-9</v>
          </cell>
          <cell r="X83" t="str">
            <v>Lead CAD (H)</v>
          </cell>
          <cell r="Y83" t="str">
            <v>1st</v>
          </cell>
        </row>
        <row r="84">
          <cell r="A84" t="str">
            <v>V-386</v>
          </cell>
          <cell r="B84" t="str">
            <v>Mr.</v>
          </cell>
          <cell r="C84" t="str">
            <v>FAJARDO</v>
          </cell>
          <cell r="D84" t="str">
            <v>Michael</v>
          </cell>
          <cell r="E84" t="str">
            <v>Diaz</v>
          </cell>
          <cell r="F84">
            <v>38399</v>
          </cell>
          <cell r="G84" t="str">
            <v>Job Captain</v>
          </cell>
          <cell r="H84" t="str">
            <v>S</v>
          </cell>
          <cell r="I84">
            <v>18144.632352941175</v>
          </cell>
          <cell r="J84">
            <v>9072.32</v>
          </cell>
          <cell r="K84">
            <v>596.54</v>
          </cell>
          <cell r="L84">
            <v>831.05</v>
          </cell>
          <cell r="M84">
            <v>103.88</v>
          </cell>
          <cell r="N84">
            <v>129.85</v>
          </cell>
          <cell r="O84">
            <v>103.88</v>
          </cell>
          <cell r="P84">
            <v>270.08999999999997</v>
          </cell>
          <cell r="Q84">
            <v>135.04</v>
          </cell>
          <cell r="R84">
            <v>175.56</v>
          </cell>
          <cell r="S84">
            <v>10.39</v>
          </cell>
          <cell r="T84">
            <v>12.99</v>
          </cell>
          <cell r="U84">
            <v>10.39</v>
          </cell>
          <cell r="V84" t="str">
            <v>158-121554-2</v>
          </cell>
          <cell r="X84" t="str">
            <v>Lead CAD (H)</v>
          </cell>
          <cell r="Y84" t="str">
            <v>2nd</v>
          </cell>
        </row>
        <row r="85">
          <cell r="A85" t="str">
            <v>V-387</v>
          </cell>
          <cell r="B85" t="str">
            <v>Mr.</v>
          </cell>
          <cell r="C85" t="str">
            <v>SAN LUIS</v>
          </cell>
          <cell r="D85" t="str">
            <v>Alvin</v>
          </cell>
          <cell r="E85" t="str">
            <v>Guiao</v>
          </cell>
          <cell r="F85">
            <v>38399</v>
          </cell>
          <cell r="G85" t="str">
            <v>Concept Designer</v>
          </cell>
          <cell r="H85" t="str">
            <v>ME3</v>
          </cell>
          <cell r="I85">
            <v>55200</v>
          </cell>
          <cell r="J85">
            <v>27600</v>
          </cell>
          <cell r="K85">
            <v>1814.79</v>
          </cell>
          <cell r="L85">
            <v>2528.2399999999998</v>
          </cell>
          <cell r="M85">
            <v>316.02999999999997</v>
          </cell>
          <cell r="N85">
            <v>395.04</v>
          </cell>
          <cell r="O85">
            <v>316.02999999999997</v>
          </cell>
          <cell r="P85">
            <v>821.68</v>
          </cell>
          <cell r="Q85">
            <v>410.84</v>
          </cell>
          <cell r="R85">
            <v>534.09</v>
          </cell>
          <cell r="S85">
            <v>31.6</v>
          </cell>
          <cell r="T85">
            <v>39.5</v>
          </cell>
          <cell r="U85">
            <v>31.6</v>
          </cell>
          <cell r="V85" t="str">
            <v>158-121549-9</v>
          </cell>
          <cell r="X85" t="str">
            <v>Team Leader (H)</v>
          </cell>
          <cell r="Y85" t="str">
            <v>2nd</v>
          </cell>
        </row>
        <row r="86">
          <cell r="A86" t="str">
            <v>V-390</v>
          </cell>
          <cell r="B86" t="str">
            <v>Mr.</v>
          </cell>
          <cell r="C86" t="str">
            <v>PEREZ</v>
          </cell>
          <cell r="D86" t="str">
            <v>Alvin</v>
          </cell>
          <cell r="E86" t="str">
            <v>Bernasol</v>
          </cell>
          <cell r="F86">
            <v>38399</v>
          </cell>
          <cell r="G86" t="str">
            <v>Job Captain</v>
          </cell>
          <cell r="H86" t="str">
            <v>S/HF</v>
          </cell>
          <cell r="I86">
            <v>18144.632352941175</v>
          </cell>
          <cell r="J86">
            <v>9072.32</v>
          </cell>
          <cell r="K86">
            <v>596.54</v>
          </cell>
          <cell r="L86">
            <v>831.05</v>
          </cell>
          <cell r="M86">
            <v>103.88</v>
          </cell>
          <cell r="N86">
            <v>129.85</v>
          </cell>
          <cell r="O86">
            <v>103.88</v>
          </cell>
          <cell r="P86">
            <v>270.08999999999997</v>
          </cell>
          <cell r="Q86">
            <v>135.04</v>
          </cell>
          <cell r="R86">
            <v>175.56</v>
          </cell>
          <cell r="S86">
            <v>10.39</v>
          </cell>
          <cell r="T86">
            <v>12.99</v>
          </cell>
          <cell r="U86">
            <v>10.39</v>
          </cell>
          <cell r="V86" t="str">
            <v>158-121551-7</v>
          </cell>
          <cell r="X86" t="str">
            <v>Lead CAD (H)</v>
          </cell>
          <cell r="Y86" t="str">
            <v>2nd</v>
          </cell>
        </row>
        <row r="87">
          <cell r="A87" t="str">
            <v>V-391</v>
          </cell>
          <cell r="B87" t="str">
            <v>Mr.</v>
          </cell>
          <cell r="C87" t="str">
            <v>BENAL</v>
          </cell>
          <cell r="D87" t="str">
            <v>Wilthy Jr.</v>
          </cell>
          <cell r="E87" t="str">
            <v>Galias</v>
          </cell>
          <cell r="F87">
            <v>38399</v>
          </cell>
          <cell r="G87" t="str">
            <v>CAD Encoder</v>
          </cell>
          <cell r="H87" t="str">
            <v>ME1</v>
          </cell>
          <cell r="I87">
            <v>12340.9375</v>
          </cell>
          <cell r="J87">
            <v>6170.47</v>
          </cell>
          <cell r="K87">
            <v>405.73</v>
          </cell>
          <cell r="L87">
            <v>565.23</v>
          </cell>
          <cell r="M87">
            <v>70.650000000000006</v>
          </cell>
          <cell r="N87">
            <v>88.31</v>
          </cell>
          <cell r="O87">
            <v>70.650000000000006</v>
          </cell>
          <cell r="P87">
            <v>183.69</v>
          </cell>
          <cell r="Q87">
            <v>91.85</v>
          </cell>
          <cell r="R87">
            <v>119.4</v>
          </cell>
          <cell r="S87">
            <v>7.07</v>
          </cell>
          <cell r="T87">
            <v>8.83</v>
          </cell>
          <cell r="U87">
            <v>7.07</v>
          </cell>
          <cell r="V87" t="str">
            <v>158-121550-5</v>
          </cell>
          <cell r="X87" t="str">
            <v>CAD (H)</v>
          </cell>
          <cell r="Y87" t="str">
            <v>1st</v>
          </cell>
        </row>
        <row r="88">
          <cell r="A88" t="str">
            <v>V-394</v>
          </cell>
          <cell r="B88" t="str">
            <v>Mr.</v>
          </cell>
          <cell r="C88" t="str">
            <v>VALENCIA</v>
          </cell>
          <cell r="D88" t="str">
            <v>Froilan Jr.</v>
          </cell>
          <cell r="E88" t="str">
            <v>Mendoza</v>
          </cell>
          <cell r="F88">
            <v>38413</v>
          </cell>
          <cell r="G88" t="str">
            <v>Graphic Artist</v>
          </cell>
          <cell r="H88" t="str">
            <v>S</v>
          </cell>
          <cell r="I88">
            <v>12000</v>
          </cell>
          <cell r="J88">
            <v>6000</v>
          </cell>
          <cell r="K88">
            <v>394.52</v>
          </cell>
          <cell r="L88">
            <v>549.62</v>
          </cell>
          <cell r="M88">
            <v>68.7</v>
          </cell>
          <cell r="N88">
            <v>85.88</v>
          </cell>
          <cell r="O88">
            <v>68.7</v>
          </cell>
          <cell r="P88">
            <v>178.62</v>
          </cell>
          <cell r="Q88">
            <v>89.31</v>
          </cell>
          <cell r="R88">
            <v>116.1</v>
          </cell>
          <cell r="S88">
            <v>6.87</v>
          </cell>
          <cell r="T88">
            <v>8.59</v>
          </cell>
          <cell r="U88">
            <v>6.87</v>
          </cell>
          <cell r="V88" t="str">
            <v>158-121580-3</v>
          </cell>
          <cell r="X88" t="str">
            <v>Graphic Artist</v>
          </cell>
          <cell r="Y88" t="str">
            <v>1st</v>
          </cell>
        </row>
        <row r="89">
          <cell r="A89" t="str">
            <v>V-395</v>
          </cell>
          <cell r="B89" t="str">
            <v>Mr.</v>
          </cell>
          <cell r="C89" t="str">
            <v>CARANTO</v>
          </cell>
          <cell r="D89" t="str">
            <v>Jesus Dennis</v>
          </cell>
          <cell r="E89" t="str">
            <v>Masongsong</v>
          </cell>
          <cell r="F89">
            <v>38439</v>
          </cell>
          <cell r="G89" t="str">
            <v>CAD Encoder</v>
          </cell>
          <cell r="H89" t="str">
            <v>ME</v>
          </cell>
          <cell r="I89">
            <v>12340.9375</v>
          </cell>
          <cell r="J89">
            <v>6170.47</v>
          </cell>
          <cell r="K89">
            <v>405.73</v>
          </cell>
          <cell r="L89">
            <v>565.23</v>
          </cell>
          <cell r="M89">
            <v>70.650000000000006</v>
          </cell>
          <cell r="N89">
            <v>88.31</v>
          </cell>
          <cell r="O89">
            <v>70.650000000000006</v>
          </cell>
          <cell r="P89">
            <v>183.69</v>
          </cell>
          <cell r="Q89">
            <v>91.85</v>
          </cell>
          <cell r="R89">
            <v>119.4</v>
          </cell>
          <cell r="S89">
            <v>7.07</v>
          </cell>
          <cell r="T89">
            <v>8.83</v>
          </cell>
          <cell r="U89">
            <v>7.07</v>
          </cell>
          <cell r="V89" t="str">
            <v>158-121622-4</v>
          </cell>
          <cell r="X89" t="str">
            <v>CAD (S)</v>
          </cell>
          <cell r="Y89" t="str">
            <v>1st</v>
          </cell>
        </row>
        <row r="90">
          <cell r="A90" t="str">
            <v>V-397</v>
          </cell>
          <cell r="B90" t="str">
            <v>Mr.</v>
          </cell>
          <cell r="C90" t="str">
            <v>OPERIO</v>
          </cell>
          <cell r="D90" t="str">
            <v>Christian Michael</v>
          </cell>
          <cell r="E90" t="str">
            <v>Quiazon</v>
          </cell>
          <cell r="F90">
            <v>38439</v>
          </cell>
          <cell r="G90" t="str">
            <v>IT Assistant</v>
          </cell>
          <cell r="H90" t="str">
            <v>S</v>
          </cell>
          <cell r="I90">
            <v>12075</v>
          </cell>
          <cell r="J90">
            <v>6037.5</v>
          </cell>
          <cell r="K90">
            <v>396.99</v>
          </cell>
          <cell r="L90">
            <v>553.04999999999995</v>
          </cell>
          <cell r="M90">
            <v>69.13</v>
          </cell>
          <cell r="N90">
            <v>86.41</v>
          </cell>
          <cell r="O90">
            <v>69.13</v>
          </cell>
          <cell r="P90">
            <v>179.74</v>
          </cell>
          <cell r="Q90">
            <v>89.87</v>
          </cell>
          <cell r="R90">
            <v>116.83</v>
          </cell>
          <cell r="S90">
            <v>6.91</v>
          </cell>
          <cell r="T90">
            <v>8.64</v>
          </cell>
          <cell r="U90">
            <v>6.91</v>
          </cell>
          <cell r="V90" t="str">
            <v>158-121623-6</v>
          </cell>
          <cell r="X90" t="str">
            <v>IT Assistant\CAD Encoder</v>
          </cell>
          <cell r="Y90" t="str">
            <v>1st</v>
          </cell>
        </row>
        <row r="91">
          <cell r="A91" t="str">
            <v>V-398</v>
          </cell>
          <cell r="B91" t="str">
            <v>Mr.</v>
          </cell>
          <cell r="C91" t="str">
            <v>CRISOSTOMO</v>
          </cell>
          <cell r="D91" t="str">
            <v>Daniel</v>
          </cell>
          <cell r="E91" t="str">
            <v>Carreon</v>
          </cell>
          <cell r="F91">
            <v>38439</v>
          </cell>
          <cell r="G91" t="str">
            <v>Job Captain</v>
          </cell>
          <cell r="H91" t="str">
            <v>S</v>
          </cell>
          <cell r="I91">
            <v>18144.632352941175</v>
          </cell>
          <cell r="J91">
            <v>9072.32</v>
          </cell>
          <cell r="K91">
            <v>596.54</v>
          </cell>
          <cell r="L91">
            <v>831.05</v>
          </cell>
          <cell r="M91">
            <v>103.88</v>
          </cell>
          <cell r="N91">
            <v>129.85</v>
          </cell>
          <cell r="O91">
            <v>103.88</v>
          </cell>
          <cell r="P91">
            <v>270.08999999999997</v>
          </cell>
          <cell r="Q91">
            <v>135.04</v>
          </cell>
          <cell r="R91">
            <v>175.56</v>
          </cell>
          <cell r="S91">
            <v>10.39</v>
          </cell>
          <cell r="T91">
            <v>12.99</v>
          </cell>
          <cell r="U91">
            <v>10.39</v>
          </cell>
          <cell r="V91" t="str">
            <v>158-121625-0</v>
          </cell>
          <cell r="X91" t="str">
            <v>Lead CAD (H)</v>
          </cell>
          <cell r="Y91" t="str">
            <v>2nd</v>
          </cell>
        </row>
        <row r="92">
          <cell r="A92" t="str">
            <v>V-399</v>
          </cell>
          <cell r="B92" t="str">
            <v>Ms.</v>
          </cell>
          <cell r="C92" t="str">
            <v>CRUZ</v>
          </cell>
          <cell r="D92" t="str">
            <v>Thelma</v>
          </cell>
          <cell r="E92" t="str">
            <v>Sta. Maria</v>
          </cell>
          <cell r="F92">
            <v>38439</v>
          </cell>
          <cell r="G92" t="str">
            <v>Lead CAD - (H)</v>
          </cell>
          <cell r="H92" t="str">
            <v>S</v>
          </cell>
          <cell r="I92">
            <v>15300</v>
          </cell>
          <cell r="J92">
            <v>7650</v>
          </cell>
          <cell r="K92">
            <v>503.01</v>
          </cell>
          <cell r="L92">
            <v>700.76</v>
          </cell>
          <cell r="M92">
            <v>87.6</v>
          </cell>
          <cell r="N92">
            <v>109.5</v>
          </cell>
          <cell r="O92">
            <v>87.6</v>
          </cell>
          <cell r="P92">
            <v>227.76</v>
          </cell>
          <cell r="Q92">
            <v>113.88</v>
          </cell>
          <cell r="R92">
            <v>148.04</v>
          </cell>
          <cell r="S92">
            <v>8.76</v>
          </cell>
          <cell r="T92">
            <v>10.95</v>
          </cell>
          <cell r="U92">
            <v>8.76</v>
          </cell>
          <cell r="V92" t="str">
            <v>158-121624-8</v>
          </cell>
          <cell r="X92" t="str">
            <v>Lead CAD (H)</v>
          </cell>
          <cell r="Y92" t="str">
            <v>1st</v>
          </cell>
        </row>
        <row r="93">
          <cell r="A93" t="str">
            <v>V-400</v>
          </cell>
          <cell r="B93" t="str">
            <v>Mr.</v>
          </cell>
          <cell r="C93" t="str">
            <v>NICOLAS</v>
          </cell>
          <cell r="D93" t="str">
            <v>Rolando</v>
          </cell>
          <cell r="E93" t="str">
            <v>Aguinaldo</v>
          </cell>
          <cell r="F93">
            <v>38443</v>
          </cell>
          <cell r="G93" t="str">
            <v>Designer 3 - (H)</v>
          </cell>
          <cell r="H93" t="str">
            <v>ME3</v>
          </cell>
          <cell r="I93">
            <v>30000</v>
          </cell>
          <cell r="J93">
            <v>15000</v>
          </cell>
          <cell r="K93">
            <v>986.3</v>
          </cell>
          <cell r="L93">
            <v>1374.05</v>
          </cell>
          <cell r="M93">
            <v>171.76</v>
          </cell>
          <cell r="N93">
            <v>214.7</v>
          </cell>
          <cell r="O93">
            <v>171.76</v>
          </cell>
          <cell r="P93">
            <v>446.58</v>
          </cell>
          <cell r="Q93">
            <v>223.29</v>
          </cell>
          <cell r="R93">
            <v>290.27</v>
          </cell>
          <cell r="S93">
            <v>17.18</v>
          </cell>
          <cell r="T93">
            <v>21.47</v>
          </cell>
          <cell r="U93">
            <v>17.18</v>
          </cell>
          <cell r="V93" t="str">
            <v>158-121687-0</v>
          </cell>
          <cell r="X93" t="str">
            <v>Team Leader (H)</v>
          </cell>
          <cell r="Y93" t="str">
            <v>1st</v>
          </cell>
        </row>
        <row r="94">
          <cell r="A94" t="str">
            <v>V-402</v>
          </cell>
          <cell r="B94" t="str">
            <v>Mr.</v>
          </cell>
          <cell r="C94" t="str">
            <v>AMEDO</v>
          </cell>
          <cell r="D94" t="str">
            <v>Amiel</v>
          </cell>
          <cell r="E94" t="str">
            <v>M.</v>
          </cell>
          <cell r="F94">
            <v>38460</v>
          </cell>
          <cell r="G94" t="str">
            <v>Designer 1 - (H)</v>
          </cell>
          <cell r="H94" t="str">
            <v>ME2</v>
          </cell>
          <cell r="I94">
            <v>55000</v>
          </cell>
          <cell r="J94">
            <v>27500</v>
          </cell>
          <cell r="K94">
            <v>1808.22</v>
          </cell>
          <cell r="L94">
            <v>2519.08</v>
          </cell>
          <cell r="M94">
            <v>314.89</v>
          </cell>
          <cell r="N94">
            <v>393.61</v>
          </cell>
          <cell r="O94">
            <v>314.89</v>
          </cell>
          <cell r="P94">
            <v>818.71</v>
          </cell>
          <cell r="Q94">
            <v>409.36</v>
          </cell>
          <cell r="R94">
            <v>532.16</v>
          </cell>
          <cell r="S94">
            <v>31.49</v>
          </cell>
          <cell r="T94">
            <v>39.36</v>
          </cell>
          <cell r="U94">
            <v>31.49</v>
          </cell>
          <cell r="V94" t="str">
            <v>158-121661-3</v>
          </cell>
          <cell r="X94" t="str">
            <v>Coordinator (Gold)</v>
          </cell>
          <cell r="Y94" t="str">
            <v>2nd</v>
          </cell>
        </row>
        <row r="95">
          <cell r="A95" t="str">
            <v>V-403</v>
          </cell>
          <cell r="B95" t="str">
            <v>Ms.</v>
          </cell>
          <cell r="C95" t="str">
            <v>TUTAY</v>
          </cell>
          <cell r="D95" t="str">
            <v>Filemon</v>
          </cell>
          <cell r="E95" t="str">
            <v>Landayan</v>
          </cell>
          <cell r="F95">
            <v>38463</v>
          </cell>
          <cell r="G95" t="str">
            <v>Project Designer</v>
          </cell>
          <cell r="H95" t="str">
            <v>ME2</v>
          </cell>
          <cell r="I95">
            <v>25000</v>
          </cell>
          <cell r="J95">
            <v>12500</v>
          </cell>
          <cell r="K95">
            <v>821.92</v>
          </cell>
          <cell r="L95">
            <v>1145.04</v>
          </cell>
          <cell r="M95">
            <v>143.13</v>
          </cell>
          <cell r="N95">
            <v>178.91</v>
          </cell>
          <cell r="O95">
            <v>143.13</v>
          </cell>
          <cell r="P95">
            <v>372.14</v>
          </cell>
          <cell r="Q95">
            <v>186.07</v>
          </cell>
          <cell r="R95">
            <v>241.89</v>
          </cell>
          <cell r="S95">
            <v>14.31</v>
          </cell>
          <cell r="T95">
            <v>17.89</v>
          </cell>
          <cell r="U95">
            <v>14.31</v>
          </cell>
          <cell r="V95" t="str">
            <v>158-121689-3</v>
          </cell>
          <cell r="X95" t="str">
            <v>Team Leader (H)</v>
          </cell>
          <cell r="Y95" t="str">
            <v>1st</v>
          </cell>
        </row>
        <row r="96">
          <cell r="A96" t="str">
            <v>V-404</v>
          </cell>
          <cell r="B96" t="str">
            <v>Mr.</v>
          </cell>
          <cell r="C96" t="str">
            <v>RESURRECCION</v>
          </cell>
          <cell r="D96" t="str">
            <v>Edgar</v>
          </cell>
          <cell r="E96" t="str">
            <v>Mendoza</v>
          </cell>
          <cell r="F96">
            <v>38489</v>
          </cell>
          <cell r="G96" t="str">
            <v>Designer 3 - (H)</v>
          </cell>
          <cell r="H96" t="str">
            <v>ME</v>
          </cell>
          <cell r="I96">
            <v>32200</v>
          </cell>
          <cell r="J96">
            <v>16100</v>
          </cell>
          <cell r="K96">
            <v>1058.6300000000001</v>
          </cell>
          <cell r="L96">
            <v>1474.81</v>
          </cell>
          <cell r="M96">
            <v>184.35</v>
          </cell>
          <cell r="N96">
            <v>230.44</v>
          </cell>
          <cell r="O96">
            <v>184.35</v>
          </cell>
          <cell r="P96">
            <v>479.31</v>
          </cell>
          <cell r="Q96">
            <v>239.66</v>
          </cell>
          <cell r="R96">
            <v>311.55</v>
          </cell>
          <cell r="S96">
            <v>18.440000000000001</v>
          </cell>
          <cell r="T96">
            <v>23.04</v>
          </cell>
          <cell r="U96">
            <v>18.440000000000001</v>
          </cell>
          <cell r="V96" t="str">
            <v>158-121728-9</v>
          </cell>
          <cell r="X96" t="str">
            <v>Team Leader (H)</v>
          </cell>
          <cell r="Y96" t="str">
            <v>1st</v>
          </cell>
        </row>
        <row r="97">
          <cell r="A97" t="str">
            <v>V-405</v>
          </cell>
          <cell r="B97" t="str">
            <v>Mr.</v>
          </cell>
          <cell r="C97" t="str">
            <v xml:space="preserve">CUATICO </v>
          </cell>
          <cell r="D97" t="str">
            <v>Andrew</v>
          </cell>
          <cell r="E97" t="str">
            <v>Tan</v>
          </cell>
          <cell r="F97">
            <v>38523</v>
          </cell>
          <cell r="G97" t="str">
            <v>Concept Designer</v>
          </cell>
          <cell r="H97" t="str">
            <v>S</v>
          </cell>
          <cell r="I97">
            <v>55200</v>
          </cell>
          <cell r="J97">
            <v>27600</v>
          </cell>
          <cell r="K97">
            <v>1814.79</v>
          </cell>
          <cell r="L97">
            <v>2528.2399999999998</v>
          </cell>
          <cell r="M97">
            <v>316.02999999999997</v>
          </cell>
          <cell r="N97">
            <v>395.04</v>
          </cell>
          <cell r="O97">
            <v>316.02999999999997</v>
          </cell>
          <cell r="P97">
            <v>821.68</v>
          </cell>
          <cell r="Q97">
            <v>410.84</v>
          </cell>
          <cell r="R97">
            <v>534.09</v>
          </cell>
          <cell r="S97">
            <v>31.6</v>
          </cell>
          <cell r="T97">
            <v>39.5</v>
          </cell>
          <cell r="U97">
            <v>31.6</v>
          </cell>
          <cell r="V97" t="str">
            <v>158-121802-6</v>
          </cell>
          <cell r="X97" t="str">
            <v>Team Leader (H)</v>
          </cell>
          <cell r="Y97" t="str">
            <v>1st</v>
          </cell>
        </row>
        <row r="98">
          <cell r="A98" t="str">
            <v>V-407</v>
          </cell>
          <cell r="B98" t="str">
            <v>Mr.</v>
          </cell>
          <cell r="C98" t="str">
            <v>ALVAREZ</v>
          </cell>
          <cell r="D98" t="str">
            <v>Virgilio</v>
          </cell>
          <cell r="E98" t="str">
            <v>Mores</v>
          </cell>
          <cell r="F98">
            <v>38502</v>
          </cell>
          <cell r="G98" t="str">
            <v>Renderer</v>
          </cell>
          <cell r="H98" t="str">
            <v>ME2</v>
          </cell>
          <cell r="I98">
            <v>28000</v>
          </cell>
          <cell r="J98">
            <v>14000</v>
          </cell>
          <cell r="K98">
            <v>920.55</v>
          </cell>
          <cell r="L98">
            <v>1282.44</v>
          </cell>
          <cell r="M98">
            <v>160.31</v>
          </cell>
          <cell r="N98">
            <v>200.39</v>
          </cell>
          <cell r="O98">
            <v>160.31</v>
          </cell>
          <cell r="P98">
            <v>416.81</v>
          </cell>
          <cell r="Q98">
            <v>208.4</v>
          </cell>
          <cell r="R98">
            <v>270.92</v>
          </cell>
          <cell r="S98">
            <v>16.03</v>
          </cell>
          <cell r="T98">
            <v>20.04</v>
          </cell>
          <cell r="U98">
            <v>16.03</v>
          </cell>
          <cell r="V98" t="str">
            <v>158-121777-0</v>
          </cell>
          <cell r="X98" t="str">
            <v>Renderer</v>
          </cell>
          <cell r="Y98" t="str">
            <v>1st</v>
          </cell>
        </row>
        <row r="99">
          <cell r="A99" t="str">
            <v>V-408</v>
          </cell>
          <cell r="B99" t="str">
            <v>Mr.</v>
          </cell>
          <cell r="C99" t="str">
            <v>ADRIAS</v>
          </cell>
          <cell r="D99" t="str">
            <v>Jason</v>
          </cell>
          <cell r="E99" t="str">
            <v>Protacio</v>
          </cell>
          <cell r="F99">
            <v>38509</v>
          </cell>
          <cell r="G99" t="str">
            <v>Job Captain</v>
          </cell>
          <cell r="H99" t="str">
            <v>S</v>
          </cell>
          <cell r="I99">
            <v>18178.05675146771</v>
          </cell>
          <cell r="J99">
            <v>9089.0300000000007</v>
          </cell>
          <cell r="K99">
            <v>597.63</v>
          </cell>
          <cell r="L99">
            <v>832.58</v>
          </cell>
          <cell r="M99">
            <v>104.07</v>
          </cell>
          <cell r="N99">
            <v>130.09</v>
          </cell>
          <cell r="O99">
            <v>104.07</v>
          </cell>
          <cell r="P99">
            <v>270.58</v>
          </cell>
          <cell r="Q99">
            <v>135.29</v>
          </cell>
          <cell r="R99">
            <v>175.88</v>
          </cell>
          <cell r="S99">
            <v>10.41</v>
          </cell>
          <cell r="T99">
            <v>13.01</v>
          </cell>
          <cell r="U99">
            <v>10.41</v>
          </cell>
          <cell r="V99" t="str">
            <v>158-121788-5</v>
          </cell>
          <cell r="X99" t="str">
            <v>Lead CAD (H)</v>
          </cell>
          <cell r="Y99" t="str">
            <v>1st</v>
          </cell>
        </row>
        <row r="100">
          <cell r="A100" t="str">
            <v>V-409</v>
          </cell>
          <cell r="B100" t="str">
            <v>Ms.</v>
          </cell>
          <cell r="C100" t="str">
            <v>DIAZ</v>
          </cell>
          <cell r="D100" t="str">
            <v>Divina</v>
          </cell>
          <cell r="E100" t="str">
            <v>Idos</v>
          </cell>
          <cell r="F100">
            <v>38509</v>
          </cell>
          <cell r="G100" t="str">
            <v>CAD (BCHK)\Librarian</v>
          </cell>
          <cell r="H100" t="str">
            <v>S/HF1</v>
          </cell>
          <cell r="I100">
            <v>12877.5</v>
          </cell>
          <cell r="J100">
            <v>6438.75</v>
          </cell>
          <cell r="K100">
            <v>423.37</v>
          </cell>
          <cell r="L100">
            <v>589.80999999999995</v>
          </cell>
          <cell r="M100">
            <v>73.73</v>
          </cell>
          <cell r="N100">
            <v>92.16</v>
          </cell>
          <cell r="O100">
            <v>73.73</v>
          </cell>
          <cell r="P100">
            <v>191.7</v>
          </cell>
          <cell r="Q100">
            <v>95.85</v>
          </cell>
          <cell r="R100">
            <v>124.6</v>
          </cell>
          <cell r="S100">
            <v>7.37</v>
          </cell>
          <cell r="T100">
            <v>9.2200000000000006</v>
          </cell>
          <cell r="U100">
            <v>7.37</v>
          </cell>
          <cell r="V100" t="str">
            <v>158-121804-0</v>
          </cell>
          <cell r="X100" t="str">
            <v>CAD (BCHK)\Librarian</v>
          </cell>
          <cell r="Y100" t="str">
            <v>1st</v>
          </cell>
        </row>
        <row r="101">
          <cell r="A101" t="str">
            <v>V-410</v>
          </cell>
          <cell r="B101" t="str">
            <v>Mr.</v>
          </cell>
          <cell r="C101" t="str">
            <v>CARIÑO</v>
          </cell>
          <cell r="D101" t="str">
            <v>Andrew</v>
          </cell>
          <cell r="E101" t="str">
            <v>Candila</v>
          </cell>
          <cell r="F101">
            <v>38509</v>
          </cell>
          <cell r="G101" t="str">
            <v>Job Captain</v>
          </cell>
          <cell r="H101" t="str">
            <v>S</v>
          </cell>
          <cell r="I101">
            <v>18136.276912702306</v>
          </cell>
          <cell r="J101">
            <v>9068.14</v>
          </cell>
          <cell r="K101">
            <v>596.26</v>
          </cell>
          <cell r="L101">
            <v>830.67</v>
          </cell>
          <cell r="M101">
            <v>103.83</v>
          </cell>
          <cell r="N101">
            <v>129.79</v>
          </cell>
          <cell r="O101">
            <v>103.83</v>
          </cell>
          <cell r="P101">
            <v>269.95999999999998</v>
          </cell>
          <cell r="Q101">
            <v>134.97999999999999</v>
          </cell>
          <cell r="R101">
            <v>175.47</v>
          </cell>
          <cell r="S101">
            <v>10.38</v>
          </cell>
          <cell r="T101">
            <v>12.98</v>
          </cell>
          <cell r="U101">
            <v>10.38</v>
          </cell>
          <cell r="V101" t="str">
            <v>158-121812-9</v>
          </cell>
          <cell r="X101" t="str">
            <v>Lead CAD (BCHK)</v>
          </cell>
          <cell r="Y101" t="str">
            <v>1st</v>
          </cell>
        </row>
        <row r="102">
          <cell r="A102" t="str">
            <v>V-411</v>
          </cell>
          <cell r="B102" t="str">
            <v>Mr.</v>
          </cell>
          <cell r="C102" t="str">
            <v>KATIGBAK</v>
          </cell>
          <cell r="D102" t="str">
            <v>Edwin</v>
          </cell>
          <cell r="E102" t="str">
            <v>Cruz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18136.276912702306</v>
          </cell>
          <cell r="J102">
            <v>9068.14</v>
          </cell>
          <cell r="K102">
            <v>596.26</v>
          </cell>
          <cell r="L102">
            <v>830.67</v>
          </cell>
          <cell r="M102">
            <v>103.83</v>
          </cell>
          <cell r="N102">
            <v>129.79</v>
          </cell>
          <cell r="O102">
            <v>103.83</v>
          </cell>
          <cell r="P102">
            <v>269.95999999999998</v>
          </cell>
          <cell r="Q102">
            <v>134.97999999999999</v>
          </cell>
          <cell r="R102">
            <v>175.47</v>
          </cell>
          <cell r="S102">
            <v>10.38</v>
          </cell>
          <cell r="T102">
            <v>12.98</v>
          </cell>
          <cell r="U102">
            <v>10.38</v>
          </cell>
          <cell r="V102" t="str">
            <v>158-121811-7</v>
          </cell>
          <cell r="X102" t="str">
            <v>Lead CAD (BCHK)</v>
          </cell>
          <cell r="Y102" t="str">
            <v>1st</v>
          </cell>
        </row>
        <row r="103">
          <cell r="A103" t="str">
            <v>V-413</v>
          </cell>
          <cell r="B103" t="str">
            <v>Mr.</v>
          </cell>
          <cell r="C103" t="str">
            <v>LEGASPI</v>
          </cell>
          <cell r="D103" t="str">
            <v>Jonathan</v>
          </cell>
          <cell r="E103" t="str">
            <v>Bustamante</v>
          </cell>
          <cell r="F103">
            <v>38523</v>
          </cell>
          <cell r="G103" t="str">
            <v>CAD Encoder</v>
          </cell>
          <cell r="H103" t="str">
            <v>S</v>
          </cell>
          <cell r="I103">
            <v>19151.59</v>
          </cell>
          <cell r="J103">
            <v>9575.7999999999993</v>
          </cell>
          <cell r="K103">
            <v>629.64</v>
          </cell>
          <cell r="L103">
            <v>877.17</v>
          </cell>
          <cell r="M103">
            <v>109.65</v>
          </cell>
          <cell r="N103">
            <v>137.06</v>
          </cell>
          <cell r="O103">
            <v>109.65</v>
          </cell>
          <cell r="P103">
            <v>285.08999999999997</v>
          </cell>
          <cell r="Q103">
            <v>142.55000000000001</v>
          </cell>
          <cell r="R103">
            <v>185.31</v>
          </cell>
          <cell r="S103">
            <v>10.97</v>
          </cell>
          <cell r="T103">
            <v>13.71</v>
          </cell>
          <cell r="U103">
            <v>10.97</v>
          </cell>
          <cell r="V103" t="str">
            <v>158-121806-3</v>
          </cell>
          <cell r="X103" t="str">
            <v>CAD (H)</v>
          </cell>
          <cell r="Y103" t="str">
            <v>2nd</v>
          </cell>
        </row>
        <row r="104">
          <cell r="A104" t="str">
            <v>V-414</v>
          </cell>
          <cell r="B104" t="str">
            <v>Mr.</v>
          </cell>
          <cell r="C104" t="str">
            <v>SIBUG</v>
          </cell>
          <cell r="D104" t="str">
            <v>Franklin</v>
          </cell>
          <cell r="E104" t="str">
            <v>Angeles</v>
          </cell>
          <cell r="F104">
            <v>38523</v>
          </cell>
          <cell r="G104" t="str">
            <v>CAD Encoder</v>
          </cell>
          <cell r="H104" t="str">
            <v>S</v>
          </cell>
          <cell r="I104">
            <v>19151.59</v>
          </cell>
          <cell r="J104">
            <v>9575.7999999999993</v>
          </cell>
          <cell r="K104">
            <v>629.64</v>
          </cell>
          <cell r="L104">
            <v>877.17</v>
          </cell>
          <cell r="M104">
            <v>109.65</v>
          </cell>
          <cell r="N104">
            <v>137.06</v>
          </cell>
          <cell r="O104">
            <v>109.65</v>
          </cell>
          <cell r="P104">
            <v>285.08999999999997</v>
          </cell>
          <cell r="Q104">
            <v>142.55000000000001</v>
          </cell>
          <cell r="R104">
            <v>185.31</v>
          </cell>
          <cell r="S104">
            <v>10.97</v>
          </cell>
          <cell r="T104">
            <v>13.71</v>
          </cell>
          <cell r="U104">
            <v>10.97</v>
          </cell>
          <cell r="V104" t="str">
            <v>158-121808-7</v>
          </cell>
          <cell r="X104" t="str">
            <v>CAD (H)</v>
          </cell>
          <cell r="Y104" t="str">
            <v>1st</v>
          </cell>
        </row>
        <row r="105">
          <cell r="A105" t="str">
            <v>V-415</v>
          </cell>
          <cell r="B105" t="str">
            <v>Mr.</v>
          </cell>
          <cell r="C105" t="str">
            <v>TOLENTINO</v>
          </cell>
          <cell r="D105" t="str">
            <v>Xavier K</v>
          </cell>
          <cell r="E105" t="str">
            <v>Apacionado</v>
          </cell>
          <cell r="F105">
            <v>38537</v>
          </cell>
          <cell r="G105" t="str">
            <v>CAD Encoder</v>
          </cell>
          <cell r="H105" t="str">
            <v>S</v>
          </cell>
          <cell r="I105">
            <v>18434.45</v>
          </cell>
          <cell r="J105">
            <v>9217.23</v>
          </cell>
          <cell r="K105">
            <v>606.05999999999995</v>
          </cell>
          <cell r="L105">
            <v>844.33</v>
          </cell>
          <cell r="M105">
            <v>105.54</v>
          </cell>
          <cell r="N105">
            <v>131.93</v>
          </cell>
          <cell r="O105">
            <v>105.54</v>
          </cell>
          <cell r="P105">
            <v>274.39999999999998</v>
          </cell>
          <cell r="Q105">
            <v>137.19999999999999</v>
          </cell>
          <cell r="R105">
            <v>178.36</v>
          </cell>
          <cell r="S105">
            <v>10.55</v>
          </cell>
          <cell r="T105">
            <v>13.19</v>
          </cell>
          <cell r="U105">
            <v>10.55</v>
          </cell>
          <cell r="V105" t="str">
            <v>158-121846-4</v>
          </cell>
          <cell r="X105" t="str">
            <v>CAD (H)</v>
          </cell>
          <cell r="Y105" t="str">
            <v>2nd</v>
          </cell>
        </row>
        <row r="106">
          <cell r="A106" t="str">
            <v>V-416</v>
          </cell>
          <cell r="B106" t="str">
            <v>Mr.</v>
          </cell>
          <cell r="C106" t="str">
            <v xml:space="preserve">MIFLORES </v>
          </cell>
          <cell r="D106" t="str">
            <v xml:space="preserve">Geronimo </v>
          </cell>
          <cell r="E106" t="str">
            <v>Abaloyan</v>
          </cell>
          <cell r="F106">
            <v>38517</v>
          </cell>
          <cell r="G106" t="str">
            <v>Designer 3 - (H)</v>
          </cell>
          <cell r="H106" t="str">
            <v>S/HF</v>
          </cell>
          <cell r="I106">
            <v>27600</v>
          </cell>
          <cell r="J106">
            <v>13800</v>
          </cell>
          <cell r="K106">
            <v>907.4</v>
          </cell>
          <cell r="L106">
            <v>1264.1199999999999</v>
          </cell>
          <cell r="M106">
            <v>158.02000000000001</v>
          </cell>
          <cell r="N106">
            <v>197.53</v>
          </cell>
          <cell r="O106">
            <v>158.02000000000001</v>
          </cell>
          <cell r="P106">
            <v>410.85</v>
          </cell>
          <cell r="Q106">
            <v>205.43</v>
          </cell>
          <cell r="R106">
            <v>267.05</v>
          </cell>
          <cell r="S106">
            <v>15.8</v>
          </cell>
          <cell r="T106">
            <v>19.75</v>
          </cell>
          <cell r="U106">
            <v>15.8</v>
          </cell>
          <cell r="V106" t="str">
            <v>158-121793-9</v>
          </cell>
          <cell r="X106" t="str">
            <v>Team Leader (H)</v>
          </cell>
          <cell r="Y106" t="str">
            <v>1st</v>
          </cell>
        </row>
        <row r="107">
          <cell r="A107" t="str">
            <v>V-417</v>
          </cell>
          <cell r="B107" t="str">
            <v>Mr.</v>
          </cell>
          <cell r="C107" t="str">
            <v>BUGAYONG</v>
          </cell>
          <cell r="D107" t="str">
            <v>Joselito</v>
          </cell>
          <cell r="E107" t="str">
            <v>Risulmi</v>
          </cell>
          <cell r="F107">
            <v>38517</v>
          </cell>
          <cell r="G107" t="str">
            <v>Designer 2 - (H)</v>
          </cell>
          <cell r="H107" t="str">
            <v>ME3</v>
          </cell>
          <cell r="I107">
            <v>34500</v>
          </cell>
          <cell r="J107">
            <v>17250</v>
          </cell>
          <cell r="K107">
            <v>1134.25</v>
          </cell>
          <cell r="L107">
            <v>1580.15</v>
          </cell>
          <cell r="M107">
            <v>197.52</v>
          </cell>
          <cell r="N107">
            <v>246.9</v>
          </cell>
          <cell r="O107">
            <v>197.52</v>
          </cell>
          <cell r="P107">
            <v>513.54999999999995</v>
          </cell>
          <cell r="Q107">
            <v>256.77999999999997</v>
          </cell>
          <cell r="R107">
            <v>333.81</v>
          </cell>
          <cell r="S107">
            <v>19.75</v>
          </cell>
          <cell r="T107">
            <v>24.69</v>
          </cell>
          <cell r="U107">
            <v>19.75</v>
          </cell>
          <cell r="V107" t="str">
            <v>158-121797-6</v>
          </cell>
          <cell r="X107" t="str">
            <v>Team Leader (H)</v>
          </cell>
          <cell r="Y107" t="str">
            <v>1st</v>
          </cell>
        </row>
        <row r="108">
          <cell r="A108" t="str">
            <v>V-418</v>
          </cell>
          <cell r="B108" t="str">
            <v>Mr.</v>
          </cell>
          <cell r="C108" t="str">
            <v>PANCHO</v>
          </cell>
          <cell r="D108" t="str">
            <v>Arthur Charlemagne</v>
          </cell>
          <cell r="E108" t="str">
            <v>Sta. Ana</v>
          </cell>
          <cell r="F108">
            <v>38532</v>
          </cell>
          <cell r="G108" t="str">
            <v>Renderer</v>
          </cell>
          <cell r="H108" t="str">
            <v>ME1</v>
          </cell>
          <cell r="I108">
            <v>50000</v>
          </cell>
          <cell r="J108">
            <v>25000</v>
          </cell>
          <cell r="K108">
            <v>1643.84</v>
          </cell>
          <cell r="L108">
            <v>2290.08</v>
          </cell>
          <cell r="M108">
            <v>286.26</v>
          </cell>
          <cell r="N108">
            <v>357.83</v>
          </cell>
          <cell r="O108">
            <v>286.26</v>
          </cell>
          <cell r="P108">
            <v>744.28</v>
          </cell>
          <cell r="Q108">
            <v>372.14</v>
          </cell>
          <cell r="R108">
            <v>483.78</v>
          </cell>
          <cell r="S108">
            <v>28.63</v>
          </cell>
          <cell r="T108">
            <v>35.78</v>
          </cell>
          <cell r="U108">
            <v>28.63</v>
          </cell>
          <cell r="V108" t="str">
            <v>158-121876-2</v>
          </cell>
          <cell r="X108" t="str">
            <v>Renderer</v>
          </cell>
          <cell r="Y108" t="str">
            <v>1st</v>
          </cell>
        </row>
        <row r="109">
          <cell r="A109" t="str">
            <v>V-419</v>
          </cell>
          <cell r="B109" t="str">
            <v>Mr.</v>
          </cell>
          <cell r="C109" t="str">
            <v>MARCELINO</v>
          </cell>
          <cell r="D109" t="str">
            <v>Ritchie</v>
          </cell>
          <cell r="E109" t="str">
            <v>Lucas</v>
          </cell>
          <cell r="F109">
            <v>38537</v>
          </cell>
          <cell r="G109" t="str">
            <v>Graphic Artist\Computer Renderer</v>
          </cell>
          <cell r="H109" t="str">
            <v>ME</v>
          </cell>
          <cell r="I109">
            <v>35000</v>
          </cell>
          <cell r="J109">
            <v>17500</v>
          </cell>
          <cell r="K109">
            <v>1150.68</v>
          </cell>
          <cell r="L109">
            <v>1603.05</v>
          </cell>
          <cell r="M109">
            <v>200.38</v>
          </cell>
          <cell r="N109">
            <v>250.48</v>
          </cell>
          <cell r="O109">
            <v>200.38</v>
          </cell>
          <cell r="P109">
            <v>520.99</v>
          </cell>
          <cell r="Q109">
            <v>260.49</v>
          </cell>
          <cell r="R109">
            <v>338.64</v>
          </cell>
          <cell r="S109">
            <v>20.04</v>
          </cell>
          <cell r="T109">
            <v>25.05</v>
          </cell>
          <cell r="U109">
            <v>20.04</v>
          </cell>
          <cell r="V109" t="str">
            <v>158-121847-6</v>
          </cell>
          <cell r="X109" t="str">
            <v>Computer Renderer</v>
          </cell>
          <cell r="Y109" t="str">
            <v>1st</v>
          </cell>
        </row>
        <row r="110">
          <cell r="A110" t="str">
            <v>V-422</v>
          </cell>
          <cell r="B110" t="str">
            <v>Mr.</v>
          </cell>
          <cell r="C110" t="str">
            <v>ISIDRO</v>
          </cell>
          <cell r="D110" t="str">
            <v>Marcelo Edgardo</v>
          </cell>
          <cell r="E110" t="str">
            <v>Balute</v>
          </cell>
          <cell r="F110">
            <v>38580</v>
          </cell>
          <cell r="G110" t="str">
            <v>Project Designer</v>
          </cell>
          <cell r="H110" t="str">
            <v>ME2</v>
          </cell>
          <cell r="I110">
            <v>30000</v>
          </cell>
          <cell r="J110">
            <v>15000</v>
          </cell>
          <cell r="K110">
            <v>986.3</v>
          </cell>
          <cell r="L110">
            <v>1374.05</v>
          </cell>
          <cell r="M110">
            <v>171.76</v>
          </cell>
          <cell r="N110">
            <v>214.7</v>
          </cell>
          <cell r="O110">
            <v>171.76</v>
          </cell>
          <cell r="P110">
            <v>446.58</v>
          </cell>
          <cell r="Q110">
            <v>223.29</v>
          </cell>
          <cell r="R110">
            <v>290.27</v>
          </cell>
          <cell r="S110">
            <v>17.18</v>
          </cell>
          <cell r="T110">
            <v>21.47</v>
          </cell>
          <cell r="U110">
            <v>17.18</v>
          </cell>
          <cell r="V110" t="str">
            <v>158-121938-9</v>
          </cell>
          <cell r="X110" t="str">
            <v>Team Leader (H)</v>
          </cell>
          <cell r="Y110" t="str">
            <v>1st</v>
          </cell>
        </row>
        <row r="111">
          <cell r="A111" t="str">
            <v>V-423</v>
          </cell>
          <cell r="B111" t="str">
            <v>Ms.</v>
          </cell>
          <cell r="C111" t="str">
            <v>MAQUIRANG</v>
          </cell>
          <cell r="D111" t="str">
            <v>Catherine</v>
          </cell>
          <cell r="E111" t="str">
            <v>Santos</v>
          </cell>
          <cell r="F111">
            <v>38614</v>
          </cell>
          <cell r="G111" t="str">
            <v>Graphic Artist</v>
          </cell>
          <cell r="H111" t="str">
            <v>S</v>
          </cell>
          <cell r="I111">
            <v>12075</v>
          </cell>
          <cell r="J111">
            <v>6037.5</v>
          </cell>
          <cell r="K111">
            <v>396.99</v>
          </cell>
          <cell r="L111">
            <v>553.04999999999995</v>
          </cell>
          <cell r="M111">
            <v>69.13</v>
          </cell>
          <cell r="N111">
            <v>86.41</v>
          </cell>
          <cell r="O111">
            <v>69.13</v>
          </cell>
          <cell r="P111">
            <v>179.74</v>
          </cell>
          <cell r="Q111">
            <v>89.87</v>
          </cell>
          <cell r="R111">
            <v>116.83</v>
          </cell>
          <cell r="S111">
            <v>6.91</v>
          </cell>
          <cell r="T111">
            <v>8.64</v>
          </cell>
          <cell r="U111">
            <v>6.91</v>
          </cell>
          <cell r="V111" t="str">
            <v>158-122002-1</v>
          </cell>
          <cell r="X111" t="str">
            <v>Graphic Artist</v>
          </cell>
          <cell r="Y111" t="str">
            <v>1st</v>
          </cell>
        </row>
        <row r="112">
          <cell r="A112" t="str">
            <v>V-424</v>
          </cell>
          <cell r="B112" t="str">
            <v>Ms.</v>
          </cell>
          <cell r="C112" t="str">
            <v>REYES</v>
          </cell>
          <cell r="D112" t="str">
            <v>Nerissa Joyce</v>
          </cell>
          <cell r="E112" t="str">
            <v>Lagamson</v>
          </cell>
          <cell r="F112">
            <v>38614</v>
          </cell>
          <cell r="G112" t="str">
            <v>Lead CAD - (S)</v>
          </cell>
          <cell r="H112" t="str">
            <v>S</v>
          </cell>
          <cell r="I112">
            <v>23350</v>
          </cell>
          <cell r="J112">
            <v>11675</v>
          </cell>
          <cell r="K112">
            <v>767.67</v>
          </cell>
          <cell r="L112">
            <v>1069.47</v>
          </cell>
          <cell r="M112">
            <v>133.68</v>
          </cell>
          <cell r="N112">
            <v>167.1</v>
          </cell>
          <cell r="O112">
            <v>133.68</v>
          </cell>
          <cell r="P112">
            <v>347.57</v>
          </cell>
          <cell r="Q112">
            <v>173.78</v>
          </cell>
          <cell r="R112">
            <v>225.92</v>
          </cell>
          <cell r="S112">
            <v>13.37</v>
          </cell>
          <cell r="T112">
            <v>16.71</v>
          </cell>
          <cell r="U112">
            <v>13.37</v>
          </cell>
          <cell r="V112" t="str">
            <v>158-122001-0</v>
          </cell>
          <cell r="X112" t="str">
            <v xml:space="preserve"> Lead CAD (S)</v>
          </cell>
          <cell r="Y112" t="str">
            <v>1st</v>
          </cell>
        </row>
        <row r="113">
          <cell r="A113" t="str">
            <v>V-425</v>
          </cell>
          <cell r="B113" t="str">
            <v>Ms.</v>
          </cell>
          <cell r="C113" t="str">
            <v>ENCARNACION</v>
          </cell>
          <cell r="D113" t="str">
            <v>Saralyn</v>
          </cell>
          <cell r="E113" t="str">
            <v>Nario</v>
          </cell>
          <cell r="F113">
            <v>38614</v>
          </cell>
          <cell r="G113" t="str">
            <v>CAD Encoder</v>
          </cell>
          <cell r="H113" t="str">
            <v>S/HF</v>
          </cell>
          <cell r="I113">
            <v>12600</v>
          </cell>
          <cell r="J113">
            <v>6300</v>
          </cell>
          <cell r="K113">
            <v>414.25</v>
          </cell>
          <cell r="L113">
            <v>577.1</v>
          </cell>
          <cell r="M113">
            <v>72.14</v>
          </cell>
          <cell r="N113">
            <v>90.18</v>
          </cell>
          <cell r="O113">
            <v>72.14</v>
          </cell>
          <cell r="P113">
            <v>187.56</v>
          </cell>
          <cell r="Q113">
            <v>93.78</v>
          </cell>
          <cell r="R113">
            <v>121.92</v>
          </cell>
          <cell r="S113">
            <v>7.21</v>
          </cell>
          <cell r="T113">
            <v>9.02</v>
          </cell>
          <cell r="U113">
            <v>7.21</v>
          </cell>
          <cell r="V113" t="str">
            <v>158-121998-5</v>
          </cell>
          <cell r="X113" t="str">
            <v>CAD (H)</v>
          </cell>
          <cell r="Y113" t="str">
            <v>1st</v>
          </cell>
        </row>
        <row r="114">
          <cell r="A114" t="str">
            <v>V-426</v>
          </cell>
          <cell r="B114" t="str">
            <v>Ms.</v>
          </cell>
          <cell r="C114" t="str">
            <v>PIÑGA</v>
          </cell>
          <cell r="D114" t="str">
            <v>Ma. Charis</v>
          </cell>
          <cell r="E114" t="str">
            <v>Rosana</v>
          </cell>
          <cell r="F114">
            <v>38614</v>
          </cell>
          <cell r="G114" t="str">
            <v>CAD Encoder</v>
          </cell>
          <cell r="H114" t="str">
            <v>S</v>
          </cell>
          <cell r="I114">
            <v>12600</v>
          </cell>
          <cell r="J114">
            <v>6300</v>
          </cell>
          <cell r="K114">
            <v>414.25</v>
          </cell>
          <cell r="L114">
            <v>577.1</v>
          </cell>
          <cell r="M114">
            <v>72.14</v>
          </cell>
          <cell r="N114">
            <v>90.18</v>
          </cell>
          <cell r="O114">
            <v>72.14</v>
          </cell>
          <cell r="P114">
            <v>187.56</v>
          </cell>
          <cell r="Q114">
            <v>93.78</v>
          </cell>
          <cell r="R114">
            <v>121.92</v>
          </cell>
          <cell r="S114">
            <v>7.21</v>
          </cell>
          <cell r="T114">
            <v>9.02</v>
          </cell>
          <cell r="U114">
            <v>7.21</v>
          </cell>
          <cell r="V114" t="str">
            <v>158-122018-5</v>
          </cell>
          <cell r="X114" t="str">
            <v>CAD (H)</v>
          </cell>
          <cell r="Y114" t="str">
            <v>1st</v>
          </cell>
        </row>
        <row r="115">
          <cell r="A115" t="str">
            <v>V-427</v>
          </cell>
          <cell r="B115" t="str">
            <v>Ms.</v>
          </cell>
          <cell r="C115" t="str">
            <v>FABILA</v>
          </cell>
          <cell r="D115" t="str">
            <v>Loren</v>
          </cell>
          <cell r="E115" t="str">
            <v>Mataquel</v>
          </cell>
          <cell r="F115">
            <v>38614</v>
          </cell>
          <cell r="G115" t="str">
            <v>CAD Encoder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158-121999-7</v>
          </cell>
          <cell r="X115" t="str">
            <v>CAD (H)</v>
          </cell>
          <cell r="Y115" t="str">
            <v>1st</v>
          </cell>
        </row>
        <row r="116">
          <cell r="A116" t="str">
            <v>V-428</v>
          </cell>
          <cell r="B116" t="str">
            <v>Ms.</v>
          </cell>
          <cell r="C116" t="str">
            <v>DE LUNA</v>
          </cell>
          <cell r="D116" t="str">
            <v>Flor</v>
          </cell>
          <cell r="E116" t="str">
            <v>Quita</v>
          </cell>
          <cell r="F116">
            <v>38614</v>
          </cell>
          <cell r="G116" t="str">
            <v>Jr. Lighting Designer</v>
          </cell>
          <cell r="H116" t="str">
            <v>S</v>
          </cell>
          <cell r="I116">
            <v>12075</v>
          </cell>
          <cell r="J116">
            <v>6037.5</v>
          </cell>
          <cell r="K116">
            <v>396.99</v>
          </cell>
          <cell r="L116">
            <v>553.04999999999995</v>
          </cell>
          <cell r="M116">
            <v>69.13</v>
          </cell>
          <cell r="N116">
            <v>86.41</v>
          </cell>
          <cell r="O116">
            <v>69.13</v>
          </cell>
          <cell r="P116">
            <v>179.74</v>
          </cell>
          <cell r="Q116">
            <v>89.87</v>
          </cell>
          <cell r="R116">
            <v>116.83</v>
          </cell>
          <cell r="S116">
            <v>6.91</v>
          </cell>
          <cell r="T116">
            <v>8.64</v>
          </cell>
          <cell r="U116">
            <v>6.91</v>
          </cell>
          <cell r="V116" t="str">
            <v>158-122000-8</v>
          </cell>
          <cell r="X116" t="str">
            <v>Jr. Lighting Designer</v>
          </cell>
          <cell r="Y116" t="str">
            <v>1st</v>
          </cell>
        </row>
        <row r="117">
          <cell r="A117" t="str">
            <v>V-430</v>
          </cell>
          <cell r="B117" t="str">
            <v>Mr.</v>
          </cell>
          <cell r="C117" t="str">
            <v>GUILLERMO</v>
          </cell>
          <cell r="D117" t="str">
            <v>Gabby</v>
          </cell>
          <cell r="E117" t="str">
            <v>Tolentino</v>
          </cell>
          <cell r="F117">
            <v>38635</v>
          </cell>
          <cell r="G117" t="str">
            <v>Renderer</v>
          </cell>
          <cell r="H117" t="str">
            <v>ME1</v>
          </cell>
          <cell r="I117">
            <v>28000</v>
          </cell>
          <cell r="J117">
            <v>14000</v>
          </cell>
          <cell r="K117">
            <v>920.55</v>
          </cell>
          <cell r="L117">
            <v>1282.44</v>
          </cell>
          <cell r="M117">
            <v>160.31</v>
          </cell>
          <cell r="N117">
            <v>200.39</v>
          </cell>
          <cell r="O117">
            <v>160.31</v>
          </cell>
          <cell r="P117">
            <v>416.81</v>
          </cell>
          <cell r="Q117">
            <v>208.4</v>
          </cell>
          <cell r="R117">
            <v>270.92</v>
          </cell>
          <cell r="S117">
            <v>16.03</v>
          </cell>
          <cell r="T117">
            <v>20.04</v>
          </cell>
          <cell r="U117">
            <v>16.03</v>
          </cell>
          <cell r="V117" t="str">
            <v>158-122047-1</v>
          </cell>
          <cell r="X117" t="str">
            <v>Renderer</v>
          </cell>
          <cell r="Y117" t="str">
            <v>1st</v>
          </cell>
        </row>
        <row r="118">
          <cell r="A118" t="str">
            <v>V-431</v>
          </cell>
          <cell r="B118" t="str">
            <v>Mr.</v>
          </cell>
          <cell r="C118" t="str">
            <v>MINGOA</v>
          </cell>
          <cell r="D118" t="str">
            <v>Charlie</v>
          </cell>
          <cell r="E118" t="str">
            <v>Esteban</v>
          </cell>
          <cell r="F118">
            <v>38635</v>
          </cell>
          <cell r="G118" t="str">
            <v>Renderer</v>
          </cell>
          <cell r="H118" t="str">
            <v>ME1</v>
          </cell>
          <cell r="I118">
            <v>28000</v>
          </cell>
          <cell r="J118">
            <v>14000</v>
          </cell>
          <cell r="K118">
            <v>920.55</v>
          </cell>
          <cell r="L118">
            <v>1282.44</v>
          </cell>
          <cell r="M118">
            <v>160.31</v>
          </cell>
          <cell r="N118">
            <v>200.39</v>
          </cell>
          <cell r="O118">
            <v>160.31</v>
          </cell>
          <cell r="P118">
            <v>416.81</v>
          </cell>
          <cell r="Q118">
            <v>208.4</v>
          </cell>
          <cell r="R118">
            <v>270.92</v>
          </cell>
          <cell r="S118">
            <v>16.03</v>
          </cell>
          <cell r="T118">
            <v>20.04</v>
          </cell>
          <cell r="U118">
            <v>16.03</v>
          </cell>
          <cell r="V118" t="str">
            <v>158-122046-0</v>
          </cell>
          <cell r="X118" t="str">
            <v>Renderer</v>
          </cell>
          <cell r="Y118" t="str">
            <v>2nd</v>
          </cell>
        </row>
        <row r="119">
          <cell r="A119" t="str">
            <v>V-432</v>
          </cell>
          <cell r="B119" t="str">
            <v>Ms.</v>
          </cell>
          <cell r="C119" t="str">
            <v>ZARAGOZA</v>
          </cell>
          <cell r="D119" t="str">
            <v xml:space="preserve">Diana </v>
          </cell>
          <cell r="E119" t="str">
            <v>Paguio</v>
          </cell>
          <cell r="F119">
            <v>38635</v>
          </cell>
          <cell r="G119" t="str">
            <v>Lead CAD - (S)</v>
          </cell>
          <cell r="H119" t="str">
            <v>S</v>
          </cell>
          <cell r="I119">
            <v>19151.59</v>
          </cell>
          <cell r="J119">
            <v>9575.7999999999993</v>
          </cell>
          <cell r="K119">
            <v>629.64</v>
          </cell>
          <cell r="L119">
            <v>877.17</v>
          </cell>
          <cell r="M119">
            <v>109.65</v>
          </cell>
          <cell r="N119">
            <v>137.06</v>
          </cell>
          <cell r="O119">
            <v>109.65</v>
          </cell>
          <cell r="P119">
            <v>285.08999999999997</v>
          </cell>
          <cell r="Q119">
            <v>142.55000000000001</v>
          </cell>
          <cell r="R119">
            <v>185.31</v>
          </cell>
          <cell r="S119">
            <v>10.97</v>
          </cell>
          <cell r="T119">
            <v>13.71</v>
          </cell>
          <cell r="U119">
            <v>10.97</v>
          </cell>
          <cell r="V119" t="str">
            <v>158-122044-6</v>
          </cell>
          <cell r="X119" t="str">
            <v xml:space="preserve"> Lead CAD (S)</v>
          </cell>
          <cell r="Y119" t="str">
            <v>1st</v>
          </cell>
        </row>
        <row r="120">
          <cell r="A120" t="str">
            <v>V-433</v>
          </cell>
          <cell r="B120" t="str">
            <v>Mr.</v>
          </cell>
          <cell r="C120" t="str">
            <v>MARTINEZ</v>
          </cell>
          <cell r="D120" t="str">
            <v>Eufemio Jr.</v>
          </cell>
          <cell r="E120" t="str">
            <v>Raipan</v>
          </cell>
          <cell r="F120">
            <v>38635</v>
          </cell>
          <cell r="G120" t="str">
            <v>CAD Encoder</v>
          </cell>
          <cell r="H120" t="str">
            <v>ME1</v>
          </cell>
          <cell r="I120">
            <v>12600</v>
          </cell>
          <cell r="J120">
            <v>6300</v>
          </cell>
          <cell r="K120">
            <v>414.25</v>
          </cell>
          <cell r="L120">
            <v>577.1</v>
          </cell>
          <cell r="M120">
            <v>72.14</v>
          </cell>
          <cell r="N120">
            <v>90.18</v>
          </cell>
          <cell r="O120">
            <v>72.14</v>
          </cell>
          <cell r="P120">
            <v>187.56</v>
          </cell>
          <cell r="Q120">
            <v>93.78</v>
          </cell>
          <cell r="R120">
            <v>121.92</v>
          </cell>
          <cell r="S120">
            <v>7.21</v>
          </cell>
          <cell r="T120">
            <v>9.02</v>
          </cell>
          <cell r="U120">
            <v>7.21</v>
          </cell>
          <cell r="V120" t="str">
            <v>158-122043-4</v>
          </cell>
          <cell r="X120" t="str">
            <v>CAD (H)</v>
          </cell>
          <cell r="Y120" t="str">
            <v>2nd</v>
          </cell>
        </row>
        <row r="121">
          <cell r="A121" t="str">
            <v>V-435</v>
          </cell>
          <cell r="B121" t="str">
            <v>Mr.</v>
          </cell>
          <cell r="C121" t="str">
            <v>TOLENTINO</v>
          </cell>
          <cell r="D121" t="str">
            <v>Rommel</v>
          </cell>
          <cell r="E121" t="str">
            <v>Dalida</v>
          </cell>
          <cell r="F121">
            <v>38635</v>
          </cell>
          <cell r="G121" t="str">
            <v>Designer 3 - (H)</v>
          </cell>
          <cell r="H121" t="str">
            <v>ME</v>
          </cell>
          <cell r="I121">
            <v>69000</v>
          </cell>
          <cell r="J121">
            <v>34500</v>
          </cell>
          <cell r="K121">
            <v>2268.4899999999998</v>
          </cell>
          <cell r="L121">
            <v>3160.31</v>
          </cell>
          <cell r="M121">
            <v>395.04</v>
          </cell>
          <cell r="N121">
            <v>493.8</v>
          </cell>
          <cell r="O121">
            <v>395.04</v>
          </cell>
          <cell r="P121">
            <v>1027.0999999999999</v>
          </cell>
          <cell r="Q121">
            <v>513.54999999999995</v>
          </cell>
          <cell r="R121">
            <v>667.62</v>
          </cell>
          <cell r="S121">
            <v>39.5</v>
          </cell>
          <cell r="T121">
            <v>49.38</v>
          </cell>
          <cell r="U121">
            <v>39.5</v>
          </cell>
          <cell r="V121" t="str">
            <v>158-122048-3</v>
          </cell>
          <cell r="X121" t="str">
            <v>Team Leader</v>
          </cell>
          <cell r="Y121" t="str">
            <v>1st</v>
          </cell>
        </row>
        <row r="122">
          <cell r="A122" t="str">
            <v>V-436</v>
          </cell>
          <cell r="B122" t="str">
            <v>Ms.</v>
          </cell>
          <cell r="C122" t="str">
            <v>MOZO</v>
          </cell>
          <cell r="D122" t="str">
            <v>Joanne Krisna</v>
          </cell>
          <cell r="E122" t="str">
            <v>Mortel</v>
          </cell>
          <cell r="F122">
            <v>38663</v>
          </cell>
          <cell r="G122" t="str">
            <v>Lead CAD - (S)</v>
          </cell>
          <cell r="H122" t="str">
            <v>S</v>
          </cell>
          <cell r="I122">
            <v>23350</v>
          </cell>
          <cell r="J122">
            <v>11675</v>
          </cell>
          <cell r="K122">
            <v>767.67</v>
          </cell>
          <cell r="L122">
            <v>1069.47</v>
          </cell>
          <cell r="M122">
            <v>133.68</v>
          </cell>
          <cell r="N122">
            <v>167.1</v>
          </cell>
          <cell r="O122">
            <v>133.68</v>
          </cell>
          <cell r="P122">
            <v>347.57</v>
          </cell>
          <cell r="Q122">
            <v>173.78</v>
          </cell>
          <cell r="R122">
            <v>225.92</v>
          </cell>
          <cell r="S122">
            <v>13.37</v>
          </cell>
          <cell r="T122">
            <v>16.71</v>
          </cell>
          <cell r="U122">
            <v>13.37</v>
          </cell>
          <cell r="V122" t="str">
            <v>158-122097-5</v>
          </cell>
          <cell r="X122" t="str">
            <v>CAD(S)</v>
          </cell>
          <cell r="Y122" t="str">
            <v>1st</v>
          </cell>
        </row>
        <row r="123">
          <cell r="A123" t="str">
            <v>V-437</v>
          </cell>
          <cell r="B123" t="str">
            <v>Mr.</v>
          </cell>
          <cell r="C123" t="str">
            <v>DELFIN</v>
          </cell>
          <cell r="D123" t="str">
            <v>Dwight Luke</v>
          </cell>
          <cell r="E123" t="str">
            <v>Bailon</v>
          </cell>
          <cell r="F123">
            <v>38685</v>
          </cell>
          <cell r="G123" t="str">
            <v>Graphic Artist</v>
          </cell>
          <cell r="H123" t="str">
            <v>S</v>
          </cell>
          <cell r="I123">
            <v>24150</v>
          </cell>
          <cell r="J123">
            <v>12075</v>
          </cell>
          <cell r="K123">
            <v>793.97</v>
          </cell>
          <cell r="L123">
            <v>1106.1099999999999</v>
          </cell>
          <cell r="M123">
            <v>138.26</v>
          </cell>
          <cell r="N123">
            <v>172.83</v>
          </cell>
          <cell r="O123">
            <v>138.26</v>
          </cell>
          <cell r="P123">
            <v>359.48</v>
          </cell>
          <cell r="Q123">
            <v>179.74</v>
          </cell>
          <cell r="R123">
            <v>233.66</v>
          </cell>
          <cell r="S123">
            <v>13.83</v>
          </cell>
          <cell r="T123">
            <v>17.28</v>
          </cell>
          <cell r="U123">
            <v>13.83</v>
          </cell>
          <cell r="V123" t="str">
            <v>158-122183-9</v>
          </cell>
          <cell r="X123" t="str">
            <v>Graphic Artist</v>
          </cell>
          <cell r="Y123" t="str">
            <v>2nd</v>
          </cell>
        </row>
        <row r="124">
          <cell r="A124" t="str">
            <v>V-438</v>
          </cell>
          <cell r="B124" t="str">
            <v>Mr.</v>
          </cell>
          <cell r="C124" t="str">
            <v>CABRERA</v>
          </cell>
          <cell r="D124" t="str">
            <v>Rogelio</v>
          </cell>
          <cell r="E124" t="str">
            <v>Carlos</v>
          </cell>
          <cell r="F124">
            <v>38691</v>
          </cell>
          <cell r="G124" t="str">
            <v>Designer 3 - (H)</v>
          </cell>
          <cell r="H124" t="str">
            <v>ME3</v>
          </cell>
          <cell r="I124">
            <v>27500</v>
          </cell>
          <cell r="J124">
            <v>13750</v>
          </cell>
          <cell r="K124">
            <v>904.11</v>
          </cell>
          <cell r="L124">
            <v>1259.54</v>
          </cell>
          <cell r="M124">
            <v>157.44</v>
          </cell>
          <cell r="N124">
            <v>196.8</v>
          </cell>
          <cell r="O124">
            <v>157.44</v>
          </cell>
          <cell r="P124">
            <v>409.34</v>
          </cell>
          <cell r="Q124">
            <v>204.67</v>
          </cell>
          <cell r="R124">
            <v>266.07</v>
          </cell>
          <cell r="S124">
            <v>15.74</v>
          </cell>
          <cell r="T124">
            <v>19.68</v>
          </cell>
          <cell r="U124">
            <v>15.74</v>
          </cell>
          <cell r="V124" t="str">
            <v>158-122163-3</v>
          </cell>
          <cell r="X124" t="str">
            <v>Team Leader</v>
          </cell>
          <cell r="Y124" t="str">
            <v>1st</v>
          </cell>
        </row>
        <row r="125">
          <cell r="A125" t="str">
            <v>V-439</v>
          </cell>
          <cell r="B125" t="str">
            <v>Mr.</v>
          </cell>
          <cell r="C125" t="str">
            <v>SANTOS</v>
          </cell>
          <cell r="D125" t="str">
            <v>Enric</v>
          </cell>
          <cell r="E125" t="str">
            <v>Jataas</v>
          </cell>
          <cell r="F125">
            <v>38691</v>
          </cell>
          <cell r="G125" t="str">
            <v>Designer 3 - (H)</v>
          </cell>
          <cell r="H125" t="str">
            <v>ME2</v>
          </cell>
          <cell r="I125">
            <v>27500</v>
          </cell>
          <cell r="J125">
            <v>13750</v>
          </cell>
          <cell r="K125">
            <v>904.11</v>
          </cell>
          <cell r="L125">
            <v>1259.54</v>
          </cell>
          <cell r="M125">
            <v>157.44</v>
          </cell>
          <cell r="N125">
            <v>196.8</v>
          </cell>
          <cell r="O125">
            <v>157.44</v>
          </cell>
          <cell r="P125">
            <v>409.34</v>
          </cell>
          <cell r="Q125">
            <v>204.67</v>
          </cell>
          <cell r="R125">
            <v>266.07</v>
          </cell>
          <cell r="S125">
            <v>15.74</v>
          </cell>
          <cell r="T125">
            <v>19.68</v>
          </cell>
          <cell r="U125">
            <v>15.74</v>
          </cell>
          <cell r="V125" t="str">
            <v>158-122164-5</v>
          </cell>
          <cell r="X125" t="str">
            <v>Team Leader</v>
          </cell>
          <cell r="Y125" t="str">
            <v>2nd</v>
          </cell>
        </row>
        <row r="126">
          <cell r="A126" t="str">
            <v>V-440</v>
          </cell>
          <cell r="B126" t="str">
            <v>Ms.</v>
          </cell>
          <cell r="C126" t="str">
            <v>CARDIÑO</v>
          </cell>
          <cell r="D126" t="str">
            <v>Charity</v>
          </cell>
          <cell r="E126" t="str">
            <v>Garcia</v>
          </cell>
          <cell r="F126">
            <v>38691</v>
          </cell>
          <cell r="G126" t="str">
            <v>Graphic Artist</v>
          </cell>
          <cell r="H126" t="str">
            <v>S</v>
          </cell>
          <cell r="I126">
            <v>21167.1875</v>
          </cell>
          <cell r="J126">
            <v>10583.59</v>
          </cell>
          <cell r="K126">
            <v>695.91</v>
          </cell>
          <cell r="L126">
            <v>969.49</v>
          </cell>
          <cell r="M126">
            <v>121.19</v>
          </cell>
          <cell r="N126">
            <v>151.49</v>
          </cell>
          <cell r="O126">
            <v>121.19</v>
          </cell>
          <cell r="P126">
            <v>315.08999999999997</v>
          </cell>
          <cell r="Q126">
            <v>157.55000000000001</v>
          </cell>
          <cell r="R126">
            <v>204.81</v>
          </cell>
          <cell r="S126">
            <v>12.12</v>
          </cell>
          <cell r="T126">
            <v>15.15</v>
          </cell>
          <cell r="U126">
            <v>12.12</v>
          </cell>
          <cell r="V126" t="str">
            <v>158-122170-0</v>
          </cell>
          <cell r="X126" t="str">
            <v>Graphic Artist</v>
          </cell>
          <cell r="Y126" t="str">
            <v>1st</v>
          </cell>
        </row>
        <row r="127">
          <cell r="A127" t="str">
            <v>V-441</v>
          </cell>
          <cell r="B127" t="str">
            <v>Mr.</v>
          </cell>
          <cell r="C127" t="str">
            <v>MAGSINO</v>
          </cell>
          <cell r="D127" t="str">
            <v xml:space="preserve">Francis  </v>
          </cell>
          <cell r="E127" t="str">
            <v>Bendaña</v>
          </cell>
          <cell r="F127">
            <v>38691</v>
          </cell>
          <cell r="G127" t="str">
            <v>CAD Encoder</v>
          </cell>
          <cell r="H127" t="str">
            <v>S</v>
          </cell>
          <cell r="I127">
            <v>11550</v>
          </cell>
          <cell r="J127">
            <v>5775</v>
          </cell>
          <cell r="K127">
            <v>379.73</v>
          </cell>
          <cell r="L127">
            <v>529.01</v>
          </cell>
          <cell r="M127">
            <v>66.13</v>
          </cell>
          <cell r="N127">
            <v>82.66</v>
          </cell>
          <cell r="O127">
            <v>66.13</v>
          </cell>
          <cell r="P127">
            <v>171.94</v>
          </cell>
          <cell r="Q127">
            <v>85.97</v>
          </cell>
          <cell r="R127">
            <v>111.76</v>
          </cell>
          <cell r="S127">
            <v>6.61</v>
          </cell>
          <cell r="T127">
            <v>8.27</v>
          </cell>
          <cell r="U127">
            <v>6.61</v>
          </cell>
          <cell r="V127" t="str">
            <v>158-122161-0</v>
          </cell>
          <cell r="X127" t="str">
            <v>CAD (BCHK)</v>
          </cell>
          <cell r="Y127" t="str">
            <v>1st</v>
          </cell>
        </row>
        <row r="128">
          <cell r="A128" t="str">
            <v>V-442</v>
          </cell>
          <cell r="B128" t="str">
            <v>Ms.</v>
          </cell>
          <cell r="C128" t="str">
            <v>RESURRECCION</v>
          </cell>
          <cell r="D128" t="str">
            <v>Cecile</v>
          </cell>
          <cell r="E128" t="str">
            <v>Pagdanganan</v>
          </cell>
          <cell r="F128">
            <v>38691</v>
          </cell>
          <cell r="G128" t="str">
            <v>CAD Encoder</v>
          </cell>
          <cell r="H128" t="str">
            <v>S</v>
          </cell>
          <cell r="I128">
            <v>11550</v>
          </cell>
          <cell r="J128">
            <v>5775</v>
          </cell>
          <cell r="K128">
            <v>379.73</v>
          </cell>
          <cell r="L128">
            <v>529.01</v>
          </cell>
          <cell r="M128">
            <v>66.13</v>
          </cell>
          <cell r="N128">
            <v>82.66</v>
          </cell>
          <cell r="O128">
            <v>66.13</v>
          </cell>
          <cell r="P128">
            <v>171.94</v>
          </cell>
          <cell r="Q128">
            <v>85.97</v>
          </cell>
          <cell r="R128">
            <v>111.76</v>
          </cell>
          <cell r="S128">
            <v>6.61</v>
          </cell>
          <cell r="T128">
            <v>8.27</v>
          </cell>
          <cell r="U128">
            <v>6.61</v>
          </cell>
          <cell r="V128" t="str">
            <v>158-122158-0</v>
          </cell>
          <cell r="X128" t="str">
            <v>CAD (BCHK)</v>
          </cell>
          <cell r="Y128" t="str">
            <v>1st</v>
          </cell>
        </row>
        <row r="129">
          <cell r="A129" t="str">
            <v>V-443</v>
          </cell>
          <cell r="B129" t="str">
            <v>Ms.</v>
          </cell>
          <cell r="C129" t="str">
            <v>TIONGCO</v>
          </cell>
          <cell r="D129" t="str">
            <v>Jocelyn</v>
          </cell>
          <cell r="E129" t="str">
            <v>delos Santos</v>
          </cell>
          <cell r="F129">
            <v>38691</v>
          </cell>
          <cell r="G129" t="str">
            <v>CAD Encoder</v>
          </cell>
          <cell r="H129" t="str">
            <v>S</v>
          </cell>
          <cell r="I129">
            <v>11550</v>
          </cell>
          <cell r="J129">
            <v>5775</v>
          </cell>
          <cell r="K129">
            <v>379.73</v>
          </cell>
          <cell r="L129">
            <v>529.01</v>
          </cell>
          <cell r="M129">
            <v>66.13</v>
          </cell>
          <cell r="N129">
            <v>82.66</v>
          </cell>
          <cell r="O129">
            <v>66.13</v>
          </cell>
          <cell r="P129">
            <v>171.94</v>
          </cell>
          <cell r="Q129">
            <v>85.97</v>
          </cell>
          <cell r="R129">
            <v>111.76</v>
          </cell>
          <cell r="S129">
            <v>6.61</v>
          </cell>
          <cell r="T129">
            <v>8.27</v>
          </cell>
          <cell r="U129">
            <v>6.61</v>
          </cell>
          <cell r="V129" t="str">
            <v>158-122159-1</v>
          </cell>
          <cell r="X129" t="str">
            <v>CAD (BCHK)</v>
          </cell>
          <cell r="Y129" t="str">
            <v>1st</v>
          </cell>
        </row>
        <row r="130">
          <cell r="A130" t="str">
            <v>V-444</v>
          </cell>
          <cell r="B130" t="str">
            <v>Mr.</v>
          </cell>
          <cell r="C130" t="str">
            <v>VILLEGAS</v>
          </cell>
          <cell r="D130" t="str">
            <v>Ghadfrey</v>
          </cell>
          <cell r="E130" t="str">
            <v>Supleo</v>
          </cell>
          <cell r="F130">
            <v>38691</v>
          </cell>
          <cell r="G130" t="str">
            <v>CAD Encoder</v>
          </cell>
          <cell r="H130" t="str">
            <v>S</v>
          </cell>
          <cell r="I130">
            <v>11550</v>
          </cell>
          <cell r="J130">
            <v>5775</v>
          </cell>
          <cell r="K130">
            <v>379.73</v>
          </cell>
          <cell r="L130">
            <v>529.01</v>
          </cell>
          <cell r="M130">
            <v>66.13</v>
          </cell>
          <cell r="N130">
            <v>82.66</v>
          </cell>
          <cell r="O130">
            <v>66.13</v>
          </cell>
          <cell r="P130">
            <v>171.94</v>
          </cell>
          <cell r="Q130">
            <v>85.97</v>
          </cell>
          <cell r="R130">
            <v>111.76</v>
          </cell>
          <cell r="S130">
            <v>6.61</v>
          </cell>
          <cell r="T130">
            <v>8.27</v>
          </cell>
          <cell r="U130">
            <v>6.61</v>
          </cell>
          <cell r="V130" t="str">
            <v>158-122162-1</v>
          </cell>
          <cell r="X130" t="str">
            <v>CAD (BCHK)</v>
          </cell>
          <cell r="Y130" t="str">
            <v>1st</v>
          </cell>
        </row>
        <row r="131">
          <cell r="A131" t="str">
            <v>V-445</v>
          </cell>
          <cell r="B131" t="str">
            <v>Mr.</v>
          </cell>
          <cell r="C131" t="str">
            <v>CASTILLO</v>
          </cell>
          <cell r="D131" t="str">
            <v>Joseph</v>
          </cell>
          <cell r="E131" t="str">
            <v>Resurreccion</v>
          </cell>
          <cell r="F131">
            <v>38691</v>
          </cell>
          <cell r="G131" t="str">
            <v>CAD Encoder</v>
          </cell>
          <cell r="H131" t="str">
            <v>S</v>
          </cell>
          <cell r="I131">
            <v>11550</v>
          </cell>
          <cell r="J131">
            <v>5775</v>
          </cell>
          <cell r="K131">
            <v>379.73</v>
          </cell>
          <cell r="L131">
            <v>529.01</v>
          </cell>
          <cell r="M131">
            <v>66.13</v>
          </cell>
          <cell r="N131">
            <v>82.66</v>
          </cell>
          <cell r="O131">
            <v>66.13</v>
          </cell>
          <cell r="P131">
            <v>171.94</v>
          </cell>
          <cell r="Q131">
            <v>85.97</v>
          </cell>
          <cell r="R131">
            <v>111.76</v>
          </cell>
          <cell r="S131">
            <v>6.61</v>
          </cell>
          <cell r="T131">
            <v>8.27</v>
          </cell>
          <cell r="U131">
            <v>6.61</v>
          </cell>
          <cell r="V131" t="str">
            <v>158-122160-8</v>
          </cell>
          <cell r="X131" t="str">
            <v>CAD (BCHK)</v>
          </cell>
          <cell r="Y131" t="str">
            <v>1st</v>
          </cell>
        </row>
        <row r="132">
          <cell r="A132" t="str">
            <v>V-446</v>
          </cell>
          <cell r="B132" t="str">
            <v>Mr.</v>
          </cell>
          <cell r="C132" t="str">
            <v>COLLADA</v>
          </cell>
          <cell r="D132" t="str">
            <v>Raymund</v>
          </cell>
          <cell r="E132" t="str">
            <v xml:space="preserve">Go  </v>
          </cell>
          <cell r="F132">
            <v>38733</v>
          </cell>
          <cell r="G132" t="str">
            <v>Designer 3 - (H)</v>
          </cell>
          <cell r="H132" t="str">
            <v>ME2</v>
          </cell>
          <cell r="I132">
            <v>28750</v>
          </cell>
          <cell r="J132">
            <v>14375</v>
          </cell>
          <cell r="K132">
            <v>945.21</v>
          </cell>
          <cell r="L132">
            <v>1316.79</v>
          </cell>
          <cell r="M132">
            <v>164.6</v>
          </cell>
          <cell r="N132">
            <v>205.75</v>
          </cell>
          <cell r="O132">
            <v>164.6</v>
          </cell>
          <cell r="P132">
            <v>427.96</v>
          </cell>
          <cell r="Q132">
            <v>213.98</v>
          </cell>
          <cell r="R132">
            <v>278.17</v>
          </cell>
          <cell r="S132">
            <v>16.46</v>
          </cell>
          <cell r="T132">
            <v>20.58</v>
          </cell>
          <cell r="U132">
            <v>16.46</v>
          </cell>
          <cell r="V132" t="str">
            <v>158-122261-3</v>
          </cell>
          <cell r="X132" t="str">
            <v>Team Leader</v>
          </cell>
          <cell r="Y132" t="str">
            <v>1st</v>
          </cell>
        </row>
        <row r="133">
          <cell r="A133" t="str">
            <v>V-447</v>
          </cell>
          <cell r="B133" t="str">
            <v>Mr.</v>
          </cell>
          <cell r="C133" t="str">
            <v>SAVERON</v>
          </cell>
          <cell r="D133" t="str">
            <v>Edward Kristoffer</v>
          </cell>
          <cell r="E133" t="str">
            <v>Gonzales</v>
          </cell>
          <cell r="F133">
            <v>38733</v>
          </cell>
          <cell r="G133" t="str">
            <v>Graphic Artist</v>
          </cell>
          <cell r="H133" t="str">
            <v>S</v>
          </cell>
          <cell r="I133">
            <v>25000</v>
          </cell>
          <cell r="J133">
            <v>12500</v>
          </cell>
          <cell r="K133">
            <v>821.92</v>
          </cell>
          <cell r="L133">
            <v>1145.04</v>
          </cell>
          <cell r="M133">
            <v>143.13</v>
          </cell>
          <cell r="N133">
            <v>178.91</v>
          </cell>
          <cell r="O133">
            <v>143.13</v>
          </cell>
          <cell r="P133">
            <v>372.14</v>
          </cell>
          <cell r="Q133">
            <v>186.07</v>
          </cell>
          <cell r="R133">
            <v>241.89</v>
          </cell>
          <cell r="S133">
            <v>14.31</v>
          </cell>
          <cell r="T133">
            <v>17.89</v>
          </cell>
          <cell r="U133">
            <v>14.31</v>
          </cell>
          <cell r="V133" t="str">
            <v>158-122249-2</v>
          </cell>
          <cell r="X133" t="str">
            <v>Graphic Artist</v>
          </cell>
          <cell r="Y133" t="str">
            <v>1st</v>
          </cell>
        </row>
        <row r="134">
          <cell r="A134" t="str">
            <v>V-449</v>
          </cell>
          <cell r="B134" t="str">
            <v>Ms.</v>
          </cell>
          <cell r="C134" t="str">
            <v xml:space="preserve"> ATIENZA </v>
          </cell>
          <cell r="D134" t="str">
            <v xml:space="preserve"> Pop </v>
          </cell>
          <cell r="E134" t="str">
            <v>Balaquit</v>
          </cell>
          <cell r="F134">
            <v>38749</v>
          </cell>
          <cell r="G134" t="str">
            <v>CAD Encoder</v>
          </cell>
          <cell r="H134" t="str">
            <v>S</v>
          </cell>
          <cell r="I134">
            <v>10500</v>
          </cell>
          <cell r="J134">
            <v>5250</v>
          </cell>
          <cell r="K134">
            <v>345.21</v>
          </cell>
          <cell r="L134">
            <v>480.92</v>
          </cell>
          <cell r="M134">
            <v>60.12</v>
          </cell>
          <cell r="N134">
            <v>75.150000000000006</v>
          </cell>
          <cell r="O134">
            <v>60.12</v>
          </cell>
          <cell r="P134">
            <v>156.31</v>
          </cell>
          <cell r="Q134">
            <v>78.16</v>
          </cell>
          <cell r="R134">
            <v>101.6</v>
          </cell>
          <cell r="S134">
            <v>6.01</v>
          </cell>
          <cell r="T134">
            <v>7.52</v>
          </cell>
          <cell r="U134">
            <v>6.01</v>
          </cell>
          <cell r="V134" t="str">
            <v>158-122256-0</v>
          </cell>
          <cell r="X134" t="str">
            <v>CAD (H)</v>
          </cell>
          <cell r="Y134" t="str">
            <v>1st</v>
          </cell>
        </row>
        <row r="135">
          <cell r="A135" t="str">
            <v>V-450</v>
          </cell>
          <cell r="B135" t="str">
            <v>Mr.</v>
          </cell>
          <cell r="C135" t="str">
            <v xml:space="preserve"> BACERA </v>
          </cell>
          <cell r="D135" t="str">
            <v xml:space="preserve"> Gene </v>
          </cell>
          <cell r="E135" t="str">
            <v>Martinez</v>
          </cell>
          <cell r="F135">
            <v>38749</v>
          </cell>
          <cell r="G135" t="str">
            <v>CAD Encoder</v>
          </cell>
          <cell r="H135" t="str">
            <v>S</v>
          </cell>
          <cell r="I135">
            <v>10500</v>
          </cell>
          <cell r="J135">
            <v>5250</v>
          </cell>
          <cell r="K135">
            <v>345.21</v>
          </cell>
          <cell r="L135">
            <v>480.92</v>
          </cell>
          <cell r="M135">
            <v>60.12</v>
          </cell>
          <cell r="N135">
            <v>75.150000000000006</v>
          </cell>
          <cell r="O135">
            <v>60.12</v>
          </cell>
          <cell r="P135">
            <v>156.31</v>
          </cell>
          <cell r="Q135">
            <v>78.16</v>
          </cell>
          <cell r="R135">
            <v>101.6</v>
          </cell>
          <cell r="S135">
            <v>6.01</v>
          </cell>
          <cell r="T135">
            <v>7.52</v>
          </cell>
          <cell r="U135">
            <v>6.01</v>
          </cell>
          <cell r="V135" t="str">
            <v>158-122258-3</v>
          </cell>
          <cell r="X135" t="str">
            <v>CAD (H)</v>
          </cell>
          <cell r="Y135" t="str">
            <v>1st</v>
          </cell>
        </row>
        <row r="136">
          <cell r="A136" t="str">
            <v>V-451</v>
          </cell>
          <cell r="B136" t="str">
            <v>Mr.</v>
          </cell>
          <cell r="C136" t="str">
            <v xml:space="preserve"> COSARES </v>
          </cell>
          <cell r="D136" t="str">
            <v xml:space="preserve"> Jeffrey</v>
          </cell>
          <cell r="E136" t="str">
            <v>Lelis</v>
          </cell>
          <cell r="F136">
            <v>38749</v>
          </cell>
          <cell r="G136" t="str">
            <v>CAD Encoder</v>
          </cell>
          <cell r="H136" t="str">
            <v>S</v>
          </cell>
          <cell r="I136">
            <v>10500</v>
          </cell>
          <cell r="J136">
            <v>5250</v>
          </cell>
          <cell r="K136">
            <v>345.21</v>
          </cell>
          <cell r="L136">
            <v>480.92</v>
          </cell>
          <cell r="M136">
            <v>60.12</v>
          </cell>
          <cell r="N136">
            <v>75.150000000000006</v>
          </cell>
          <cell r="O136">
            <v>60.12</v>
          </cell>
          <cell r="P136">
            <v>156.31</v>
          </cell>
          <cell r="Q136">
            <v>78.16</v>
          </cell>
          <cell r="R136">
            <v>101.6</v>
          </cell>
          <cell r="S136">
            <v>6.01</v>
          </cell>
          <cell r="T136">
            <v>7.52</v>
          </cell>
          <cell r="U136">
            <v>6.01</v>
          </cell>
          <cell r="V136" t="str">
            <v>158-122257-1</v>
          </cell>
          <cell r="X136" t="str">
            <v>CAD (H)</v>
          </cell>
          <cell r="Y136" t="str">
            <v>1st</v>
          </cell>
        </row>
        <row r="137">
          <cell r="A137" t="str">
            <v>V-452</v>
          </cell>
          <cell r="B137" t="str">
            <v>Ms.</v>
          </cell>
          <cell r="C137" t="str">
            <v>BERNARDO</v>
          </cell>
          <cell r="D137" t="str">
            <v>Mary Joy</v>
          </cell>
          <cell r="E137" t="str">
            <v>Concepcion</v>
          </cell>
          <cell r="F137">
            <v>38768</v>
          </cell>
          <cell r="G137" t="str">
            <v>CAD Encoder</v>
          </cell>
          <cell r="H137" t="str">
            <v>S</v>
          </cell>
          <cell r="I137">
            <v>10500</v>
          </cell>
          <cell r="J137">
            <v>5250</v>
          </cell>
          <cell r="K137">
            <v>345.21</v>
          </cell>
          <cell r="L137">
            <v>480.92</v>
          </cell>
          <cell r="M137">
            <v>60.12</v>
          </cell>
          <cell r="N137">
            <v>75.150000000000006</v>
          </cell>
          <cell r="O137">
            <v>60.12</v>
          </cell>
          <cell r="P137">
            <v>156.31</v>
          </cell>
          <cell r="Q137">
            <v>78.16</v>
          </cell>
          <cell r="R137">
            <v>101.6</v>
          </cell>
          <cell r="S137">
            <v>6.01</v>
          </cell>
          <cell r="T137">
            <v>7.52</v>
          </cell>
          <cell r="U137">
            <v>6.01</v>
          </cell>
          <cell r="V137" t="str">
            <v>158-122275-3</v>
          </cell>
          <cell r="X137" t="str">
            <v>CAD (H)</v>
          </cell>
          <cell r="Y137" t="str">
            <v>1st</v>
          </cell>
        </row>
        <row r="138">
          <cell r="A138" t="str">
            <v>V-453</v>
          </cell>
          <cell r="B138" t="str">
            <v>Mr.</v>
          </cell>
          <cell r="C138" t="str">
            <v xml:space="preserve"> VILLA </v>
          </cell>
          <cell r="D138" t="str">
            <v xml:space="preserve"> Michael </v>
          </cell>
          <cell r="E138" t="str">
            <v>Advincula</v>
          </cell>
          <cell r="F138">
            <v>38749</v>
          </cell>
          <cell r="G138" t="str">
            <v>CAD Encoder</v>
          </cell>
          <cell r="H138" t="str">
            <v>S</v>
          </cell>
          <cell r="I138">
            <v>10500</v>
          </cell>
          <cell r="J138">
            <v>5250</v>
          </cell>
          <cell r="K138">
            <v>345.21</v>
          </cell>
          <cell r="L138">
            <v>480.92</v>
          </cell>
          <cell r="M138">
            <v>60.12</v>
          </cell>
          <cell r="N138">
            <v>75.150000000000006</v>
          </cell>
          <cell r="O138">
            <v>60.12</v>
          </cell>
          <cell r="P138">
            <v>156.31</v>
          </cell>
          <cell r="Q138">
            <v>78.16</v>
          </cell>
          <cell r="R138">
            <v>101.6</v>
          </cell>
          <cell r="S138">
            <v>6.01</v>
          </cell>
          <cell r="T138">
            <v>7.52</v>
          </cell>
          <cell r="U138">
            <v>6.01</v>
          </cell>
          <cell r="V138" t="str">
            <v>158-122259-5</v>
          </cell>
          <cell r="X138" t="str">
            <v>CAD (H)</v>
          </cell>
          <cell r="Y138" t="str">
            <v>2nd</v>
          </cell>
        </row>
        <row r="139">
          <cell r="A139" t="str">
            <v>V-455</v>
          </cell>
          <cell r="B139" t="str">
            <v>Mr.</v>
          </cell>
          <cell r="C139" t="str">
            <v>CASTRO</v>
          </cell>
          <cell r="D139" t="str">
            <v xml:space="preserve">Rey </v>
          </cell>
          <cell r="E139" t="str">
            <v>De Guzman</v>
          </cell>
          <cell r="F139">
            <v>38761</v>
          </cell>
          <cell r="G139" t="str">
            <v>CAD Encoder</v>
          </cell>
          <cell r="H139" t="str">
            <v>S</v>
          </cell>
          <cell r="I139">
            <v>10500</v>
          </cell>
          <cell r="J139">
            <v>5250</v>
          </cell>
          <cell r="K139">
            <v>345.21</v>
          </cell>
          <cell r="L139">
            <v>480.92</v>
          </cell>
          <cell r="M139">
            <v>60.12</v>
          </cell>
          <cell r="N139">
            <v>75.150000000000006</v>
          </cell>
          <cell r="O139">
            <v>60.12</v>
          </cell>
          <cell r="P139">
            <v>156.31</v>
          </cell>
          <cell r="Q139">
            <v>78.16</v>
          </cell>
          <cell r="R139">
            <v>101.6</v>
          </cell>
          <cell r="S139">
            <v>6.01</v>
          </cell>
          <cell r="T139">
            <v>7.52</v>
          </cell>
          <cell r="U139">
            <v>6.01</v>
          </cell>
          <cell r="V139" t="str">
            <v>158-122269-8</v>
          </cell>
          <cell r="X139" t="str">
            <v>CAD (H)</v>
          </cell>
          <cell r="Y139" t="str">
            <v>1st</v>
          </cell>
        </row>
        <row r="140">
          <cell r="A140" t="str">
            <v>V-457</v>
          </cell>
          <cell r="B140" t="str">
            <v>Mr.</v>
          </cell>
          <cell r="C140" t="str">
            <v>LOPEZ</v>
          </cell>
          <cell r="D140" t="str">
            <v>Freddie Nelson</v>
          </cell>
          <cell r="E140" t="str">
            <v>Barcelona</v>
          </cell>
          <cell r="F140">
            <v>38761</v>
          </cell>
          <cell r="G140" t="str">
            <v>CAD Encoder</v>
          </cell>
          <cell r="H140" t="str">
            <v>S</v>
          </cell>
          <cell r="I140">
            <v>10500</v>
          </cell>
          <cell r="J140">
            <v>5250</v>
          </cell>
          <cell r="K140">
            <v>345.21</v>
          </cell>
          <cell r="L140">
            <v>480.92</v>
          </cell>
          <cell r="M140">
            <v>60.12</v>
          </cell>
          <cell r="N140">
            <v>75.150000000000006</v>
          </cell>
          <cell r="O140">
            <v>60.12</v>
          </cell>
          <cell r="P140">
            <v>156.31</v>
          </cell>
          <cell r="Q140">
            <v>78.16</v>
          </cell>
          <cell r="R140">
            <v>101.6</v>
          </cell>
          <cell r="S140">
            <v>6.01</v>
          </cell>
          <cell r="T140">
            <v>7.52</v>
          </cell>
          <cell r="U140">
            <v>6.01</v>
          </cell>
          <cell r="V140" t="str">
            <v>158-122270-4</v>
          </cell>
          <cell r="X140" t="str">
            <v>CAD (H)</v>
          </cell>
          <cell r="Y140" t="str">
            <v>2nd</v>
          </cell>
        </row>
        <row r="141">
          <cell r="A141" t="str">
            <v>V-458</v>
          </cell>
          <cell r="B141" t="str">
            <v>Ms.</v>
          </cell>
          <cell r="C141" t="str">
            <v>SANTOS</v>
          </cell>
          <cell r="D141" t="str">
            <v>Aprilita</v>
          </cell>
          <cell r="E141" t="str">
            <v>Daaco</v>
          </cell>
          <cell r="F141">
            <v>38761</v>
          </cell>
          <cell r="G141" t="str">
            <v>CAD Encoder</v>
          </cell>
          <cell r="H141" t="str">
            <v>S</v>
          </cell>
          <cell r="I141">
            <v>10500</v>
          </cell>
          <cell r="J141">
            <v>5250</v>
          </cell>
          <cell r="K141">
            <v>345.21</v>
          </cell>
          <cell r="L141">
            <v>480.92</v>
          </cell>
          <cell r="M141">
            <v>60.12</v>
          </cell>
          <cell r="N141">
            <v>75.150000000000006</v>
          </cell>
          <cell r="O141">
            <v>60.12</v>
          </cell>
          <cell r="P141">
            <v>156.31</v>
          </cell>
          <cell r="Q141">
            <v>78.16</v>
          </cell>
          <cell r="R141">
            <v>101.6</v>
          </cell>
          <cell r="S141">
            <v>6.01</v>
          </cell>
          <cell r="T141">
            <v>7.52</v>
          </cell>
          <cell r="U141">
            <v>6.01</v>
          </cell>
          <cell r="V141" t="str">
            <v>158-122268-6</v>
          </cell>
          <cell r="X141" t="str">
            <v>CAD (H)</v>
          </cell>
          <cell r="Y141" t="str">
            <v>1st</v>
          </cell>
        </row>
        <row r="142">
          <cell r="A142" t="str">
            <v>V-459</v>
          </cell>
          <cell r="B142" t="str">
            <v>Ms.</v>
          </cell>
          <cell r="C142" t="str">
            <v>DELA CRUZ</v>
          </cell>
          <cell r="D142" t="str">
            <v>Pauline</v>
          </cell>
          <cell r="E142" t="str">
            <v>Nerio</v>
          </cell>
          <cell r="F142">
            <v>38777</v>
          </cell>
          <cell r="G142" t="str">
            <v>Project Communication Assistant</v>
          </cell>
          <cell r="H142" t="str">
            <v>S</v>
          </cell>
          <cell r="I142">
            <v>12609.375</v>
          </cell>
          <cell r="J142">
            <v>6304.69</v>
          </cell>
          <cell r="K142">
            <v>414.55</v>
          </cell>
          <cell r="L142">
            <v>577.53</v>
          </cell>
          <cell r="M142">
            <v>72.19</v>
          </cell>
          <cell r="N142">
            <v>90.24</v>
          </cell>
          <cell r="O142">
            <v>72.19</v>
          </cell>
          <cell r="P142">
            <v>187.69</v>
          </cell>
          <cell r="Q142">
            <v>93.85</v>
          </cell>
          <cell r="R142">
            <v>122</v>
          </cell>
          <cell r="S142">
            <v>7.22</v>
          </cell>
          <cell r="T142">
            <v>9.02</v>
          </cell>
          <cell r="U142">
            <v>7.22</v>
          </cell>
          <cell r="V142" t="str">
            <v>158-122279-0</v>
          </cell>
          <cell r="X142" t="str">
            <v>Project Communication Assistant</v>
          </cell>
          <cell r="Y142" t="str">
            <v>1st</v>
          </cell>
        </row>
        <row r="143">
          <cell r="A143" t="str">
            <v>V-461</v>
          </cell>
          <cell r="B143" t="str">
            <v>Mr.</v>
          </cell>
          <cell r="C143" t="str">
            <v>PATACSIL</v>
          </cell>
          <cell r="D143" t="str">
            <v>Don James</v>
          </cell>
          <cell r="E143" t="str">
            <v>Tad-Y</v>
          </cell>
          <cell r="F143">
            <v>38796</v>
          </cell>
          <cell r="G143" t="str">
            <v>Job Captain</v>
          </cell>
          <cell r="H143" t="str">
            <v>ME3</v>
          </cell>
          <cell r="I143">
            <v>20000</v>
          </cell>
          <cell r="J143">
            <v>10000</v>
          </cell>
          <cell r="K143">
            <v>657.53</v>
          </cell>
          <cell r="L143">
            <v>916.03</v>
          </cell>
          <cell r="M143">
            <v>114.5</v>
          </cell>
          <cell r="N143">
            <v>143.13</v>
          </cell>
          <cell r="O143">
            <v>114.5</v>
          </cell>
          <cell r="P143">
            <v>297.7</v>
          </cell>
          <cell r="Q143">
            <v>148.85</v>
          </cell>
          <cell r="R143">
            <v>193.51</v>
          </cell>
          <cell r="S143">
            <v>11.45</v>
          </cell>
          <cell r="T143">
            <v>14.31</v>
          </cell>
          <cell r="U143">
            <v>11.45</v>
          </cell>
          <cell r="V143" t="str">
            <v>158-122310-1</v>
          </cell>
          <cell r="X143" t="str">
            <v>Team Leader</v>
          </cell>
          <cell r="Y143" t="str">
            <v>1st</v>
          </cell>
        </row>
        <row r="144">
          <cell r="A144" t="str">
            <v>V-463</v>
          </cell>
          <cell r="B144" t="str">
            <v>Mr.</v>
          </cell>
          <cell r="C144" t="str">
            <v>DAGDAGAN</v>
          </cell>
          <cell r="D144" t="str">
            <v>Mario</v>
          </cell>
          <cell r="E144" t="str">
            <v>Simbahan</v>
          </cell>
          <cell r="F144">
            <v>38778</v>
          </cell>
          <cell r="G144" t="str">
            <v>Designer 3 - (H)</v>
          </cell>
          <cell r="H144" t="str">
            <v>ME1</v>
          </cell>
          <cell r="I144">
            <v>30000</v>
          </cell>
          <cell r="J144">
            <v>15000</v>
          </cell>
          <cell r="K144">
            <v>986.3</v>
          </cell>
          <cell r="L144">
            <v>1374.05</v>
          </cell>
          <cell r="M144">
            <v>171.76</v>
          </cell>
          <cell r="N144">
            <v>214.7</v>
          </cell>
          <cell r="O144">
            <v>171.76</v>
          </cell>
          <cell r="P144">
            <v>446.58</v>
          </cell>
          <cell r="Q144">
            <v>223.29</v>
          </cell>
          <cell r="R144">
            <v>290.27</v>
          </cell>
          <cell r="S144">
            <v>17.18</v>
          </cell>
          <cell r="T144">
            <v>21.47</v>
          </cell>
          <cell r="U144">
            <v>17.18</v>
          </cell>
          <cell r="V144" t="str">
            <v>158-122287-0</v>
          </cell>
          <cell r="X144" t="str">
            <v>Team Leader</v>
          </cell>
          <cell r="Y144" t="str">
            <v>1st</v>
          </cell>
        </row>
        <row r="145">
          <cell r="A145" t="str">
            <v>V-464</v>
          </cell>
          <cell r="B145" t="str">
            <v>Mr.</v>
          </cell>
          <cell r="C145" t="str">
            <v>GAMO</v>
          </cell>
          <cell r="D145" t="str">
            <v>Noel Edwin</v>
          </cell>
          <cell r="E145" t="str">
            <v>Matias</v>
          </cell>
          <cell r="F145">
            <v>38782</v>
          </cell>
          <cell r="G145" t="str">
            <v>Designer 3 - (H)</v>
          </cell>
          <cell r="H145" t="str">
            <v>ME1</v>
          </cell>
          <cell r="I145">
            <v>30000</v>
          </cell>
          <cell r="J145">
            <v>15000</v>
          </cell>
          <cell r="K145">
            <v>986.3</v>
          </cell>
          <cell r="L145">
            <v>1374.05</v>
          </cell>
          <cell r="M145">
            <v>171.76</v>
          </cell>
          <cell r="N145">
            <v>214.7</v>
          </cell>
          <cell r="O145">
            <v>171.76</v>
          </cell>
          <cell r="P145">
            <v>446.58</v>
          </cell>
          <cell r="Q145">
            <v>223.29</v>
          </cell>
          <cell r="R145">
            <v>290.27</v>
          </cell>
          <cell r="S145">
            <v>17.18</v>
          </cell>
          <cell r="T145">
            <v>21.47</v>
          </cell>
          <cell r="U145">
            <v>17.18</v>
          </cell>
          <cell r="V145" t="str">
            <v>158-122290-0</v>
          </cell>
          <cell r="X145" t="str">
            <v>Team Leader</v>
          </cell>
          <cell r="Y145" t="str">
            <v>1st</v>
          </cell>
        </row>
        <row r="146">
          <cell r="A146" t="str">
            <v>V-465</v>
          </cell>
          <cell r="B146" t="str">
            <v>Ms.</v>
          </cell>
          <cell r="C146" t="str">
            <v>TOLENTINO</v>
          </cell>
          <cell r="D146" t="str">
            <v>Richelle Ann</v>
          </cell>
          <cell r="E146" t="str">
            <v>Diaz</v>
          </cell>
          <cell r="F146">
            <v>38784</v>
          </cell>
          <cell r="G146" t="str">
            <v>Receptionist</v>
          </cell>
          <cell r="H146" t="str">
            <v>S/HF</v>
          </cell>
          <cell r="I146">
            <v>10500</v>
          </cell>
          <cell r="J146">
            <v>5250</v>
          </cell>
          <cell r="K146">
            <v>345.21</v>
          </cell>
          <cell r="L146">
            <v>480.92</v>
          </cell>
          <cell r="M146">
            <v>60.12</v>
          </cell>
          <cell r="N146">
            <v>75.150000000000006</v>
          </cell>
          <cell r="O146">
            <v>60.12</v>
          </cell>
          <cell r="P146">
            <v>156.31</v>
          </cell>
          <cell r="Q146">
            <v>78.16</v>
          </cell>
          <cell r="R146">
            <v>101.6</v>
          </cell>
          <cell r="S146">
            <v>6.01</v>
          </cell>
          <cell r="T146">
            <v>7.52</v>
          </cell>
          <cell r="U146">
            <v>6.01</v>
          </cell>
          <cell r="V146" t="str">
            <v>158-122293-5</v>
          </cell>
          <cell r="X146" t="str">
            <v>Receptionist</v>
          </cell>
          <cell r="Y146" t="str">
            <v>1st</v>
          </cell>
        </row>
        <row r="147">
          <cell r="A147" t="str">
            <v>V-466</v>
          </cell>
          <cell r="B147" t="str">
            <v>Ms.</v>
          </cell>
          <cell r="C147" t="str">
            <v>MENDOZA</v>
          </cell>
          <cell r="D147" t="str">
            <v>Mary Jane</v>
          </cell>
          <cell r="E147" t="str">
            <v>Perez</v>
          </cell>
          <cell r="F147">
            <v>38789</v>
          </cell>
          <cell r="G147" t="str">
            <v>Human Resource Officer</v>
          </cell>
          <cell r="H147" t="str">
            <v>ME1</v>
          </cell>
          <cell r="I147">
            <v>33000</v>
          </cell>
          <cell r="J147">
            <v>16500</v>
          </cell>
          <cell r="K147">
            <v>1084.93</v>
          </cell>
          <cell r="L147">
            <v>1511.45</v>
          </cell>
          <cell r="M147">
            <v>188.93</v>
          </cell>
          <cell r="N147">
            <v>236.16</v>
          </cell>
          <cell r="O147">
            <v>188.93</v>
          </cell>
          <cell r="P147">
            <v>491.22</v>
          </cell>
          <cell r="Q147">
            <v>245.61</v>
          </cell>
          <cell r="R147">
            <v>319.29000000000002</v>
          </cell>
          <cell r="S147">
            <v>18.89</v>
          </cell>
          <cell r="T147">
            <v>23.62</v>
          </cell>
          <cell r="U147">
            <v>18.89</v>
          </cell>
          <cell r="V147" t="str">
            <v>158-122296-0</v>
          </cell>
          <cell r="X147" t="str">
            <v>Human Resource Officer</v>
          </cell>
          <cell r="Y147" t="str">
            <v>1st</v>
          </cell>
        </row>
        <row r="148">
          <cell r="A148" t="str">
            <v>V-467</v>
          </cell>
          <cell r="B148" t="str">
            <v>Ms.</v>
          </cell>
          <cell r="C148" t="str">
            <v>URSAIS</v>
          </cell>
          <cell r="D148" t="str">
            <v>Leah</v>
          </cell>
          <cell r="E148" t="str">
            <v>Lim</v>
          </cell>
          <cell r="F148">
            <v>38810</v>
          </cell>
          <cell r="G148" t="str">
            <v>CAD Encoder</v>
          </cell>
          <cell r="H148" t="str">
            <v>S</v>
          </cell>
          <cell r="I148">
            <v>10500</v>
          </cell>
          <cell r="J148">
            <v>5250</v>
          </cell>
          <cell r="K148">
            <v>345.21</v>
          </cell>
          <cell r="L148">
            <v>480.92</v>
          </cell>
          <cell r="M148">
            <v>60.12</v>
          </cell>
          <cell r="N148">
            <v>75.150000000000006</v>
          </cell>
          <cell r="O148">
            <v>60.12</v>
          </cell>
          <cell r="P148">
            <v>156.31</v>
          </cell>
          <cell r="Q148">
            <v>78.16</v>
          </cell>
          <cell r="R148">
            <v>101.6</v>
          </cell>
          <cell r="S148">
            <v>6.01</v>
          </cell>
          <cell r="T148">
            <v>7.52</v>
          </cell>
          <cell r="U148">
            <v>6.01</v>
          </cell>
          <cell r="V148" t="str">
            <v>158-122315-0</v>
          </cell>
          <cell r="X148" t="str">
            <v>CAD (H)</v>
          </cell>
          <cell r="Y148" t="str">
            <v>1st</v>
          </cell>
        </row>
        <row r="149">
          <cell r="A149" t="str">
            <v>V-468</v>
          </cell>
          <cell r="B149" t="str">
            <v>Mr.</v>
          </cell>
          <cell r="C149" t="str">
            <v>YANEZA</v>
          </cell>
          <cell r="D149" t="str">
            <v>Jeff Cris</v>
          </cell>
          <cell r="E149" t="str">
            <v>Tobias</v>
          </cell>
          <cell r="F149">
            <v>38789</v>
          </cell>
          <cell r="G149" t="str">
            <v>CAD Encoder</v>
          </cell>
          <cell r="H149" t="str">
            <v>S</v>
          </cell>
          <cell r="I149">
            <v>10000</v>
          </cell>
          <cell r="J149">
            <v>5000</v>
          </cell>
          <cell r="K149">
            <v>328.77</v>
          </cell>
          <cell r="L149">
            <v>458.02</v>
          </cell>
          <cell r="M149">
            <v>57.25</v>
          </cell>
          <cell r="N149">
            <v>71.56</v>
          </cell>
          <cell r="O149">
            <v>57.25</v>
          </cell>
          <cell r="P149">
            <v>148.85</v>
          </cell>
          <cell r="Q149">
            <v>74.430000000000007</v>
          </cell>
          <cell r="R149">
            <v>96.75</v>
          </cell>
          <cell r="S149">
            <v>5.73</v>
          </cell>
          <cell r="T149">
            <v>7.16</v>
          </cell>
          <cell r="U149">
            <v>5.73</v>
          </cell>
          <cell r="V149" t="str">
            <v>158-122297-2</v>
          </cell>
          <cell r="X149" t="str">
            <v>CAD (H)</v>
          </cell>
          <cell r="Y149" t="str">
            <v>1st</v>
          </cell>
        </row>
        <row r="150">
          <cell r="A150" t="str">
            <v>V-470</v>
          </cell>
          <cell r="B150" t="str">
            <v>Ms.</v>
          </cell>
          <cell r="C150" t="str">
            <v>HOJAS</v>
          </cell>
          <cell r="D150" t="str">
            <v>Joanna Marie</v>
          </cell>
          <cell r="E150" t="str">
            <v>Congues</v>
          </cell>
          <cell r="F150">
            <v>38810</v>
          </cell>
          <cell r="G150" t="str">
            <v>CAD Encoder</v>
          </cell>
          <cell r="H150" t="str">
            <v>S</v>
          </cell>
          <cell r="I150">
            <v>10500</v>
          </cell>
          <cell r="J150">
            <v>5250</v>
          </cell>
          <cell r="K150">
            <v>345.21</v>
          </cell>
          <cell r="L150">
            <v>480.92</v>
          </cell>
          <cell r="M150">
            <v>60.12</v>
          </cell>
          <cell r="N150">
            <v>75.150000000000006</v>
          </cell>
          <cell r="O150">
            <v>60.12</v>
          </cell>
          <cell r="P150">
            <v>156.31</v>
          </cell>
          <cell r="Q150">
            <v>78.16</v>
          </cell>
          <cell r="R150">
            <v>101.6</v>
          </cell>
          <cell r="S150">
            <v>6.01</v>
          </cell>
          <cell r="T150">
            <v>7.52</v>
          </cell>
          <cell r="U150">
            <v>6.01</v>
          </cell>
          <cell r="V150" t="str">
            <v>158-122339-3</v>
          </cell>
          <cell r="X150" t="str">
            <v>CAD (H)</v>
          </cell>
          <cell r="Y150" t="str">
            <v>1st</v>
          </cell>
        </row>
        <row r="151">
          <cell r="A151" t="str">
            <v>V-471</v>
          </cell>
          <cell r="B151" t="str">
            <v>Ms.</v>
          </cell>
          <cell r="C151" t="str">
            <v>OCAMPO</v>
          </cell>
          <cell r="D151" t="str">
            <v>Ma. Criselda</v>
          </cell>
          <cell r="E151" t="str">
            <v>Baclit</v>
          </cell>
          <cell r="F151">
            <v>38810</v>
          </cell>
          <cell r="G151" t="str">
            <v>CAD Encoder</v>
          </cell>
          <cell r="H151" t="str">
            <v>ME</v>
          </cell>
          <cell r="I151">
            <v>10500</v>
          </cell>
          <cell r="J151">
            <v>5250</v>
          </cell>
          <cell r="K151">
            <v>345.21</v>
          </cell>
          <cell r="L151">
            <v>480.92</v>
          </cell>
          <cell r="M151">
            <v>60.12</v>
          </cell>
          <cell r="N151">
            <v>75.150000000000006</v>
          </cell>
          <cell r="O151">
            <v>60.12</v>
          </cell>
          <cell r="P151">
            <v>156.31</v>
          </cell>
          <cell r="Q151">
            <v>78.16</v>
          </cell>
          <cell r="R151">
            <v>101.6</v>
          </cell>
          <cell r="S151">
            <v>6.01</v>
          </cell>
          <cell r="T151">
            <v>7.52</v>
          </cell>
          <cell r="U151">
            <v>6.01</v>
          </cell>
          <cell r="V151" t="str">
            <v>158-122314-9</v>
          </cell>
          <cell r="X151" t="str">
            <v>CAD (H)</v>
          </cell>
          <cell r="Y151" t="str">
            <v>1st</v>
          </cell>
        </row>
        <row r="152">
          <cell r="A152" t="str">
            <v>V-472</v>
          </cell>
          <cell r="B152" t="str">
            <v>Mr.</v>
          </cell>
          <cell r="C152" t="str">
            <v>MARIANO</v>
          </cell>
          <cell r="D152" t="str">
            <v>Oliver</v>
          </cell>
          <cell r="E152" t="str">
            <v>Cruz</v>
          </cell>
          <cell r="F152">
            <v>38810</v>
          </cell>
          <cell r="G152" t="str">
            <v>CAD Encoder</v>
          </cell>
          <cell r="H152" t="str">
            <v>S</v>
          </cell>
          <cell r="I152">
            <v>10500</v>
          </cell>
          <cell r="J152">
            <v>5250</v>
          </cell>
          <cell r="K152">
            <v>345.21</v>
          </cell>
          <cell r="L152">
            <v>480.92</v>
          </cell>
          <cell r="M152">
            <v>60.12</v>
          </cell>
          <cell r="N152">
            <v>75.150000000000006</v>
          </cell>
          <cell r="O152">
            <v>60.12</v>
          </cell>
          <cell r="P152">
            <v>156.31</v>
          </cell>
          <cell r="Q152">
            <v>78.16</v>
          </cell>
          <cell r="R152">
            <v>101.6</v>
          </cell>
          <cell r="S152">
            <v>6.01</v>
          </cell>
          <cell r="T152">
            <v>7.52</v>
          </cell>
          <cell r="U152">
            <v>6.01</v>
          </cell>
          <cell r="V152" t="str">
            <v>158-122316-2</v>
          </cell>
          <cell r="X152" t="str">
            <v>CAD (H)</v>
          </cell>
          <cell r="Y152" t="str">
            <v>2nd</v>
          </cell>
        </row>
        <row r="153">
          <cell r="A153" t="str">
            <v>V-473</v>
          </cell>
          <cell r="B153" t="str">
            <v>Mr.</v>
          </cell>
          <cell r="C153" t="str">
            <v>CELSO</v>
          </cell>
          <cell r="D153" t="str">
            <v>John Eric</v>
          </cell>
          <cell r="E153" t="str">
            <v>Dauz</v>
          </cell>
          <cell r="F153">
            <v>38824</v>
          </cell>
          <cell r="G153" t="str">
            <v>CAD Encoder</v>
          </cell>
          <cell r="H153" t="str">
            <v>S</v>
          </cell>
          <cell r="I153">
            <v>10500</v>
          </cell>
          <cell r="J153">
            <v>5250</v>
          </cell>
          <cell r="K153">
            <v>345.21</v>
          </cell>
          <cell r="L153">
            <v>480.92</v>
          </cell>
          <cell r="M153">
            <v>60.12</v>
          </cell>
          <cell r="N153">
            <v>75.150000000000006</v>
          </cell>
          <cell r="O153">
            <v>60.12</v>
          </cell>
          <cell r="P153">
            <v>156.31</v>
          </cell>
          <cell r="Q153">
            <v>78.16</v>
          </cell>
          <cell r="R153">
            <v>101.6</v>
          </cell>
          <cell r="S153">
            <v>6.01</v>
          </cell>
          <cell r="T153">
            <v>7.52</v>
          </cell>
          <cell r="U153">
            <v>6.01</v>
          </cell>
          <cell r="V153" t="str">
            <v>158-122341-1</v>
          </cell>
          <cell r="X153" t="str">
            <v>CAD (H)</v>
          </cell>
          <cell r="Y153" t="str">
            <v>2nd</v>
          </cell>
        </row>
        <row r="154">
          <cell r="A154" t="str">
            <v>V-474</v>
          </cell>
          <cell r="B154" t="str">
            <v>Mr.</v>
          </cell>
          <cell r="C154" t="str">
            <v>COMIA</v>
          </cell>
          <cell r="D154" t="str">
            <v>Rhyan Eric</v>
          </cell>
          <cell r="E154" t="str">
            <v>Furto</v>
          </cell>
          <cell r="F154">
            <v>38824</v>
          </cell>
          <cell r="G154" t="str">
            <v>CAD Encoder</v>
          </cell>
          <cell r="H154" t="str">
            <v>S</v>
          </cell>
          <cell r="I154">
            <v>10500</v>
          </cell>
          <cell r="J154">
            <v>5250</v>
          </cell>
          <cell r="K154">
            <v>345.21</v>
          </cell>
          <cell r="L154">
            <v>480.92</v>
          </cell>
          <cell r="M154">
            <v>60.12</v>
          </cell>
          <cell r="N154">
            <v>75.150000000000006</v>
          </cell>
          <cell r="O154">
            <v>60.12</v>
          </cell>
          <cell r="P154">
            <v>156.31</v>
          </cell>
          <cell r="Q154">
            <v>78.16</v>
          </cell>
          <cell r="R154">
            <v>101.6</v>
          </cell>
          <cell r="S154">
            <v>6.01</v>
          </cell>
          <cell r="T154">
            <v>7.52</v>
          </cell>
          <cell r="U154">
            <v>6.01</v>
          </cell>
          <cell r="V154" t="str">
            <v>158-122343-5</v>
          </cell>
          <cell r="X154" t="str">
            <v>CAD (H)</v>
          </cell>
          <cell r="Y154" t="str">
            <v>2nd</v>
          </cell>
        </row>
        <row r="155">
          <cell r="A155" t="str">
            <v>V-475</v>
          </cell>
          <cell r="B155" t="str">
            <v>Mr.</v>
          </cell>
          <cell r="C155" t="str">
            <v>DE CASTRO</v>
          </cell>
          <cell r="D155" t="str">
            <v>Peejay</v>
          </cell>
          <cell r="E155" t="str">
            <v>Guades</v>
          </cell>
          <cell r="F155">
            <v>38824</v>
          </cell>
          <cell r="G155" t="str">
            <v>CAD Encoder</v>
          </cell>
          <cell r="H155" t="str">
            <v>S</v>
          </cell>
          <cell r="I155">
            <v>10500</v>
          </cell>
          <cell r="J155">
            <v>5250</v>
          </cell>
          <cell r="K155">
            <v>345.21</v>
          </cell>
          <cell r="L155">
            <v>480.92</v>
          </cell>
          <cell r="M155">
            <v>60.12</v>
          </cell>
          <cell r="N155">
            <v>75.150000000000006</v>
          </cell>
          <cell r="O155">
            <v>60.12</v>
          </cell>
          <cell r="P155">
            <v>156.31</v>
          </cell>
          <cell r="Q155">
            <v>78.16</v>
          </cell>
          <cell r="R155">
            <v>101.6</v>
          </cell>
          <cell r="S155">
            <v>6.01</v>
          </cell>
          <cell r="T155">
            <v>7.52</v>
          </cell>
          <cell r="U155">
            <v>6.01</v>
          </cell>
          <cell r="V155" t="str">
            <v>158-122342-3</v>
          </cell>
          <cell r="X155" t="str">
            <v>CAD (H)</v>
          </cell>
          <cell r="Y155" t="str">
            <v>2nd</v>
          </cell>
        </row>
        <row r="156">
          <cell r="A156" t="str">
            <v>V-477</v>
          </cell>
          <cell r="B156" t="str">
            <v>Mr.</v>
          </cell>
          <cell r="C156" t="str">
            <v>CONSULTADO</v>
          </cell>
          <cell r="D156" t="str">
            <v>Crisanto Jr.</v>
          </cell>
          <cell r="E156" t="str">
            <v>Abaluyan</v>
          </cell>
          <cell r="F156">
            <v>38831</v>
          </cell>
          <cell r="G156" t="str">
            <v>Project Designer</v>
          </cell>
          <cell r="H156" t="str">
            <v>ME1</v>
          </cell>
          <cell r="I156">
            <v>28000</v>
          </cell>
          <cell r="J156">
            <v>14000</v>
          </cell>
          <cell r="K156">
            <v>920.55</v>
          </cell>
          <cell r="L156">
            <v>1282.44</v>
          </cell>
          <cell r="M156">
            <v>160.31</v>
          </cell>
          <cell r="N156">
            <v>200.39</v>
          </cell>
          <cell r="O156">
            <v>160.31</v>
          </cell>
          <cell r="P156">
            <v>416.81</v>
          </cell>
          <cell r="Q156">
            <v>208.4</v>
          </cell>
          <cell r="R156">
            <v>270.92</v>
          </cell>
          <cell r="S156">
            <v>16.03</v>
          </cell>
          <cell r="T156">
            <v>20.04</v>
          </cell>
          <cell r="U156">
            <v>16.03</v>
          </cell>
          <cell r="V156" t="str">
            <v>158-122356-3</v>
          </cell>
          <cell r="X156" t="str">
            <v>Team Leader</v>
          </cell>
          <cell r="Y156" t="str">
            <v>1st</v>
          </cell>
        </row>
        <row r="157">
          <cell r="A157" t="str">
            <v>V-478</v>
          </cell>
          <cell r="B157" t="str">
            <v>Mr.</v>
          </cell>
          <cell r="C157" t="str">
            <v>BARRERA</v>
          </cell>
          <cell r="D157" t="str">
            <v>Manny</v>
          </cell>
          <cell r="E157" t="str">
            <v>Turla</v>
          </cell>
          <cell r="F157">
            <v>38833</v>
          </cell>
          <cell r="G157" t="str">
            <v>Designer 3 - (H)</v>
          </cell>
          <cell r="H157" t="str">
            <v>ME2</v>
          </cell>
          <cell r="I157">
            <v>35000</v>
          </cell>
          <cell r="J157">
            <v>17500</v>
          </cell>
          <cell r="K157">
            <v>1150.68</v>
          </cell>
          <cell r="L157">
            <v>1603.05</v>
          </cell>
          <cell r="M157">
            <v>200.38</v>
          </cell>
          <cell r="N157">
            <v>250.48</v>
          </cell>
          <cell r="O157">
            <v>200.38</v>
          </cell>
          <cell r="P157">
            <v>520.99</v>
          </cell>
          <cell r="Q157">
            <v>260.49</v>
          </cell>
          <cell r="R157">
            <v>338.64</v>
          </cell>
          <cell r="S157">
            <v>20.04</v>
          </cell>
          <cell r="T157">
            <v>25.05</v>
          </cell>
          <cell r="U157">
            <v>20.04</v>
          </cell>
          <cell r="V157" t="str">
            <v>158-122350-2</v>
          </cell>
          <cell r="X157" t="str">
            <v>Team Leader (H)</v>
          </cell>
          <cell r="Y157" t="str">
            <v>1st</v>
          </cell>
        </row>
        <row r="158">
          <cell r="A158" t="str">
            <v>V-480</v>
          </cell>
          <cell r="B158" t="str">
            <v>Mr.</v>
          </cell>
          <cell r="C158" t="str">
            <v>MIJARES</v>
          </cell>
          <cell r="D158" t="str">
            <v>Marvin</v>
          </cell>
          <cell r="E158" t="str">
            <v>N.</v>
          </cell>
          <cell r="F158">
            <v>38853</v>
          </cell>
          <cell r="G158" t="str">
            <v>Project Designer</v>
          </cell>
          <cell r="H158" t="str">
            <v>S</v>
          </cell>
          <cell r="I158">
            <v>25000</v>
          </cell>
          <cell r="J158">
            <v>12500</v>
          </cell>
          <cell r="K158">
            <v>821.92</v>
          </cell>
          <cell r="L158">
            <v>1145.04</v>
          </cell>
          <cell r="M158">
            <v>143.13</v>
          </cell>
          <cell r="N158">
            <v>178.91</v>
          </cell>
          <cell r="O158">
            <v>143.13</v>
          </cell>
          <cell r="P158">
            <v>372.14</v>
          </cell>
          <cell r="Q158">
            <v>186.07</v>
          </cell>
          <cell r="R158">
            <v>241.89</v>
          </cell>
          <cell r="S158">
            <v>14.31</v>
          </cell>
          <cell r="T158">
            <v>17.89</v>
          </cell>
          <cell r="U158">
            <v>14.31</v>
          </cell>
          <cell r="V158" t="str">
            <v>closed</v>
          </cell>
          <cell r="X158" t="str">
            <v>Team Leader</v>
          </cell>
          <cell r="Y158" t="str">
            <v>1st</v>
          </cell>
        </row>
        <row r="159">
          <cell r="A159" t="str">
            <v>V-481</v>
          </cell>
          <cell r="B159" t="str">
            <v>Mr.</v>
          </cell>
          <cell r="C159" t="str">
            <v>PEREYRA</v>
          </cell>
          <cell r="D159" t="str">
            <v>Patrick Stephen</v>
          </cell>
          <cell r="E159" t="str">
            <v>Velazco</v>
          </cell>
          <cell r="F159">
            <v>38833</v>
          </cell>
          <cell r="G159" t="str">
            <v>Designer 3 - (H)</v>
          </cell>
          <cell r="H159" t="str">
            <v>ME1</v>
          </cell>
          <cell r="I159">
            <v>35000</v>
          </cell>
          <cell r="J159">
            <v>17500</v>
          </cell>
          <cell r="K159">
            <v>1150.68</v>
          </cell>
          <cell r="L159">
            <v>1603.05</v>
          </cell>
          <cell r="M159">
            <v>200.38</v>
          </cell>
          <cell r="N159">
            <v>250.48</v>
          </cell>
          <cell r="O159">
            <v>200.38</v>
          </cell>
          <cell r="P159">
            <v>520.99</v>
          </cell>
          <cell r="Q159">
            <v>260.49</v>
          </cell>
          <cell r="R159">
            <v>338.64</v>
          </cell>
          <cell r="S159">
            <v>20.04</v>
          </cell>
          <cell r="T159">
            <v>25.05</v>
          </cell>
          <cell r="U159">
            <v>20.04</v>
          </cell>
          <cell r="V159" t="str">
            <v>158-122351-4</v>
          </cell>
          <cell r="X159" t="str">
            <v>Team Leader</v>
          </cell>
          <cell r="Y159" t="str">
            <v>1st</v>
          </cell>
        </row>
        <row r="160">
          <cell r="A160" t="str">
            <v>V-485</v>
          </cell>
          <cell r="B160" t="str">
            <v>Ms.</v>
          </cell>
          <cell r="C160" t="str">
            <v>MONTERO</v>
          </cell>
          <cell r="D160" t="str">
            <v>Maribeth</v>
          </cell>
          <cell r="E160" t="str">
            <v>J.</v>
          </cell>
          <cell r="F160">
            <v>38845</v>
          </cell>
          <cell r="G160" t="str">
            <v>Project Operations Officer</v>
          </cell>
          <cell r="H160" t="str">
            <v>S/HF</v>
          </cell>
          <cell r="I160">
            <v>25000</v>
          </cell>
          <cell r="J160">
            <v>12500</v>
          </cell>
          <cell r="K160">
            <v>821.92</v>
          </cell>
          <cell r="L160">
            <v>1145.04</v>
          </cell>
          <cell r="M160">
            <v>143.13</v>
          </cell>
          <cell r="N160">
            <v>178.91</v>
          </cell>
          <cell r="O160">
            <v>143.13</v>
          </cell>
          <cell r="P160">
            <v>372.14</v>
          </cell>
          <cell r="Q160">
            <v>186.07</v>
          </cell>
          <cell r="R160">
            <v>241.89</v>
          </cell>
          <cell r="S160">
            <v>14.31</v>
          </cell>
          <cell r="T160">
            <v>17.89</v>
          </cell>
          <cell r="U160">
            <v>14.31</v>
          </cell>
          <cell r="V160" t="str">
            <v>158-122360-5</v>
          </cell>
          <cell r="X160" t="str">
            <v>Project Operations Officer</v>
          </cell>
          <cell r="Y160" t="str">
            <v>1st</v>
          </cell>
        </row>
        <row r="161">
          <cell r="A161" t="str">
            <v>V-486</v>
          </cell>
          <cell r="B161" t="str">
            <v>Mr.</v>
          </cell>
          <cell r="C161" t="str">
            <v>BOBADILLA</v>
          </cell>
          <cell r="D161" t="str">
            <v>Jomarfan</v>
          </cell>
          <cell r="E161" t="str">
            <v>Diaz</v>
          </cell>
          <cell r="F161">
            <v>38853</v>
          </cell>
          <cell r="G161" t="str">
            <v>CAD Encoder</v>
          </cell>
          <cell r="H161" t="str">
            <v>S</v>
          </cell>
          <cell r="I161">
            <v>10500</v>
          </cell>
          <cell r="J161">
            <v>5250</v>
          </cell>
          <cell r="K161">
            <v>345.21</v>
          </cell>
          <cell r="L161">
            <v>480.92</v>
          </cell>
          <cell r="M161">
            <v>60.12</v>
          </cell>
          <cell r="N161">
            <v>75.150000000000006</v>
          </cell>
          <cell r="O161">
            <v>60.12</v>
          </cell>
          <cell r="P161">
            <v>156.31</v>
          </cell>
          <cell r="Q161">
            <v>78.16</v>
          </cell>
          <cell r="R161">
            <v>101.6</v>
          </cell>
          <cell r="S161">
            <v>6.01</v>
          </cell>
          <cell r="T161">
            <v>7.52</v>
          </cell>
          <cell r="U161">
            <v>6.01</v>
          </cell>
          <cell r="V161" t="str">
            <v>158-122375-7</v>
          </cell>
          <cell r="X161" t="str">
            <v>CAD (S)</v>
          </cell>
          <cell r="Y161" t="str">
            <v>1st</v>
          </cell>
        </row>
        <row r="162">
          <cell r="A162" t="str">
            <v>V-487</v>
          </cell>
          <cell r="B162" t="str">
            <v>Mr.</v>
          </cell>
          <cell r="C162" t="str">
            <v>CRUZ</v>
          </cell>
          <cell r="D162" t="str">
            <v>Rizalino</v>
          </cell>
          <cell r="E162" t="str">
            <v>Betito</v>
          </cell>
          <cell r="F162">
            <v>38853</v>
          </cell>
          <cell r="G162" t="str">
            <v>Designer 1 - (H)</v>
          </cell>
          <cell r="H162" t="str">
            <v>ME1</v>
          </cell>
          <cell r="I162">
            <v>45000</v>
          </cell>
          <cell r="J162">
            <v>22500</v>
          </cell>
          <cell r="K162">
            <v>1479.45</v>
          </cell>
          <cell r="L162">
            <v>2061.0700000000002</v>
          </cell>
          <cell r="M162">
            <v>257.63</v>
          </cell>
          <cell r="N162">
            <v>322.04000000000002</v>
          </cell>
          <cell r="O162">
            <v>257.63</v>
          </cell>
          <cell r="P162">
            <v>669.84</v>
          </cell>
          <cell r="Q162">
            <v>334.92</v>
          </cell>
          <cell r="R162">
            <v>435.39</v>
          </cell>
          <cell r="S162">
            <v>25.76</v>
          </cell>
          <cell r="T162">
            <v>32.200000000000003</v>
          </cell>
          <cell r="U162">
            <v>25.76</v>
          </cell>
          <cell r="V162" t="str">
            <v>158-122370-8</v>
          </cell>
          <cell r="X162" t="str">
            <v>Team Leader</v>
          </cell>
          <cell r="Y162" t="str">
            <v>1st</v>
          </cell>
        </row>
        <row r="163">
          <cell r="A163" t="str">
            <v>V-488</v>
          </cell>
          <cell r="B163" t="str">
            <v>Mr.</v>
          </cell>
          <cell r="C163" t="str">
            <v>DIO</v>
          </cell>
          <cell r="D163" t="str">
            <v>Jeffrey</v>
          </cell>
          <cell r="E163" t="str">
            <v>Baletin</v>
          </cell>
          <cell r="F163">
            <v>38853</v>
          </cell>
          <cell r="G163" t="str">
            <v>CAD Encoder</v>
          </cell>
          <cell r="H163" t="str">
            <v>S</v>
          </cell>
          <cell r="I163">
            <v>10500</v>
          </cell>
          <cell r="J163">
            <v>5250</v>
          </cell>
          <cell r="K163">
            <v>345.21</v>
          </cell>
          <cell r="L163">
            <v>480.92</v>
          </cell>
          <cell r="M163">
            <v>60.12</v>
          </cell>
          <cell r="N163">
            <v>75.150000000000006</v>
          </cell>
          <cell r="O163">
            <v>60.12</v>
          </cell>
          <cell r="P163">
            <v>156.31</v>
          </cell>
          <cell r="Q163">
            <v>78.16</v>
          </cell>
          <cell r="R163">
            <v>101.6</v>
          </cell>
          <cell r="S163">
            <v>6.01</v>
          </cell>
          <cell r="T163">
            <v>7.52</v>
          </cell>
          <cell r="U163">
            <v>6.01</v>
          </cell>
          <cell r="V163" t="str">
            <v>158-122385-0</v>
          </cell>
          <cell r="X163" t="str">
            <v>CAD (H)</v>
          </cell>
          <cell r="Y163" t="str">
            <v>1st</v>
          </cell>
        </row>
        <row r="164">
          <cell r="A164" t="str">
            <v>V-489</v>
          </cell>
          <cell r="B164" t="str">
            <v>Mr.</v>
          </cell>
          <cell r="C164" t="str">
            <v>ELIZALDE</v>
          </cell>
          <cell r="D164" t="str">
            <v>Gelyn</v>
          </cell>
          <cell r="E164" t="str">
            <v>Panaguiton</v>
          </cell>
          <cell r="F164">
            <v>38853</v>
          </cell>
          <cell r="G164" t="str">
            <v>CAD Encoder</v>
          </cell>
          <cell r="H164" t="str">
            <v>S</v>
          </cell>
          <cell r="I164">
            <v>9750</v>
          </cell>
          <cell r="J164">
            <v>4875</v>
          </cell>
          <cell r="K164">
            <v>320.55</v>
          </cell>
          <cell r="L164">
            <v>446.56</v>
          </cell>
          <cell r="M164">
            <v>55.82</v>
          </cell>
          <cell r="N164">
            <v>69.78</v>
          </cell>
          <cell r="O164">
            <v>55.82</v>
          </cell>
          <cell r="P164">
            <v>145.13</v>
          </cell>
          <cell r="Q164">
            <v>72.569999999999993</v>
          </cell>
          <cell r="R164">
            <v>94.34</v>
          </cell>
          <cell r="S164">
            <v>5.58</v>
          </cell>
          <cell r="T164">
            <v>6.98</v>
          </cell>
          <cell r="U164">
            <v>5.58</v>
          </cell>
          <cell r="V164" t="str">
            <v>158-122373-3</v>
          </cell>
          <cell r="X164" t="str">
            <v>CAD (S)</v>
          </cell>
          <cell r="Y164" t="str">
            <v>1st</v>
          </cell>
        </row>
        <row r="165">
          <cell r="A165" t="str">
            <v>V-490</v>
          </cell>
          <cell r="B165" t="str">
            <v>Ms.</v>
          </cell>
          <cell r="C165" t="str">
            <v>ESPINO</v>
          </cell>
          <cell r="D165" t="str">
            <v>Julie Carl</v>
          </cell>
          <cell r="E165" t="str">
            <v>de Mesa</v>
          </cell>
          <cell r="F165">
            <v>38853</v>
          </cell>
          <cell r="G165" t="str">
            <v>CAD Encoder</v>
          </cell>
          <cell r="H165" t="str">
            <v>S/HF1</v>
          </cell>
          <cell r="I165">
            <v>9750</v>
          </cell>
          <cell r="J165">
            <v>4875</v>
          </cell>
          <cell r="K165">
            <v>320.55</v>
          </cell>
          <cell r="L165">
            <v>446.56</v>
          </cell>
          <cell r="M165">
            <v>55.82</v>
          </cell>
          <cell r="N165">
            <v>69.78</v>
          </cell>
          <cell r="O165">
            <v>55.82</v>
          </cell>
          <cell r="P165">
            <v>145.13</v>
          </cell>
          <cell r="Q165">
            <v>72.569999999999993</v>
          </cell>
          <cell r="R165">
            <v>94.34</v>
          </cell>
          <cell r="S165">
            <v>5.58</v>
          </cell>
          <cell r="T165">
            <v>6.98</v>
          </cell>
          <cell r="U165">
            <v>5.58</v>
          </cell>
          <cell r="V165" t="str">
            <v>158-122372-1</v>
          </cell>
          <cell r="X165" t="str">
            <v>CAD (H)</v>
          </cell>
          <cell r="Y165" t="str">
            <v>1st</v>
          </cell>
        </row>
        <row r="166">
          <cell r="A166" t="str">
            <v>V-491</v>
          </cell>
          <cell r="B166" t="str">
            <v>Mr.</v>
          </cell>
          <cell r="C166" t="str">
            <v>ESTRADA</v>
          </cell>
          <cell r="D166" t="str">
            <v>Arvin Joseph</v>
          </cell>
          <cell r="E166" t="str">
            <v>Legaspi</v>
          </cell>
          <cell r="F166">
            <v>38853</v>
          </cell>
          <cell r="G166" t="str">
            <v>CAD Encoder</v>
          </cell>
          <cell r="H166" t="str">
            <v>S</v>
          </cell>
          <cell r="I166">
            <v>10500</v>
          </cell>
          <cell r="J166">
            <v>5250</v>
          </cell>
          <cell r="K166">
            <v>345.21</v>
          </cell>
          <cell r="L166">
            <v>480.92</v>
          </cell>
          <cell r="M166">
            <v>60.12</v>
          </cell>
          <cell r="N166">
            <v>75.150000000000006</v>
          </cell>
          <cell r="O166">
            <v>60.12</v>
          </cell>
          <cell r="P166">
            <v>156.31</v>
          </cell>
          <cell r="Q166">
            <v>78.16</v>
          </cell>
          <cell r="R166">
            <v>101.6</v>
          </cell>
          <cell r="S166">
            <v>6.01</v>
          </cell>
          <cell r="T166">
            <v>7.52</v>
          </cell>
          <cell r="U166">
            <v>6.01</v>
          </cell>
          <cell r="V166" t="str">
            <v>158-122381-2</v>
          </cell>
          <cell r="X166" t="str">
            <v>CAD (S)</v>
          </cell>
          <cell r="Y166" t="str">
            <v>1st</v>
          </cell>
        </row>
        <row r="167">
          <cell r="A167" t="str">
            <v>V-492</v>
          </cell>
          <cell r="B167" t="str">
            <v>Mr.</v>
          </cell>
          <cell r="C167" t="str">
            <v>RAMIREZ</v>
          </cell>
          <cell r="D167" t="str">
            <v>Leo III</v>
          </cell>
          <cell r="E167" t="str">
            <v>Revita</v>
          </cell>
          <cell r="F167">
            <v>38853</v>
          </cell>
          <cell r="G167" t="str">
            <v>CAD Encoder</v>
          </cell>
          <cell r="H167" t="str">
            <v>S</v>
          </cell>
          <cell r="I167">
            <v>10500</v>
          </cell>
          <cell r="J167">
            <v>5250</v>
          </cell>
          <cell r="K167">
            <v>345.21</v>
          </cell>
          <cell r="L167">
            <v>480.92</v>
          </cell>
          <cell r="M167">
            <v>60.12</v>
          </cell>
          <cell r="N167">
            <v>75.150000000000006</v>
          </cell>
          <cell r="O167">
            <v>60.12</v>
          </cell>
          <cell r="P167">
            <v>156.31</v>
          </cell>
          <cell r="Q167">
            <v>78.16</v>
          </cell>
          <cell r="R167">
            <v>101.6</v>
          </cell>
          <cell r="S167">
            <v>6.01</v>
          </cell>
          <cell r="T167">
            <v>7.52</v>
          </cell>
          <cell r="U167">
            <v>6.01</v>
          </cell>
          <cell r="V167" t="str">
            <v>158-122378-2</v>
          </cell>
          <cell r="X167" t="str">
            <v>CAD (H)</v>
          </cell>
          <cell r="Y167" t="str">
            <v>1st</v>
          </cell>
        </row>
        <row r="168">
          <cell r="A168" t="str">
            <v>V-493</v>
          </cell>
          <cell r="B168" t="str">
            <v>Mr.</v>
          </cell>
          <cell r="C168" t="str">
            <v>NAMUCO</v>
          </cell>
          <cell r="D168" t="str">
            <v>Leo Adrian</v>
          </cell>
          <cell r="E168" t="str">
            <v>Samson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10500</v>
          </cell>
          <cell r="J168">
            <v>5250</v>
          </cell>
          <cell r="K168">
            <v>345.21</v>
          </cell>
          <cell r="L168">
            <v>480.92</v>
          </cell>
          <cell r="M168">
            <v>60.12</v>
          </cell>
          <cell r="N168">
            <v>75.150000000000006</v>
          </cell>
          <cell r="O168">
            <v>60.12</v>
          </cell>
          <cell r="P168">
            <v>156.31</v>
          </cell>
          <cell r="Q168">
            <v>78.16</v>
          </cell>
          <cell r="R168">
            <v>101.6</v>
          </cell>
          <cell r="S168">
            <v>6.01</v>
          </cell>
          <cell r="T168">
            <v>7.52</v>
          </cell>
          <cell r="U168">
            <v>6.01</v>
          </cell>
          <cell r="V168" t="str">
            <v>158-122371-0</v>
          </cell>
          <cell r="X168" t="str">
            <v>CAD (S)</v>
          </cell>
          <cell r="Y168" t="str">
            <v>1st</v>
          </cell>
        </row>
        <row r="169">
          <cell r="A169" t="str">
            <v>V-494</v>
          </cell>
          <cell r="B169" t="str">
            <v>Mr.</v>
          </cell>
          <cell r="C169" t="str">
            <v>MILITANTE</v>
          </cell>
          <cell r="D169" t="str">
            <v xml:space="preserve">Arvin   </v>
          </cell>
          <cell r="E169" t="str">
            <v>Doroja</v>
          </cell>
          <cell r="F169">
            <v>38853</v>
          </cell>
          <cell r="G169" t="str">
            <v>CAD Encoder</v>
          </cell>
          <cell r="H169" t="str">
            <v>S</v>
          </cell>
          <cell r="I169">
            <v>10500</v>
          </cell>
          <cell r="J169">
            <v>5250</v>
          </cell>
          <cell r="K169">
            <v>345.21</v>
          </cell>
          <cell r="L169">
            <v>480.92</v>
          </cell>
          <cell r="M169">
            <v>60.12</v>
          </cell>
          <cell r="N169">
            <v>75.150000000000006</v>
          </cell>
          <cell r="O169">
            <v>60.12</v>
          </cell>
          <cell r="P169">
            <v>156.31</v>
          </cell>
          <cell r="Q169">
            <v>78.16</v>
          </cell>
          <cell r="R169">
            <v>101.6</v>
          </cell>
          <cell r="S169">
            <v>6.01</v>
          </cell>
          <cell r="T169">
            <v>7.52</v>
          </cell>
          <cell r="U169">
            <v>6.01</v>
          </cell>
          <cell r="V169" t="str">
            <v>158-122376-9</v>
          </cell>
          <cell r="X169" t="str">
            <v>CAD (S)</v>
          </cell>
          <cell r="Y169" t="str">
            <v>1st</v>
          </cell>
        </row>
        <row r="170">
          <cell r="A170" t="str">
            <v>V-495</v>
          </cell>
          <cell r="B170" t="str">
            <v>Mr.</v>
          </cell>
          <cell r="C170" t="str">
            <v>PILAYRE</v>
          </cell>
          <cell r="D170" t="str">
            <v>Patrick</v>
          </cell>
          <cell r="E170" t="str">
            <v>Catublas</v>
          </cell>
          <cell r="F170">
            <v>38853</v>
          </cell>
          <cell r="G170" t="str">
            <v>CAD Encoder</v>
          </cell>
          <cell r="H170" t="str">
            <v>S</v>
          </cell>
          <cell r="I170">
            <v>10500</v>
          </cell>
          <cell r="J170">
            <v>5250</v>
          </cell>
          <cell r="K170">
            <v>345.21</v>
          </cell>
          <cell r="L170">
            <v>480.92</v>
          </cell>
          <cell r="M170">
            <v>60.12</v>
          </cell>
          <cell r="N170">
            <v>75.150000000000006</v>
          </cell>
          <cell r="O170">
            <v>60.12</v>
          </cell>
          <cell r="P170">
            <v>156.31</v>
          </cell>
          <cell r="Q170">
            <v>78.16</v>
          </cell>
          <cell r="R170">
            <v>101.6</v>
          </cell>
          <cell r="S170">
            <v>6.01</v>
          </cell>
          <cell r="T170">
            <v>7.52</v>
          </cell>
          <cell r="U170">
            <v>6.01</v>
          </cell>
          <cell r="V170" t="str">
            <v>158-122377-0</v>
          </cell>
          <cell r="X170" t="str">
            <v>CAD (H)</v>
          </cell>
          <cell r="Y170" t="str">
            <v>1st</v>
          </cell>
        </row>
        <row r="171">
          <cell r="A171" t="str">
            <v>V-496</v>
          </cell>
          <cell r="B171" t="str">
            <v>Mr.</v>
          </cell>
          <cell r="C171" t="str">
            <v>ESCALA</v>
          </cell>
          <cell r="D171" t="str">
            <v>Teodorico</v>
          </cell>
          <cell r="E171" t="str">
            <v>Vitas</v>
          </cell>
          <cell r="F171">
            <v>38855</v>
          </cell>
          <cell r="G171" t="str">
            <v>Designer 3 - (H)</v>
          </cell>
          <cell r="H171" t="str">
            <v>ME</v>
          </cell>
          <cell r="I171">
            <v>40000</v>
          </cell>
          <cell r="J171">
            <v>20000</v>
          </cell>
          <cell r="K171">
            <v>1315.07</v>
          </cell>
          <cell r="L171">
            <v>1832.06</v>
          </cell>
          <cell r="M171">
            <v>229.01</v>
          </cell>
          <cell r="N171">
            <v>286.26</v>
          </cell>
          <cell r="O171">
            <v>229.01</v>
          </cell>
          <cell r="P171">
            <v>595.42999999999995</v>
          </cell>
          <cell r="Q171">
            <v>297.70999999999998</v>
          </cell>
          <cell r="R171">
            <v>387.03</v>
          </cell>
          <cell r="S171">
            <v>22.9</v>
          </cell>
          <cell r="T171">
            <v>28.63</v>
          </cell>
          <cell r="U171">
            <v>22.9</v>
          </cell>
          <cell r="V171" t="str">
            <v>158-122384-8</v>
          </cell>
          <cell r="X171" t="str">
            <v>Team Leader</v>
          </cell>
          <cell r="Y171" t="str">
            <v>1st</v>
          </cell>
        </row>
        <row r="172">
          <cell r="A172" t="str">
            <v>V-497</v>
          </cell>
          <cell r="B172" t="str">
            <v>Mr.</v>
          </cell>
          <cell r="C172" t="str">
            <v>ANYAYA</v>
          </cell>
          <cell r="D172" t="str">
            <v xml:space="preserve">Allan  </v>
          </cell>
          <cell r="E172" t="str">
            <v>Olero</v>
          </cell>
          <cell r="F172">
            <v>38861</v>
          </cell>
          <cell r="G172" t="str">
            <v>CAD Encoder</v>
          </cell>
          <cell r="H172" t="str">
            <v>S</v>
          </cell>
          <cell r="I172">
            <v>10500</v>
          </cell>
          <cell r="J172">
            <v>5250</v>
          </cell>
          <cell r="K172">
            <v>345.21</v>
          </cell>
          <cell r="L172">
            <v>480.92</v>
          </cell>
          <cell r="M172">
            <v>60.12</v>
          </cell>
          <cell r="N172">
            <v>75.150000000000006</v>
          </cell>
          <cell r="O172">
            <v>60.12</v>
          </cell>
          <cell r="P172">
            <v>156.31</v>
          </cell>
          <cell r="Q172">
            <v>78.16</v>
          </cell>
          <cell r="R172">
            <v>101.6</v>
          </cell>
          <cell r="S172">
            <v>6.01</v>
          </cell>
          <cell r="T172">
            <v>7.52</v>
          </cell>
          <cell r="U172">
            <v>6.01</v>
          </cell>
          <cell r="V172" t="str">
            <v>158-122389-7</v>
          </cell>
          <cell r="X172" t="str">
            <v>CAD (H)</v>
          </cell>
          <cell r="Y172" t="str">
            <v>2nd</v>
          </cell>
        </row>
        <row r="173">
          <cell r="A173" t="str">
            <v>V-498</v>
          </cell>
          <cell r="B173" t="str">
            <v>Mr.</v>
          </cell>
          <cell r="C173" t="str">
            <v>CHAVEZ</v>
          </cell>
          <cell r="D173" t="str">
            <v>Darrelle</v>
          </cell>
          <cell r="E173" t="str">
            <v>Diestro</v>
          </cell>
          <cell r="F173">
            <v>38861</v>
          </cell>
          <cell r="G173" t="str">
            <v>CAD Encoder</v>
          </cell>
          <cell r="H173" t="str">
            <v>S</v>
          </cell>
          <cell r="I173">
            <v>10500</v>
          </cell>
          <cell r="J173">
            <v>5250</v>
          </cell>
          <cell r="K173">
            <v>345.21</v>
          </cell>
          <cell r="L173">
            <v>480.92</v>
          </cell>
          <cell r="M173">
            <v>60.12</v>
          </cell>
          <cell r="N173">
            <v>75.150000000000006</v>
          </cell>
          <cell r="O173">
            <v>60.12</v>
          </cell>
          <cell r="P173">
            <v>156.31</v>
          </cell>
          <cell r="Q173">
            <v>78.16</v>
          </cell>
          <cell r="R173">
            <v>101.6</v>
          </cell>
          <cell r="S173">
            <v>6.01</v>
          </cell>
          <cell r="T173">
            <v>7.52</v>
          </cell>
          <cell r="U173">
            <v>6.01</v>
          </cell>
          <cell r="V173" t="str">
            <v>158-122387-3</v>
          </cell>
          <cell r="X173" t="str">
            <v>CAD (H)</v>
          </cell>
          <cell r="Y173" t="str">
            <v>2nd</v>
          </cell>
        </row>
        <row r="174">
          <cell r="A174" t="str">
            <v>V-499</v>
          </cell>
          <cell r="B174" t="str">
            <v>Mr.</v>
          </cell>
          <cell r="C174" t="str">
            <v>ESQUEJO</v>
          </cell>
          <cell r="D174" t="str">
            <v>Christian</v>
          </cell>
          <cell r="E174" t="str">
            <v>Concepcion</v>
          </cell>
          <cell r="F174">
            <v>38861</v>
          </cell>
          <cell r="G174" t="str">
            <v>CAD Encoder</v>
          </cell>
          <cell r="H174" t="str">
            <v>S</v>
          </cell>
          <cell r="I174">
            <v>10500</v>
          </cell>
          <cell r="J174">
            <v>5250</v>
          </cell>
          <cell r="K174">
            <v>345.21</v>
          </cell>
          <cell r="L174">
            <v>480.92</v>
          </cell>
          <cell r="M174">
            <v>60.12</v>
          </cell>
          <cell r="N174">
            <v>75.150000000000006</v>
          </cell>
          <cell r="O174">
            <v>60.12</v>
          </cell>
          <cell r="P174">
            <v>156.31</v>
          </cell>
          <cell r="Q174">
            <v>78.16</v>
          </cell>
          <cell r="R174">
            <v>101.6</v>
          </cell>
          <cell r="S174">
            <v>6.01</v>
          </cell>
          <cell r="T174">
            <v>7.52</v>
          </cell>
          <cell r="U174">
            <v>6.01</v>
          </cell>
          <cell r="V174" t="str">
            <v>158-122390-3</v>
          </cell>
          <cell r="X174" t="str">
            <v>CAD (H)</v>
          </cell>
          <cell r="Y174" t="str">
            <v>2nd</v>
          </cell>
        </row>
        <row r="175">
          <cell r="A175" t="str">
            <v>V-500</v>
          </cell>
          <cell r="B175" t="str">
            <v>Ms.</v>
          </cell>
          <cell r="C175" t="str">
            <v>FERNANDO</v>
          </cell>
          <cell r="D175" t="str">
            <v>Arnizza</v>
          </cell>
          <cell r="E175" t="str">
            <v>Sescon</v>
          </cell>
          <cell r="F175">
            <v>38869</v>
          </cell>
          <cell r="G175" t="str">
            <v>CAD Encoder</v>
          </cell>
          <cell r="H175" t="str">
            <v>S</v>
          </cell>
          <cell r="I175">
            <v>10500</v>
          </cell>
          <cell r="J175">
            <v>5250</v>
          </cell>
          <cell r="K175">
            <v>345.21</v>
          </cell>
          <cell r="L175">
            <v>480.92</v>
          </cell>
          <cell r="M175">
            <v>60.12</v>
          </cell>
          <cell r="N175">
            <v>75.150000000000006</v>
          </cell>
          <cell r="O175">
            <v>60.12</v>
          </cell>
          <cell r="P175">
            <v>156.31</v>
          </cell>
          <cell r="Q175">
            <v>78.16</v>
          </cell>
          <cell r="R175">
            <v>101.6</v>
          </cell>
          <cell r="S175">
            <v>6.01</v>
          </cell>
          <cell r="T175">
            <v>7.52</v>
          </cell>
          <cell r="U175">
            <v>6.01</v>
          </cell>
          <cell r="V175" t="str">
            <v>158-122405-1</v>
          </cell>
          <cell r="X175" t="str">
            <v>CAD(S)</v>
          </cell>
          <cell r="Y175" t="str">
            <v>1st</v>
          </cell>
        </row>
        <row r="176">
          <cell r="A176" t="str">
            <v>V-502</v>
          </cell>
          <cell r="B176" t="str">
            <v>Ms.</v>
          </cell>
          <cell r="C176" t="str">
            <v>PANGILINAN</v>
          </cell>
          <cell r="D176" t="str">
            <v>Rizza</v>
          </cell>
          <cell r="E176" t="str">
            <v>Perez</v>
          </cell>
          <cell r="F176">
            <v>38861</v>
          </cell>
          <cell r="G176" t="str">
            <v>CAD Encoder</v>
          </cell>
          <cell r="H176" t="str">
            <v>S</v>
          </cell>
          <cell r="I176">
            <v>10500</v>
          </cell>
          <cell r="J176">
            <v>5250</v>
          </cell>
          <cell r="K176">
            <v>345.21</v>
          </cell>
          <cell r="L176">
            <v>480.92</v>
          </cell>
          <cell r="M176">
            <v>60.12</v>
          </cell>
          <cell r="N176">
            <v>75.150000000000006</v>
          </cell>
          <cell r="O176">
            <v>60.12</v>
          </cell>
          <cell r="P176">
            <v>156.31</v>
          </cell>
          <cell r="Q176">
            <v>78.16</v>
          </cell>
          <cell r="R176">
            <v>101.6</v>
          </cell>
          <cell r="S176">
            <v>6.01</v>
          </cell>
          <cell r="T176">
            <v>7.52</v>
          </cell>
          <cell r="U176">
            <v>6.01</v>
          </cell>
          <cell r="V176" t="str">
            <v>158-122388-5</v>
          </cell>
          <cell r="X176" t="str">
            <v>CAD (H)</v>
          </cell>
          <cell r="Y176" t="str">
            <v>1st</v>
          </cell>
        </row>
        <row r="177">
          <cell r="A177" t="str">
            <v>V-503</v>
          </cell>
          <cell r="B177" t="str">
            <v>Mr.</v>
          </cell>
          <cell r="C177" t="str">
            <v>RECATO</v>
          </cell>
          <cell r="D177" t="str">
            <v>Herbert</v>
          </cell>
          <cell r="E177" t="str">
            <v>Alinea</v>
          </cell>
          <cell r="F177">
            <v>38876</v>
          </cell>
          <cell r="G177" t="str">
            <v>CAD Encoder</v>
          </cell>
          <cell r="H177" t="str">
            <v>S</v>
          </cell>
          <cell r="I177">
            <v>10500</v>
          </cell>
          <cell r="J177">
            <v>5250</v>
          </cell>
          <cell r="K177">
            <v>345.21</v>
          </cell>
          <cell r="L177">
            <v>480.92</v>
          </cell>
          <cell r="M177">
            <v>60.12</v>
          </cell>
          <cell r="N177">
            <v>75.150000000000006</v>
          </cell>
          <cell r="O177">
            <v>60.12</v>
          </cell>
          <cell r="P177">
            <v>156.31</v>
          </cell>
          <cell r="Q177">
            <v>78.16</v>
          </cell>
          <cell r="R177">
            <v>101.6</v>
          </cell>
          <cell r="S177">
            <v>6.01</v>
          </cell>
          <cell r="T177">
            <v>7.52</v>
          </cell>
          <cell r="U177">
            <v>6.01</v>
          </cell>
          <cell r="V177" t="str">
            <v>158-1224142</v>
          </cell>
          <cell r="X177" t="str">
            <v>CAD (H)</v>
          </cell>
          <cell r="Y177" t="str">
            <v>1st</v>
          </cell>
        </row>
        <row r="178">
          <cell r="A178" t="str">
            <v>V-504</v>
          </cell>
          <cell r="B178" t="str">
            <v>Mr.</v>
          </cell>
          <cell r="C178" t="str">
            <v>CANONIGO</v>
          </cell>
          <cell r="D178" t="str">
            <v>Mark Anthony</v>
          </cell>
          <cell r="E178" t="str">
            <v>N.</v>
          </cell>
          <cell r="F178">
            <v>38869</v>
          </cell>
          <cell r="G178" t="str">
            <v>Designer 3 - (H)</v>
          </cell>
          <cell r="H178" t="str">
            <v>S</v>
          </cell>
          <cell r="I178">
            <v>35000</v>
          </cell>
          <cell r="J178">
            <v>17500</v>
          </cell>
          <cell r="K178">
            <v>1150.68</v>
          </cell>
          <cell r="L178">
            <v>1603.05</v>
          </cell>
          <cell r="M178">
            <v>200.38</v>
          </cell>
          <cell r="N178">
            <v>250.48</v>
          </cell>
          <cell r="O178">
            <v>200.38</v>
          </cell>
          <cell r="P178">
            <v>520.99</v>
          </cell>
          <cell r="Q178">
            <v>260.49</v>
          </cell>
          <cell r="R178">
            <v>338.64</v>
          </cell>
          <cell r="S178">
            <v>20.04</v>
          </cell>
          <cell r="T178">
            <v>25.05</v>
          </cell>
          <cell r="U178">
            <v>20.04</v>
          </cell>
          <cell r="V178" t="str">
            <v>158-122408-7</v>
          </cell>
          <cell r="X178" t="str">
            <v>Team Leader</v>
          </cell>
          <cell r="Y178" t="str">
            <v>1st</v>
          </cell>
        </row>
        <row r="179">
          <cell r="A179" t="str">
            <v>V-506</v>
          </cell>
          <cell r="B179" t="str">
            <v>Mr.</v>
          </cell>
          <cell r="C179" t="str">
            <v>FIECAS</v>
          </cell>
          <cell r="D179" t="str">
            <v>Harold Ian</v>
          </cell>
          <cell r="E179" t="str">
            <v>F.</v>
          </cell>
          <cell r="F179">
            <v>38902</v>
          </cell>
          <cell r="G179" t="str">
            <v>Designer 3 - (H)</v>
          </cell>
          <cell r="H179" t="str">
            <v>ME2</v>
          </cell>
          <cell r="I179">
            <v>20000</v>
          </cell>
          <cell r="J179">
            <v>10000</v>
          </cell>
          <cell r="K179">
            <v>657.53</v>
          </cell>
          <cell r="L179">
            <v>916.03</v>
          </cell>
          <cell r="M179">
            <v>114.5</v>
          </cell>
          <cell r="N179">
            <v>143.13</v>
          </cell>
          <cell r="O179">
            <v>114.5</v>
          </cell>
          <cell r="P179">
            <v>297.7</v>
          </cell>
          <cell r="Q179">
            <v>148.85</v>
          </cell>
          <cell r="R179">
            <v>193.51</v>
          </cell>
          <cell r="S179">
            <v>11.45</v>
          </cell>
          <cell r="T179">
            <v>14.31</v>
          </cell>
          <cell r="U179">
            <v>11.45</v>
          </cell>
          <cell r="V179" t="str">
            <v>158-122439-7</v>
          </cell>
          <cell r="X179" t="str">
            <v>Team Leader</v>
          </cell>
          <cell r="Y179" t="str">
            <v>1st</v>
          </cell>
        </row>
        <row r="180">
          <cell r="A180" t="str">
            <v>V-507</v>
          </cell>
          <cell r="B180" t="str">
            <v>Ms.</v>
          </cell>
          <cell r="C180" t="str">
            <v>BENIN</v>
          </cell>
          <cell r="D180" t="str">
            <v>Kathrine Arven</v>
          </cell>
          <cell r="E180" t="str">
            <v>Alcantara</v>
          </cell>
          <cell r="F180">
            <v>38869</v>
          </cell>
          <cell r="G180" t="str">
            <v>Translator</v>
          </cell>
          <cell r="H180" t="str">
            <v>S</v>
          </cell>
          <cell r="I180">
            <v>10500</v>
          </cell>
          <cell r="J180">
            <v>5250</v>
          </cell>
          <cell r="K180">
            <v>345.21</v>
          </cell>
          <cell r="L180">
            <v>480.92</v>
          </cell>
          <cell r="M180">
            <v>60.12</v>
          </cell>
          <cell r="N180">
            <v>75.150000000000006</v>
          </cell>
          <cell r="O180">
            <v>60.12</v>
          </cell>
          <cell r="P180">
            <v>156.31</v>
          </cell>
          <cell r="Q180">
            <v>78.16</v>
          </cell>
          <cell r="R180">
            <v>101.6</v>
          </cell>
          <cell r="S180">
            <v>6.01</v>
          </cell>
          <cell r="T180">
            <v>7.52</v>
          </cell>
          <cell r="U180">
            <v>6.01</v>
          </cell>
          <cell r="V180" t="str">
            <v>158-122400-2</v>
          </cell>
          <cell r="X180" t="str">
            <v>CAD (H)</v>
          </cell>
          <cell r="Y180" t="str">
            <v>1st</v>
          </cell>
        </row>
        <row r="181">
          <cell r="A181" t="str">
            <v>V-508</v>
          </cell>
          <cell r="B181" t="str">
            <v>Mr.</v>
          </cell>
          <cell r="C181" t="str">
            <v>CASAL</v>
          </cell>
          <cell r="D181" t="str">
            <v>Florante Jr.</v>
          </cell>
          <cell r="E181" t="str">
            <v>Nepomuceno</v>
          </cell>
          <cell r="F181">
            <v>38869</v>
          </cell>
          <cell r="G181" t="str">
            <v>CAD Encoder</v>
          </cell>
          <cell r="H181" t="str">
            <v>S</v>
          </cell>
          <cell r="I181">
            <v>10500</v>
          </cell>
          <cell r="J181">
            <v>5250</v>
          </cell>
          <cell r="K181">
            <v>345.21</v>
          </cell>
          <cell r="L181">
            <v>480.92</v>
          </cell>
          <cell r="M181">
            <v>60.12</v>
          </cell>
          <cell r="N181">
            <v>75.150000000000006</v>
          </cell>
          <cell r="O181">
            <v>60.12</v>
          </cell>
          <cell r="P181">
            <v>156.31</v>
          </cell>
          <cell r="Q181">
            <v>78.16</v>
          </cell>
          <cell r="R181">
            <v>101.6</v>
          </cell>
          <cell r="S181">
            <v>6.01</v>
          </cell>
          <cell r="T181">
            <v>7.52</v>
          </cell>
          <cell r="U181">
            <v>6.01</v>
          </cell>
          <cell r="V181" t="str">
            <v>158-122402-6</v>
          </cell>
          <cell r="X181" t="str">
            <v>CAD (H)</v>
          </cell>
          <cell r="Y181" t="str">
            <v>1st</v>
          </cell>
        </row>
        <row r="182">
          <cell r="A182" t="str">
            <v>V-509</v>
          </cell>
          <cell r="B182" t="str">
            <v>Mr.</v>
          </cell>
          <cell r="C182" t="str">
            <v>CASTAÑETO</v>
          </cell>
          <cell r="D182" t="str">
            <v>Philip Earl</v>
          </cell>
          <cell r="E182" t="str">
            <v>Mercado</v>
          </cell>
          <cell r="F182">
            <v>38869</v>
          </cell>
          <cell r="G182" t="str">
            <v>CAD Encoder</v>
          </cell>
          <cell r="H182" t="str">
            <v>S</v>
          </cell>
          <cell r="I182">
            <v>10500</v>
          </cell>
          <cell r="J182">
            <v>5250</v>
          </cell>
          <cell r="K182">
            <v>345.21</v>
          </cell>
          <cell r="L182">
            <v>480.92</v>
          </cell>
          <cell r="M182">
            <v>60.12</v>
          </cell>
          <cell r="N182">
            <v>75.150000000000006</v>
          </cell>
          <cell r="O182">
            <v>60.12</v>
          </cell>
          <cell r="P182">
            <v>156.31</v>
          </cell>
          <cell r="Q182">
            <v>78.16</v>
          </cell>
          <cell r="R182">
            <v>101.6</v>
          </cell>
          <cell r="S182">
            <v>6.01</v>
          </cell>
          <cell r="T182">
            <v>7.52</v>
          </cell>
          <cell r="U182">
            <v>6.01</v>
          </cell>
          <cell r="V182" t="str">
            <v>158-122398-8</v>
          </cell>
          <cell r="X182" t="str">
            <v>CAD (H)</v>
          </cell>
          <cell r="Y182" t="str">
            <v>1st</v>
          </cell>
        </row>
        <row r="183">
          <cell r="A183" t="str">
            <v>V-510</v>
          </cell>
          <cell r="B183" t="str">
            <v>Mr.</v>
          </cell>
          <cell r="C183" t="str">
            <v>DUWA</v>
          </cell>
          <cell r="D183" t="str">
            <v>Abdallah-Aziz</v>
          </cell>
          <cell r="E183" t="str">
            <v>Canonigo</v>
          </cell>
          <cell r="F183">
            <v>38869</v>
          </cell>
          <cell r="G183" t="str">
            <v>CAD Encoder</v>
          </cell>
          <cell r="H183" t="str">
            <v>ME</v>
          </cell>
          <cell r="I183">
            <v>10500</v>
          </cell>
          <cell r="J183">
            <v>5250</v>
          </cell>
          <cell r="K183">
            <v>345.21</v>
          </cell>
          <cell r="L183">
            <v>480.92</v>
          </cell>
          <cell r="M183">
            <v>60.12</v>
          </cell>
          <cell r="N183">
            <v>75.150000000000006</v>
          </cell>
          <cell r="O183">
            <v>60.12</v>
          </cell>
          <cell r="P183">
            <v>156.31</v>
          </cell>
          <cell r="Q183">
            <v>78.16</v>
          </cell>
          <cell r="R183">
            <v>101.6</v>
          </cell>
          <cell r="S183">
            <v>6.01</v>
          </cell>
          <cell r="T183">
            <v>7.52</v>
          </cell>
          <cell r="U183">
            <v>6.01</v>
          </cell>
          <cell r="V183" t="str">
            <v>158-122401-4</v>
          </cell>
          <cell r="X183" t="str">
            <v>CAD (H)</v>
          </cell>
          <cell r="Y183" t="str">
            <v>1st</v>
          </cell>
        </row>
        <row r="184">
          <cell r="A184" t="str">
            <v>V-511</v>
          </cell>
          <cell r="B184" t="str">
            <v>Mr.</v>
          </cell>
          <cell r="C184" t="str">
            <v>ESPINO</v>
          </cell>
          <cell r="D184" t="str">
            <v>Pedro</v>
          </cell>
          <cell r="E184" t="str">
            <v>Macaraeg</v>
          </cell>
          <cell r="F184">
            <v>38869</v>
          </cell>
          <cell r="G184" t="str">
            <v>Designer 1 - (H)</v>
          </cell>
          <cell r="H184" t="str">
            <v>ME2</v>
          </cell>
          <cell r="I184">
            <v>60000</v>
          </cell>
          <cell r="J184">
            <v>30000</v>
          </cell>
          <cell r="K184">
            <v>1972.6</v>
          </cell>
          <cell r="L184">
            <v>2748.09</v>
          </cell>
          <cell r="M184">
            <v>343.51</v>
          </cell>
          <cell r="N184">
            <v>429.39</v>
          </cell>
          <cell r="O184">
            <v>343.51</v>
          </cell>
          <cell r="P184">
            <v>893.13</v>
          </cell>
          <cell r="Q184">
            <v>446.56</v>
          </cell>
          <cell r="R184">
            <v>580.53</v>
          </cell>
          <cell r="S184">
            <v>34.35</v>
          </cell>
          <cell r="T184">
            <v>42.94</v>
          </cell>
          <cell r="U184">
            <v>34.35</v>
          </cell>
          <cell r="V184" t="str">
            <v>158-122412-9</v>
          </cell>
          <cell r="X184" t="str">
            <v>Deputy Chief Design Coordinator (Silver)</v>
          </cell>
          <cell r="Y184" t="str">
            <v>1st</v>
          </cell>
        </row>
        <row r="185">
          <cell r="A185" t="str">
            <v>V-512</v>
          </cell>
          <cell r="B185" t="str">
            <v>Mr.</v>
          </cell>
          <cell r="C185" t="str">
            <v>LIWAG</v>
          </cell>
          <cell r="D185" t="str">
            <v>Santiago</v>
          </cell>
          <cell r="E185" t="str">
            <v>Fernandez</v>
          </cell>
          <cell r="F185">
            <v>38869</v>
          </cell>
          <cell r="G185" t="str">
            <v>Designer 3 - (H)</v>
          </cell>
          <cell r="H185" t="str">
            <v>S</v>
          </cell>
          <cell r="I185">
            <v>30000</v>
          </cell>
          <cell r="J185">
            <v>15000</v>
          </cell>
          <cell r="K185">
            <v>986.3</v>
          </cell>
          <cell r="L185">
            <v>1374.05</v>
          </cell>
          <cell r="M185">
            <v>171.76</v>
          </cell>
          <cell r="N185">
            <v>214.7</v>
          </cell>
          <cell r="O185">
            <v>171.76</v>
          </cell>
          <cell r="P185">
            <v>446.58</v>
          </cell>
          <cell r="Q185">
            <v>223.29</v>
          </cell>
          <cell r="R185">
            <v>290.27</v>
          </cell>
          <cell r="S185">
            <v>17.18</v>
          </cell>
          <cell r="T185">
            <v>21.47</v>
          </cell>
          <cell r="U185">
            <v>17.18</v>
          </cell>
          <cell r="V185" t="str">
            <v>158-122410-5</v>
          </cell>
          <cell r="X185" t="str">
            <v>Team Leader</v>
          </cell>
          <cell r="Y185" t="str">
            <v>1st</v>
          </cell>
        </row>
        <row r="186">
          <cell r="A186" t="str">
            <v>V-513</v>
          </cell>
          <cell r="B186" t="str">
            <v>Ms.</v>
          </cell>
          <cell r="C186" t="str">
            <v>LOMANGAYA</v>
          </cell>
          <cell r="D186" t="str">
            <v>Lea</v>
          </cell>
          <cell r="E186" t="str">
            <v>Moros</v>
          </cell>
          <cell r="F186">
            <v>38869</v>
          </cell>
          <cell r="G186" t="str">
            <v>CAD Encoder</v>
          </cell>
          <cell r="H186" t="str">
            <v>S</v>
          </cell>
          <cell r="I186">
            <v>10500</v>
          </cell>
          <cell r="J186">
            <v>5250</v>
          </cell>
          <cell r="K186">
            <v>345.21</v>
          </cell>
          <cell r="L186">
            <v>480.92</v>
          </cell>
          <cell r="M186">
            <v>60.12</v>
          </cell>
          <cell r="N186">
            <v>75.150000000000006</v>
          </cell>
          <cell r="O186">
            <v>60.12</v>
          </cell>
          <cell r="P186">
            <v>156.31</v>
          </cell>
          <cell r="Q186">
            <v>78.16</v>
          </cell>
          <cell r="R186">
            <v>101.6</v>
          </cell>
          <cell r="S186">
            <v>6.01</v>
          </cell>
          <cell r="T186">
            <v>7.52</v>
          </cell>
          <cell r="U186">
            <v>6.01</v>
          </cell>
          <cell r="V186" t="str">
            <v>158-122397-6</v>
          </cell>
          <cell r="X186" t="str">
            <v>CAD(S)</v>
          </cell>
          <cell r="Y186" t="str">
            <v>1st</v>
          </cell>
        </row>
        <row r="187">
          <cell r="A187" t="str">
            <v>V-514</v>
          </cell>
          <cell r="B187" t="str">
            <v>Mr.</v>
          </cell>
          <cell r="C187" t="str">
            <v>MENDOZA</v>
          </cell>
          <cell r="D187" t="str">
            <v>Mark Alvin</v>
          </cell>
          <cell r="E187" t="str">
            <v>Santos</v>
          </cell>
          <cell r="F187">
            <v>38869</v>
          </cell>
          <cell r="G187" t="str">
            <v>CAD Encoder</v>
          </cell>
          <cell r="H187" t="str">
            <v>S</v>
          </cell>
          <cell r="I187">
            <v>10500</v>
          </cell>
          <cell r="J187">
            <v>5250</v>
          </cell>
          <cell r="K187">
            <v>345.21</v>
          </cell>
          <cell r="L187">
            <v>480.92</v>
          </cell>
          <cell r="M187">
            <v>60.12</v>
          </cell>
          <cell r="N187">
            <v>75.150000000000006</v>
          </cell>
          <cell r="O187">
            <v>60.12</v>
          </cell>
          <cell r="P187">
            <v>156.31</v>
          </cell>
          <cell r="Q187">
            <v>78.16</v>
          </cell>
          <cell r="R187">
            <v>101.6</v>
          </cell>
          <cell r="S187">
            <v>6.01</v>
          </cell>
          <cell r="T187">
            <v>7.52</v>
          </cell>
          <cell r="U187">
            <v>6.01</v>
          </cell>
          <cell r="V187" t="str">
            <v>158-122409-9</v>
          </cell>
          <cell r="X187" t="str">
            <v>CAD (H)</v>
          </cell>
          <cell r="Y187" t="str">
            <v>1st</v>
          </cell>
        </row>
        <row r="188">
          <cell r="A188" t="str">
            <v>V-515</v>
          </cell>
          <cell r="B188" t="str">
            <v>Ms.</v>
          </cell>
          <cell r="C188" t="str">
            <v>PORTUS</v>
          </cell>
          <cell r="D188" t="str">
            <v>Christine</v>
          </cell>
          <cell r="E188" t="str">
            <v>Siopon</v>
          </cell>
          <cell r="F188">
            <v>38869</v>
          </cell>
          <cell r="G188" t="str">
            <v>CAD Encoder</v>
          </cell>
          <cell r="H188" t="str">
            <v>S</v>
          </cell>
          <cell r="I188">
            <v>10500</v>
          </cell>
          <cell r="J188">
            <v>5250</v>
          </cell>
          <cell r="K188">
            <v>345.21</v>
          </cell>
          <cell r="L188">
            <v>480.92</v>
          </cell>
          <cell r="M188">
            <v>60.12</v>
          </cell>
          <cell r="N188">
            <v>75.150000000000006</v>
          </cell>
          <cell r="O188">
            <v>60.12</v>
          </cell>
          <cell r="P188">
            <v>156.31</v>
          </cell>
          <cell r="Q188">
            <v>78.16</v>
          </cell>
          <cell r="R188">
            <v>101.6</v>
          </cell>
          <cell r="S188">
            <v>6.01</v>
          </cell>
          <cell r="T188">
            <v>7.52</v>
          </cell>
          <cell r="U188">
            <v>6.01</v>
          </cell>
          <cell r="V188" t="str">
            <v>158-122404-0</v>
          </cell>
          <cell r="X188" t="str">
            <v>CAD (H)</v>
          </cell>
          <cell r="Y188" t="str">
            <v>1st</v>
          </cell>
        </row>
        <row r="189">
          <cell r="A189" t="str">
            <v>V-516</v>
          </cell>
          <cell r="B189" t="str">
            <v>Mr.</v>
          </cell>
          <cell r="C189" t="str">
            <v>PULANCO</v>
          </cell>
          <cell r="D189" t="str">
            <v>Archimedes</v>
          </cell>
          <cell r="E189" t="str">
            <v>Gurtiza</v>
          </cell>
          <cell r="F189">
            <v>38869</v>
          </cell>
          <cell r="G189" t="str">
            <v>CAD Encoder</v>
          </cell>
          <cell r="H189" t="str">
            <v>ME</v>
          </cell>
          <cell r="I189">
            <v>10500</v>
          </cell>
          <cell r="J189">
            <v>5250</v>
          </cell>
          <cell r="K189">
            <v>345.21</v>
          </cell>
          <cell r="L189">
            <v>480.92</v>
          </cell>
          <cell r="M189">
            <v>60.12</v>
          </cell>
          <cell r="N189">
            <v>75.150000000000006</v>
          </cell>
          <cell r="O189">
            <v>60.12</v>
          </cell>
          <cell r="P189">
            <v>156.31</v>
          </cell>
          <cell r="Q189">
            <v>78.16</v>
          </cell>
          <cell r="R189">
            <v>101.6</v>
          </cell>
          <cell r="S189">
            <v>6.01</v>
          </cell>
          <cell r="T189">
            <v>7.52</v>
          </cell>
          <cell r="U189">
            <v>6.01</v>
          </cell>
          <cell r="V189" t="str">
            <v>158-122399-0</v>
          </cell>
          <cell r="X189" t="str">
            <v>CAD (H)</v>
          </cell>
          <cell r="Y189" t="str">
            <v>1st</v>
          </cell>
        </row>
        <row r="190">
          <cell r="A190" t="str">
            <v>V-517</v>
          </cell>
          <cell r="B190" t="str">
            <v>Ms.</v>
          </cell>
          <cell r="C190" t="str">
            <v>SO</v>
          </cell>
          <cell r="D190" t="str">
            <v>Doryn</v>
          </cell>
          <cell r="E190" t="str">
            <v>Ong</v>
          </cell>
          <cell r="F190">
            <v>38869</v>
          </cell>
          <cell r="G190" t="str">
            <v>Translator</v>
          </cell>
          <cell r="H190" t="str">
            <v>S</v>
          </cell>
          <cell r="I190">
            <v>12609.375</v>
          </cell>
          <cell r="J190">
            <v>6304.69</v>
          </cell>
          <cell r="K190">
            <v>414.55</v>
          </cell>
          <cell r="L190">
            <v>577.53</v>
          </cell>
          <cell r="M190">
            <v>72.19</v>
          </cell>
          <cell r="N190">
            <v>90.24</v>
          </cell>
          <cell r="O190">
            <v>72.19</v>
          </cell>
          <cell r="P190">
            <v>187.69</v>
          </cell>
          <cell r="Q190">
            <v>93.85</v>
          </cell>
          <cell r="R190">
            <v>122</v>
          </cell>
          <cell r="S190">
            <v>7.22</v>
          </cell>
          <cell r="T190">
            <v>9.02</v>
          </cell>
          <cell r="U190">
            <v>7.22</v>
          </cell>
          <cell r="V190" t="str">
            <v>158-122416-6</v>
          </cell>
          <cell r="X190" t="str">
            <v>Translator</v>
          </cell>
          <cell r="Y190" t="str">
            <v>1st</v>
          </cell>
        </row>
        <row r="191">
          <cell r="A191" t="str">
            <v>V-518</v>
          </cell>
          <cell r="B191" t="str">
            <v>Ms.</v>
          </cell>
          <cell r="C191" t="str">
            <v>YAMBAO</v>
          </cell>
          <cell r="D191" t="str">
            <v xml:space="preserve">Elvira </v>
          </cell>
          <cell r="E191" t="str">
            <v>de Guzman</v>
          </cell>
          <cell r="F191">
            <v>38869</v>
          </cell>
          <cell r="G191" t="str">
            <v>CAD Encoder</v>
          </cell>
          <cell r="H191" t="str">
            <v>S</v>
          </cell>
          <cell r="I191">
            <v>10500</v>
          </cell>
          <cell r="J191">
            <v>5250</v>
          </cell>
          <cell r="K191">
            <v>345.21</v>
          </cell>
          <cell r="L191">
            <v>480.92</v>
          </cell>
          <cell r="M191">
            <v>60.12</v>
          </cell>
          <cell r="N191">
            <v>75.150000000000006</v>
          </cell>
          <cell r="O191">
            <v>60.12</v>
          </cell>
          <cell r="P191">
            <v>156.31</v>
          </cell>
          <cell r="Q191">
            <v>78.16</v>
          </cell>
          <cell r="R191">
            <v>101.6</v>
          </cell>
          <cell r="S191">
            <v>6.01</v>
          </cell>
          <cell r="T191">
            <v>7.52</v>
          </cell>
          <cell r="U191">
            <v>6.01</v>
          </cell>
          <cell r="V191" t="str">
            <v>158-122403-8</v>
          </cell>
          <cell r="X191" t="str">
            <v>CAD (H)</v>
          </cell>
          <cell r="Y191" t="str">
            <v>1st</v>
          </cell>
        </row>
        <row r="192">
          <cell r="A192" t="str">
            <v>V-519</v>
          </cell>
          <cell r="B192" t="str">
            <v>Mr.</v>
          </cell>
          <cell r="C192" t="str">
            <v>PALENCIA</v>
          </cell>
          <cell r="D192" t="str">
            <v>Stevenson</v>
          </cell>
          <cell r="E192" t="str">
            <v>Torres</v>
          </cell>
          <cell r="F192">
            <v>38869</v>
          </cell>
          <cell r="G192" t="str">
            <v>Schedule Officer</v>
          </cell>
          <cell r="H192" t="str">
            <v>S</v>
          </cell>
          <cell r="I192">
            <v>30000</v>
          </cell>
          <cell r="J192">
            <v>15000</v>
          </cell>
          <cell r="K192">
            <v>986.3</v>
          </cell>
          <cell r="L192">
            <v>1374.05</v>
          </cell>
          <cell r="M192">
            <v>171.76</v>
          </cell>
          <cell r="N192">
            <v>214.7</v>
          </cell>
          <cell r="O192">
            <v>171.76</v>
          </cell>
          <cell r="P192">
            <v>446.58</v>
          </cell>
          <cell r="Q192">
            <v>223.29</v>
          </cell>
          <cell r="R192">
            <v>290.27</v>
          </cell>
          <cell r="S192">
            <v>17.18</v>
          </cell>
          <cell r="T192">
            <v>21.47</v>
          </cell>
          <cell r="U192">
            <v>17.18</v>
          </cell>
          <cell r="V192" t="str">
            <v>158-122406-3</v>
          </cell>
          <cell r="X192" t="str">
            <v>Project Operations Officer</v>
          </cell>
          <cell r="Y192" t="str">
            <v>1st</v>
          </cell>
        </row>
        <row r="193">
          <cell r="A193" t="str">
            <v>V-520</v>
          </cell>
          <cell r="B193" t="str">
            <v>Mr.</v>
          </cell>
          <cell r="C193" t="str">
            <v>TACOD</v>
          </cell>
          <cell r="D193" t="str">
            <v>Crispin</v>
          </cell>
          <cell r="E193" t="str">
            <v>Amojelar</v>
          </cell>
          <cell r="F193">
            <v>38874</v>
          </cell>
          <cell r="G193" t="str">
            <v>Designer 3 - (H)</v>
          </cell>
          <cell r="H193" t="str">
            <v>ME4</v>
          </cell>
          <cell r="I193">
            <v>40000</v>
          </cell>
          <cell r="J193">
            <v>20000</v>
          </cell>
          <cell r="K193">
            <v>1315.07</v>
          </cell>
          <cell r="L193">
            <v>1832.06</v>
          </cell>
          <cell r="M193">
            <v>229.01</v>
          </cell>
          <cell r="N193">
            <v>286.26</v>
          </cell>
          <cell r="O193">
            <v>229.01</v>
          </cell>
          <cell r="P193">
            <v>595.42999999999995</v>
          </cell>
          <cell r="Q193">
            <v>297.70999999999998</v>
          </cell>
          <cell r="R193">
            <v>387.03</v>
          </cell>
          <cell r="S193">
            <v>22.9</v>
          </cell>
          <cell r="T193">
            <v>28.63</v>
          </cell>
          <cell r="U193">
            <v>22.9</v>
          </cell>
          <cell r="V193" t="str">
            <v>158-122413-0</v>
          </cell>
          <cell r="X193" t="str">
            <v xml:space="preserve">Team Leader </v>
          </cell>
          <cell r="Y193" t="str">
            <v>1st</v>
          </cell>
        </row>
        <row r="194">
          <cell r="A194" t="str">
            <v>V-521</v>
          </cell>
          <cell r="B194" t="str">
            <v>Mr.</v>
          </cell>
          <cell r="C194" t="str">
            <v>MAGAT</v>
          </cell>
          <cell r="D194" t="str">
            <v>Reynaldo</v>
          </cell>
          <cell r="E194" t="str">
            <v>Caelian</v>
          </cell>
          <cell r="F194">
            <v>38877</v>
          </cell>
          <cell r="G194" t="str">
            <v>Designer 1 - (H)</v>
          </cell>
          <cell r="H194" t="str">
            <v>ME</v>
          </cell>
          <cell r="I194">
            <v>50000</v>
          </cell>
          <cell r="J194">
            <v>25000</v>
          </cell>
          <cell r="K194">
            <v>1643.84</v>
          </cell>
          <cell r="L194">
            <v>2290.08</v>
          </cell>
          <cell r="M194">
            <v>286.26</v>
          </cell>
          <cell r="N194">
            <v>357.83</v>
          </cell>
          <cell r="O194">
            <v>286.26</v>
          </cell>
          <cell r="P194">
            <v>744.28</v>
          </cell>
          <cell r="Q194">
            <v>372.14</v>
          </cell>
          <cell r="R194">
            <v>483.78</v>
          </cell>
          <cell r="S194">
            <v>28.63</v>
          </cell>
          <cell r="T194">
            <v>35.78</v>
          </cell>
          <cell r="U194">
            <v>28.63</v>
          </cell>
          <cell r="V194" t="str">
            <v>158-122421-0</v>
          </cell>
          <cell r="X194" t="str">
            <v>Coordinator (Red)</v>
          </cell>
          <cell r="Y194" t="str">
            <v>1st</v>
          </cell>
        </row>
        <row r="195">
          <cell r="A195" t="str">
            <v>V-522</v>
          </cell>
          <cell r="B195" t="str">
            <v>Mr.</v>
          </cell>
          <cell r="C195" t="str">
            <v>BALE</v>
          </cell>
          <cell r="D195" t="str">
            <v>Mc Hoper</v>
          </cell>
          <cell r="E195" t="str">
            <v>Caoayan</v>
          </cell>
          <cell r="F195">
            <v>38908</v>
          </cell>
          <cell r="G195" t="str">
            <v>Designer 3 - (H)</v>
          </cell>
          <cell r="H195" t="str">
            <v>S</v>
          </cell>
          <cell r="I195">
            <v>25000</v>
          </cell>
          <cell r="J195">
            <v>12500</v>
          </cell>
          <cell r="K195">
            <v>821.92</v>
          </cell>
          <cell r="L195">
            <v>1145.04</v>
          </cell>
          <cell r="M195">
            <v>143.13</v>
          </cell>
          <cell r="N195">
            <v>178.91</v>
          </cell>
          <cell r="O195">
            <v>143.13</v>
          </cell>
          <cell r="P195">
            <v>372.14</v>
          </cell>
          <cell r="Q195">
            <v>186.07</v>
          </cell>
          <cell r="R195">
            <v>241.89</v>
          </cell>
          <cell r="S195">
            <v>14.31</v>
          </cell>
          <cell r="T195">
            <v>17.89</v>
          </cell>
          <cell r="U195">
            <v>14.31</v>
          </cell>
          <cell r="V195" t="str">
            <v>158-122476-2</v>
          </cell>
          <cell r="X195" t="str">
            <v>Team Leader</v>
          </cell>
          <cell r="Y195" t="str">
            <v>1st</v>
          </cell>
        </row>
        <row r="196">
          <cell r="A196" t="str">
            <v>V-523</v>
          </cell>
          <cell r="B196" t="str">
            <v>Ms.</v>
          </cell>
          <cell r="C196" t="str">
            <v>DELA  PISA</v>
          </cell>
          <cell r="D196" t="str">
            <v>Leny Lou</v>
          </cell>
          <cell r="E196" t="str">
            <v>T.</v>
          </cell>
          <cell r="F196">
            <v>38915</v>
          </cell>
          <cell r="G196" t="str">
            <v>Receptionist</v>
          </cell>
          <cell r="H196" t="str">
            <v>S</v>
          </cell>
          <cell r="I196">
            <v>10500</v>
          </cell>
          <cell r="J196">
            <v>5250</v>
          </cell>
          <cell r="K196">
            <v>345.21</v>
          </cell>
          <cell r="L196">
            <v>480.92</v>
          </cell>
          <cell r="M196">
            <v>60.12</v>
          </cell>
          <cell r="N196">
            <v>75.150000000000006</v>
          </cell>
          <cell r="O196">
            <v>60.12</v>
          </cell>
          <cell r="P196">
            <v>156.31</v>
          </cell>
          <cell r="Q196">
            <v>78.16</v>
          </cell>
          <cell r="R196">
            <v>101.6</v>
          </cell>
          <cell r="S196">
            <v>6.01</v>
          </cell>
          <cell r="T196">
            <v>7.52</v>
          </cell>
          <cell r="U196">
            <v>6.01</v>
          </cell>
          <cell r="V196" t="str">
            <v>158-122460-9</v>
          </cell>
          <cell r="X196" t="str">
            <v>Receptionist</v>
          </cell>
          <cell r="Y196" t="str">
            <v>1st</v>
          </cell>
        </row>
        <row r="197">
          <cell r="A197" t="str">
            <v>V-524</v>
          </cell>
          <cell r="B197" t="str">
            <v>Mr.</v>
          </cell>
          <cell r="C197" t="str">
            <v>BANTA</v>
          </cell>
          <cell r="D197" t="str">
            <v>Mamerto Jr.</v>
          </cell>
          <cell r="E197" t="str">
            <v>S.</v>
          </cell>
          <cell r="F197">
            <v>38884</v>
          </cell>
          <cell r="G197" t="str">
            <v>CAD Encoder</v>
          </cell>
          <cell r="H197" t="str">
            <v>S</v>
          </cell>
          <cell r="I197">
            <v>10500</v>
          </cell>
          <cell r="J197">
            <v>5250</v>
          </cell>
          <cell r="K197">
            <v>345.21</v>
          </cell>
          <cell r="L197">
            <v>480.92</v>
          </cell>
          <cell r="M197">
            <v>60.12</v>
          </cell>
          <cell r="N197">
            <v>75.150000000000006</v>
          </cell>
          <cell r="O197">
            <v>60.12</v>
          </cell>
          <cell r="P197">
            <v>156.31</v>
          </cell>
          <cell r="Q197">
            <v>78.16</v>
          </cell>
          <cell r="R197">
            <v>101.6</v>
          </cell>
          <cell r="S197">
            <v>6.01</v>
          </cell>
          <cell r="T197">
            <v>7.52</v>
          </cell>
          <cell r="U197">
            <v>6.01</v>
          </cell>
          <cell r="V197" t="str">
            <v>158-122420-8</v>
          </cell>
          <cell r="X197" t="str">
            <v>CAD (H)</v>
          </cell>
          <cell r="Y197" t="str">
            <v>1st</v>
          </cell>
        </row>
        <row r="198">
          <cell r="A198" t="str">
            <v>V-526</v>
          </cell>
          <cell r="B198" t="str">
            <v>Mr.</v>
          </cell>
          <cell r="C198" t="str">
            <v>PAJARITO</v>
          </cell>
          <cell r="D198" t="str">
            <v>Bem</v>
          </cell>
          <cell r="E198" t="str">
            <v>B.</v>
          </cell>
          <cell r="F198">
            <v>38884</v>
          </cell>
          <cell r="G198" t="str">
            <v>CAD Encoder</v>
          </cell>
          <cell r="H198" t="str">
            <v>S</v>
          </cell>
          <cell r="I198">
            <v>10500</v>
          </cell>
          <cell r="J198">
            <v>5250</v>
          </cell>
          <cell r="K198">
            <v>345.21</v>
          </cell>
          <cell r="L198">
            <v>480.92</v>
          </cell>
          <cell r="M198">
            <v>60.12</v>
          </cell>
          <cell r="N198">
            <v>75.150000000000006</v>
          </cell>
          <cell r="O198">
            <v>60.12</v>
          </cell>
          <cell r="P198">
            <v>156.31</v>
          </cell>
          <cell r="Q198">
            <v>78.16</v>
          </cell>
          <cell r="R198">
            <v>101.6</v>
          </cell>
          <cell r="S198">
            <v>6.01</v>
          </cell>
          <cell r="T198">
            <v>7.52</v>
          </cell>
          <cell r="U198">
            <v>6.01</v>
          </cell>
          <cell r="V198" t="str">
            <v>158-122433-6</v>
          </cell>
          <cell r="X198" t="str">
            <v>CAD (H)</v>
          </cell>
          <cell r="Y198" t="str">
            <v>1st</v>
          </cell>
        </row>
        <row r="199">
          <cell r="A199" t="str">
            <v>V-528</v>
          </cell>
          <cell r="B199" t="str">
            <v>Mr.</v>
          </cell>
          <cell r="C199" t="str">
            <v>RAMOS</v>
          </cell>
          <cell r="D199" t="str">
            <v>Rolando Jr.</v>
          </cell>
          <cell r="E199" t="str">
            <v>Latonio</v>
          </cell>
          <cell r="F199">
            <v>38908</v>
          </cell>
          <cell r="G199" t="str">
            <v>CAD Encoder</v>
          </cell>
          <cell r="H199" t="str">
            <v>S</v>
          </cell>
          <cell r="I199">
            <v>10500</v>
          </cell>
          <cell r="J199">
            <v>5250</v>
          </cell>
          <cell r="K199">
            <v>345.21</v>
          </cell>
          <cell r="L199">
            <v>480.92</v>
          </cell>
          <cell r="M199">
            <v>60.12</v>
          </cell>
          <cell r="N199">
            <v>75.150000000000006</v>
          </cell>
          <cell r="O199">
            <v>60.12</v>
          </cell>
          <cell r="P199">
            <v>156.31</v>
          </cell>
          <cell r="Q199">
            <v>78.16</v>
          </cell>
          <cell r="R199">
            <v>101.6</v>
          </cell>
          <cell r="S199">
            <v>6.01</v>
          </cell>
          <cell r="T199">
            <v>7.52</v>
          </cell>
          <cell r="U199">
            <v>6.01</v>
          </cell>
          <cell r="V199" t="str">
            <v>158-122457-9</v>
          </cell>
          <cell r="X199" t="str">
            <v>CAD (S)</v>
          </cell>
          <cell r="Y199" t="str">
            <v>1st</v>
          </cell>
        </row>
        <row r="200">
          <cell r="A200" t="str">
            <v>V-529</v>
          </cell>
          <cell r="B200" t="str">
            <v>Mr.</v>
          </cell>
          <cell r="C200" t="str">
            <v xml:space="preserve">ALTEA </v>
          </cell>
          <cell r="D200" t="str">
            <v>Edgar Jr.</v>
          </cell>
          <cell r="E200" t="str">
            <v>G.</v>
          </cell>
          <cell r="F200">
            <v>38890</v>
          </cell>
          <cell r="G200" t="str">
            <v>Designer 3 - (H)</v>
          </cell>
          <cell r="H200" t="str">
            <v>S</v>
          </cell>
          <cell r="I200">
            <v>30000</v>
          </cell>
          <cell r="J200">
            <v>15000</v>
          </cell>
          <cell r="K200">
            <v>986.3</v>
          </cell>
          <cell r="L200">
            <v>1374.05</v>
          </cell>
          <cell r="M200">
            <v>171.76</v>
          </cell>
          <cell r="N200">
            <v>214.7</v>
          </cell>
          <cell r="O200">
            <v>171.76</v>
          </cell>
          <cell r="P200">
            <v>446.58</v>
          </cell>
          <cell r="Q200">
            <v>223.29</v>
          </cell>
          <cell r="R200">
            <v>290.27</v>
          </cell>
          <cell r="S200">
            <v>17.18</v>
          </cell>
          <cell r="T200">
            <v>21.47</v>
          </cell>
          <cell r="U200">
            <v>17.18</v>
          </cell>
          <cell r="V200" t="str">
            <v>158-122428-2</v>
          </cell>
          <cell r="X200" t="str">
            <v>Team Leader</v>
          </cell>
          <cell r="Y200" t="str">
            <v>1st</v>
          </cell>
        </row>
        <row r="201">
          <cell r="A201" t="str">
            <v>V-530</v>
          </cell>
          <cell r="B201" t="str">
            <v>Ms.</v>
          </cell>
          <cell r="C201" t="str">
            <v>MATURAN</v>
          </cell>
          <cell r="D201" t="str">
            <v>Arlene</v>
          </cell>
          <cell r="E201" t="str">
            <v>T.</v>
          </cell>
          <cell r="F201">
            <v>38895</v>
          </cell>
          <cell r="G201" t="str">
            <v>Human Resource Clerk</v>
          </cell>
          <cell r="H201" t="str">
            <v>S</v>
          </cell>
          <cell r="I201">
            <v>11196.428571428571</v>
          </cell>
          <cell r="J201">
            <v>5598.21</v>
          </cell>
          <cell r="K201">
            <v>368.1</v>
          </cell>
          <cell r="L201">
            <v>512.80999999999995</v>
          </cell>
          <cell r="M201">
            <v>64.099999999999994</v>
          </cell>
          <cell r="N201">
            <v>80.13</v>
          </cell>
          <cell r="O201">
            <v>64.099999999999994</v>
          </cell>
          <cell r="P201">
            <v>166.66</v>
          </cell>
          <cell r="Q201">
            <v>83.33</v>
          </cell>
          <cell r="R201">
            <v>108.33</v>
          </cell>
          <cell r="S201">
            <v>6.41</v>
          </cell>
          <cell r="T201">
            <v>8.01</v>
          </cell>
          <cell r="U201">
            <v>6.41</v>
          </cell>
          <cell r="V201" t="str">
            <v>158-122427-0</v>
          </cell>
          <cell r="X201" t="str">
            <v>HR Clerk</v>
          </cell>
          <cell r="Y201" t="str">
            <v>1st</v>
          </cell>
        </row>
        <row r="202">
          <cell r="A202" t="str">
            <v>V-531</v>
          </cell>
          <cell r="B202" t="str">
            <v>Ms.</v>
          </cell>
          <cell r="C202" t="str">
            <v>DE BORJA</v>
          </cell>
          <cell r="D202" t="str">
            <v>Julia Cristina</v>
          </cell>
          <cell r="E202" t="str">
            <v>Marasigan</v>
          </cell>
          <cell r="F202">
            <v>38901</v>
          </cell>
          <cell r="G202" t="str">
            <v>CAD Encoder</v>
          </cell>
          <cell r="H202" t="str">
            <v>S</v>
          </cell>
          <cell r="I202">
            <v>10500</v>
          </cell>
          <cell r="J202">
            <v>5250</v>
          </cell>
          <cell r="K202">
            <v>345.21</v>
          </cell>
          <cell r="L202">
            <v>480.92</v>
          </cell>
          <cell r="M202">
            <v>60.12</v>
          </cell>
          <cell r="N202">
            <v>75.150000000000006</v>
          </cell>
          <cell r="O202">
            <v>60.12</v>
          </cell>
          <cell r="P202">
            <v>156.31</v>
          </cell>
          <cell r="Q202">
            <v>78.16</v>
          </cell>
          <cell r="R202">
            <v>101.6</v>
          </cell>
          <cell r="S202">
            <v>6.01</v>
          </cell>
          <cell r="T202">
            <v>7.52</v>
          </cell>
          <cell r="U202">
            <v>6.01</v>
          </cell>
          <cell r="V202" t="str">
            <v>158-122437-3</v>
          </cell>
          <cell r="X202" t="str">
            <v>CAD (H)</v>
          </cell>
          <cell r="Y202" t="str">
            <v>1st</v>
          </cell>
        </row>
        <row r="203">
          <cell r="A203" t="str">
            <v>V-532</v>
          </cell>
          <cell r="B203" t="str">
            <v>Ms.</v>
          </cell>
          <cell r="C203" t="str">
            <v>MACAM</v>
          </cell>
          <cell r="D203" t="str">
            <v>Honeylet</v>
          </cell>
          <cell r="E203" t="str">
            <v>T.</v>
          </cell>
          <cell r="F203">
            <v>38901</v>
          </cell>
          <cell r="G203" t="str">
            <v>Designer 1 - (H)</v>
          </cell>
          <cell r="H203" t="str">
            <v>S</v>
          </cell>
          <cell r="I203">
            <v>55000</v>
          </cell>
          <cell r="J203">
            <v>27500</v>
          </cell>
          <cell r="K203">
            <v>1808.22</v>
          </cell>
          <cell r="L203">
            <v>2519.08</v>
          </cell>
          <cell r="M203">
            <v>314.89</v>
          </cell>
          <cell r="N203">
            <v>393.61</v>
          </cell>
          <cell r="O203">
            <v>314.89</v>
          </cell>
          <cell r="P203">
            <v>818.71</v>
          </cell>
          <cell r="Q203">
            <v>409.36</v>
          </cell>
          <cell r="R203">
            <v>532.16</v>
          </cell>
          <cell r="S203">
            <v>31.49</v>
          </cell>
          <cell r="T203">
            <v>39.36</v>
          </cell>
          <cell r="U203">
            <v>31.49</v>
          </cell>
          <cell r="V203" t="str">
            <v>158-122442-7</v>
          </cell>
          <cell r="X203" t="str">
            <v>Team Leader</v>
          </cell>
          <cell r="Y203" t="str">
            <v>1st</v>
          </cell>
        </row>
        <row r="204">
          <cell r="A204" t="str">
            <v>V-533</v>
          </cell>
          <cell r="B204" t="str">
            <v>Ms.</v>
          </cell>
          <cell r="C204" t="str">
            <v>PAZ</v>
          </cell>
          <cell r="D204" t="str">
            <v>Gerraween Ann</v>
          </cell>
          <cell r="E204" t="str">
            <v>Ubalde</v>
          </cell>
          <cell r="F204">
            <v>38901</v>
          </cell>
          <cell r="G204" t="str">
            <v>CAD Encoder</v>
          </cell>
          <cell r="H204" t="str">
            <v>S</v>
          </cell>
          <cell r="I204">
            <v>10500</v>
          </cell>
          <cell r="J204">
            <v>5250</v>
          </cell>
          <cell r="K204">
            <v>345.21</v>
          </cell>
          <cell r="L204">
            <v>480.92</v>
          </cell>
          <cell r="M204">
            <v>60.12</v>
          </cell>
          <cell r="N204">
            <v>75.150000000000006</v>
          </cell>
          <cell r="O204">
            <v>60.12</v>
          </cell>
          <cell r="P204">
            <v>156.31</v>
          </cell>
          <cell r="Q204">
            <v>78.16</v>
          </cell>
          <cell r="R204">
            <v>101.6</v>
          </cell>
          <cell r="S204">
            <v>6.01</v>
          </cell>
          <cell r="T204">
            <v>7.52</v>
          </cell>
          <cell r="U204">
            <v>6.01</v>
          </cell>
          <cell r="V204" t="str">
            <v>158-122461-0</v>
          </cell>
          <cell r="X204" t="str">
            <v>CAD (S)</v>
          </cell>
          <cell r="Y204" t="str">
            <v>1st</v>
          </cell>
        </row>
        <row r="205">
          <cell r="A205" t="str">
            <v>V-534</v>
          </cell>
          <cell r="B205" t="str">
            <v>Mr.</v>
          </cell>
          <cell r="C205" t="str">
            <v>DEMAFELIS</v>
          </cell>
          <cell r="D205" t="str">
            <v>Rodel</v>
          </cell>
          <cell r="E205" t="str">
            <v>Berber</v>
          </cell>
          <cell r="F205">
            <v>38901</v>
          </cell>
          <cell r="G205" t="str">
            <v>CAD Encoder</v>
          </cell>
          <cell r="H205" t="str">
            <v>S</v>
          </cell>
          <cell r="I205">
            <v>10500</v>
          </cell>
          <cell r="J205">
            <v>5250</v>
          </cell>
          <cell r="K205">
            <v>345.21</v>
          </cell>
          <cell r="L205">
            <v>480.92</v>
          </cell>
          <cell r="M205">
            <v>60.12</v>
          </cell>
          <cell r="N205">
            <v>75.150000000000006</v>
          </cell>
          <cell r="O205">
            <v>60.12</v>
          </cell>
          <cell r="P205">
            <v>156.31</v>
          </cell>
          <cell r="Q205">
            <v>78.16</v>
          </cell>
          <cell r="R205">
            <v>101.6</v>
          </cell>
          <cell r="S205">
            <v>6.01</v>
          </cell>
          <cell r="T205">
            <v>7.52</v>
          </cell>
          <cell r="U205">
            <v>6.01</v>
          </cell>
          <cell r="V205" t="str">
            <v>158-122462-2</v>
          </cell>
          <cell r="X205" t="str">
            <v>CAD (S)</v>
          </cell>
          <cell r="Y205" t="str">
            <v>1st</v>
          </cell>
        </row>
        <row r="206">
          <cell r="A206" t="str">
            <v>V-535</v>
          </cell>
          <cell r="B206" t="str">
            <v>Mr.</v>
          </cell>
          <cell r="C206" t="str">
            <v>BORJA</v>
          </cell>
          <cell r="D206" t="str">
            <v>Jerecho</v>
          </cell>
          <cell r="E206" t="str">
            <v>Martirez</v>
          </cell>
          <cell r="F206">
            <v>38901</v>
          </cell>
          <cell r="G206" t="str">
            <v>CAD Encoder</v>
          </cell>
          <cell r="H206" t="str">
            <v>S</v>
          </cell>
          <cell r="I206">
            <v>10500</v>
          </cell>
          <cell r="J206">
            <v>5250</v>
          </cell>
          <cell r="K206">
            <v>345.21</v>
          </cell>
          <cell r="L206">
            <v>480.92</v>
          </cell>
          <cell r="M206">
            <v>60.12</v>
          </cell>
          <cell r="N206">
            <v>75.150000000000006</v>
          </cell>
          <cell r="O206">
            <v>60.12</v>
          </cell>
          <cell r="P206">
            <v>156.31</v>
          </cell>
          <cell r="Q206">
            <v>78.16</v>
          </cell>
          <cell r="R206">
            <v>101.6</v>
          </cell>
          <cell r="S206">
            <v>6.01</v>
          </cell>
          <cell r="T206">
            <v>7.52</v>
          </cell>
          <cell r="U206">
            <v>6.01</v>
          </cell>
          <cell r="V206" t="str">
            <v>158-122438-5</v>
          </cell>
          <cell r="X206" t="str">
            <v>CAD (S)</v>
          </cell>
          <cell r="Y206" t="str">
            <v>1st</v>
          </cell>
        </row>
        <row r="207">
          <cell r="A207" t="str">
            <v>V-536</v>
          </cell>
          <cell r="B207" t="str">
            <v>Mr.</v>
          </cell>
          <cell r="C207" t="str">
            <v>TANCHOCO</v>
          </cell>
          <cell r="D207" t="str">
            <v>Medel III</v>
          </cell>
          <cell r="E207" t="str">
            <v>A.</v>
          </cell>
          <cell r="F207">
            <v>38908</v>
          </cell>
          <cell r="G207" t="str">
            <v>CAD Encoder</v>
          </cell>
          <cell r="H207" t="str">
            <v>S</v>
          </cell>
          <cell r="I207">
            <v>12000</v>
          </cell>
          <cell r="J207">
            <v>6000</v>
          </cell>
          <cell r="K207">
            <v>394.52</v>
          </cell>
          <cell r="L207">
            <v>549.62</v>
          </cell>
          <cell r="M207">
            <v>68.7</v>
          </cell>
          <cell r="N207">
            <v>85.88</v>
          </cell>
          <cell r="O207">
            <v>68.7</v>
          </cell>
          <cell r="P207">
            <v>178.62</v>
          </cell>
          <cell r="Q207">
            <v>89.31</v>
          </cell>
          <cell r="R207">
            <v>116.1</v>
          </cell>
          <cell r="S207">
            <v>6.87</v>
          </cell>
          <cell r="T207">
            <v>8.59</v>
          </cell>
          <cell r="U207">
            <v>6.87</v>
          </cell>
          <cell r="V207" t="str">
            <v>158-122477-4</v>
          </cell>
          <cell r="X207" t="str">
            <v>CAD (H)</v>
          </cell>
          <cell r="Y207" t="str">
            <v>1st</v>
          </cell>
        </row>
        <row r="208">
          <cell r="A208" t="str">
            <v>V-537</v>
          </cell>
          <cell r="B208" t="str">
            <v>Mr.</v>
          </cell>
          <cell r="C208" t="str">
            <v>LEE</v>
          </cell>
          <cell r="D208" t="str">
            <v>Jeffrey</v>
          </cell>
          <cell r="E208" t="str">
            <v>Waley</v>
          </cell>
          <cell r="F208">
            <v>38916</v>
          </cell>
          <cell r="G208" t="str">
            <v>Designer 3 - (H)</v>
          </cell>
          <cell r="H208" t="str">
            <v>ME2</v>
          </cell>
          <cell r="I208">
            <v>35000</v>
          </cell>
          <cell r="J208">
            <v>17500</v>
          </cell>
          <cell r="K208">
            <v>1150.68</v>
          </cell>
          <cell r="L208">
            <v>1603.05</v>
          </cell>
          <cell r="M208">
            <v>200.38</v>
          </cell>
          <cell r="N208">
            <v>250.48</v>
          </cell>
          <cell r="O208">
            <v>200.38</v>
          </cell>
          <cell r="P208">
            <v>520.99</v>
          </cell>
          <cell r="Q208">
            <v>260.49</v>
          </cell>
          <cell r="R208">
            <v>338.64</v>
          </cell>
          <cell r="S208">
            <v>20.04</v>
          </cell>
          <cell r="T208">
            <v>25.05</v>
          </cell>
          <cell r="U208">
            <v>20.04</v>
          </cell>
          <cell r="V208" t="str">
            <v>158-122455-5</v>
          </cell>
          <cell r="X208" t="str">
            <v>Team Leader</v>
          </cell>
          <cell r="Y208" t="str">
            <v>1st</v>
          </cell>
        </row>
        <row r="209">
          <cell r="A209" t="str">
            <v>V-538</v>
          </cell>
          <cell r="B209" t="str">
            <v>Mr.</v>
          </cell>
          <cell r="C209" t="str">
            <v>TACOD</v>
          </cell>
          <cell r="D209" t="str">
            <v>Remigio</v>
          </cell>
          <cell r="E209" t="str">
            <v>A.</v>
          </cell>
          <cell r="F209">
            <v>38915</v>
          </cell>
          <cell r="G209" t="str">
            <v>Designer 3 - (H)</v>
          </cell>
          <cell r="H209" t="str">
            <v>ME3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158-122456-7</v>
          </cell>
          <cell r="X209" t="str">
            <v>Team Leader</v>
          </cell>
          <cell r="Y209" t="str">
            <v>1st</v>
          </cell>
        </row>
        <row r="210">
          <cell r="A210" t="str">
            <v>V-539</v>
          </cell>
          <cell r="B210" t="str">
            <v>Mr.</v>
          </cell>
          <cell r="C210" t="str">
            <v>VILLAFLOR</v>
          </cell>
          <cell r="D210" t="str">
            <v>Harrold</v>
          </cell>
          <cell r="E210" t="str">
            <v>Q.</v>
          </cell>
          <cell r="F210">
            <v>38915</v>
          </cell>
          <cell r="G210" t="str">
            <v>Renderer</v>
          </cell>
          <cell r="H210" t="str">
            <v>S</v>
          </cell>
          <cell r="I210">
            <v>18000</v>
          </cell>
          <cell r="J210">
            <v>9000</v>
          </cell>
          <cell r="K210">
            <v>591.78</v>
          </cell>
          <cell r="L210">
            <v>824.43</v>
          </cell>
          <cell r="M210">
            <v>103.05</v>
          </cell>
          <cell r="N210">
            <v>128.81</v>
          </cell>
          <cell r="O210">
            <v>103.05</v>
          </cell>
          <cell r="P210">
            <v>267.93</v>
          </cell>
          <cell r="Q210">
            <v>133.97</v>
          </cell>
          <cell r="R210">
            <v>174.15</v>
          </cell>
          <cell r="S210">
            <v>10.31</v>
          </cell>
          <cell r="T210">
            <v>12.88</v>
          </cell>
          <cell r="U210">
            <v>10.31</v>
          </cell>
          <cell r="V210" t="str">
            <v>158-122454-3</v>
          </cell>
          <cell r="X210" t="str">
            <v>Renderer</v>
          </cell>
          <cell r="Y210" t="str">
            <v>1st</v>
          </cell>
        </row>
        <row r="211">
          <cell r="A211" t="str">
            <v>V-540</v>
          </cell>
          <cell r="B211" t="str">
            <v>Mr.</v>
          </cell>
          <cell r="C211" t="str">
            <v>FERRER</v>
          </cell>
          <cell r="D211" t="str">
            <v>Christopher Mark</v>
          </cell>
          <cell r="E211" t="str">
            <v>Quesada</v>
          </cell>
          <cell r="F211">
            <v>38915</v>
          </cell>
          <cell r="G211" t="str">
            <v>CAD Encoder</v>
          </cell>
          <cell r="H211" t="str">
            <v>S</v>
          </cell>
          <cell r="I211">
            <v>10500</v>
          </cell>
          <cell r="J211">
            <v>5250</v>
          </cell>
          <cell r="K211">
            <v>345.21</v>
          </cell>
          <cell r="L211">
            <v>480.92</v>
          </cell>
          <cell r="M211">
            <v>60.12</v>
          </cell>
          <cell r="N211">
            <v>75.150000000000006</v>
          </cell>
          <cell r="O211">
            <v>60.12</v>
          </cell>
          <cell r="P211">
            <v>156.31</v>
          </cell>
          <cell r="Q211">
            <v>78.16</v>
          </cell>
          <cell r="R211">
            <v>101.6</v>
          </cell>
          <cell r="S211">
            <v>6.01</v>
          </cell>
          <cell r="T211">
            <v>7.52</v>
          </cell>
          <cell r="U211">
            <v>6.01</v>
          </cell>
          <cell r="V211" t="str">
            <v>158-122478-6</v>
          </cell>
          <cell r="X211" t="str">
            <v>CAD (S)</v>
          </cell>
          <cell r="Y211" t="str">
            <v>1st</v>
          </cell>
        </row>
        <row r="212">
          <cell r="A212" t="str">
            <v>V-541</v>
          </cell>
          <cell r="B212" t="str">
            <v>Ms.</v>
          </cell>
          <cell r="C212" t="str">
            <v>GILE</v>
          </cell>
          <cell r="D212" t="str">
            <v>Ma. Grapes</v>
          </cell>
          <cell r="E212" t="str">
            <v>Mula</v>
          </cell>
          <cell r="F212">
            <v>38924</v>
          </cell>
          <cell r="G212" t="str">
            <v>CAD Encoder</v>
          </cell>
          <cell r="H212" t="str">
            <v>S</v>
          </cell>
          <cell r="I212">
            <v>12000</v>
          </cell>
          <cell r="J212">
            <v>6000</v>
          </cell>
          <cell r="K212">
            <v>394.52</v>
          </cell>
          <cell r="L212">
            <v>549.62</v>
          </cell>
          <cell r="M212">
            <v>68.7</v>
          </cell>
          <cell r="N212">
            <v>85.88</v>
          </cell>
          <cell r="O212">
            <v>68.7</v>
          </cell>
          <cell r="P212">
            <v>178.62</v>
          </cell>
          <cell r="Q212">
            <v>89.31</v>
          </cell>
          <cell r="R212">
            <v>116.1</v>
          </cell>
          <cell r="S212">
            <v>6.87</v>
          </cell>
          <cell r="T212">
            <v>8.59</v>
          </cell>
          <cell r="U212">
            <v>6.87</v>
          </cell>
          <cell r="V212" t="str">
            <v>158-122496-8</v>
          </cell>
          <cell r="X212" t="str">
            <v>CAD (H)</v>
          </cell>
          <cell r="Y212" t="str">
            <v>1st</v>
          </cell>
        </row>
        <row r="213">
          <cell r="A213" t="str">
            <v>V-542</v>
          </cell>
          <cell r="B213" t="str">
            <v>Ms.</v>
          </cell>
          <cell r="C213" t="str">
            <v>SAKILAN</v>
          </cell>
          <cell r="D213" t="str">
            <v>Kharelly</v>
          </cell>
          <cell r="E213" t="str">
            <v>O.</v>
          </cell>
          <cell r="F213">
            <v>38924</v>
          </cell>
          <cell r="G213" t="str">
            <v>CAD Encoder</v>
          </cell>
          <cell r="H213" t="str">
            <v>S</v>
          </cell>
          <cell r="I213">
            <v>10500</v>
          </cell>
          <cell r="J213">
            <v>5250</v>
          </cell>
          <cell r="K213">
            <v>345.21</v>
          </cell>
          <cell r="L213">
            <v>480.92</v>
          </cell>
          <cell r="M213">
            <v>60.12</v>
          </cell>
          <cell r="N213">
            <v>75.150000000000006</v>
          </cell>
          <cell r="O213">
            <v>60.12</v>
          </cell>
          <cell r="P213">
            <v>156.31</v>
          </cell>
          <cell r="Q213">
            <v>78.16</v>
          </cell>
          <cell r="R213">
            <v>101.6</v>
          </cell>
          <cell r="S213">
            <v>6.01</v>
          </cell>
          <cell r="T213">
            <v>7.52</v>
          </cell>
          <cell r="U213">
            <v>6.01</v>
          </cell>
          <cell r="V213" t="str">
            <v>158-122481-6</v>
          </cell>
          <cell r="X213" t="str">
            <v>CAD (H)</v>
          </cell>
          <cell r="Y213" t="str">
            <v>1st</v>
          </cell>
        </row>
        <row r="214">
          <cell r="A214" t="str">
            <v>V-543</v>
          </cell>
          <cell r="B214" t="str">
            <v>Ms.</v>
          </cell>
          <cell r="C214" t="str">
            <v>GESMUNDO</v>
          </cell>
          <cell r="D214" t="str">
            <v>Jerelyn</v>
          </cell>
          <cell r="E214" t="str">
            <v>Santayana</v>
          </cell>
          <cell r="F214">
            <v>38930</v>
          </cell>
          <cell r="G214" t="str">
            <v>CAD Encoder</v>
          </cell>
          <cell r="H214" t="str">
            <v>S</v>
          </cell>
          <cell r="I214">
            <v>12000</v>
          </cell>
          <cell r="J214">
            <v>6000</v>
          </cell>
          <cell r="K214">
            <v>394.52</v>
          </cell>
          <cell r="L214">
            <v>549.62</v>
          </cell>
          <cell r="M214">
            <v>68.7</v>
          </cell>
          <cell r="N214">
            <v>85.88</v>
          </cell>
          <cell r="O214">
            <v>68.7</v>
          </cell>
          <cell r="P214">
            <v>178.62</v>
          </cell>
          <cell r="Q214">
            <v>89.31</v>
          </cell>
          <cell r="R214">
            <v>116.1</v>
          </cell>
          <cell r="S214">
            <v>6.87</v>
          </cell>
          <cell r="T214">
            <v>8.59</v>
          </cell>
          <cell r="U214">
            <v>6.87</v>
          </cell>
          <cell r="V214" t="str">
            <v>158-122516-0</v>
          </cell>
          <cell r="X214" t="str">
            <v>CAD (H)</v>
          </cell>
          <cell r="Y214" t="str">
            <v>1st</v>
          </cell>
        </row>
        <row r="215">
          <cell r="A215" t="str">
            <v>V-544</v>
          </cell>
          <cell r="B215" t="str">
            <v>Ms.</v>
          </cell>
          <cell r="C215" t="str">
            <v>DELOS ANGELES</v>
          </cell>
          <cell r="D215" t="str">
            <v xml:space="preserve">Regina </v>
          </cell>
          <cell r="E215" t="str">
            <v>Borromeo</v>
          </cell>
          <cell r="F215">
            <v>38939</v>
          </cell>
          <cell r="G215" t="str">
            <v>CAD Encoder</v>
          </cell>
          <cell r="H215" t="str">
            <v>S</v>
          </cell>
          <cell r="I215">
            <v>12000</v>
          </cell>
          <cell r="J215">
            <v>6000</v>
          </cell>
          <cell r="K215">
            <v>394.52</v>
          </cell>
          <cell r="L215">
            <v>549.62</v>
          </cell>
          <cell r="M215">
            <v>68.7</v>
          </cell>
          <cell r="N215">
            <v>85.88</v>
          </cell>
          <cell r="O215">
            <v>68.7</v>
          </cell>
          <cell r="P215">
            <v>178.62</v>
          </cell>
          <cell r="Q215">
            <v>89.31</v>
          </cell>
          <cell r="R215">
            <v>116.1</v>
          </cell>
          <cell r="S215">
            <v>6.87</v>
          </cell>
          <cell r="T215">
            <v>8.59</v>
          </cell>
          <cell r="U215">
            <v>6.87</v>
          </cell>
          <cell r="V215" t="str">
            <v>158-122511-0</v>
          </cell>
          <cell r="X215" t="str">
            <v>CAD (H)</v>
          </cell>
          <cell r="Y215" t="str">
            <v>1st</v>
          </cell>
        </row>
        <row r="216">
          <cell r="A216" t="str">
            <v>V-545</v>
          </cell>
          <cell r="B216" t="str">
            <v>Ms.</v>
          </cell>
          <cell r="C216" t="str">
            <v>CALSADO</v>
          </cell>
          <cell r="D216" t="str">
            <v>Pamela Marie</v>
          </cell>
          <cell r="E216" t="str">
            <v>B.</v>
          </cell>
          <cell r="F216">
            <v>38930</v>
          </cell>
          <cell r="G216" t="str">
            <v>CAD Encoder</v>
          </cell>
          <cell r="H216" t="str">
            <v>S</v>
          </cell>
          <cell r="I216">
            <v>10500</v>
          </cell>
          <cell r="J216">
            <v>5250</v>
          </cell>
          <cell r="K216">
            <v>345.21</v>
          </cell>
          <cell r="L216">
            <v>480.92</v>
          </cell>
          <cell r="M216">
            <v>60.12</v>
          </cell>
          <cell r="N216">
            <v>75.150000000000006</v>
          </cell>
          <cell r="O216">
            <v>60.12</v>
          </cell>
          <cell r="P216">
            <v>156.31</v>
          </cell>
          <cell r="Q216">
            <v>78.16</v>
          </cell>
          <cell r="R216">
            <v>101.6</v>
          </cell>
          <cell r="S216">
            <v>6.01</v>
          </cell>
          <cell r="T216">
            <v>7.52</v>
          </cell>
          <cell r="U216">
            <v>6.01</v>
          </cell>
          <cell r="V216" t="str">
            <v>158-122517-1</v>
          </cell>
          <cell r="X216" t="str">
            <v>CAD (H)</v>
          </cell>
          <cell r="Y216" t="str">
            <v>1st</v>
          </cell>
        </row>
        <row r="217">
          <cell r="A217" t="str">
            <v>V-546</v>
          </cell>
          <cell r="B217" t="str">
            <v>Mr.</v>
          </cell>
          <cell r="C217" t="str">
            <v>ABRAHAM</v>
          </cell>
          <cell r="D217" t="str">
            <v>Odillo</v>
          </cell>
          <cell r="E217" t="str">
            <v>D.</v>
          </cell>
          <cell r="F217">
            <v>38940</v>
          </cell>
          <cell r="G217" t="str">
            <v>CAD Encoder</v>
          </cell>
          <cell r="H217" t="str">
            <v>ME1</v>
          </cell>
          <cell r="I217">
            <v>12000</v>
          </cell>
          <cell r="J217">
            <v>6000</v>
          </cell>
          <cell r="K217">
            <v>394.52</v>
          </cell>
          <cell r="L217">
            <v>549.62</v>
          </cell>
          <cell r="M217">
            <v>68.7</v>
          </cell>
          <cell r="N217">
            <v>85.88</v>
          </cell>
          <cell r="O217">
            <v>68.7</v>
          </cell>
          <cell r="P217">
            <v>178.62</v>
          </cell>
          <cell r="Q217">
            <v>89.31</v>
          </cell>
          <cell r="R217">
            <v>116.1</v>
          </cell>
          <cell r="S217">
            <v>6.87</v>
          </cell>
          <cell r="T217">
            <v>8.59</v>
          </cell>
          <cell r="U217">
            <v>6.87</v>
          </cell>
          <cell r="V217" t="str">
            <v>158-122529-8</v>
          </cell>
          <cell r="X217" t="str">
            <v>CAD (S)</v>
          </cell>
          <cell r="Y217" t="str">
            <v>1st</v>
          </cell>
        </row>
        <row r="218">
          <cell r="A218" t="str">
            <v>V-547</v>
          </cell>
          <cell r="B218" t="str">
            <v>Mr.</v>
          </cell>
          <cell r="C218" t="str">
            <v>LLOPIS</v>
          </cell>
          <cell r="D218" t="str">
            <v>Ronaldo</v>
          </cell>
          <cell r="E218" t="str">
            <v>S.</v>
          </cell>
          <cell r="F218">
            <v>38945</v>
          </cell>
          <cell r="G218" t="str">
            <v>CAD Encoder</v>
          </cell>
          <cell r="H218" t="str">
            <v>S</v>
          </cell>
          <cell r="I218">
            <v>12000</v>
          </cell>
          <cell r="J218">
            <v>6000</v>
          </cell>
          <cell r="K218">
            <v>394.52</v>
          </cell>
          <cell r="L218">
            <v>549.62</v>
          </cell>
          <cell r="M218">
            <v>68.7</v>
          </cell>
          <cell r="N218">
            <v>85.88</v>
          </cell>
          <cell r="O218">
            <v>68.7</v>
          </cell>
          <cell r="P218">
            <v>178.62</v>
          </cell>
          <cell r="Q218">
            <v>89.31</v>
          </cell>
          <cell r="R218">
            <v>116.1</v>
          </cell>
          <cell r="S218">
            <v>6.87</v>
          </cell>
          <cell r="T218">
            <v>8.59</v>
          </cell>
          <cell r="U218">
            <v>6.87</v>
          </cell>
          <cell r="V218" t="str">
            <v>158-122503-1</v>
          </cell>
          <cell r="X218" t="str">
            <v>CAD (H)</v>
          </cell>
          <cell r="Y218" t="str">
            <v>1st</v>
          </cell>
        </row>
        <row r="219">
          <cell r="A219" t="str">
            <v>V-549</v>
          </cell>
          <cell r="B219" t="str">
            <v>Ms.</v>
          </cell>
          <cell r="C219" t="str">
            <v>DELOS ANGELES</v>
          </cell>
          <cell r="D219" t="str">
            <v>Mylene</v>
          </cell>
          <cell r="E219" t="str">
            <v>B.</v>
          </cell>
          <cell r="F219">
            <v>38945</v>
          </cell>
          <cell r="G219" t="str">
            <v>Administrative\HR  Clerk</v>
          </cell>
          <cell r="H219" t="str">
            <v>S</v>
          </cell>
          <cell r="I219">
            <v>10500</v>
          </cell>
          <cell r="J219">
            <v>5250</v>
          </cell>
          <cell r="K219">
            <v>345.21</v>
          </cell>
          <cell r="L219">
            <v>480.92</v>
          </cell>
          <cell r="M219">
            <v>60.12</v>
          </cell>
          <cell r="N219">
            <v>75.150000000000006</v>
          </cell>
          <cell r="O219">
            <v>60.12</v>
          </cell>
          <cell r="P219">
            <v>156.31</v>
          </cell>
          <cell r="Q219">
            <v>78.16</v>
          </cell>
          <cell r="R219">
            <v>101.6</v>
          </cell>
          <cell r="S219">
            <v>6.01</v>
          </cell>
          <cell r="T219">
            <v>7.52</v>
          </cell>
          <cell r="U219">
            <v>6.01</v>
          </cell>
          <cell r="V219" t="str">
            <v>158-122501-8</v>
          </cell>
          <cell r="X219" t="str">
            <v>Administrative\HR  Clerk</v>
          </cell>
          <cell r="Y219" t="str">
            <v>1st</v>
          </cell>
        </row>
        <row r="220">
          <cell r="A220" t="str">
            <v>V-550</v>
          </cell>
          <cell r="B220" t="str">
            <v>Ms.</v>
          </cell>
          <cell r="C220" t="str">
            <v>MATEO</v>
          </cell>
          <cell r="D220" t="str">
            <v>Angelica Bella</v>
          </cell>
          <cell r="E220" t="str">
            <v>D</v>
          </cell>
          <cell r="F220">
            <v>38945</v>
          </cell>
          <cell r="G220" t="str">
            <v>Design Assistant</v>
          </cell>
          <cell r="H220" t="str">
            <v>ME</v>
          </cell>
          <cell r="I220">
            <v>15000</v>
          </cell>
          <cell r="J220">
            <v>7500</v>
          </cell>
          <cell r="K220">
            <v>493.15</v>
          </cell>
          <cell r="L220">
            <v>687.02</v>
          </cell>
          <cell r="M220">
            <v>85.88</v>
          </cell>
          <cell r="N220">
            <v>107.35</v>
          </cell>
          <cell r="O220">
            <v>85.88</v>
          </cell>
          <cell r="P220">
            <v>223.29</v>
          </cell>
          <cell r="Q220">
            <v>111.64</v>
          </cell>
          <cell r="R220">
            <v>145.13999999999999</v>
          </cell>
          <cell r="S220">
            <v>8.59</v>
          </cell>
          <cell r="T220">
            <v>10.74</v>
          </cell>
          <cell r="U220">
            <v>8.59</v>
          </cell>
          <cell r="V220" t="str">
            <v>158-122500-6</v>
          </cell>
          <cell r="X220" t="str">
            <v>Design Assistant</v>
          </cell>
          <cell r="Y220" t="str">
            <v>1st</v>
          </cell>
        </row>
        <row r="221">
          <cell r="A221" t="str">
            <v>V-551</v>
          </cell>
          <cell r="B221" t="str">
            <v>Mr.</v>
          </cell>
          <cell r="C221" t="str">
            <v>GAN</v>
          </cell>
          <cell r="D221" t="str">
            <v>Louwie</v>
          </cell>
          <cell r="E221" t="str">
            <v>Arante</v>
          </cell>
          <cell r="F221">
            <v>38945</v>
          </cell>
          <cell r="G221" t="str">
            <v>Design Assistant</v>
          </cell>
          <cell r="H221" t="str">
            <v>S</v>
          </cell>
          <cell r="I221">
            <v>15000</v>
          </cell>
          <cell r="J221">
            <v>7500</v>
          </cell>
          <cell r="K221">
            <v>493.15</v>
          </cell>
          <cell r="L221">
            <v>687.02</v>
          </cell>
          <cell r="M221">
            <v>85.88</v>
          </cell>
          <cell r="N221">
            <v>107.35</v>
          </cell>
          <cell r="O221">
            <v>85.88</v>
          </cell>
          <cell r="P221">
            <v>223.29</v>
          </cell>
          <cell r="Q221">
            <v>111.64</v>
          </cell>
          <cell r="R221">
            <v>145.13999999999999</v>
          </cell>
          <cell r="S221">
            <v>8.59</v>
          </cell>
          <cell r="T221">
            <v>10.74</v>
          </cell>
          <cell r="U221">
            <v>8.59</v>
          </cell>
          <cell r="V221" t="str">
            <v>158-122499-3</v>
          </cell>
          <cell r="X221" t="str">
            <v>Design Assistant</v>
          </cell>
          <cell r="Y221" t="str">
            <v>1st</v>
          </cell>
        </row>
        <row r="222">
          <cell r="A222" t="str">
            <v>V-552</v>
          </cell>
          <cell r="B222" t="str">
            <v>Mr.</v>
          </cell>
          <cell r="C222" t="str">
            <v>GIMENA</v>
          </cell>
          <cell r="D222" t="str">
            <v>Matthew</v>
          </cell>
          <cell r="E222" t="str">
            <v>Guray</v>
          </cell>
          <cell r="F222">
            <v>38945</v>
          </cell>
          <cell r="G222" t="str">
            <v>Designer 3 - (H)</v>
          </cell>
          <cell r="H222" t="str">
            <v>S</v>
          </cell>
          <cell r="I222">
            <v>20000</v>
          </cell>
          <cell r="J222">
            <v>10000</v>
          </cell>
          <cell r="K222">
            <v>657.53</v>
          </cell>
          <cell r="L222">
            <v>916.03</v>
          </cell>
          <cell r="M222">
            <v>114.5</v>
          </cell>
          <cell r="N222">
            <v>143.13</v>
          </cell>
          <cell r="O222">
            <v>114.5</v>
          </cell>
          <cell r="P222">
            <v>297.7</v>
          </cell>
          <cell r="Q222">
            <v>148.85</v>
          </cell>
          <cell r="R222">
            <v>193.51</v>
          </cell>
          <cell r="S222">
            <v>11.45</v>
          </cell>
          <cell r="T222">
            <v>14.31</v>
          </cell>
          <cell r="U222">
            <v>11.45</v>
          </cell>
          <cell r="V222" t="str">
            <v>158-122502-0</v>
          </cell>
          <cell r="X222" t="str">
            <v>Team Leader</v>
          </cell>
          <cell r="Y222" t="str">
            <v>1st</v>
          </cell>
        </row>
        <row r="223">
          <cell r="A223" t="str">
            <v>V-553</v>
          </cell>
          <cell r="B223" t="str">
            <v>Mr.</v>
          </cell>
          <cell r="C223" t="str">
            <v>SOLIDUM</v>
          </cell>
          <cell r="D223" t="str">
            <v>Ratsy</v>
          </cell>
          <cell r="E223" t="str">
            <v>L.</v>
          </cell>
          <cell r="F223">
            <v>38946</v>
          </cell>
          <cell r="G223" t="str">
            <v>Renderer</v>
          </cell>
          <cell r="H223" t="str">
            <v>S</v>
          </cell>
          <cell r="I223">
            <v>16000</v>
          </cell>
          <cell r="J223">
            <v>8000</v>
          </cell>
          <cell r="K223">
            <v>526.03</v>
          </cell>
          <cell r="L223">
            <v>732.82</v>
          </cell>
          <cell r="M223">
            <v>91.6</v>
          </cell>
          <cell r="N223">
            <v>114.5</v>
          </cell>
          <cell r="O223">
            <v>91.6</v>
          </cell>
          <cell r="P223">
            <v>238.16</v>
          </cell>
          <cell r="Q223">
            <v>119.08</v>
          </cell>
          <cell r="R223">
            <v>154.80000000000001</v>
          </cell>
          <cell r="S223">
            <v>9.16</v>
          </cell>
          <cell r="T223">
            <v>11.45</v>
          </cell>
          <cell r="U223">
            <v>9.16</v>
          </cell>
          <cell r="V223" t="str">
            <v>158-122509-2</v>
          </cell>
          <cell r="X223" t="str">
            <v>Renderer</v>
          </cell>
          <cell r="Y223" t="str">
            <v>1st</v>
          </cell>
        </row>
        <row r="224">
          <cell r="A224" t="str">
            <v>V-554</v>
          </cell>
          <cell r="B224" t="str">
            <v>Mr.</v>
          </cell>
          <cell r="C224" t="str">
            <v>SAPUAY</v>
          </cell>
          <cell r="D224" t="str">
            <v>Ryan Gerard</v>
          </cell>
          <cell r="E224" t="str">
            <v>P.</v>
          </cell>
          <cell r="F224">
            <v>38961</v>
          </cell>
          <cell r="G224" t="str">
            <v>Designer 3 - (H)</v>
          </cell>
          <cell r="H224" t="str">
            <v>S</v>
          </cell>
          <cell r="I224">
            <v>20000</v>
          </cell>
          <cell r="J224">
            <v>10000</v>
          </cell>
          <cell r="K224">
            <v>657.53</v>
          </cell>
          <cell r="L224">
            <v>916.03</v>
          </cell>
          <cell r="M224">
            <v>114.5</v>
          </cell>
          <cell r="N224">
            <v>143.13</v>
          </cell>
          <cell r="O224">
            <v>114.5</v>
          </cell>
          <cell r="P224">
            <v>297.7</v>
          </cell>
          <cell r="Q224">
            <v>148.85</v>
          </cell>
          <cell r="R224">
            <v>193.51</v>
          </cell>
          <cell r="S224">
            <v>11.45</v>
          </cell>
          <cell r="T224">
            <v>14.31</v>
          </cell>
          <cell r="U224">
            <v>11.45</v>
          </cell>
          <cell r="V224" t="str">
            <v>158-122534-1</v>
          </cell>
          <cell r="X224" t="str">
            <v>Team Leader</v>
          </cell>
          <cell r="Y224" t="str">
            <v>1st</v>
          </cell>
        </row>
        <row r="225">
          <cell r="A225" t="str">
            <v>V-555</v>
          </cell>
          <cell r="B225" t="str">
            <v>Mr.</v>
          </cell>
          <cell r="C225" t="str">
            <v>QUEVEDO</v>
          </cell>
          <cell r="D225" t="str">
            <v>Genato</v>
          </cell>
          <cell r="E225" t="str">
            <v>Torres</v>
          </cell>
          <cell r="F225">
            <v>38951</v>
          </cell>
          <cell r="G225" t="str">
            <v>Designer 3 - (H)</v>
          </cell>
          <cell r="H225" t="str">
            <v>ME3</v>
          </cell>
          <cell r="I225">
            <v>30000</v>
          </cell>
          <cell r="J225">
            <v>15000</v>
          </cell>
          <cell r="K225">
            <v>986.3</v>
          </cell>
          <cell r="L225">
            <v>1374.05</v>
          </cell>
          <cell r="M225">
            <v>171.76</v>
          </cell>
          <cell r="N225">
            <v>214.7</v>
          </cell>
          <cell r="O225">
            <v>171.76</v>
          </cell>
          <cell r="P225">
            <v>446.58</v>
          </cell>
          <cell r="Q225">
            <v>223.29</v>
          </cell>
          <cell r="R225">
            <v>290.27</v>
          </cell>
          <cell r="S225">
            <v>17.18</v>
          </cell>
          <cell r="T225">
            <v>21.47</v>
          </cell>
          <cell r="U225">
            <v>17.18</v>
          </cell>
          <cell r="V225" t="str">
            <v>158-122512-2</v>
          </cell>
          <cell r="X225" t="str">
            <v>Team Leader</v>
          </cell>
          <cell r="Y225" t="str">
            <v>1st</v>
          </cell>
        </row>
        <row r="226">
          <cell r="A226" t="str">
            <v>V-556</v>
          </cell>
          <cell r="B226" t="str">
            <v>Mr.</v>
          </cell>
          <cell r="C226" t="str">
            <v>CASTRO</v>
          </cell>
          <cell r="D226" t="str">
            <v>Jonnel</v>
          </cell>
          <cell r="E226" t="str">
            <v>S.</v>
          </cell>
          <cell r="F226">
            <v>38951</v>
          </cell>
          <cell r="G226" t="str">
            <v>CAD Encoder</v>
          </cell>
          <cell r="H226" t="str">
            <v>S</v>
          </cell>
          <cell r="I226">
            <v>12000</v>
          </cell>
          <cell r="J226">
            <v>6000</v>
          </cell>
          <cell r="K226">
            <v>394.52</v>
          </cell>
          <cell r="L226">
            <v>549.62</v>
          </cell>
          <cell r="M226">
            <v>68.7</v>
          </cell>
          <cell r="N226">
            <v>85.88</v>
          </cell>
          <cell r="O226">
            <v>68.7</v>
          </cell>
          <cell r="P226">
            <v>178.62</v>
          </cell>
          <cell r="Q226">
            <v>89.31</v>
          </cell>
          <cell r="R226">
            <v>116.1</v>
          </cell>
          <cell r="S226">
            <v>6.87</v>
          </cell>
          <cell r="T226">
            <v>8.59</v>
          </cell>
          <cell r="U226">
            <v>6.87</v>
          </cell>
          <cell r="V226" t="str">
            <v>158-122513-4</v>
          </cell>
          <cell r="X226" t="str">
            <v>CAD (H)</v>
          </cell>
          <cell r="Y226" t="str">
            <v>1st</v>
          </cell>
        </row>
        <row r="227">
          <cell r="A227" t="str">
            <v>V-557</v>
          </cell>
          <cell r="B227" t="str">
            <v>Mr.</v>
          </cell>
          <cell r="C227" t="str">
            <v>PANGILINAN</v>
          </cell>
          <cell r="D227" t="str">
            <v>Christopher</v>
          </cell>
          <cell r="E227" t="str">
            <v>Joson</v>
          </cell>
          <cell r="F227">
            <v>38951</v>
          </cell>
          <cell r="G227" t="str">
            <v>Designer 3 - (H)</v>
          </cell>
          <cell r="H227" t="str">
            <v>S</v>
          </cell>
          <cell r="I227">
            <v>20000</v>
          </cell>
          <cell r="J227">
            <v>10000</v>
          </cell>
          <cell r="K227">
            <v>657.53</v>
          </cell>
          <cell r="L227">
            <v>916.03</v>
          </cell>
          <cell r="M227">
            <v>114.5</v>
          </cell>
          <cell r="N227">
            <v>143.13</v>
          </cell>
          <cell r="O227">
            <v>114.5</v>
          </cell>
          <cell r="P227">
            <v>297.7</v>
          </cell>
          <cell r="Q227">
            <v>148.85</v>
          </cell>
          <cell r="R227">
            <v>193.51</v>
          </cell>
          <cell r="S227">
            <v>11.45</v>
          </cell>
          <cell r="T227">
            <v>14.31</v>
          </cell>
          <cell r="U227">
            <v>11.45</v>
          </cell>
          <cell r="V227" t="str">
            <v>158-122514-6</v>
          </cell>
          <cell r="X227" t="str">
            <v>Team Leader</v>
          </cell>
          <cell r="Y227" t="str">
            <v>1st</v>
          </cell>
        </row>
        <row r="228">
          <cell r="A228" t="str">
            <v>V-558</v>
          </cell>
          <cell r="B228" t="str">
            <v>Ms.</v>
          </cell>
          <cell r="C228" t="str">
            <v>BONDOC</v>
          </cell>
          <cell r="D228" t="str">
            <v>Elizabeth</v>
          </cell>
          <cell r="E228" t="str">
            <v>Cells</v>
          </cell>
          <cell r="F228">
            <v>38971</v>
          </cell>
          <cell r="G228" t="str">
            <v>CAD Encoder</v>
          </cell>
          <cell r="H228" t="str">
            <v>S</v>
          </cell>
          <cell r="I228">
            <v>12000</v>
          </cell>
          <cell r="J228">
            <v>6000</v>
          </cell>
          <cell r="K228">
            <v>394.52</v>
          </cell>
          <cell r="L228">
            <v>549.62</v>
          </cell>
          <cell r="M228">
            <v>68.7</v>
          </cell>
          <cell r="N228">
            <v>85.88</v>
          </cell>
          <cell r="O228">
            <v>68.7</v>
          </cell>
          <cell r="P228">
            <v>178.62</v>
          </cell>
          <cell r="Q228">
            <v>89.31</v>
          </cell>
          <cell r="R228">
            <v>116.1</v>
          </cell>
          <cell r="S228">
            <v>6.87</v>
          </cell>
          <cell r="T228">
            <v>8.59</v>
          </cell>
          <cell r="U228">
            <v>6.87</v>
          </cell>
          <cell r="V228" t="str">
            <v>158-122540-7</v>
          </cell>
          <cell r="X228" t="str">
            <v>CAD (H)</v>
          </cell>
          <cell r="Y228" t="str">
            <v>1st</v>
          </cell>
        </row>
        <row r="229">
          <cell r="A229" t="str">
            <v>V-559</v>
          </cell>
          <cell r="B229" t="str">
            <v>Mr.</v>
          </cell>
          <cell r="C229" t="str">
            <v>DALAWANGBAYAN</v>
          </cell>
          <cell r="D229" t="str">
            <v>Ericson</v>
          </cell>
          <cell r="E229" t="str">
            <v>Policarpio</v>
          </cell>
          <cell r="F229">
            <v>38971</v>
          </cell>
          <cell r="G229" t="str">
            <v>CAD Encoder</v>
          </cell>
          <cell r="H229" t="str">
            <v>ME1</v>
          </cell>
          <cell r="I229">
            <v>12000</v>
          </cell>
          <cell r="J229">
            <v>6000</v>
          </cell>
          <cell r="K229">
            <v>394.52</v>
          </cell>
          <cell r="L229">
            <v>549.62</v>
          </cell>
          <cell r="M229">
            <v>68.7</v>
          </cell>
          <cell r="N229">
            <v>85.88</v>
          </cell>
          <cell r="O229">
            <v>68.7</v>
          </cell>
          <cell r="P229">
            <v>178.62</v>
          </cell>
          <cell r="Q229">
            <v>89.31</v>
          </cell>
          <cell r="R229">
            <v>116.1</v>
          </cell>
          <cell r="S229">
            <v>6.87</v>
          </cell>
          <cell r="T229">
            <v>8.59</v>
          </cell>
          <cell r="U229">
            <v>6.87</v>
          </cell>
          <cell r="V229" t="str">
            <v>158-122544-4</v>
          </cell>
          <cell r="X229" t="str">
            <v>CAD (S)</v>
          </cell>
          <cell r="Y229" t="str">
            <v>1st</v>
          </cell>
        </row>
        <row r="230">
          <cell r="A230" t="str">
            <v>V-560</v>
          </cell>
          <cell r="B230" t="str">
            <v>Mr.</v>
          </cell>
          <cell r="C230" t="str">
            <v>DIMABUYU</v>
          </cell>
          <cell r="D230" t="str">
            <v>Heron</v>
          </cell>
          <cell r="E230" t="str">
            <v>Yuson</v>
          </cell>
          <cell r="F230">
            <v>38971</v>
          </cell>
          <cell r="G230" t="str">
            <v>Renderer</v>
          </cell>
          <cell r="H230" t="str">
            <v>S</v>
          </cell>
          <cell r="I230">
            <v>18000</v>
          </cell>
          <cell r="J230">
            <v>9000</v>
          </cell>
          <cell r="K230">
            <v>591.78</v>
          </cell>
          <cell r="L230">
            <v>824.43</v>
          </cell>
          <cell r="M230">
            <v>103.05</v>
          </cell>
          <cell r="N230">
            <v>128.81</v>
          </cell>
          <cell r="O230">
            <v>103.05</v>
          </cell>
          <cell r="P230">
            <v>267.93</v>
          </cell>
          <cell r="Q230">
            <v>133.97</v>
          </cell>
          <cell r="R230">
            <v>174.15</v>
          </cell>
          <cell r="S230">
            <v>10.31</v>
          </cell>
          <cell r="T230">
            <v>12.88</v>
          </cell>
          <cell r="U230">
            <v>10.31</v>
          </cell>
          <cell r="V230" t="str">
            <v>158-122539-0</v>
          </cell>
          <cell r="X230" t="str">
            <v>Renderer</v>
          </cell>
          <cell r="Y230" t="str">
            <v>1st</v>
          </cell>
        </row>
        <row r="231">
          <cell r="A231" t="str">
            <v>V-561</v>
          </cell>
          <cell r="B231" t="str">
            <v>Ms.</v>
          </cell>
          <cell r="C231" t="str">
            <v>SARMIENTO</v>
          </cell>
          <cell r="D231" t="str">
            <v xml:space="preserve">Angelica  </v>
          </cell>
          <cell r="E231" t="str">
            <v>Malazarte</v>
          </cell>
          <cell r="F231">
            <v>38971</v>
          </cell>
          <cell r="G231" t="str">
            <v>CAD Encoder</v>
          </cell>
          <cell r="H231" t="str">
            <v>S</v>
          </cell>
          <cell r="I231">
            <v>12000</v>
          </cell>
          <cell r="J231">
            <v>6000</v>
          </cell>
          <cell r="K231">
            <v>394.52</v>
          </cell>
          <cell r="L231">
            <v>549.62</v>
          </cell>
          <cell r="M231">
            <v>68.7</v>
          </cell>
          <cell r="N231">
            <v>85.88</v>
          </cell>
          <cell r="O231">
            <v>68.7</v>
          </cell>
          <cell r="P231">
            <v>178.62</v>
          </cell>
          <cell r="Q231">
            <v>89.31</v>
          </cell>
          <cell r="R231">
            <v>116.1</v>
          </cell>
          <cell r="S231">
            <v>6.87</v>
          </cell>
          <cell r="T231">
            <v>8.59</v>
          </cell>
          <cell r="U231">
            <v>6.87</v>
          </cell>
          <cell r="V231" t="str">
            <v>158-122537-7</v>
          </cell>
          <cell r="X231" t="str">
            <v>CAD (H)</v>
          </cell>
          <cell r="Y231" t="str">
            <v>1st</v>
          </cell>
        </row>
        <row r="232">
          <cell r="A232" t="str">
            <v>V-562</v>
          </cell>
          <cell r="B232" t="str">
            <v>Mr.</v>
          </cell>
          <cell r="C232" t="str">
            <v>SILVA</v>
          </cell>
          <cell r="D232" t="str">
            <v>Manolito</v>
          </cell>
          <cell r="E232" t="str">
            <v>A.</v>
          </cell>
          <cell r="F232">
            <v>38971</v>
          </cell>
          <cell r="G232" t="str">
            <v>CAD Encoder</v>
          </cell>
          <cell r="H232" t="str">
            <v>S</v>
          </cell>
          <cell r="I232">
            <v>12000</v>
          </cell>
          <cell r="J232">
            <v>6000</v>
          </cell>
          <cell r="K232">
            <v>394.52</v>
          </cell>
          <cell r="L232">
            <v>549.62</v>
          </cell>
          <cell r="M232">
            <v>68.7</v>
          </cell>
          <cell r="N232">
            <v>85.88</v>
          </cell>
          <cell r="O232">
            <v>68.7</v>
          </cell>
          <cell r="P232">
            <v>178.62</v>
          </cell>
          <cell r="Q232">
            <v>89.31</v>
          </cell>
          <cell r="R232">
            <v>116.1</v>
          </cell>
          <cell r="S232">
            <v>6.87</v>
          </cell>
          <cell r="T232">
            <v>8.59</v>
          </cell>
          <cell r="U232">
            <v>6.87</v>
          </cell>
          <cell r="V232" t="str">
            <v>158-122538-9</v>
          </cell>
          <cell r="X232" t="str">
            <v>CAD (H)</v>
          </cell>
          <cell r="Y232" t="str">
            <v>1st</v>
          </cell>
        </row>
        <row r="233">
          <cell r="A233" t="str">
            <v>V-563</v>
          </cell>
          <cell r="B233" t="str">
            <v>Mr.</v>
          </cell>
          <cell r="C233" t="str">
            <v>YU</v>
          </cell>
          <cell r="D233" t="str">
            <v>Albert</v>
          </cell>
          <cell r="E233" t="str">
            <v>Basa</v>
          </cell>
          <cell r="F233">
            <v>38973</v>
          </cell>
          <cell r="G233" t="str">
            <v>Renderer</v>
          </cell>
          <cell r="H233" t="str">
            <v>S</v>
          </cell>
          <cell r="I233">
            <v>15000</v>
          </cell>
          <cell r="J233">
            <v>7500</v>
          </cell>
          <cell r="K233">
            <v>493.15</v>
          </cell>
          <cell r="L233">
            <v>687.02</v>
          </cell>
          <cell r="M233">
            <v>85.88</v>
          </cell>
          <cell r="N233">
            <v>107.35</v>
          </cell>
          <cell r="O233">
            <v>85.88</v>
          </cell>
          <cell r="P233">
            <v>223.29</v>
          </cell>
          <cell r="Q233">
            <v>111.64</v>
          </cell>
          <cell r="R233">
            <v>145.13999999999999</v>
          </cell>
          <cell r="S233">
            <v>8.59</v>
          </cell>
          <cell r="T233">
            <v>10.74</v>
          </cell>
          <cell r="U233">
            <v>8.59</v>
          </cell>
          <cell r="V233" t="str">
            <v>158-122542-0</v>
          </cell>
          <cell r="X233" t="str">
            <v>Renderer</v>
          </cell>
          <cell r="Y233" t="str">
            <v>1st</v>
          </cell>
        </row>
        <row r="234">
          <cell r="A234" t="str">
            <v>V-565</v>
          </cell>
          <cell r="B234" t="str">
            <v>Mr.</v>
          </cell>
          <cell r="C234" t="str">
            <v>CASTRO</v>
          </cell>
          <cell r="D234" t="str">
            <v>Christian</v>
          </cell>
          <cell r="E234" t="str">
            <v>Payumo</v>
          </cell>
          <cell r="F234">
            <v>38985</v>
          </cell>
          <cell r="G234" t="str">
            <v>Designer 3 - (H)</v>
          </cell>
          <cell r="H234" t="str">
            <v>S</v>
          </cell>
          <cell r="I234">
            <v>25000</v>
          </cell>
          <cell r="J234">
            <v>12500</v>
          </cell>
          <cell r="K234">
            <v>821.92</v>
          </cell>
          <cell r="L234">
            <v>1145.04</v>
          </cell>
          <cell r="M234">
            <v>143.13</v>
          </cell>
          <cell r="N234">
            <v>178.91</v>
          </cell>
          <cell r="O234">
            <v>143.13</v>
          </cell>
          <cell r="P234">
            <v>372.14</v>
          </cell>
          <cell r="Q234">
            <v>186.07</v>
          </cell>
          <cell r="R234">
            <v>241.89</v>
          </cell>
          <cell r="S234">
            <v>14.31</v>
          </cell>
          <cell r="T234">
            <v>17.89</v>
          </cell>
          <cell r="U234">
            <v>14.31</v>
          </cell>
          <cell r="V234" t="str">
            <v>158-122550-0</v>
          </cell>
          <cell r="X234" t="str">
            <v>Team Leader - H</v>
          </cell>
          <cell r="Y234" t="str">
            <v>1st</v>
          </cell>
        </row>
        <row r="235">
          <cell r="A235" t="str">
            <v>V-566</v>
          </cell>
          <cell r="B235" t="str">
            <v>Mr.</v>
          </cell>
          <cell r="C235" t="str">
            <v>GULAPA</v>
          </cell>
          <cell r="D235" t="str">
            <v>Oliver</v>
          </cell>
          <cell r="E235" t="str">
            <v>V.</v>
          </cell>
          <cell r="F235">
            <v>38985</v>
          </cell>
          <cell r="G235" t="str">
            <v>Designer 3 - (H)</v>
          </cell>
          <cell r="H235" t="str">
            <v>ME2</v>
          </cell>
          <cell r="I235">
            <v>30000</v>
          </cell>
          <cell r="J235">
            <v>15000</v>
          </cell>
          <cell r="K235">
            <v>986.3</v>
          </cell>
          <cell r="L235">
            <v>1374.05</v>
          </cell>
          <cell r="M235">
            <v>171.76</v>
          </cell>
          <cell r="N235">
            <v>214.7</v>
          </cell>
          <cell r="O235">
            <v>171.76</v>
          </cell>
          <cell r="P235">
            <v>446.58</v>
          </cell>
          <cell r="Q235">
            <v>223.29</v>
          </cell>
          <cell r="R235">
            <v>290.27</v>
          </cell>
          <cell r="S235">
            <v>17.18</v>
          </cell>
          <cell r="T235">
            <v>21.47</v>
          </cell>
          <cell r="U235">
            <v>17.18</v>
          </cell>
          <cell r="V235" t="str">
            <v>158-122548-1</v>
          </cell>
          <cell r="X235" t="str">
            <v>Team Leader - H</v>
          </cell>
          <cell r="Y235" t="str">
            <v>1st</v>
          </cell>
        </row>
        <row r="236">
          <cell r="A236" t="str">
            <v>V-567</v>
          </cell>
          <cell r="B236" t="str">
            <v>Mr.</v>
          </cell>
          <cell r="C236" t="str">
            <v>ILAGAN</v>
          </cell>
          <cell r="D236" t="str">
            <v>Enrico</v>
          </cell>
          <cell r="E236" t="str">
            <v>P.</v>
          </cell>
          <cell r="F236">
            <v>38985</v>
          </cell>
          <cell r="G236" t="str">
            <v>Designer 3 - (H)</v>
          </cell>
          <cell r="H236" t="str">
            <v>ME2</v>
          </cell>
          <cell r="I236">
            <v>25000</v>
          </cell>
          <cell r="J236">
            <v>12500</v>
          </cell>
          <cell r="K236">
            <v>821.92</v>
          </cell>
          <cell r="L236">
            <v>1145.04</v>
          </cell>
          <cell r="M236">
            <v>143.13</v>
          </cell>
          <cell r="N236">
            <v>178.91</v>
          </cell>
          <cell r="O236">
            <v>143.13</v>
          </cell>
          <cell r="P236">
            <v>372.14</v>
          </cell>
          <cell r="Q236">
            <v>186.07</v>
          </cell>
          <cell r="R236">
            <v>241.89</v>
          </cell>
          <cell r="S236">
            <v>14.31</v>
          </cell>
          <cell r="T236">
            <v>17.89</v>
          </cell>
          <cell r="U236">
            <v>14.31</v>
          </cell>
          <cell r="V236" t="str">
            <v>158-122547-0</v>
          </cell>
          <cell r="X236" t="str">
            <v>Team Leader - H</v>
          </cell>
          <cell r="Y236" t="str">
            <v>1st</v>
          </cell>
        </row>
        <row r="237">
          <cell r="A237" t="str">
            <v>V-568</v>
          </cell>
          <cell r="B237" t="str">
            <v>Mr.</v>
          </cell>
          <cell r="C237" t="str">
            <v>MENDOZA</v>
          </cell>
          <cell r="D237" t="str">
            <v>Edgar</v>
          </cell>
          <cell r="E237" t="str">
            <v>Gomez</v>
          </cell>
          <cell r="F237">
            <v>38985</v>
          </cell>
          <cell r="G237" t="str">
            <v>Designer 3 - (H)</v>
          </cell>
          <cell r="H237" t="str">
            <v>ME1</v>
          </cell>
          <cell r="I237">
            <v>25000</v>
          </cell>
          <cell r="J237">
            <v>12500</v>
          </cell>
          <cell r="K237">
            <v>821.92</v>
          </cell>
          <cell r="L237">
            <v>1145.04</v>
          </cell>
          <cell r="M237">
            <v>143.13</v>
          </cell>
          <cell r="N237">
            <v>178.91</v>
          </cell>
          <cell r="O237">
            <v>143.13</v>
          </cell>
          <cell r="P237">
            <v>372.14</v>
          </cell>
          <cell r="Q237">
            <v>186.07</v>
          </cell>
          <cell r="R237">
            <v>241.89</v>
          </cell>
          <cell r="S237">
            <v>14.31</v>
          </cell>
          <cell r="T237">
            <v>17.89</v>
          </cell>
          <cell r="U237">
            <v>14.31</v>
          </cell>
          <cell r="V237" t="str">
            <v>158-122549-3</v>
          </cell>
          <cell r="X237" t="str">
            <v>Team Leader - H</v>
          </cell>
          <cell r="Y237" t="str">
            <v>1st</v>
          </cell>
        </row>
        <row r="238">
          <cell r="A238" t="str">
            <v>V-569</v>
          </cell>
          <cell r="B238" t="str">
            <v>Ms.</v>
          </cell>
          <cell r="C238" t="str">
            <v>ACOSTA</v>
          </cell>
          <cell r="D238" t="str">
            <v>Katrina</v>
          </cell>
          <cell r="E238" t="str">
            <v>Cabato</v>
          </cell>
          <cell r="F238">
            <v>38993</v>
          </cell>
          <cell r="G238" t="str">
            <v>Design Assistant</v>
          </cell>
          <cell r="H238" t="str">
            <v>S</v>
          </cell>
          <cell r="I238">
            <v>15000</v>
          </cell>
          <cell r="J238">
            <v>7500</v>
          </cell>
          <cell r="K238">
            <v>493.15</v>
          </cell>
          <cell r="L238">
            <v>687.02</v>
          </cell>
          <cell r="M238">
            <v>85.88</v>
          </cell>
          <cell r="N238">
            <v>107.35</v>
          </cell>
          <cell r="O238">
            <v>85.88</v>
          </cell>
          <cell r="P238">
            <v>223.29</v>
          </cell>
          <cell r="Q238">
            <v>111.64</v>
          </cell>
          <cell r="R238">
            <v>145.13999999999999</v>
          </cell>
          <cell r="S238">
            <v>8.59</v>
          </cell>
          <cell r="T238">
            <v>10.74</v>
          </cell>
          <cell r="U238">
            <v>8.59</v>
          </cell>
          <cell r="V238" t="str">
            <v>158-122558-4</v>
          </cell>
          <cell r="X238" t="str">
            <v>Design Assistant</v>
          </cell>
          <cell r="Y238" t="str">
            <v>1st</v>
          </cell>
        </row>
        <row r="239">
          <cell r="A239" t="str">
            <v>V-571</v>
          </cell>
          <cell r="B239" t="str">
            <v>Mr.</v>
          </cell>
          <cell r="C239" t="str">
            <v>ESGUERRA</v>
          </cell>
          <cell r="D239" t="str">
            <v>Terry</v>
          </cell>
          <cell r="E239" t="str">
            <v>P.</v>
          </cell>
          <cell r="F239">
            <v>38993</v>
          </cell>
          <cell r="G239" t="str">
            <v>CAD Encoder</v>
          </cell>
          <cell r="H239" t="str">
            <v>S</v>
          </cell>
          <cell r="I239">
            <v>12000</v>
          </cell>
          <cell r="J239">
            <v>6000</v>
          </cell>
          <cell r="K239">
            <v>394.52</v>
          </cell>
          <cell r="L239">
            <v>549.62</v>
          </cell>
          <cell r="M239">
            <v>68.7</v>
          </cell>
          <cell r="N239">
            <v>85.88</v>
          </cell>
          <cell r="O239">
            <v>68.7</v>
          </cell>
          <cell r="P239">
            <v>178.62</v>
          </cell>
          <cell r="Q239">
            <v>89.31</v>
          </cell>
          <cell r="R239">
            <v>116.1</v>
          </cell>
          <cell r="S239">
            <v>6.87</v>
          </cell>
          <cell r="T239">
            <v>8.59</v>
          </cell>
          <cell r="U239">
            <v>6.87</v>
          </cell>
          <cell r="V239" t="str">
            <v>158-122567-5</v>
          </cell>
          <cell r="X239" t="str">
            <v>CAD - H</v>
          </cell>
          <cell r="Y239" t="str">
            <v>1st</v>
          </cell>
        </row>
        <row r="240">
          <cell r="A240" t="str">
            <v>V-572</v>
          </cell>
          <cell r="B240" t="str">
            <v>Mr.</v>
          </cell>
          <cell r="C240" t="str">
            <v>FLAUTA</v>
          </cell>
          <cell r="D240" t="str">
            <v>Zeigfred</v>
          </cell>
          <cell r="E240" t="str">
            <v>de Jesus</v>
          </cell>
          <cell r="F240">
            <v>38992</v>
          </cell>
          <cell r="G240" t="str">
            <v>CAD Encoder</v>
          </cell>
          <cell r="H240" t="str">
            <v>S</v>
          </cell>
          <cell r="I240">
            <v>12000</v>
          </cell>
          <cell r="J240">
            <v>6000</v>
          </cell>
          <cell r="K240">
            <v>394.52</v>
          </cell>
          <cell r="L240">
            <v>549.62</v>
          </cell>
          <cell r="M240">
            <v>68.7</v>
          </cell>
          <cell r="N240">
            <v>85.88</v>
          </cell>
          <cell r="O240">
            <v>68.7</v>
          </cell>
          <cell r="P240">
            <v>178.62</v>
          </cell>
          <cell r="Q240">
            <v>89.31</v>
          </cell>
          <cell r="R240">
            <v>116.1</v>
          </cell>
          <cell r="S240">
            <v>6.87</v>
          </cell>
          <cell r="T240">
            <v>8.59</v>
          </cell>
          <cell r="U240">
            <v>6.87</v>
          </cell>
          <cell r="V240" t="str">
            <v>158-122554-7</v>
          </cell>
          <cell r="X240" t="str">
            <v>CAD - H</v>
          </cell>
          <cell r="Y240" t="str">
            <v>1st</v>
          </cell>
        </row>
        <row r="241">
          <cell r="A241" t="str">
            <v>V-573</v>
          </cell>
          <cell r="B241" t="str">
            <v>Mr.</v>
          </cell>
          <cell r="C241" t="str">
            <v>MARQUEZ</v>
          </cell>
          <cell r="D241" t="str">
            <v>Rodrigo Jr.</v>
          </cell>
          <cell r="E241" t="str">
            <v>M.</v>
          </cell>
          <cell r="F241">
            <v>38993</v>
          </cell>
          <cell r="G241" t="str">
            <v>Designer 3 - (S)</v>
          </cell>
          <cell r="H241" t="str">
            <v>S</v>
          </cell>
          <cell r="I241">
            <v>30000</v>
          </cell>
          <cell r="J241">
            <v>15000</v>
          </cell>
          <cell r="K241">
            <v>986.3</v>
          </cell>
          <cell r="L241">
            <v>1374.05</v>
          </cell>
          <cell r="M241">
            <v>171.76</v>
          </cell>
          <cell r="N241">
            <v>214.7</v>
          </cell>
          <cell r="O241">
            <v>171.76</v>
          </cell>
          <cell r="P241">
            <v>446.58</v>
          </cell>
          <cell r="Q241">
            <v>223.29</v>
          </cell>
          <cell r="R241">
            <v>290.27</v>
          </cell>
          <cell r="S241">
            <v>17.18</v>
          </cell>
          <cell r="T241">
            <v>21.47</v>
          </cell>
          <cell r="U241">
            <v>17.18</v>
          </cell>
          <cell r="V241" t="str">
            <v>158-122555-9</v>
          </cell>
          <cell r="X241" t="str">
            <v>Team Leader</v>
          </cell>
          <cell r="Y241" t="str">
            <v>1st</v>
          </cell>
        </row>
        <row r="242">
          <cell r="A242" t="str">
            <v>V-574</v>
          </cell>
          <cell r="B242" t="str">
            <v>Mr.</v>
          </cell>
          <cell r="C242" t="str">
            <v>MORA</v>
          </cell>
          <cell r="D242" t="str">
            <v>Jose Maria</v>
          </cell>
          <cell r="E242" t="str">
            <v>Serrano</v>
          </cell>
          <cell r="F242">
            <v>38992</v>
          </cell>
          <cell r="G242" t="str">
            <v>Designer 3 - (H)</v>
          </cell>
          <cell r="H242" t="str">
            <v>ME3</v>
          </cell>
          <cell r="I242">
            <v>32000</v>
          </cell>
          <cell r="J242">
            <v>16000</v>
          </cell>
          <cell r="K242">
            <v>1052.05</v>
          </cell>
          <cell r="L242">
            <v>1465.65</v>
          </cell>
          <cell r="M242">
            <v>183.21</v>
          </cell>
          <cell r="N242">
            <v>229.01</v>
          </cell>
          <cell r="O242">
            <v>183.21</v>
          </cell>
          <cell r="P242">
            <v>476.35</v>
          </cell>
          <cell r="Q242">
            <v>238.17</v>
          </cell>
          <cell r="R242">
            <v>309.62</v>
          </cell>
          <cell r="S242">
            <v>18.32</v>
          </cell>
          <cell r="T242">
            <v>22.9</v>
          </cell>
          <cell r="U242">
            <v>18.32</v>
          </cell>
          <cell r="V242" t="str">
            <v>158-122553-5</v>
          </cell>
          <cell r="X242" t="str">
            <v>Team Leader</v>
          </cell>
          <cell r="Y242" t="str">
            <v>1st</v>
          </cell>
        </row>
        <row r="243">
          <cell r="A243" t="str">
            <v>V-575</v>
          </cell>
          <cell r="B243" t="str">
            <v>Mr.</v>
          </cell>
          <cell r="C243" t="str">
            <v>NILLOS</v>
          </cell>
          <cell r="D243" t="str">
            <v xml:space="preserve">Edward   </v>
          </cell>
          <cell r="E243" t="str">
            <v>G.</v>
          </cell>
          <cell r="F243">
            <v>38992</v>
          </cell>
          <cell r="G243" t="str">
            <v>Graphic Artist</v>
          </cell>
          <cell r="H243" t="str">
            <v>S</v>
          </cell>
          <cell r="I243">
            <v>20000</v>
          </cell>
          <cell r="J243">
            <v>10000</v>
          </cell>
          <cell r="K243">
            <v>657.53</v>
          </cell>
          <cell r="L243">
            <v>916.03</v>
          </cell>
          <cell r="M243">
            <v>114.5</v>
          </cell>
          <cell r="N243">
            <v>143.13</v>
          </cell>
          <cell r="O243">
            <v>114.5</v>
          </cell>
          <cell r="P243">
            <v>297.7</v>
          </cell>
          <cell r="Q243">
            <v>148.85</v>
          </cell>
          <cell r="R243">
            <v>193.51</v>
          </cell>
          <cell r="S243">
            <v>11.45</v>
          </cell>
          <cell r="T243">
            <v>14.31</v>
          </cell>
          <cell r="U243">
            <v>11.45</v>
          </cell>
          <cell r="V243" t="str">
            <v>158-122557-2</v>
          </cell>
          <cell r="X243" t="str">
            <v>Graphic Artist</v>
          </cell>
          <cell r="Y243" t="str">
            <v>1st</v>
          </cell>
        </row>
        <row r="244">
          <cell r="A244" t="str">
            <v>V-576</v>
          </cell>
          <cell r="B244" t="str">
            <v>Ms.</v>
          </cell>
          <cell r="C244" t="str">
            <v>VILLAVICENCIO</v>
          </cell>
          <cell r="D244" t="str">
            <v>Sara Lea</v>
          </cell>
          <cell r="E244" t="str">
            <v>F.</v>
          </cell>
          <cell r="F244">
            <v>38992</v>
          </cell>
          <cell r="G244" t="str">
            <v>Design Assistant</v>
          </cell>
          <cell r="H244" t="str">
            <v>S</v>
          </cell>
          <cell r="I244">
            <v>15000</v>
          </cell>
          <cell r="J244">
            <v>7500</v>
          </cell>
          <cell r="K244">
            <v>493.15</v>
          </cell>
          <cell r="L244">
            <v>687.02</v>
          </cell>
          <cell r="M244">
            <v>85.88</v>
          </cell>
          <cell r="N244">
            <v>107.35</v>
          </cell>
          <cell r="O244">
            <v>85.88</v>
          </cell>
          <cell r="P244">
            <v>223.29</v>
          </cell>
          <cell r="Q244">
            <v>111.64</v>
          </cell>
          <cell r="R244">
            <v>145.13999999999999</v>
          </cell>
          <cell r="S244">
            <v>8.59</v>
          </cell>
          <cell r="T244">
            <v>10.74</v>
          </cell>
          <cell r="U244">
            <v>8.59</v>
          </cell>
          <cell r="V244" t="str">
            <v>158-122556-0</v>
          </cell>
          <cell r="X244" t="str">
            <v>Design Assistant</v>
          </cell>
          <cell r="Y244" t="str">
            <v>1st</v>
          </cell>
        </row>
        <row r="245">
          <cell r="A245" t="str">
            <v>V-577</v>
          </cell>
          <cell r="B245" t="str">
            <v>Mr.</v>
          </cell>
          <cell r="C245" t="str">
            <v>ABIQUE</v>
          </cell>
          <cell r="D245" t="str">
            <v>Jonathan</v>
          </cell>
          <cell r="E245" t="str">
            <v>D.</v>
          </cell>
          <cell r="F245">
            <v>38999</v>
          </cell>
          <cell r="G245" t="str">
            <v>CAD Encoder</v>
          </cell>
          <cell r="H245" t="str">
            <v>S</v>
          </cell>
          <cell r="I245">
            <v>12000</v>
          </cell>
          <cell r="J245">
            <v>6000</v>
          </cell>
          <cell r="K245">
            <v>394.52</v>
          </cell>
          <cell r="L245">
            <v>549.62</v>
          </cell>
          <cell r="M245">
            <v>68.7</v>
          </cell>
          <cell r="N245">
            <v>85.88</v>
          </cell>
          <cell r="O245">
            <v>68.7</v>
          </cell>
          <cell r="P245">
            <v>178.62</v>
          </cell>
          <cell r="Q245">
            <v>89.31</v>
          </cell>
          <cell r="R245">
            <v>116.1</v>
          </cell>
          <cell r="S245">
            <v>6.87</v>
          </cell>
          <cell r="T245">
            <v>8.59</v>
          </cell>
          <cell r="U245">
            <v>6.87</v>
          </cell>
          <cell r="V245" t="str">
            <v>158-122566-3</v>
          </cell>
          <cell r="X245" t="str">
            <v>CAD - H</v>
          </cell>
          <cell r="Y245" t="str">
            <v>1st</v>
          </cell>
        </row>
        <row r="246">
          <cell r="A246" t="str">
            <v>V-578</v>
          </cell>
          <cell r="B246" t="str">
            <v>Ms.</v>
          </cell>
          <cell r="C246" t="str">
            <v>BURDEOS</v>
          </cell>
          <cell r="D246" t="str">
            <v>Maria Argentina</v>
          </cell>
          <cell r="E246" t="str">
            <v>G.</v>
          </cell>
          <cell r="F246">
            <v>39006</v>
          </cell>
          <cell r="G246" t="str">
            <v>CAD Encoder</v>
          </cell>
          <cell r="H246" t="str">
            <v>S</v>
          </cell>
          <cell r="I246">
            <v>12000</v>
          </cell>
          <cell r="J246">
            <v>6000</v>
          </cell>
          <cell r="K246">
            <v>394.52</v>
          </cell>
          <cell r="L246">
            <v>549.62</v>
          </cell>
          <cell r="M246">
            <v>68.7</v>
          </cell>
          <cell r="N246">
            <v>85.88</v>
          </cell>
          <cell r="O246">
            <v>68.7</v>
          </cell>
          <cell r="P246">
            <v>178.62</v>
          </cell>
          <cell r="Q246">
            <v>89.31</v>
          </cell>
          <cell r="R246">
            <v>116.1</v>
          </cell>
          <cell r="S246">
            <v>6.87</v>
          </cell>
          <cell r="T246">
            <v>8.59</v>
          </cell>
          <cell r="U246">
            <v>6.87</v>
          </cell>
          <cell r="V246" t="str">
            <v>158-122594-8</v>
          </cell>
          <cell r="X246" t="str">
            <v>CAD - H</v>
          </cell>
          <cell r="Y246" t="str">
            <v>1st</v>
          </cell>
        </row>
        <row r="247">
          <cell r="A247" t="str">
            <v>V-579</v>
          </cell>
          <cell r="B247" t="str">
            <v>Mr.</v>
          </cell>
          <cell r="C247" t="str">
            <v>MENDOZA</v>
          </cell>
          <cell r="D247" t="str">
            <v>Mark Anthony</v>
          </cell>
          <cell r="E247" t="str">
            <v>T.</v>
          </cell>
          <cell r="F247">
            <v>39013</v>
          </cell>
          <cell r="G247" t="str">
            <v>Design Assistant</v>
          </cell>
          <cell r="H247" t="str">
            <v>S</v>
          </cell>
          <cell r="I247">
            <v>15000</v>
          </cell>
          <cell r="J247">
            <v>7500</v>
          </cell>
          <cell r="K247">
            <v>493.15</v>
          </cell>
          <cell r="L247">
            <v>687.02</v>
          </cell>
          <cell r="M247">
            <v>85.88</v>
          </cell>
          <cell r="N247">
            <v>107.35</v>
          </cell>
          <cell r="O247">
            <v>85.88</v>
          </cell>
          <cell r="P247">
            <v>223.29</v>
          </cell>
          <cell r="Q247">
            <v>111.64</v>
          </cell>
          <cell r="R247">
            <v>145.13999999999999</v>
          </cell>
          <cell r="S247">
            <v>8.59</v>
          </cell>
          <cell r="T247">
            <v>10.74</v>
          </cell>
          <cell r="U247">
            <v>8.59</v>
          </cell>
          <cell r="V247" t="str">
            <v>158-122611-4</v>
          </cell>
          <cell r="X247" t="str">
            <v>CAD - H</v>
          </cell>
          <cell r="Y247" t="str">
            <v>1st</v>
          </cell>
        </row>
        <row r="248">
          <cell r="A248" t="str">
            <v>V-580</v>
          </cell>
          <cell r="B248" t="str">
            <v>Ms.</v>
          </cell>
          <cell r="C248" t="str">
            <v>CRISTAL</v>
          </cell>
          <cell r="D248" t="str">
            <v>Rosalie</v>
          </cell>
          <cell r="E248" t="str">
            <v>F.</v>
          </cell>
          <cell r="F248">
            <v>39006</v>
          </cell>
          <cell r="G248" t="str">
            <v>Design Resource Assistant</v>
          </cell>
          <cell r="H248" t="str">
            <v>S</v>
          </cell>
          <cell r="I248">
            <v>12000</v>
          </cell>
          <cell r="J248">
            <v>6000</v>
          </cell>
          <cell r="K248">
            <v>394.52</v>
          </cell>
          <cell r="L248">
            <v>549.62</v>
          </cell>
          <cell r="M248">
            <v>68.7</v>
          </cell>
          <cell r="N248">
            <v>85.88</v>
          </cell>
          <cell r="O248">
            <v>68.7</v>
          </cell>
          <cell r="P248">
            <v>178.62</v>
          </cell>
          <cell r="Q248">
            <v>89.31</v>
          </cell>
          <cell r="R248">
            <v>116.1</v>
          </cell>
          <cell r="S248">
            <v>6.87</v>
          </cell>
          <cell r="T248">
            <v>8.59</v>
          </cell>
          <cell r="U248">
            <v>6.87</v>
          </cell>
          <cell r="V248" t="str">
            <v>158-122593-6</v>
          </cell>
          <cell r="X248" t="str">
            <v>Design Resouce Assistant</v>
          </cell>
          <cell r="Y248" t="str">
            <v>1st</v>
          </cell>
        </row>
        <row r="249">
          <cell r="A249" t="str">
            <v>V-581</v>
          </cell>
          <cell r="B249" t="str">
            <v>Ms.</v>
          </cell>
          <cell r="C249" t="str">
            <v>TIZON</v>
          </cell>
          <cell r="D249" t="str">
            <v>Jane</v>
          </cell>
          <cell r="E249" t="str">
            <v>Esguerra</v>
          </cell>
          <cell r="F249">
            <v>39006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158-122592-4</v>
          </cell>
          <cell r="X249" t="str">
            <v>Design Resouce Assistant</v>
          </cell>
          <cell r="Y249" t="str">
            <v>1st</v>
          </cell>
        </row>
        <row r="250">
          <cell r="A250" t="str">
            <v>V-582</v>
          </cell>
          <cell r="B250" t="str">
            <v>Mr.</v>
          </cell>
          <cell r="C250" t="str">
            <v>SENTINTA</v>
          </cell>
          <cell r="D250" t="str">
            <v>Joe William</v>
          </cell>
          <cell r="E250" t="str">
            <v>M.</v>
          </cell>
          <cell r="F250">
            <v>39006</v>
          </cell>
          <cell r="G250" t="str">
            <v>CAD Encoder</v>
          </cell>
          <cell r="H250" t="str">
            <v>ME1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158-122595-0</v>
          </cell>
          <cell r="X250" t="str">
            <v>Design Resouce Assistant</v>
          </cell>
          <cell r="Y250" t="str">
            <v>1st</v>
          </cell>
        </row>
        <row r="251">
          <cell r="A251" t="str">
            <v>V-583</v>
          </cell>
          <cell r="B251" t="str">
            <v>Mr.</v>
          </cell>
          <cell r="C251" t="str">
            <v>VILLANUEVA</v>
          </cell>
          <cell r="D251" t="str">
            <v>Justin Rogelio</v>
          </cell>
          <cell r="E251" t="str">
            <v>A.</v>
          </cell>
          <cell r="F251">
            <v>39006</v>
          </cell>
          <cell r="G251" t="str">
            <v>Designer 3 - (H)</v>
          </cell>
          <cell r="H251" t="str">
            <v>ME2</v>
          </cell>
          <cell r="I251">
            <v>30000</v>
          </cell>
          <cell r="J251">
            <v>15000</v>
          </cell>
          <cell r="K251">
            <v>986.3</v>
          </cell>
          <cell r="L251">
            <v>1374.05</v>
          </cell>
          <cell r="M251">
            <v>171.76</v>
          </cell>
          <cell r="N251">
            <v>214.7</v>
          </cell>
          <cell r="O251">
            <v>171.76</v>
          </cell>
          <cell r="P251">
            <v>446.58</v>
          </cell>
          <cell r="Q251">
            <v>223.29</v>
          </cell>
          <cell r="R251">
            <v>290.27</v>
          </cell>
          <cell r="S251">
            <v>17.18</v>
          </cell>
          <cell r="T251">
            <v>21.47</v>
          </cell>
          <cell r="U251">
            <v>17.18</v>
          </cell>
          <cell r="V251" t="str">
            <v>158-122614-0</v>
          </cell>
          <cell r="X251" t="str">
            <v>Team Leader - H</v>
          </cell>
          <cell r="Y251" t="str">
            <v>1st</v>
          </cell>
        </row>
        <row r="252">
          <cell r="A252" t="str">
            <v>V-584</v>
          </cell>
          <cell r="B252" t="str">
            <v>Mr.</v>
          </cell>
          <cell r="C252" t="str">
            <v>ANCHETA</v>
          </cell>
          <cell r="D252" t="str">
            <v xml:space="preserve">Ryan </v>
          </cell>
          <cell r="E252" t="str">
            <v>T.</v>
          </cell>
          <cell r="F252">
            <v>39023</v>
          </cell>
          <cell r="G252" t="str">
            <v>CAD Encoder</v>
          </cell>
          <cell r="H252" t="str">
            <v>S</v>
          </cell>
          <cell r="I252">
            <v>12000</v>
          </cell>
          <cell r="J252">
            <v>6000</v>
          </cell>
          <cell r="K252">
            <v>394.52</v>
          </cell>
          <cell r="L252">
            <v>549.62</v>
          </cell>
          <cell r="M252">
            <v>68.7</v>
          </cell>
          <cell r="N252">
            <v>85.88</v>
          </cell>
          <cell r="O252">
            <v>68.7</v>
          </cell>
          <cell r="P252">
            <v>178.62</v>
          </cell>
          <cell r="Q252">
            <v>89.31</v>
          </cell>
          <cell r="R252">
            <v>116.1</v>
          </cell>
          <cell r="S252">
            <v>6.87</v>
          </cell>
          <cell r="T252">
            <v>8.59</v>
          </cell>
          <cell r="U252">
            <v>6.87</v>
          </cell>
          <cell r="V252" t="str">
            <v>158-122613-8</v>
          </cell>
          <cell r="X252" t="str">
            <v>CAD - H</v>
          </cell>
          <cell r="Y252" t="str">
            <v>1st</v>
          </cell>
        </row>
        <row r="253">
          <cell r="A253" t="str">
            <v>V-585</v>
          </cell>
          <cell r="B253" t="str">
            <v>Mr.</v>
          </cell>
          <cell r="C253" t="str">
            <v>GONZALES</v>
          </cell>
          <cell r="D253" t="str">
            <v>Angelo</v>
          </cell>
          <cell r="E253" t="str">
            <v>R.</v>
          </cell>
          <cell r="F253">
            <v>39023</v>
          </cell>
          <cell r="G253" t="str">
            <v>CAD Encoder</v>
          </cell>
          <cell r="H253" t="str">
            <v>ME1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158-122609-6</v>
          </cell>
          <cell r="X253" t="str">
            <v>CAD - H</v>
          </cell>
          <cell r="Y253" t="str">
            <v>1st</v>
          </cell>
        </row>
        <row r="254">
          <cell r="A254" t="str">
            <v>V-586</v>
          </cell>
          <cell r="B254" t="str">
            <v>Mr.</v>
          </cell>
          <cell r="C254" t="str">
            <v>OCAMPO</v>
          </cell>
          <cell r="D254" t="str">
            <v>Noel</v>
          </cell>
          <cell r="E254" t="str">
            <v>Rivera</v>
          </cell>
          <cell r="F254">
            <v>39023</v>
          </cell>
          <cell r="G254" t="str">
            <v>CAD Encoder</v>
          </cell>
          <cell r="H254" t="str">
            <v>S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158-122608-4</v>
          </cell>
          <cell r="X254" t="str">
            <v>CAD - H</v>
          </cell>
          <cell r="Y254" t="str">
            <v>1st</v>
          </cell>
        </row>
        <row r="255">
          <cell r="A255" t="str">
            <v>V-587</v>
          </cell>
          <cell r="B255" t="str">
            <v>Mr.</v>
          </cell>
          <cell r="C255" t="str">
            <v>PEREZ</v>
          </cell>
          <cell r="D255" t="str">
            <v>Petronilo</v>
          </cell>
          <cell r="E255" t="str">
            <v>M.</v>
          </cell>
          <cell r="F255">
            <v>39023</v>
          </cell>
          <cell r="G255" t="str">
            <v>CAD Encoder</v>
          </cell>
          <cell r="H255" t="str">
            <v>S</v>
          </cell>
          <cell r="I255">
            <v>10500</v>
          </cell>
          <cell r="J255">
            <v>5250</v>
          </cell>
          <cell r="K255">
            <v>345.21</v>
          </cell>
          <cell r="L255">
            <v>480.92</v>
          </cell>
          <cell r="M255">
            <v>60.12</v>
          </cell>
          <cell r="N255">
            <v>75.150000000000006</v>
          </cell>
          <cell r="O255">
            <v>60.12</v>
          </cell>
          <cell r="P255">
            <v>156.31</v>
          </cell>
          <cell r="Q255">
            <v>78.16</v>
          </cell>
          <cell r="R255">
            <v>101.6</v>
          </cell>
          <cell r="S255">
            <v>6.01</v>
          </cell>
          <cell r="T255">
            <v>7.52</v>
          </cell>
          <cell r="U255">
            <v>6.01</v>
          </cell>
          <cell r="V255" t="str">
            <v>158-122606-0</v>
          </cell>
          <cell r="X255" t="str">
            <v>CAD - H</v>
          </cell>
          <cell r="Y255" t="str">
            <v>1st</v>
          </cell>
        </row>
        <row r="256">
          <cell r="A256" t="str">
            <v>V-588</v>
          </cell>
          <cell r="B256" t="str">
            <v>Mr.</v>
          </cell>
          <cell r="C256" t="str">
            <v>REYES</v>
          </cell>
          <cell r="D256" t="str">
            <v xml:space="preserve">Christopher Rhoby </v>
          </cell>
          <cell r="E256" t="str">
            <v>B</v>
          </cell>
          <cell r="F256">
            <v>39023</v>
          </cell>
          <cell r="G256" t="str">
            <v>Design Assistant</v>
          </cell>
          <cell r="H256" t="str">
            <v>S</v>
          </cell>
          <cell r="I256">
            <v>15000</v>
          </cell>
          <cell r="J256">
            <v>7500</v>
          </cell>
          <cell r="K256">
            <v>493.15</v>
          </cell>
          <cell r="L256">
            <v>687.02</v>
          </cell>
          <cell r="M256">
            <v>85.88</v>
          </cell>
          <cell r="N256">
            <v>107.35</v>
          </cell>
          <cell r="O256">
            <v>85.88</v>
          </cell>
          <cell r="P256">
            <v>223.29</v>
          </cell>
          <cell r="Q256">
            <v>111.64</v>
          </cell>
          <cell r="R256">
            <v>145.13999999999999</v>
          </cell>
          <cell r="S256">
            <v>8.59</v>
          </cell>
          <cell r="T256">
            <v>10.74</v>
          </cell>
          <cell r="U256">
            <v>8.59</v>
          </cell>
          <cell r="V256" t="str">
            <v>158-122607-2</v>
          </cell>
          <cell r="X256" t="str">
            <v>CAD - H</v>
          </cell>
          <cell r="Y256" t="str">
            <v>1st</v>
          </cell>
        </row>
        <row r="257">
          <cell r="A257" t="str">
            <v>V-589</v>
          </cell>
          <cell r="B257" t="str">
            <v>Mr.</v>
          </cell>
          <cell r="C257" t="str">
            <v>AQUINO</v>
          </cell>
          <cell r="D257" t="str">
            <v>Christian Anthony</v>
          </cell>
          <cell r="E257" t="str">
            <v>E.</v>
          </cell>
          <cell r="F257">
            <v>39037</v>
          </cell>
          <cell r="G257" t="str">
            <v>CAD Encoder</v>
          </cell>
          <cell r="H257" t="str">
            <v>S</v>
          </cell>
          <cell r="I257">
            <v>12000</v>
          </cell>
          <cell r="J257">
            <v>6000</v>
          </cell>
          <cell r="K257">
            <v>394.52</v>
          </cell>
          <cell r="L257">
            <v>549.62</v>
          </cell>
          <cell r="M257">
            <v>68.7</v>
          </cell>
          <cell r="N257">
            <v>85.88</v>
          </cell>
          <cell r="O257">
            <v>68.7</v>
          </cell>
          <cell r="P257">
            <v>178.62</v>
          </cell>
          <cell r="Q257">
            <v>89.31</v>
          </cell>
          <cell r="R257">
            <v>116.1</v>
          </cell>
          <cell r="S257">
            <v>6.87</v>
          </cell>
          <cell r="T257">
            <v>8.59</v>
          </cell>
          <cell r="U257">
            <v>6.87</v>
          </cell>
          <cell r="V257" t="str">
            <v>158-122631-0</v>
          </cell>
          <cell r="X257" t="str">
            <v>CAD - H</v>
          </cell>
          <cell r="Y257" t="str">
            <v>1st</v>
          </cell>
        </row>
        <row r="258">
          <cell r="A258" t="str">
            <v>V-590</v>
          </cell>
          <cell r="B258" t="str">
            <v>Mr.</v>
          </cell>
          <cell r="C258" t="str">
            <v>ERECE</v>
          </cell>
          <cell r="D258" t="str">
            <v>Patrick</v>
          </cell>
          <cell r="E258" t="str">
            <v>Icasiano</v>
          </cell>
          <cell r="F258">
            <v>39037</v>
          </cell>
          <cell r="G258" t="str">
            <v>CAD Encoder</v>
          </cell>
          <cell r="H258" t="str">
            <v>S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158-122624-2</v>
          </cell>
          <cell r="X258" t="str">
            <v>CAD - H</v>
          </cell>
          <cell r="Y258" t="str">
            <v>1st</v>
          </cell>
        </row>
        <row r="259">
          <cell r="A259" t="str">
            <v>V-592</v>
          </cell>
          <cell r="B259" t="str">
            <v>Mr.</v>
          </cell>
          <cell r="C259" t="str">
            <v>TALAVERA</v>
          </cell>
          <cell r="D259" t="str">
            <v>Remigio III</v>
          </cell>
          <cell r="E259" t="str">
            <v>E.</v>
          </cell>
          <cell r="F259">
            <v>39037</v>
          </cell>
          <cell r="G259" t="str">
            <v>Graphic Artist</v>
          </cell>
          <cell r="H259" t="str">
            <v>S</v>
          </cell>
          <cell r="I259">
            <v>32000</v>
          </cell>
          <cell r="J259">
            <v>16000</v>
          </cell>
          <cell r="K259">
            <v>1052.05</v>
          </cell>
          <cell r="L259">
            <v>1465.65</v>
          </cell>
          <cell r="M259">
            <v>183.21</v>
          </cell>
          <cell r="N259">
            <v>229.01</v>
          </cell>
          <cell r="O259">
            <v>183.21</v>
          </cell>
          <cell r="P259">
            <v>476.35</v>
          </cell>
          <cell r="Q259">
            <v>238.17</v>
          </cell>
          <cell r="R259">
            <v>309.62</v>
          </cell>
          <cell r="S259">
            <v>18.32</v>
          </cell>
          <cell r="T259">
            <v>22.9</v>
          </cell>
          <cell r="U259">
            <v>18.32</v>
          </cell>
          <cell r="V259" t="str">
            <v>158-122630-8</v>
          </cell>
          <cell r="X259" t="str">
            <v>CAD - H</v>
          </cell>
          <cell r="Y259" t="str">
            <v>1st</v>
          </cell>
        </row>
        <row r="260">
          <cell r="A260" t="str">
            <v>V-593</v>
          </cell>
          <cell r="B260" t="str">
            <v>Mr.</v>
          </cell>
          <cell r="C260" t="str">
            <v>MAGALLANES</v>
          </cell>
          <cell r="D260" t="str">
            <v>Lino Jr.</v>
          </cell>
          <cell r="E260" t="str">
            <v>F.</v>
          </cell>
          <cell r="F260">
            <v>39048</v>
          </cell>
          <cell r="G260" t="str">
            <v>Graphic Artist</v>
          </cell>
          <cell r="H260" t="str">
            <v>ME</v>
          </cell>
          <cell r="I260">
            <v>12000</v>
          </cell>
          <cell r="J260">
            <v>6000</v>
          </cell>
          <cell r="K260">
            <v>394.52</v>
          </cell>
          <cell r="L260">
            <v>549.62</v>
          </cell>
          <cell r="M260">
            <v>68.7</v>
          </cell>
          <cell r="N260">
            <v>85.88</v>
          </cell>
          <cell r="O260">
            <v>68.7</v>
          </cell>
          <cell r="P260">
            <v>178.62</v>
          </cell>
          <cell r="Q260">
            <v>89.31</v>
          </cell>
          <cell r="R260">
            <v>116.1</v>
          </cell>
          <cell r="S260">
            <v>6.87</v>
          </cell>
          <cell r="T260">
            <v>8.59</v>
          </cell>
          <cell r="U260">
            <v>6.87</v>
          </cell>
          <cell r="V260" t="str">
            <v>158-122640-0</v>
          </cell>
          <cell r="X260" t="str">
            <v>CAD - H</v>
          </cell>
          <cell r="Y260" t="str">
            <v>1st</v>
          </cell>
        </row>
        <row r="261">
          <cell r="A261" t="str">
            <v>V-594</v>
          </cell>
          <cell r="B261" t="str">
            <v>Mr.</v>
          </cell>
          <cell r="C261" t="str">
            <v>CASTILLO</v>
          </cell>
          <cell r="D261" t="str">
            <v>Onesimo Jr.</v>
          </cell>
          <cell r="E261" t="str">
            <v>C.</v>
          </cell>
          <cell r="F261">
            <v>39055</v>
          </cell>
          <cell r="G261" t="str">
            <v>CAD Encoder</v>
          </cell>
          <cell r="H261" t="str">
            <v>S</v>
          </cell>
          <cell r="I261">
            <v>10500</v>
          </cell>
          <cell r="J261">
            <v>5250</v>
          </cell>
          <cell r="K261">
            <v>345.21</v>
          </cell>
          <cell r="L261">
            <v>480.92</v>
          </cell>
          <cell r="M261">
            <v>60.12</v>
          </cell>
          <cell r="N261">
            <v>75.150000000000006</v>
          </cell>
          <cell r="O261">
            <v>60.12</v>
          </cell>
          <cell r="P261">
            <v>156.31</v>
          </cell>
          <cell r="Q261">
            <v>78.16</v>
          </cell>
          <cell r="R261">
            <v>101.6</v>
          </cell>
          <cell r="S261">
            <v>6.01</v>
          </cell>
          <cell r="T261">
            <v>7.52</v>
          </cell>
          <cell r="U261">
            <v>6.01</v>
          </cell>
          <cell r="V261" t="str">
            <v>158-122643-6</v>
          </cell>
          <cell r="X261" t="str">
            <v>CAD - H</v>
          </cell>
          <cell r="Y261" t="str">
            <v>1st</v>
          </cell>
        </row>
        <row r="262">
          <cell r="A262" t="str">
            <v>V-595</v>
          </cell>
          <cell r="B262" t="str">
            <v>Mr.</v>
          </cell>
          <cell r="C262" t="str">
            <v>CAYANAN</v>
          </cell>
          <cell r="D262" t="str">
            <v>Rowell</v>
          </cell>
          <cell r="E262" t="str">
            <v>F</v>
          </cell>
          <cell r="F262">
            <v>39055</v>
          </cell>
          <cell r="G262" t="str">
            <v>CAD Encoder</v>
          </cell>
          <cell r="H262" t="str">
            <v>S</v>
          </cell>
          <cell r="I262">
            <v>12000</v>
          </cell>
          <cell r="J262">
            <v>6000</v>
          </cell>
          <cell r="K262">
            <v>394.52</v>
          </cell>
          <cell r="L262">
            <v>549.62</v>
          </cell>
          <cell r="M262">
            <v>68.7</v>
          </cell>
          <cell r="N262">
            <v>85.88</v>
          </cell>
          <cell r="O262">
            <v>68.7</v>
          </cell>
          <cell r="P262">
            <v>178.62</v>
          </cell>
          <cell r="Q262">
            <v>89.31</v>
          </cell>
          <cell r="R262">
            <v>116.1</v>
          </cell>
          <cell r="S262">
            <v>6.87</v>
          </cell>
          <cell r="T262">
            <v>8.59</v>
          </cell>
          <cell r="U262">
            <v>6.87</v>
          </cell>
          <cell r="V262" t="str">
            <v>158-122635-7</v>
          </cell>
          <cell r="X262" t="str">
            <v>CAD (S)</v>
          </cell>
          <cell r="Y262" t="str">
            <v>1st</v>
          </cell>
        </row>
        <row r="263">
          <cell r="A263" t="str">
            <v>V-596</v>
          </cell>
          <cell r="B263" t="str">
            <v>Mr.</v>
          </cell>
          <cell r="C263" t="str">
            <v>EGENIAS</v>
          </cell>
          <cell r="D263" t="str">
            <v>Jayson</v>
          </cell>
          <cell r="E263" t="str">
            <v>Estolonio</v>
          </cell>
          <cell r="F263">
            <v>39055</v>
          </cell>
          <cell r="G263" t="str">
            <v>CAD Encoder</v>
          </cell>
          <cell r="H263" t="str">
            <v>S</v>
          </cell>
          <cell r="I263">
            <v>10500</v>
          </cell>
          <cell r="J263">
            <v>5250</v>
          </cell>
          <cell r="K263">
            <v>345.21</v>
          </cell>
          <cell r="L263">
            <v>480.92</v>
          </cell>
          <cell r="M263">
            <v>60.12</v>
          </cell>
          <cell r="N263">
            <v>75.150000000000006</v>
          </cell>
          <cell r="O263">
            <v>60.12</v>
          </cell>
          <cell r="P263">
            <v>156.31</v>
          </cell>
          <cell r="Q263">
            <v>78.16</v>
          </cell>
          <cell r="R263">
            <v>101.6</v>
          </cell>
          <cell r="S263">
            <v>6.01</v>
          </cell>
          <cell r="T263">
            <v>7.52</v>
          </cell>
          <cell r="U263">
            <v>6.01</v>
          </cell>
          <cell r="V263" t="str">
            <v>158-122634-5</v>
          </cell>
          <cell r="X263" t="str">
            <v>CAD (S)</v>
          </cell>
          <cell r="Y263" t="str">
            <v>1st</v>
          </cell>
        </row>
        <row r="264">
          <cell r="A264" t="str">
            <v>V-597</v>
          </cell>
          <cell r="B264" t="str">
            <v>Mr.</v>
          </cell>
          <cell r="C264" t="str">
            <v>GUEVARRA</v>
          </cell>
          <cell r="D264" t="str">
            <v>Henry</v>
          </cell>
          <cell r="E264" t="str">
            <v>Manansala</v>
          </cell>
          <cell r="F264">
            <v>39055</v>
          </cell>
          <cell r="G264" t="str">
            <v>CAD Encoder</v>
          </cell>
          <cell r="H264" t="str">
            <v>ME3</v>
          </cell>
          <cell r="I264">
            <v>15000</v>
          </cell>
          <cell r="J264">
            <v>7500</v>
          </cell>
          <cell r="K264">
            <v>493.15</v>
          </cell>
          <cell r="L264">
            <v>687.02</v>
          </cell>
          <cell r="M264">
            <v>85.88</v>
          </cell>
          <cell r="N264">
            <v>107.35</v>
          </cell>
          <cell r="O264">
            <v>85.88</v>
          </cell>
          <cell r="P264">
            <v>223.29</v>
          </cell>
          <cell r="Q264">
            <v>111.64</v>
          </cell>
          <cell r="R264">
            <v>145.13999999999999</v>
          </cell>
          <cell r="S264">
            <v>8.59</v>
          </cell>
          <cell r="T264">
            <v>10.74</v>
          </cell>
          <cell r="U264">
            <v>8.59</v>
          </cell>
          <cell r="V264" t="str">
            <v>158-122638-2</v>
          </cell>
          <cell r="X264" t="str">
            <v>CAD (H)</v>
          </cell>
          <cell r="Y264" t="str">
            <v>1st</v>
          </cell>
        </row>
        <row r="265">
          <cell r="A265" t="str">
            <v>V-598</v>
          </cell>
          <cell r="B265" t="str">
            <v>Mr.</v>
          </cell>
          <cell r="C265" t="str">
            <v>LAUREL</v>
          </cell>
          <cell r="D265" t="str">
            <v>Raymund</v>
          </cell>
          <cell r="E265" t="str">
            <v>H</v>
          </cell>
          <cell r="F265">
            <v>39055</v>
          </cell>
          <cell r="G265" t="str">
            <v>CAD Encoder</v>
          </cell>
          <cell r="H265" t="str">
            <v>S</v>
          </cell>
          <cell r="I265">
            <v>12000</v>
          </cell>
          <cell r="J265">
            <v>6000</v>
          </cell>
          <cell r="K265">
            <v>394.52</v>
          </cell>
          <cell r="L265">
            <v>549.62</v>
          </cell>
          <cell r="M265">
            <v>68.7</v>
          </cell>
          <cell r="N265">
            <v>85.88</v>
          </cell>
          <cell r="O265">
            <v>68.7</v>
          </cell>
          <cell r="P265">
            <v>178.62</v>
          </cell>
          <cell r="Q265">
            <v>89.31</v>
          </cell>
          <cell r="R265">
            <v>116.1</v>
          </cell>
          <cell r="S265">
            <v>6.87</v>
          </cell>
          <cell r="T265">
            <v>8.59</v>
          </cell>
          <cell r="U265">
            <v>6.87</v>
          </cell>
          <cell r="V265" t="str">
            <v>158-122633-3</v>
          </cell>
          <cell r="X265" t="str">
            <v>CAD (H)</v>
          </cell>
          <cell r="Y265" t="str">
            <v>1st</v>
          </cell>
        </row>
        <row r="266">
          <cell r="A266" t="str">
            <v>V-599</v>
          </cell>
          <cell r="B266" t="str">
            <v>Mr.</v>
          </cell>
          <cell r="C266" t="str">
            <v>LLANTO</v>
          </cell>
          <cell r="D266" t="str">
            <v>Philippe Anthony</v>
          </cell>
          <cell r="E266" t="str">
            <v>Balahadia</v>
          </cell>
          <cell r="F266">
            <v>39055</v>
          </cell>
          <cell r="G266" t="str">
            <v>CAD Encoder</v>
          </cell>
          <cell r="H266" t="str">
            <v>S</v>
          </cell>
          <cell r="I266">
            <v>12000</v>
          </cell>
          <cell r="J266">
            <v>6000</v>
          </cell>
          <cell r="K266">
            <v>394.52</v>
          </cell>
          <cell r="L266">
            <v>549.62</v>
          </cell>
          <cell r="M266">
            <v>68.7</v>
          </cell>
          <cell r="N266">
            <v>85.88</v>
          </cell>
          <cell r="O266">
            <v>68.7</v>
          </cell>
          <cell r="P266">
            <v>178.62</v>
          </cell>
          <cell r="Q266">
            <v>89.31</v>
          </cell>
          <cell r="R266">
            <v>116.1</v>
          </cell>
          <cell r="S266">
            <v>6.87</v>
          </cell>
          <cell r="T266">
            <v>8.59</v>
          </cell>
          <cell r="U266">
            <v>6.87</v>
          </cell>
          <cell r="V266" t="str">
            <v>158-122641-2</v>
          </cell>
          <cell r="X266" t="str">
            <v>CAD (H)</v>
          </cell>
          <cell r="Y266" t="str">
            <v>1st</v>
          </cell>
        </row>
        <row r="267">
          <cell r="A267" t="str">
            <v>V-600</v>
          </cell>
          <cell r="B267" t="str">
            <v>Mr.</v>
          </cell>
          <cell r="C267" t="str">
            <v>LUCENA</v>
          </cell>
          <cell r="D267" t="str">
            <v>Ronnie</v>
          </cell>
          <cell r="E267" t="str">
            <v>Madrid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158-122627-8</v>
          </cell>
          <cell r="X267" t="str">
            <v>CAD (H)</v>
          </cell>
          <cell r="Y267" t="str">
            <v>1st</v>
          </cell>
        </row>
        <row r="268">
          <cell r="A268" t="str">
            <v>V-601</v>
          </cell>
          <cell r="B268" t="str">
            <v>Mr.</v>
          </cell>
          <cell r="C268" t="str">
            <v>MANANSALA</v>
          </cell>
          <cell r="D268" t="str">
            <v>Carby</v>
          </cell>
          <cell r="E268" t="str">
            <v>Maniti</v>
          </cell>
          <cell r="F268">
            <v>39055</v>
          </cell>
          <cell r="G268" t="str">
            <v>Lighting CAD Encoder</v>
          </cell>
          <cell r="H268" t="str">
            <v>S</v>
          </cell>
          <cell r="I268">
            <v>12000</v>
          </cell>
          <cell r="J268">
            <v>6000</v>
          </cell>
          <cell r="K268">
            <v>394.52</v>
          </cell>
          <cell r="L268">
            <v>549.62</v>
          </cell>
          <cell r="M268">
            <v>68.7</v>
          </cell>
          <cell r="N268">
            <v>85.88</v>
          </cell>
          <cell r="O268">
            <v>68.7</v>
          </cell>
          <cell r="P268">
            <v>178.62</v>
          </cell>
          <cell r="Q268">
            <v>89.31</v>
          </cell>
          <cell r="R268">
            <v>116.1</v>
          </cell>
          <cell r="S268">
            <v>6.87</v>
          </cell>
          <cell r="T268">
            <v>8.59</v>
          </cell>
          <cell r="U268">
            <v>6.87</v>
          </cell>
          <cell r="V268" t="str">
            <v>158-122637-0</v>
          </cell>
          <cell r="X268" t="str">
            <v>CAD (H)</v>
          </cell>
          <cell r="Y268" t="str">
            <v>1st</v>
          </cell>
        </row>
        <row r="269">
          <cell r="A269" t="str">
            <v>V-602</v>
          </cell>
          <cell r="B269" t="str">
            <v>Mr.</v>
          </cell>
          <cell r="C269" t="str">
            <v>SAN JUAN</v>
          </cell>
          <cell r="D269" t="str">
            <v>Reniel</v>
          </cell>
          <cell r="E269" t="str">
            <v>Domingo</v>
          </cell>
          <cell r="F269">
            <v>39055</v>
          </cell>
          <cell r="G269" t="str">
            <v>CAD Encoder</v>
          </cell>
          <cell r="H269" t="str">
            <v>S</v>
          </cell>
          <cell r="I269">
            <v>12000</v>
          </cell>
          <cell r="J269">
            <v>6000</v>
          </cell>
          <cell r="K269">
            <v>394.52</v>
          </cell>
          <cell r="L269">
            <v>549.62</v>
          </cell>
          <cell r="M269">
            <v>68.7</v>
          </cell>
          <cell r="N269">
            <v>85.88</v>
          </cell>
          <cell r="O269">
            <v>68.7</v>
          </cell>
          <cell r="P269">
            <v>178.62</v>
          </cell>
          <cell r="Q269">
            <v>89.31</v>
          </cell>
          <cell r="R269">
            <v>116.1</v>
          </cell>
          <cell r="S269">
            <v>6.87</v>
          </cell>
          <cell r="T269">
            <v>8.59</v>
          </cell>
          <cell r="U269">
            <v>6.87</v>
          </cell>
          <cell r="V269" t="str">
            <v>158-122625-4</v>
          </cell>
          <cell r="X269" t="str">
            <v>CAD (H)</v>
          </cell>
          <cell r="Y269" t="str">
            <v>1st</v>
          </cell>
        </row>
        <row r="270">
          <cell r="A270" t="str">
            <v>V-603</v>
          </cell>
          <cell r="B270" t="str">
            <v>Mr.</v>
          </cell>
          <cell r="C270" t="str">
            <v>TERRADO</v>
          </cell>
          <cell r="D270" t="str">
            <v>Marvin</v>
          </cell>
          <cell r="E270" t="str">
            <v>Gotoc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10500</v>
          </cell>
          <cell r="J270">
            <v>5250</v>
          </cell>
          <cell r="K270">
            <v>345.21</v>
          </cell>
          <cell r="L270">
            <v>480.92</v>
          </cell>
          <cell r="M270">
            <v>60.12</v>
          </cell>
          <cell r="N270">
            <v>75.150000000000006</v>
          </cell>
          <cell r="O270">
            <v>60.12</v>
          </cell>
          <cell r="P270">
            <v>156.31</v>
          </cell>
          <cell r="Q270">
            <v>78.16</v>
          </cell>
          <cell r="R270">
            <v>101.6</v>
          </cell>
          <cell r="S270">
            <v>6.01</v>
          </cell>
          <cell r="T270">
            <v>7.52</v>
          </cell>
          <cell r="U270">
            <v>6.01</v>
          </cell>
          <cell r="V270" t="str">
            <v>158-122626-6</v>
          </cell>
          <cell r="X270" t="str">
            <v>CAD (H)</v>
          </cell>
          <cell r="Y270" t="str">
            <v>1st</v>
          </cell>
        </row>
        <row r="271">
          <cell r="A271" t="str">
            <v>V-604</v>
          </cell>
          <cell r="B271" t="str">
            <v>Mr.</v>
          </cell>
          <cell r="C271" t="str">
            <v>YU</v>
          </cell>
          <cell r="D271" t="str">
            <v>Julius</v>
          </cell>
          <cell r="E271" t="str">
            <v>Tan</v>
          </cell>
          <cell r="F271">
            <v>39055</v>
          </cell>
          <cell r="G271" t="str">
            <v>CAD Encoder</v>
          </cell>
          <cell r="H271" t="str">
            <v>S</v>
          </cell>
          <cell r="I271">
            <v>18500</v>
          </cell>
          <cell r="J271">
            <v>9250</v>
          </cell>
          <cell r="K271">
            <v>608.22</v>
          </cell>
          <cell r="L271">
            <v>847.33</v>
          </cell>
          <cell r="M271">
            <v>105.92</v>
          </cell>
          <cell r="N271">
            <v>132.4</v>
          </cell>
          <cell r="O271">
            <v>105.92</v>
          </cell>
          <cell r="P271">
            <v>275.39</v>
          </cell>
          <cell r="Q271">
            <v>137.69999999999999</v>
          </cell>
          <cell r="R271">
            <v>179</v>
          </cell>
          <cell r="S271">
            <v>10.59</v>
          </cell>
          <cell r="T271">
            <v>13.24</v>
          </cell>
          <cell r="U271">
            <v>10.59</v>
          </cell>
          <cell r="V271" t="str">
            <v>158-122628-0</v>
          </cell>
          <cell r="X271" t="str">
            <v>CAD (H)</v>
          </cell>
          <cell r="Y271" t="str">
            <v>1st</v>
          </cell>
        </row>
        <row r="272">
          <cell r="A272" t="str">
            <v>V-605</v>
          </cell>
          <cell r="B272" t="str">
            <v>Mr.</v>
          </cell>
          <cell r="C272" t="str">
            <v>AGETANO</v>
          </cell>
          <cell r="D272" t="str">
            <v>Paul Adrian</v>
          </cell>
          <cell r="E272" t="str">
            <v>G</v>
          </cell>
          <cell r="F272">
            <v>39070</v>
          </cell>
          <cell r="G272" t="str">
            <v>CAD Encoder</v>
          </cell>
          <cell r="H272" t="str">
            <v>S</v>
          </cell>
          <cell r="I272">
            <v>12000</v>
          </cell>
          <cell r="J272">
            <v>6000</v>
          </cell>
          <cell r="K272">
            <v>394.52</v>
          </cell>
          <cell r="L272">
            <v>549.62</v>
          </cell>
          <cell r="M272">
            <v>68.7</v>
          </cell>
          <cell r="N272">
            <v>85.88</v>
          </cell>
          <cell r="O272">
            <v>68.7</v>
          </cell>
          <cell r="P272">
            <v>178.62</v>
          </cell>
          <cell r="Q272">
            <v>89.31</v>
          </cell>
          <cell r="R272">
            <v>116.1</v>
          </cell>
          <cell r="S272">
            <v>6.87</v>
          </cell>
          <cell r="T272">
            <v>8.59</v>
          </cell>
          <cell r="U272">
            <v>6.87</v>
          </cell>
          <cell r="V272" t="str">
            <v>158-122661-8</v>
          </cell>
          <cell r="X272" t="str">
            <v>CAD (H)</v>
          </cell>
          <cell r="Y272" t="str">
            <v>1st</v>
          </cell>
        </row>
        <row r="273">
          <cell r="A273" t="str">
            <v>V-606</v>
          </cell>
          <cell r="B273" t="str">
            <v>Mr.</v>
          </cell>
          <cell r="C273" t="str">
            <v>DE GUZMAN</v>
          </cell>
          <cell r="D273" t="str">
            <v>Paul Norman</v>
          </cell>
          <cell r="E273" t="str">
            <v>U</v>
          </cell>
          <cell r="F273">
            <v>39070</v>
          </cell>
          <cell r="G273" t="str">
            <v>CAD Encoder</v>
          </cell>
          <cell r="H273" t="str">
            <v>S</v>
          </cell>
          <cell r="I273">
            <v>10500</v>
          </cell>
          <cell r="J273">
            <v>5250</v>
          </cell>
          <cell r="K273">
            <v>345.21</v>
          </cell>
          <cell r="L273">
            <v>480.92</v>
          </cell>
          <cell r="M273">
            <v>60.12</v>
          </cell>
          <cell r="N273">
            <v>75.150000000000006</v>
          </cell>
          <cell r="O273">
            <v>60.12</v>
          </cell>
          <cell r="P273">
            <v>156.31</v>
          </cell>
          <cell r="Q273">
            <v>78.16</v>
          </cell>
          <cell r="R273">
            <v>101.6</v>
          </cell>
          <cell r="S273">
            <v>6.01</v>
          </cell>
          <cell r="T273">
            <v>7.52</v>
          </cell>
          <cell r="U273">
            <v>6.01</v>
          </cell>
          <cell r="V273" t="str">
            <v>158-122657-6</v>
          </cell>
          <cell r="X273" t="str">
            <v>CAD (H)</v>
          </cell>
          <cell r="Y273" t="str">
            <v>1st</v>
          </cell>
        </row>
        <row r="274">
          <cell r="A274" t="str">
            <v>V-607</v>
          </cell>
          <cell r="B274" t="str">
            <v>Mr.</v>
          </cell>
          <cell r="C274" t="str">
            <v>LLANETA</v>
          </cell>
          <cell r="D274" t="str">
            <v>Michel George</v>
          </cell>
          <cell r="E274" t="str">
            <v>G</v>
          </cell>
          <cell r="F274">
            <v>39070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158-122655-2</v>
          </cell>
          <cell r="X274" t="str">
            <v>CAD (Graphics)</v>
          </cell>
          <cell r="Y274" t="str">
            <v>1st</v>
          </cell>
        </row>
        <row r="275">
          <cell r="A275" t="str">
            <v>V-608</v>
          </cell>
          <cell r="B275" t="str">
            <v>Mr.</v>
          </cell>
          <cell r="C275" t="str">
            <v>MAGAT</v>
          </cell>
          <cell r="D275" t="str">
            <v>Allain</v>
          </cell>
          <cell r="E275" t="str">
            <v>T</v>
          </cell>
          <cell r="F275">
            <v>39070</v>
          </cell>
          <cell r="G275" t="str">
            <v>CAD Encoder</v>
          </cell>
          <cell r="H275" t="str">
            <v>S</v>
          </cell>
          <cell r="I275">
            <v>12000</v>
          </cell>
          <cell r="J275">
            <v>6000</v>
          </cell>
          <cell r="K275">
            <v>394.52</v>
          </cell>
          <cell r="L275">
            <v>549.62</v>
          </cell>
          <cell r="M275">
            <v>68.7</v>
          </cell>
          <cell r="N275">
            <v>85.88</v>
          </cell>
          <cell r="O275">
            <v>68.7</v>
          </cell>
          <cell r="P275">
            <v>178.62</v>
          </cell>
          <cell r="Q275">
            <v>89.31</v>
          </cell>
          <cell r="R275">
            <v>116.1</v>
          </cell>
          <cell r="S275">
            <v>6.87</v>
          </cell>
          <cell r="T275">
            <v>8.59</v>
          </cell>
          <cell r="U275">
            <v>6.87</v>
          </cell>
          <cell r="V275" t="str">
            <v>158-122648.5</v>
          </cell>
          <cell r="X275" t="str">
            <v>CAD (Graphics)</v>
          </cell>
          <cell r="Y275" t="str">
            <v>1st</v>
          </cell>
        </row>
        <row r="276">
          <cell r="A276" t="str">
            <v>V-609</v>
          </cell>
          <cell r="B276" t="str">
            <v>Mr.</v>
          </cell>
          <cell r="C276" t="str">
            <v>OLAP</v>
          </cell>
          <cell r="D276" t="str">
            <v>Rene</v>
          </cell>
          <cell r="E276" t="str">
            <v>Aldueza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10500</v>
          </cell>
          <cell r="J276">
            <v>5250</v>
          </cell>
          <cell r="K276">
            <v>345.21</v>
          </cell>
          <cell r="L276">
            <v>480.92</v>
          </cell>
          <cell r="M276">
            <v>60.12</v>
          </cell>
          <cell r="N276">
            <v>75.150000000000006</v>
          </cell>
          <cell r="O276">
            <v>60.12</v>
          </cell>
          <cell r="P276">
            <v>156.31</v>
          </cell>
          <cell r="Q276">
            <v>78.16</v>
          </cell>
          <cell r="R276">
            <v>101.6</v>
          </cell>
          <cell r="S276">
            <v>6.01</v>
          </cell>
          <cell r="T276">
            <v>7.52</v>
          </cell>
          <cell r="U276">
            <v>6.01</v>
          </cell>
          <cell r="V276" t="str">
            <v>158-122651-5</v>
          </cell>
          <cell r="X276" t="str">
            <v>CAD (H)</v>
          </cell>
          <cell r="Y276" t="str">
            <v>1st</v>
          </cell>
        </row>
        <row r="277">
          <cell r="A277" t="str">
            <v>V-610</v>
          </cell>
          <cell r="B277" t="str">
            <v>Mr.</v>
          </cell>
          <cell r="C277" t="str">
            <v>REPOLDO</v>
          </cell>
          <cell r="D277" t="str">
            <v>Ramon Nonato</v>
          </cell>
          <cell r="E277" t="str">
            <v>T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12000</v>
          </cell>
          <cell r="J277">
            <v>6000</v>
          </cell>
          <cell r="K277">
            <v>394.52</v>
          </cell>
          <cell r="L277">
            <v>549.62</v>
          </cell>
          <cell r="M277">
            <v>68.7</v>
          </cell>
          <cell r="N277">
            <v>85.88</v>
          </cell>
          <cell r="O277">
            <v>68.7</v>
          </cell>
          <cell r="P277">
            <v>178.62</v>
          </cell>
          <cell r="Q277">
            <v>89.31</v>
          </cell>
          <cell r="R277">
            <v>116.1</v>
          </cell>
          <cell r="S277">
            <v>6.87</v>
          </cell>
          <cell r="T277">
            <v>8.59</v>
          </cell>
          <cell r="U277">
            <v>6.87</v>
          </cell>
          <cell r="V277" t="str">
            <v>158-122656-4</v>
          </cell>
          <cell r="X277" t="str">
            <v>CAD (H)</v>
          </cell>
          <cell r="Y277" t="str">
            <v>1st</v>
          </cell>
        </row>
        <row r="278">
          <cell r="A278" t="str">
            <v>V-611</v>
          </cell>
          <cell r="B278" t="str">
            <v>Mr.</v>
          </cell>
          <cell r="C278" t="str">
            <v>SERRANO</v>
          </cell>
          <cell r="D278" t="str">
            <v>Mark Gerard</v>
          </cell>
          <cell r="E278" t="str">
            <v>P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158-122654-0</v>
          </cell>
          <cell r="X278" t="str">
            <v>CAD (H)</v>
          </cell>
          <cell r="Y278" t="str">
            <v>1st</v>
          </cell>
        </row>
        <row r="279">
          <cell r="A279" t="str">
            <v>V-612</v>
          </cell>
          <cell r="B279" t="str">
            <v>Mr.</v>
          </cell>
          <cell r="C279" t="str">
            <v>SILVA</v>
          </cell>
          <cell r="D279" t="str">
            <v>Johnny</v>
          </cell>
          <cell r="E279" t="str">
            <v>N</v>
          </cell>
          <cell r="F279">
            <v>39070</v>
          </cell>
          <cell r="G279" t="str">
            <v>Renderer</v>
          </cell>
          <cell r="H279" t="str">
            <v>S</v>
          </cell>
          <cell r="I279">
            <v>15000</v>
          </cell>
          <cell r="J279">
            <v>7500</v>
          </cell>
          <cell r="K279">
            <v>493.15</v>
          </cell>
          <cell r="L279">
            <v>687.02</v>
          </cell>
          <cell r="M279">
            <v>85.88</v>
          </cell>
          <cell r="N279">
            <v>107.35</v>
          </cell>
          <cell r="O279">
            <v>85.88</v>
          </cell>
          <cell r="P279">
            <v>223.29</v>
          </cell>
          <cell r="Q279">
            <v>111.64</v>
          </cell>
          <cell r="R279">
            <v>145.13999999999999</v>
          </cell>
          <cell r="S279">
            <v>8.59</v>
          </cell>
          <cell r="T279">
            <v>10.74</v>
          </cell>
          <cell r="U279">
            <v>8.59</v>
          </cell>
          <cell r="V279" t="str">
            <v>158-122652-7</v>
          </cell>
          <cell r="X279" t="str">
            <v>Renderer</v>
          </cell>
          <cell r="Y279" t="str">
            <v>1st</v>
          </cell>
        </row>
        <row r="280">
          <cell r="A280" t="str">
            <v>V-613</v>
          </cell>
          <cell r="B280" t="str">
            <v>Mr.</v>
          </cell>
          <cell r="C280" t="str">
            <v>ZAPATA</v>
          </cell>
          <cell r="D280" t="str">
            <v xml:space="preserve">Denmark </v>
          </cell>
          <cell r="E280" t="str">
            <v>L</v>
          </cell>
          <cell r="F280">
            <v>39071</v>
          </cell>
          <cell r="G280" t="str">
            <v>CAD Encoder</v>
          </cell>
          <cell r="H280" t="str">
            <v>S</v>
          </cell>
          <cell r="I280">
            <v>12000</v>
          </cell>
          <cell r="J280">
            <v>6000</v>
          </cell>
          <cell r="K280">
            <v>394.52</v>
          </cell>
          <cell r="L280">
            <v>549.62</v>
          </cell>
          <cell r="M280">
            <v>68.7</v>
          </cell>
          <cell r="N280">
            <v>85.88</v>
          </cell>
          <cell r="O280">
            <v>68.7</v>
          </cell>
          <cell r="P280">
            <v>178.62</v>
          </cell>
          <cell r="Q280">
            <v>89.31</v>
          </cell>
          <cell r="R280">
            <v>116.1</v>
          </cell>
          <cell r="S280">
            <v>6.87</v>
          </cell>
          <cell r="T280">
            <v>8.59</v>
          </cell>
          <cell r="U280">
            <v>6.87</v>
          </cell>
          <cell r="V280" t="str">
            <v>158-122658-8</v>
          </cell>
          <cell r="X280" t="str">
            <v>CAD (H)</v>
          </cell>
          <cell r="Y280" t="str">
            <v>1st</v>
          </cell>
        </row>
        <row r="281">
          <cell r="A281" t="str">
            <v>V-614</v>
          </cell>
          <cell r="B281" t="str">
            <v>Mr.</v>
          </cell>
          <cell r="C281" t="str">
            <v>ANDRES</v>
          </cell>
          <cell r="D281" t="str">
            <v>Ernesto</v>
          </cell>
          <cell r="E281" t="str">
            <v>P</v>
          </cell>
          <cell r="F281">
            <v>39084</v>
          </cell>
          <cell r="G281" t="str">
            <v>Designer 3 - (H)</v>
          </cell>
          <cell r="H281" t="str">
            <v>ME</v>
          </cell>
          <cell r="I281">
            <v>32000</v>
          </cell>
          <cell r="J281">
            <v>16000</v>
          </cell>
          <cell r="K281">
            <v>1052.05</v>
          </cell>
          <cell r="L281">
            <v>1465.65</v>
          </cell>
          <cell r="M281">
            <v>183.21</v>
          </cell>
          <cell r="N281">
            <v>229.01</v>
          </cell>
          <cell r="O281">
            <v>183.21</v>
          </cell>
          <cell r="P281">
            <v>476.35</v>
          </cell>
          <cell r="Q281">
            <v>238.17</v>
          </cell>
          <cell r="R281">
            <v>309.62</v>
          </cell>
          <cell r="S281">
            <v>18.32</v>
          </cell>
          <cell r="T281">
            <v>22.9</v>
          </cell>
          <cell r="U281">
            <v>18.32</v>
          </cell>
          <cell r="V281" t="str">
            <v>158-122650-3</v>
          </cell>
          <cell r="X281" t="str">
            <v>Team Leader - H</v>
          </cell>
          <cell r="Y281" t="str">
            <v>1st</v>
          </cell>
        </row>
        <row r="282">
          <cell r="A282" t="str">
            <v>V-615</v>
          </cell>
          <cell r="B282" t="str">
            <v>Mr.</v>
          </cell>
          <cell r="C282" t="str">
            <v>BAUTISTA</v>
          </cell>
          <cell r="D282" t="str">
            <v>Edgardo Jr.</v>
          </cell>
          <cell r="E282" t="str">
            <v>P</v>
          </cell>
          <cell r="F282">
            <v>39084</v>
          </cell>
          <cell r="G282" t="str">
            <v>Designer 3 - (H)</v>
          </cell>
          <cell r="H282" t="str">
            <v>ME</v>
          </cell>
          <cell r="I282">
            <v>40000</v>
          </cell>
          <cell r="J282">
            <v>20000</v>
          </cell>
          <cell r="K282">
            <v>1315.07</v>
          </cell>
          <cell r="L282">
            <v>1832.06</v>
          </cell>
          <cell r="M282">
            <v>229.01</v>
          </cell>
          <cell r="N282">
            <v>286.26</v>
          </cell>
          <cell r="O282">
            <v>229.01</v>
          </cell>
          <cell r="P282">
            <v>595.42999999999995</v>
          </cell>
          <cell r="Q282">
            <v>297.70999999999998</v>
          </cell>
          <cell r="R282">
            <v>387.03</v>
          </cell>
          <cell r="S282">
            <v>22.9</v>
          </cell>
          <cell r="T282">
            <v>28.63</v>
          </cell>
          <cell r="U282">
            <v>22.9</v>
          </cell>
          <cell r="V282" t="str">
            <v>158-122644-8</v>
          </cell>
          <cell r="X282" t="str">
            <v>Team Leader - H</v>
          </cell>
          <cell r="Y282" t="str">
            <v>1st</v>
          </cell>
        </row>
        <row r="283">
          <cell r="A283" t="str">
            <v>V-616</v>
          </cell>
          <cell r="B283" t="str">
            <v>Ms.</v>
          </cell>
          <cell r="C283" t="str">
            <v>JULIANO</v>
          </cell>
          <cell r="D283" t="str">
            <v xml:space="preserve">Jennie Lyn </v>
          </cell>
          <cell r="E283" t="str">
            <v>B</v>
          </cell>
          <cell r="F283">
            <v>39084</v>
          </cell>
          <cell r="G283" t="str">
            <v>Designer 3 - (H)</v>
          </cell>
          <cell r="H283" t="str">
            <v>S</v>
          </cell>
          <cell r="I283">
            <v>27000</v>
          </cell>
          <cell r="J283">
            <v>13500</v>
          </cell>
          <cell r="K283">
            <v>887.67</v>
          </cell>
          <cell r="L283">
            <v>1236.6400000000001</v>
          </cell>
          <cell r="M283">
            <v>154.58000000000001</v>
          </cell>
          <cell r="N283">
            <v>193.23</v>
          </cell>
          <cell r="O283">
            <v>154.58000000000001</v>
          </cell>
          <cell r="P283">
            <v>401.91</v>
          </cell>
          <cell r="Q283">
            <v>200.95</v>
          </cell>
          <cell r="R283">
            <v>261.24</v>
          </cell>
          <cell r="S283">
            <v>15.46</v>
          </cell>
          <cell r="T283">
            <v>19.32</v>
          </cell>
          <cell r="U283">
            <v>15.46</v>
          </cell>
          <cell r="V283" t="str">
            <v>158-122647-3</v>
          </cell>
          <cell r="X283" t="str">
            <v>Team Leader - H</v>
          </cell>
          <cell r="Y283" t="str">
            <v>1st</v>
          </cell>
        </row>
        <row r="284">
          <cell r="A284" t="str">
            <v>V-617</v>
          </cell>
          <cell r="B284" t="str">
            <v>Ms.</v>
          </cell>
          <cell r="C284" t="str">
            <v>MARCIAL</v>
          </cell>
          <cell r="D284" t="str">
            <v>Minelio</v>
          </cell>
          <cell r="E284" t="str">
            <v>E</v>
          </cell>
          <cell r="F284">
            <v>39084</v>
          </cell>
          <cell r="G284" t="str">
            <v>Designer 3 - (H)</v>
          </cell>
          <cell r="H284" t="str">
            <v>ME</v>
          </cell>
          <cell r="I284">
            <v>30000</v>
          </cell>
          <cell r="J284">
            <v>15000</v>
          </cell>
          <cell r="K284">
            <v>986.3</v>
          </cell>
          <cell r="L284">
            <v>1374.05</v>
          </cell>
          <cell r="M284">
            <v>171.76</v>
          </cell>
          <cell r="N284">
            <v>214.7</v>
          </cell>
          <cell r="O284">
            <v>171.76</v>
          </cell>
          <cell r="P284">
            <v>446.58</v>
          </cell>
          <cell r="Q284">
            <v>223.29</v>
          </cell>
          <cell r="R284">
            <v>290.27</v>
          </cell>
          <cell r="S284">
            <v>17.18</v>
          </cell>
          <cell r="T284">
            <v>21.47</v>
          </cell>
          <cell r="U284">
            <v>17.18</v>
          </cell>
          <cell r="V284" t="str">
            <v>158-122645-0</v>
          </cell>
          <cell r="X284" t="str">
            <v>Team Leader - H</v>
          </cell>
          <cell r="Y284" t="str">
            <v>1st</v>
          </cell>
        </row>
        <row r="285">
          <cell r="A285" t="str">
            <v>V-618</v>
          </cell>
          <cell r="B285" t="str">
            <v>Mr.</v>
          </cell>
          <cell r="C285" t="str">
            <v>OTANI</v>
          </cell>
          <cell r="D285" t="str">
            <v>Erwin</v>
          </cell>
          <cell r="E285" t="str">
            <v>A</v>
          </cell>
          <cell r="F285">
            <v>39090</v>
          </cell>
          <cell r="G285" t="str">
            <v>CAD Encoder</v>
          </cell>
          <cell r="H285" t="str">
            <v>S</v>
          </cell>
          <cell r="I285">
            <v>10500</v>
          </cell>
          <cell r="J285">
            <v>5250</v>
          </cell>
          <cell r="K285">
            <v>345.21</v>
          </cell>
          <cell r="L285">
            <v>480.92</v>
          </cell>
          <cell r="M285">
            <v>60.12</v>
          </cell>
          <cell r="N285">
            <v>75.150000000000006</v>
          </cell>
          <cell r="O285">
            <v>60.12</v>
          </cell>
          <cell r="P285">
            <v>156.31</v>
          </cell>
          <cell r="Q285">
            <v>78.16</v>
          </cell>
          <cell r="R285">
            <v>101.6</v>
          </cell>
          <cell r="S285">
            <v>6.01</v>
          </cell>
          <cell r="T285">
            <v>7.52</v>
          </cell>
          <cell r="U285">
            <v>6.01</v>
          </cell>
          <cell r="V285" t="str">
            <v>to follow</v>
          </cell>
          <cell r="X285" t="str">
            <v>CAD (H)</v>
          </cell>
          <cell r="Y285" t="str">
            <v>1st</v>
          </cell>
        </row>
        <row r="286">
          <cell r="A286" t="str">
            <v>V-619</v>
          </cell>
          <cell r="B286" t="str">
            <v>Ms.</v>
          </cell>
          <cell r="C286" t="str">
            <v>RAGAS</v>
          </cell>
          <cell r="D286" t="str">
            <v>Mary Grace</v>
          </cell>
          <cell r="E286" t="str">
            <v>A</v>
          </cell>
          <cell r="F286">
            <v>39090</v>
          </cell>
          <cell r="G286" t="str">
            <v>CAD Encoder</v>
          </cell>
          <cell r="H286" t="str">
            <v>S</v>
          </cell>
          <cell r="I286">
            <v>12000</v>
          </cell>
          <cell r="J286">
            <v>6000</v>
          </cell>
          <cell r="K286">
            <v>394.52</v>
          </cell>
          <cell r="L286">
            <v>549.62</v>
          </cell>
          <cell r="M286">
            <v>68.7</v>
          </cell>
          <cell r="N286">
            <v>85.88</v>
          </cell>
          <cell r="O286">
            <v>68.7</v>
          </cell>
          <cell r="P286">
            <v>178.62</v>
          </cell>
          <cell r="Q286">
            <v>89.31</v>
          </cell>
          <cell r="R286">
            <v>116.1</v>
          </cell>
          <cell r="S286">
            <v>6.87</v>
          </cell>
          <cell r="T286">
            <v>8.59</v>
          </cell>
          <cell r="U286">
            <v>6.87</v>
          </cell>
          <cell r="V286" t="str">
            <v>158-122660-6</v>
          </cell>
          <cell r="X286" t="str">
            <v>CAD (H)</v>
          </cell>
          <cell r="Y286" t="str">
            <v>1st</v>
          </cell>
        </row>
        <row r="287">
          <cell r="A287" t="str">
            <v>V-620</v>
          </cell>
          <cell r="B287" t="str">
            <v>Mr.</v>
          </cell>
          <cell r="C287" t="str">
            <v>VILLANUEVA</v>
          </cell>
          <cell r="D287" t="str">
            <v>Dynn</v>
          </cell>
          <cell r="E287" t="str">
            <v>A</v>
          </cell>
          <cell r="F287">
            <v>39090</v>
          </cell>
          <cell r="G287" t="str">
            <v>CAD Encoder</v>
          </cell>
          <cell r="H287" t="str">
            <v>S</v>
          </cell>
          <cell r="I287">
            <v>10500</v>
          </cell>
          <cell r="J287">
            <v>5250</v>
          </cell>
          <cell r="K287">
            <v>345.21</v>
          </cell>
          <cell r="L287">
            <v>480.92</v>
          </cell>
          <cell r="M287">
            <v>60.12</v>
          </cell>
          <cell r="N287">
            <v>75.150000000000006</v>
          </cell>
          <cell r="O287">
            <v>60.12</v>
          </cell>
          <cell r="P287">
            <v>156.31</v>
          </cell>
          <cell r="Q287">
            <v>78.16</v>
          </cell>
          <cell r="R287">
            <v>101.6</v>
          </cell>
          <cell r="S287">
            <v>6.01</v>
          </cell>
          <cell r="T287">
            <v>7.52</v>
          </cell>
          <cell r="U287">
            <v>6.01</v>
          </cell>
          <cell r="V287" t="str">
            <v>158-122659-0</v>
          </cell>
          <cell r="X287" t="str">
            <v>CAD (H)</v>
          </cell>
          <cell r="Y287" t="str">
            <v>1st</v>
          </cell>
        </row>
        <row r="288">
          <cell r="A288" t="str">
            <v>V-621</v>
          </cell>
          <cell r="B288" t="str">
            <v>Mr.</v>
          </cell>
          <cell r="C288" t="str">
            <v>CASTRO</v>
          </cell>
          <cell r="D288" t="str">
            <v>Norman</v>
          </cell>
          <cell r="E288" t="str">
            <v>Pineda</v>
          </cell>
          <cell r="F288">
            <v>39091</v>
          </cell>
          <cell r="G288" t="str">
            <v>CAD Encoder</v>
          </cell>
          <cell r="H288" t="str">
            <v>S</v>
          </cell>
          <cell r="I288">
            <v>10500</v>
          </cell>
          <cell r="J288">
            <v>5250</v>
          </cell>
          <cell r="K288">
            <v>345.21</v>
          </cell>
          <cell r="L288">
            <v>480.92</v>
          </cell>
          <cell r="M288">
            <v>60.12</v>
          </cell>
          <cell r="N288">
            <v>75.150000000000006</v>
          </cell>
          <cell r="O288">
            <v>60.12</v>
          </cell>
          <cell r="P288">
            <v>156.31</v>
          </cell>
          <cell r="Q288">
            <v>78.16</v>
          </cell>
          <cell r="R288">
            <v>101.6</v>
          </cell>
          <cell r="S288">
            <v>6.01</v>
          </cell>
          <cell r="T288">
            <v>7.52</v>
          </cell>
          <cell r="U288">
            <v>6.01</v>
          </cell>
          <cell r="V288" t="str">
            <v>to follow</v>
          </cell>
          <cell r="X288" t="str">
            <v>CAD (H)</v>
          </cell>
          <cell r="Y288" t="str">
            <v>1st</v>
          </cell>
        </row>
        <row r="289">
          <cell r="A289" t="str">
            <v>V-622</v>
          </cell>
          <cell r="B289" t="str">
            <v>Ms.</v>
          </cell>
          <cell r="C289" t="str">
            <v>BARBA</v>
          </cell>
          <cell r="D289" t="str">
            <v>Anna Gianelli</v>
          </cell>
          <cell r="E289" t="str">
            <v>Austria</v>
          </cell>
          <cell r="F289">
            <v>39091</v>
          </cell>
          <cell r="G289" t="str">
            <v>CAD Encoder</v>
          </cell>
          <cell r="H289" t="str">
            <v>S</v>
          </cell>
          <cell r="I289">
            <v>10500</v>
          </cell>
          <cell r="J289">
            <v>5250</v>
          </cell>
          <cell r="K289">
            <v>345.21</v>
          </cell>
          <cell r="L289">
            <v>480.92</v>
          </cell>
          <cell r="M289">
            <v>60.12</v>
          </cell>
          <cell r="N289">
            <v>75.150000000000006</v>
          </cell>
          <cell r="O289">
            <v>60.12</v>
          </cell>
          <cell r="P289">
            <v>156.31</v>
          </cell>
          <cell r="Q289">
            <v>78.16</v>
          </cell>
          <cell r="R289">
            <v>101.6</v>
          </cell>
          <cell r="S289">
            <v>6.01</v>
          </cell>
          <cell r="T289">
            <v>7.52</v>
          </cell>
          <cell r="U289">
            <v>6.01</v>
          </cell>
          <cell r="V289" t="str">
            <v>to follow</v>
          </cell>
          <cell r="X289" t="str">
            <v>CAD (H)</v>
          </cell>
          <cell r="Y289" t="str">
            <v>1st</v>
          </cell>
        </row>
        <row r="290">
          <cell r="A290" t="str">
            <v>V-623</v>
          </cell>
          <cell r="B290" t="str">
            <v>Mr.</v>
          </cell>
          <cell r="C290" t="str">
            <v>CATAPANG</v>
          </cell>
          <cell r="D290" t="str">
            <v>Romeo Jr.</v>
          </cell>
          <cell r="E290" t="str">
            <v>E</v>
          </cell>
          <cell r="F290">
            <v>39097</v>
          </cell>
          <cell r="G290" t="str">
            <v>Designer 3 - (H)</v>
          </cell>
          <cell r="H290" t="str">
            <v>S</v>
          </cell>
          <cell r="I290">
            <v>35000</v>
          </cell>
          <cell r="J290">
            <v>17500</v>
          </cell>
          <cell r="K290">
            <v>1150.68</v>
          </cell>
          <cell r="L290">
            <v>1603.05</v>
          </cell>
          <cell r="M290">
            <v>200.38</v>
          </cell>
          <cell r="N290">
            <v>250.48</v>
          </cell>
          <cell r="O290">
            <v>200.38</v>
          </cell>
          <cell r="P290">
            <v>520.99</v>
          </cell>
          <cell r="Q290">
            <v>260.49</v>
          </cell>
          <cell r="R290">
            <v>338.64</v>
          </cell>
          <cell r="S290">
            <v>20.04</v>
          </cell>
          <cell r="T290">
            <v>25.05</v>
          </cell>
          <cell r="U290">
            <v>20.04</v>
          </cell>
          <cell r="V290" t="str">
            <v>to follow</v>
          </cell>
          <cell r="X290" t="str">
            <v>Team Leader - H</v>
          </cell>
          <cell r="Y290" t="str">
            <v>1st</v>
          </cell>
        </row>
        <row r="291">
          <cell r="A291" t="str">
            <v>V-624</v>
          </cell>
          <cell r="B291" t="str">
            <v>Ms.</v>
          </cell>
          <cell r="C291" t="str">
            <v>CORREA</v>
          </cell>
          <cell r="D291" t="str">
            <v>Jessiel</v>
          </cell>
          <cell r="E291" t="str">
            <v>Sayco</v>
          </cell>
          <cell r="F291">
            <v>39097</v>
          </cell>
          <cell r="G291" t="str">
            <v>CAD Encoder</v>
          </cell>
          <cell r="H291" t="str">
            <v>S</v>
          </cell>
          <cell r="I291">
            <v>12000</v>
          </cell>
          <cell r="J291">
            <v>6000</v>
          </cell>
          <cell r="K291">
            <v>394.52</v>
          </cell>
          <cell r="L291">
            <v>549.62</v>
          </cell>
          <cell r="M291">
            <v>68.7</v>
          </cell>
          <cell r="N291">
            <v>85.88</v>
          </cell>
          <cell r="O291">
            <v>68.7</v>
          </cell>
          <cell r="P291">
            <v>178.62</v>
          </cell>
          <cell r="Q291">
            <v>89.31</v>
          </cell>
          <cell r="R291">
            <v>116.1</v>
          </cell>
          <cell r="S291">
            <v>6.87</v>
          </cell>
          <cell r="T291">
            <v>8.59</v>
          </cell>
          <cell r="U291">
            <v>6.87</v>
          </cell>
          <cell r="V291" t="str">
            <v>to follow</v>
          </cell>
          <cell r="X291" t="str">
            <v>CAD (H)</v>
          </cell>
          <cell r="Y291" t="str">
            <v>1st</v>
          </cell>
        </row>
        <row r="292">
          <cell r="A292" t="str">
            <v>V-625</v>
          </cell>
          <cell r="B292" t="str">
            <v>Ms.</v>
          </cell>
          <cell r="C292" t="str">
            <v>SIERRA</v>
          </cell>
          <cell r="D292" t="str">
            <v>Maria Elena</v>
          </cell>
          <cell r="E292" t="str">
            <v>Q</v>
          </cell>
          <cell r="F292">
            <v>39104</v>
          </cell>
          <cell r="G292" t="str">
            <v>Administrative Clerk</v>
          </cell>
          <cell r="H292" t="str">
            <v>S</v>
          </cell>
          <cell r="I292">
            <v>11000</v>
          </cell>
          <cell r="J292">
            <v>5500</v>
          </cell>
          <cell r="K292">
            <v>361.64</v>
          </cell>
          <cell r="L292">
            <v>503.82</v>
          </cell>
          <cell r="M292">
            <v>62.98</v>
          </cell>
          <cell r="N292">
            <v>78.73</v>
          </cell>
          <cell r="O292">
            <v>62.98</v>
          </cell>
          <cell r="P292">
            <v>163.75</v>
          </cell>
          <cell r="Q292">
            <v>81.87</v>
          </cell>
          <cell r="R292">
            <v>106.44</v>
          </cell>
          <cell r="S292">
            <v>6.3</v>
          </cell>
          <cell r="T292">
            <v>7.87</v>
          </cell>
          <cell r="U292">
            <v>6.3</v>
          </cell>
          <cell r="V292" t="str">
            <v>158-122681-3</v>
          </cell>
          <cell r="X292" t="str">
            <v>Administrative Clerk</v>
          </cell>
          <cell r="Y292" t="str">
            <v>1st</v>
          </cell>
        </row>
        <row r="293">
          <cell r="A293" t="str">
            <v>V-626</v>
          </cell>
          <cell r="B293" t="str">
            <v>Ms.</v>
          </cell>
          <cell r="C293" t="str">
            <v>ECAT</v>
          </cell>
          <cell r="D293" t="str">
            <v>Monna Lissa</v>
          </cell>
          <cell r="E293" t="str">
            <v>Montajes</v>
          </cell>
          <cell r="F293">
            <v>39097</v>
          </cell>
          <cell r="G293" t="str">
            <v>CAD Encoder</v>
          </cell>
          <cell r="H293" t="str">
            <v>S</v>
          </cell>
          <cell r="I293">
            <v>12000</v>
          </cell>
          <cell r="J293">
            <v>6000</v>
          </cell>
          <cell r="K293">
            <v>394.52</v>
          </cell>
          <cell r="L293">
            <v>549.62</v>
          </cell>
          <cell r="M293">
            <v>68.7</v>
          </cell>
          <cell r="N293">
            <v>85.88</v>
          </cell>
          <cell r="O293">
            <v>68.7</v>
          </cell>
          <cell r="P293">
            <v>178.62</v>
          </cell>
          <cell r="Q293">
            <v>89.31</v>
          </cell>
          <cell r="R293">
            <v>116.1</v>
          </cell>
          <cell r="S293">
            <v>6.87</v>
          </cell>
          <cell r="T293">
            <v>8.59</v>
          </cell>
          <cell r="U293">
            <v>6.87</v>
          </cell>
          <cell r="V293" t="str">
            <v>to follow</v>
          </cell>
          <cell r="X293" t="str">
            <v>CAD (H)</v>
          </cell>
          <cell r="Y293" t="str">
            <v>1st</v>
          </cell>
        </row>
        <row r="294">
          <cell r="A294" t="str">
            <v>V-627</v>
          </cell>
          <cell r="B294" t="str">
            <v>Ms.</v>
          </cell>
          <cell r="C294" t="str">
            <v>INTAL</v>
          </cell>
          <cell r="D294" t="str">
            <v>Mary Grace</v>
          </cell>
          <cell r="E294" t="str">
            <v>S</v>
          </cell>
          <cell r="F294">
            <v>39104</v>
          </cell>
          <cell r="G294" t="str">
            <v>CAD Encoder</v>
          </cell>
          <cell r="H294" t="str">
            <v>S</v>
          </cell>
          <cell r="I294">
            <v>10500</v>
          </cell>
          <cell r="J294">
            <v>5250</v>
          </cell>
          <cell r="K294">
            <v>345.21</v>
          </cell>
          <cell r="L294">
            <v>480.92</v>
          </cell>
          <cell r="M294">
            <v>60.12</v>
          </cell>
          <cell r="N294">
            <v>75.150000000000006</v>
          </cell>
          <cell r="O294">
            <v>60.12</v>
          </cell>
          <cell r="P294">
            <v>156.31</v>
          </cell>
          <cell r="Q294">
            <v>78.16</v>
          </cell>
          <cell r="R294">
            <v>101.6</v>
          </cell>
          <cell r="S294">
            <v>6.01</v>
          </cell>
          <cell r="T294">
            <v>7.52</v>
          </cell>
          <cell r="U294">
            <v>6.01</v>
          </cell>
          <cell r="V294" t="str">
            <v>to follow</v>
          </cell>
          <cell r="X294" t="str">
            <v>CAD (H)</v>
          </cell>
          <cell r="Y294" t="str">
            <v>1st</v>
          </cell>
        </row>
        <row r="295">
          <cell r="A295" t="str">
            <v>V-628</v>
          </cell>
          <cell r="B295" t="str">
            <v>Mr.</v>
          </cell>
          <cell r="C295" t="str">
            <v>MANALILI</v>
          </cell>
          <cell r="D295" t="str">
            <v>Antonio Jr.</v>
          </cell>
          <cell r="E295" t="str">
            <v>P</v>
          </cell>
          <cell r="F295">
            <v>39097</v>
          </cell>
          <cell r="G295" t="str">
            <v>Designer 3 - (H)</v>
          </cell>
          <cell r="H295" t="str">
            <v>ME</v>
          </cell>
          <cell r="I295">
            <v>25000</v>
          </cell>
          <cell r="J295">
            <v>12500</v>
          </cell>
          <cell r="K295">
            <v>821.92</v>
          </cell>
          <cell r="L295">
            <v>1145.04</v>
          </cell>
          <cell r="M295">
            <v>143.13</v>
          </cell>
          <cell r="N295">
            <v>178.91</v>
          </cell>
          <cell r="O295">
            <v>143.13</v>
          </cell>
          <cell r="P295">
            <v>372.14</v>
          </cell>
          <cell r="Q295">
            <v>186.07</v>
          </cell>
          <cell r="R295">
            <v>241.89</v>
          </cell>
          <cell r="S295">
            <v>14.31</v>
          </cell>
          <cell r="T295">
            <v>17.89</v>
          </cell>
          <cell r="U295">
            <v>14.31</v>
          </cell>
          <cell r="V295" t="str">
            <v>158-122665-5</v>
          </cell>
          <cell r="X295" t="str">
            <v>Team Leader - H</v>
          </cell>
          <cell r="Y295" t="str">
            <v>1st</v>
          </cell>
        </row>
        <row r="298">
          <cell r="I298">
            <v>4839745.0048939232</v>
          </cell>
          <cell r="J298">
            <v>2978924.0100000002</v>
          </cell>
          <cell r="K298">
            <v>195874.66999999937</v>
          </cell>
          <cell r="L298">
            <v>272878.84000000026</v>
          </cell>
          <cell r="M298">
            <v>34110.209999999955</v>
          </cell>
          <cell r="N298">
            <v>43396.37000000001</v>
          </cell>
          <cell r="O298">
            <v>38517.349999999897</v>
          </cell>
          <cell r="P298">
            <v>75441.77999999981</v>
          </cell>
          <cell r="Q298">
            <v>44847.189999999981</v>
          </cell>
          <cell r="R298">
            <v>49036.799999999828</v>
          </cell>
          <cell r="S298">
            <v>3614.1600000000085</v>
          </cell>
          <cell r="T298">
            <v>4696.5000000000064</v>
          </cell>
          <cell r="U298">
            <v>4326.7900000000081</v>
          </cell>
        </row>
        <row r="306">
          <cell r="A306">
            <v>1</v>
          </cell>
          <cell r="B306">
            <v>2</v>
          </cell>
          <cell r="C306">
            <v>3</v>
          </cell>
          <cell r="D306">
            <v>4</v>
          </cell>
          <cell r="E306">
            <v>5</v>
          </cell>
          <cell r="F306">
            <v>6</v>
          </cell>
          <cell r="G306">
            <v>7</v>
          </cell>
          <cell r="H306">
            <v>8</v>
          </cell>
          <cell r="I306">
            <v>9</v>
          </cell>
          <cell r="J306">
            <v>10</v>
          </cell>
          <cell r="K306">
            <v>11</v>
          </cell>
          <cell r="L306">
            <v>12</v>
          </cell>
          <cell r="M306">
            <v>13</v>
          </cell>
          <cell r="N306">
            <v>14</v>
          </cell>
          <cell r="O306">
            <v>15</v>
          </cell>
          <cell r="P306">
            <v>16</v>
          </cell>
          <cell r="Q306">
            <v>17</v>
          </cell>
          <cell r="R306">
            <v>18</v>
          </cell>
          <cell r="S306">
            <v>19</v>
          </cell>
          <cell r="T306">
            <v>20</v>
          </cell>
          <cell r="U306">
            <v>21</v>
          </cell>
          <cell r="V306">
            <v>22</v>
          </cell>
          <cell r="W306">
            <v>23</v>
          </cell>
          <cell r="X306">
            <v>24</v>
          </cell>
          <cell r="Y306">
            <v>25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yroll-31January2008"/>
      <sheetName val="WorkGroupCostCenter"/>
      <sheetName val="Personal Calls 31January2008"/>
      <sheetName val="Adjustments31January2008"/>
      <sheetName val="Absences-December2007"/>
      <sheetName val="Overtime Hours-December 2007"/>
      <sheetName val="VL Unused for 2007"/>
      <sheetName val="Remittance Summary January 2008"/>
      <sheetName val="SSSContribution-January2008"/>
      <sheetName val="PhealthContribution-January2008"/>
      <sheetName val="BasicRate-January2008"/>
      <sheetName val="Adjustments-Promotions"/>
      <sheetName val="Resignations-January 2008"/>
      <sheetName val="MealandTranspoDecember2007"/>
      <sheetName val="V-446RCollada-Promotion"/>
      <sheetName val="Subject to 15% Final Tax"/>
      <sheetName val="SSS Loans"/>
      <sheetName val="Pag-ibigLoans"/>
      <sheetName val="Tax Table"/>
      <sheetName val="SSS Table"/>
      <sheetName val="Payroll-15January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VHS PHILIPPINES LTD.</v>
          </cell>
        </row>
        <row r="2">
          <cell r="A2" t="str">
            <v>BASIC RATE FOR JANUARY 2008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(H)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 (H)</v>
          </cell>
          <cell r="H8" t="str">
            <v>S/HF</v>
          </cell>
          <cell r="I8">
            <v>27984</v>
          </cell>
          <cell r="J8">
            <v>13992</v>
          </cell>
          <cell r="K8">
            <v>920.02</v>
          </cell>
          <cell r="L8">
            <v>1281.71</v>
          </cell>
          <cell r="M8">
            <v>160.21</v>
          </cell>
          <cell r="N8">
            <v>240.32</v>
          </cell>
          <cell r="O8">
            <v>320.42</v>
          </cell>
          <cell r="P8">
            <v>0</v>
          </cell>
          <cell r="Q8">
            <v>240.32</v>
          </cell>
          <cell r="R8">
            <v>0</v>
          </cell>
          <cell r="S8">
            <v>24.03</v>
          </cell>
          <cell r="T8">
            <v>36.049999999999997</v>
          </cell>
          <cell r="U8">
            <v>48.06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Officer</v>
          </cell>
          <cell r="H9" t="str">
            <v>ME2</v>
          </cell>
          <cell r="I9">
            <v>30000</v>
          </cell>
          <cell r="J9">
            <v>15000</v>
          </cell>
          <cell r="K9">
            <v>986.3</v>
          </cell>
          <cell r="L9">
            <v>1374.05</v>
          </cell>
          <cell r="M9">
            <v>171.76</v>
          </cell>
          <cell r="N9">
            <v>257.64</v>
          </cell>
          <cell r="O9">
            <v>343.52</v>
          </cell>
          <cell r="P9">
            <v>0</v>
          </cell>
          <cell r="Q9">
            <v>257.64</v>
          </cell>
          <cell r="R9">
            <v>0</v>
          </cell>
          <cell r="S9">
            <v>25.76</v>
          </cell>
          <cell r="T9">
            <v>38.65</v>
          </cell>
          <cell r="U9">
            <v>51.53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51750</v>
          </cell>
          <cell r="J10">
            <v>25875</v>
          </cell>
          <cell r="K10">
            <v>1701.37</v>
          </cell>
          <cell r="L10">
            <v>2370.23</v>
          </cell>
          <cell r="M10">
            <v>296.27999999999997</v>
          </cell>
          <cell r="N10">
            <v>444.42</v>
          </cell>
          <cell r="O10">
            <v>592.55999999999995</v>
          </cell>
          <cell r="P10">
            <v>0</v>
          </cell>
          <cell r="Q10">
            <v>444.42</v>
          </cell>
          <cell r="R10">
            <v>0</v>
          </cell>
          <cell r="S10">
            <v>44.44</v>
          </cell>
          <cell r="T10">
            <v>66.66</v>
          </cell>
          <cell r="U10">
            <v>88.88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V-183</v>
          </cell>
          <cell r="B11" t="str">
            <v>Ms.</v>
          </cell>
          <cell r="C11" t="str">
            <v xml:space="preserve">YAP </v>
          </cell>
          <cell r="D11" t="str">
            <v>Susan Ann</v>
          </cell>
          <cell r="E11" t="str">
            <v>Chua</v>
          </cell>
          <cell r="F11">
            <v>39307</v>
          </cell>
          <cell r="G11" t="str">
            <v>Asst. Production &amp; Standards Compliance &amp; Training Officer</v>
          </cell>
          <cell r="H11" t="str">
            <v>S</v>
          </cell>
          <cell r="I11">
            <v>28000</v>
          </cell>
          <cell r="J11">
            <v>14000</v>
          </cell>
          <cell r="K11">
            <v>920.55</v>
          </cell>
          <cell r="L11">
            <v>1282.44</v>
          </cell>
          <cell r="M11">
            <v>160.31</v>
          </cell>
          <cell r="N11">
            <v>200.39</v>
          </cell>
          <cell r="O11">
            <v>160.31</v>
          </cell>
          <cell r="P11">
            <v>416.81</v>
          </cell>
          <cell r="Q11">
            <v>208.4</v>
          </cell>
          <cell r="R11">
            <v>270.92</v>
          </cell>
          <cell r="S11">
            <v>16.03</v>
          </cell>
          <cell r="T11">
            <v>20.04</v>
          </cell>
          <cell r="U11">
            <v>16.03</v>
          </cell>
          <cell r="V11" t="str">
            <v>158-122924-3</v>
          </cell>
          <cell r="X11" t="str">
            <v>Project Quality Assurance Officer</v>
          </cell>
          <cell r="Y11" t="str">
            <v>1st</v>
          </cell>
          <cell r="Z11" t="str">
            <v>new employee/re-hired 13 aug 07</v>
          </cell>
        </row>
        <row r="12">
          <cell r="A12" t="str">
            <v>V-191</v>
          </cell>
          <cell r="B12" t="str">
            <v>Mr.</v>
          </cell>
          <cell r="C12" t="str">
            <v>RAMIREZ</v>
          </cell>
          <cell r="D12" t="str">
            <v>Winifred</v>
          </cell>
          <cell r="E12" t="str">
            <v>Villapando</v>
          </cell>
          <cell r="F12">
            <v>36969</v>
          </cell>
          <cell r="G12" t="str">
            <v>Sr. Job Captain</v>
          </cell>
          <cell r="H12" t="str">
            <v>ME</v>
          </cell>
          <cell r="I12">
            <v>38000</v>
          </cell>
          <cell r="J12">
            <v>19000</v>
          </cell>
          <cell r="K12">
            <v>1249.32</v>
          </cell>
          <cell r="L12">
            <v>1740.46</v>
          </cell>
          <cell r="M12">
            <v>217.56</v>
          </cell>
          <cell r="N12">
            <v>326.33999999999997</v>
          </cell>
          <cell r="O12">
            <v>435.12</v>
          </cell>
          <cell r="P12">
            <v>0</v>
          </cell>
          <cell r="Q12">
            <v>326.33999999999997</v>
          </cell>
          <cell r="R12">
            <v>0</v>
          </cell>
          <cell r="S12">
            <v>32.630000000000003</v>
          </cell>
          <cell r="T12">
            <v>48.95</v>
          </cell>
          <cell r="U12">
            <v>65.27</v>
          </cell>
          <cell r="V12" t="str">
            <v>158-112557-7</v>
          </cell>
          <cell r="X12" t="str">
            <v>Sr. Lead CAD (H)</v>
          </cell>
          <cell r="Y12" t="str">
            <v>1st</v>
          </cell>
        </row>
        <row r="13">
          <cell r="A13" t="str">
            <v>V-200</v>
          </cell>
          <cell r="B13" t="str">
            <v>Ms.</v>
          </cell>
          <cell r="C13" t="str">
            <v>OBEDA</v>
          </cell>
          <cell r="D13" t="str">
            <v>Thelma</v>
          </cell>
          <cell r="E13" t="str">
            <v>Morales</v>
          </cell>
          <cell r="F13">
            <v>37026</v>
          </cell>
          <cell r="G13" t="str">
            <v>Senior Accountant</v>
          </cell>
          <cell r="H13" t="str">
            <v>ME2</v>
          </cell>
          <cell r="I13">
            <v>60000</v>
          </cell>
          <cell r="J13">
            <v>30000</v>
          </cell>
          <cell r="K13">
            <v>1972.6</v>
          </cell>
          <cell r="L13">
            <v>2748.09</v>
          </cell>
          <cell r="M13">
            <v>343.51</v>
          </cell>
          <cell r="N13">
            <v>515.27</v>
          </cell>
          <cell r="O13">
            <v>687.02</v>
          </cell>
          <cell r="P13">
            <v>0</v>
          </cell>
          <cell r="Q13">
            <v>515.27</v>
          </cell>
          <cell r="R13">
            <v>0</v>
          </cell>
          <cell r="S13">
            <v>51.53</v>
          </cell>
          <cell r="T13">
            <v>77.290000000000006</v>
          </cell>
          <cell r="U13">
            <v>103.05</v>
          </cell>
          <cell r="V13" t="str">
            <v>158-112988-1</v>
          </cell>
          <cell r="Y13" t="str">
            <v>reg</v>
          </cell>
        </row>
        <row r="14">
          <cell r="A14" t="str">
            <v>V-209</v>
          </cell>
          <cell r="B14" t="str">
            <v>Mr.</v>
          </cell>
          <cell r="C14" t="str">
            <v>CASAS</v>
          </cell>
          <cell r="D14" t="str">
            <v xml:space="preserve">Frederick </v>
          </cell>
          <cell r="E14" t="str">
            <v>Escorial</v>
          </cell>
          <cell r="F14">
            <v>37135</v>
          </cell>
          <cell r="G14" t="str">
            <v>Jr. Project Designer</v>
          </cell>
          <cell r="H14" t="str">
            <v>ME2</v>
          </cell>
          <cell r="I14">
            <v>17750</v>
          </cell>
          <cell r="J14">
            <v>8875</v>
          </cell>
          <cell r="K14">
            <v>583.55999999999995</v>
          </cell>
          <cell r="L14">
            <v>812.98</v>
          </cell>
          <cell r="M14">
            <v>101.62</v>
          </cell>
          <cell r="N14">
            <v>152.43</v>
          </cell>
          <cell r="O14">
            <v>203.24</v>
          </cell>
          <cell r="P14">
            <v>0</v>
          </cell>
          <cell r="Q14">
            <v>152.43</v>
          </cell>
          <cell r="R14">
            <v>0</v>
          </cell>
          <cell r="S14">
            <v>15.24</v>
          </cell>
          <cell r="T14">
            <v>22.86</v>
          </cell>
          <cell r="U14">
            <v>30.49</v>
          </cell>
          <cell r="V14" t="str">
            <v>158-113759-2</v>
          </cell>
          <cell r="X14" t="str">
            <v>Lead CAD (BCHK)</v>
          </cell>
          <cell r="Y14" t="str">
            <v>1st</v>
          </cell>
          <cell r="Z14" t="str">
            <v>resigned effective  5 January 2006/Did not complete the 30 days notice.</v>
          </cell>
        </row>
        <row r="15">
          <cell r="A15" t="str">
            <v>V-216</v>
          </cell>
          <cell r="B15" t="str">
            <v>Ms.</v>
          </cell>
          <cell r="C15" t="str">
            <v>INTAC</v>
          </cell>
          <cell r="D15" t="str">
            <v>Eva</v>
          </cell>
          <cell r="E15" t="str">
            <v>Quemada</v>
          </cell>
          <cell r="F15">
            <v>37137</v>
          </cell>
          <cell r="G15" t="str">
            <v>Job Captain (H)</v>
          </cell>
          <cell r="H15" t="str">
            <v>ME2</v>
          </cell>
          <cell r="I15">
            <v>27600</v>
          </cell>
          <cell r="J15">
            <v>13800</v>
          </cell>
          <cell r="K15">
            <v>907.4</v>
          </cell>
          <cell r="L15">
            <v>1264.1199999999999</v>
          </cell>
          <cell r="M15">
            <v>158.02000000000001</v>
          </cell>
          <cell r="N15">
            <v>237.03</v>
          </cell>
          <cell r="O15">
            <v>316.04000000000002</v>
          </cell>
          <cell r="P15">
            <v>0</v>
          </cell>
          <cell r="Q15">
            <v>237.03</v>
          </cell>
          <cell r="R15">
            <v>0</v>
          </cell>
          <cell r="S15">
            <v>23.7</v>
          </cell>
          <cell r="T15">
            <v>35.549999999999997</v>
          </cell>
          <cell r="U15">
            <v>47.41</v>
          </cell>
          <cell r="V15" t="str">
            <v>158-113756-7</v>
          </cell>
          <cell r="X15" t="str">
            <v>Lead CAD (H)</v>
          </cell>
          <cell r="Y15" t="str">
            <v>1st</v>
          </cell>
        </row>
        <row r="16">
          <cell r="A16" t="str">
            <v>V-217</v>
          </cell>
          <cell r="B16" t="str">
            <v>Mr.</v>
          </cell>
          <cell r="C16" t="str">
            <v>ROME</v>
          </cell>
          <cell r="D16" t="str">
            <v>Rosauro</v>
          </cell>
          <cell r="E16" t="str">
            <v>Panadero</v>
          </cell>
          <cell r="F16">
            <v>37149</v>
          </cell>
          <cell r="G16" t="str">
            <v xml:space="preserve"> Designer 3 - (H)</v>
          </cell>
          <cell r="H16" t="str">
            <v>ME1</v>
          </cell>
          <cell r="I16">
            <v>28750</v>
          </cell>
          <cell r="J16">
            <v>14375</v>
          </cell>
          <cell r="K16">
            <v>945.21</v>
          </cell>
          <cell r="L16">
            <v>1316.79</v>
          </cell>
          <cell r="M16">
            <v>164.6</v>
          </cell>
          <cell r="N16">
            <v>246.9</v>
          </cell>
          <cell r="O16">
            <v>329.2</v>
          </cell>
          <cell r="P16">
            <v>0</v>
          </cell>
          <cell r="Q16">
            <v>246.9</v>
          </cell>
          <cell r="R16">
            <v>0</v>
          </cell>
          <cell r="S16">
            <v>24.69</v>
          </cell>
          <cell r="T16">
            <v>37.04</v>
          </cell>
          <cell r="U16">
            <v>49.38</v>
          </cell>
          <cell r="V16" t="str">
            <v>158-113873-0</v>
          </cell>
          <cell r="X16" t="str">
            <v>Asst. Team Leader (H)</v>
          </cell>
          <cell r="Y16" t="str">
            <v>2nd</v>
          </cell>
        </row>
        <row r="17">
          <cell r="A17" t="str">
            <v>V-220</v>
          </cell>
          <cell r="B17" t="str">
            <v>Ms.</v>
          </cell>
          <cell r="C17" t="str">
            <v>NAVARRO</v>
          </cell>
          <cell r="D17" t="str">
            <v>Katherine Anne</v>
          </cell>
          <cell r="E17" t="str">
            <v>Lim</v>
          </cell>
          <cell r="F17">
            <v>37258</v>
          </cell>
          <cell r="G17" t="str">
            <v>Production &amp; Standards Compliance &amp; Training Officer</v>
          </cell>
          <cell r="H17" t="str">
            <v>ME1</v>
          </cell>
          <cell r="I17">
            <v>51750</v>
          </cell>
          <cell r="J17">
            <v>25875</v>
          </cell>
          <cell r="K17">
            <v>1701.37</v>
          </cell>
          <cell r="L17">
            <v>2370.23</v>
          </cell>
          <cell r="M17">
            <v>296.27999999999997</v>
          </cell>
          <cell r="N17">
            <v>444.42</v>
          </cell>
          <cell r="O17">
            <v>592.55999999999995</v>
          </cell>
          <cell r="P17">
            <v>0</v>
          </cell>
          <cell r="Q17">
            <v>444.42</v>
          </cell>
          <cell r="R17">
            <v>0</v>
          </cell>
          <cell r="S17">
            <v>44.44</v>
          </cell>
          <cell r="T17">
            <v>66.66</v>
          </cell>
          <cell r="U17">
            <v>88.88</v>
          </cell>
          <cell r="V17" t="str">
            <v>158-114625-8</v>
          </cell>
          <cell r="X17" t="str">
            <v>Project Quality Assurance Officer</v>
          </cell>
          <cell r="Y17" t="str">
            <v>1st</v>
          </cell>
        </row>
        <row r="18">
          <cell r="A18" t="str">
            <v>V-221</v>
          </cell>
          <cell r="B18" t="str">
            <v>Ms.</v>
          </cell>
          <cell r="C18" t="str">
            <v>EDOMBINGO</v>
          </cell>
          <cell r="D18" t="str">
            <v>Vilma</v>
          </cell>
          <cell r="E18" t="str">
            <v>Purificacion</v>
          </cell>
          <cell r="F18">
            <v>37263</v>
          </cell>
          <cell r="G18" t="str">
            <v>Senior Job Captain</v>
          </cell>
          <cell r="H18" t="str">
            <v>ME</v>
          </cell>
          <cell r="I18">
            <v>40000</v>
          </cell>
          <cell r="J18">
            <v>20000</v>
          </cell>
          <cell r="K18">
            <v>1315.07</v>
          </cell>
          <cell r="L18">
            <v>1832.06</v>
          </cell>
          <cell r="M18">
            <v>229.01</v>
          </cell>
          <cell r="N18">
            <v>343.52</v>
          </cell>
          <cell r="O18">
            <v>458.02</v>
          </cell>
          <cell r="P18">
            <v>0</v>
          </cell>
          <cell r="Q18">
            <v>343.52</v>
          </cell>
          <cell r="R18">
            <v>0</v>
          </cell>
          <cell r="S18">
            <v>34.35</v>
          </cell>
          <cell r="T18">
            <v>51.53</v>
          </cell>
          <cell r="U18">
            <v>68.7</v>
          </cell>
          <cell r="V18" t="str">
            <v>158-114627-1</v>
          </cell>
          <cell r="X18" t="str">
            <v>Lead CAD (H)</v>
          </cell>
          <cell r="Y18" t="str">
            <v>1st</v>
          </cell>
        </row>
        <row r="19">
          <cell r="A19" t="str">
            <v>V-224</v>
          </cell>
          <cell r="B19" t="str">
            <v>Mr.</v>
          </cell>
          <cell r="C19" t="str">
            <v>TIMPLE</v>
          </cell>
          <cell r="D19" t="str">
            <v>Fructoso Jr.</v>
          </cell>
          <cell r="E19" t="str">
            <v>de Jesus</v>
          </cell>
          <cell r="F19">
            <v>37257</v>
          </cell>
          <cell r="G19" t="str">
            <v>Utility Staff/Messenger</v>
          </cell>
          <cell r="H19" t="str">
            <v>ME</v>
          </cell>
          <cell r="I19">
            <v>14430</v>
          </cell>
          <cell r="J19">
            <v>7215</v>
          </cell>
          <cell r="K19">
            <v>474.41</v>
          </cell>
          <cell r="L19">
            <v>660.92</v>
          </cell>
          <cell r="M19">
            <v>82.62</v>
          </cell>
          <cell r="N19">
            <v>123.93</v>
          </cell>
          <cell r="O19">
            <v>165.24</v>
          </cell>
          <cell r="P19">
            <v>0</v>
          </cell>
          <cell r="Q19">
            <v>123.93</v>
          </cell>
          <cell r="R19">
            <v>0</v>
          </cell>
          <cell r="S19">
            <v>12.39</v>
          </cell>
          <cell r="T19">
            <v>18.59</v>
          </cell>
          <cell r="U19">
            <v>24.79</v>
          </cell>
          <cell r="V19" t="str">
            <v>158-114624-6</v>
          </cell>
          <cell r="X19" t="str">
            <v>Utility Staff/Messenger</v>
          </cell>
          <cell r="Y19" t="str">
            <v>1st</v>
          </cell>
        </row>
        <row r="20">
          <cell r="A20" t="str">
            <v>V-229</v>
          </cell>
          <cell r="B20" t="str">
            <v>Ms.</v>
          </cell>
          <cell r="C20" t="str">
            <v>SAPLALA</v>
          </cell>
          <cell r="D20" t="str">
            <v xml:space="preserve">Rowena </v>
          </cell>
          <cell r="E20" t="str">
            <v>Santiago</v>
          </cell>
          <cell r="F20">
            <v>37368</v>
          </cell>
          <cell r="G20" t="str">
            <v>Designer 3 - (H)</v>
          </cell>
          <cell r="H20" t="str">
            <v>ME1</v>
          </cell>
          <cell r="I20">
            <v>35000</v>
          </cell>
          <cell r="J20">
            <v>17500</v>
          </cell>
          <cell r="K20">
            <v>1150.68</v>
          </cell>
          <cell r="L20">
            <v>1603.05</v>
          </cell>
          <cell r="M20">
            <v>200.38</v>
          </cell>
          <cell r="N20">
            <v>300.57</v>
          </cell>
          <cell r="O20">
            <v>400.76</v>
          </cell>
          <cell r="P20">
            <v>0</v>
          </cell>
          <cell r="Q20">
            <v>300.57</v>
          </cell>
          <cell r="R20">
            <v>0</v>
          </cell>
          <cell r="S20">
            <v>30.06</v>
          </cell>
          <cell r="T20">
            <v>45.09</v>
          </cell>
          <cell r="U20">
            <v>60.11</v>
          </cell>
          <cell r="V20" t="str">
            <v>158-115460-7</v>
          </cell>
          <cell r="X20" t="str">
            <v>Asst. Team Leader (H)</v>
          </cell>
          <cell r="Y20" t="str">
            <v>1st</v>
          </cell>
        </row>
        <row r="21">
          <cell r="A21" t="str">
            <v>V-232</v>
          </cell>
          <cell r="B21" t="str">
            <v>Ms.</v>
          </cell>
          <cell r="C21" t="str">
            <v>SAMOSAM</v>
          </cell>
          <cell r="D21" t="str">
            <v>Meta</v>
          </cell>
          <cell r="E21" t="str">
            <v>Ramos</v>
          </cell>
          <cell r="F21">
            <v>37408</v>
          </cell>
          <cell r="G21" t="str">
            <v>Senior Job Captain (H)</v>
          </cell>
          <cell r="H21" t="str">
            <v>ME1</v>
          </cell>
          <cell r="I21">
            <v>42000</v>
          </cell>
          <cell r="J21">
            <v>21000</v>
          </cell>
          <cell r="K21">
            <v>1380.82</v>
          </cell>
          <cell r="L21">
            <v>1923.66</v>
          </cell>
          <cell r="M21">
            <v>240.46</v>
          </cell>
          <cell r="N21">
            <v>360.69</v>
          </cell>
          <cell r="O21">
            <v>480.92</v>
          </cell>
          <cell r="P21">
            <v>0</v>
          </cell>
          <cell r="Q21">
            <v>360.69</v>
          </cell>
          <cell r="R21">
            <v>0</v>
          </cell>
          <cell r="S21">
            <v>36.07</v>
          </cell>
          <cell r="T21">
            <v>54.1</v>
          </cell>
          <cell r="U21">
            <v>72.14</v>
          </cell>
          <cell r="V21" t="str">
            <v>158-115765-7</v>
          </cell>
          <cell r="X21" t="str">
            <v>Lead CAD (H)</v>
          </cell>
          <cell r="Y21" t="str">
            <v>1st</v>
          </cell>
        </row>
        <row r="22">
          <cell r="A22" t="str">
            <v>V-235</v>
          </cell>
          <cell r="B22" t="str">
            <v>Mr.</v>
          </cell>
          <cell r="C22" t="str">
            <v>ROLDAN</v>
          </cell>
          <cell r="D22" t="str">
            <v>Ricardo</v>
          </cell>
          <cell r="E22" t="str">
            <v>Romero</v>
          </cell>
          <cell r="F22">
            <v>37408</v>
          </cell>
          <cell r="G22" t="str">
            <v>Principal Designer</v>
          </cell>
          <cell r="H22" t="str">
            <v>ME2</v>
          </cell>
          <cell r="I22">
            <v>80000</v>
          </cell>
          <cell r="J22">
            <v>40000</v>
          </cell>
          <cell r="K22">
            <v>2630.14</v>
          </cell>
          <cell r="L22">
            <v>3664.12</v>
          </cell>
          <cell r="M22">
            <v>458.02</v>
          </cell>
          <cell r="N22">
            <v>687.03</v>
          </cell>
          <cell r="O22">
            <v>916.04</v>
          </cell>
          <cell r="P22">
            <v>0</v>
          </cell>
          <cell r="Q22">
            <v>687.03</v>
          </cell>
          <cell r="R22">
            <v>0</v>
          </cell>
          <cell r="S22">
            <v>68.7</v>
          </cell>
          <cell r="T22">
            <v>103.05</v>
          </cell>
          <cell r="U22">
            <v>137.41</v>
          </cell>
          <cell r="V22" t="str">
            <v>158-115887-0</v>
          </cell>
          <cell r="X22" t="str">
            <v>Coordinator (Red)</v>
          </cell>
          <cell r="Y22" t="str">
            <v>1st</v>
          </cell>
        </row>
        <row r="23">
          <cell r="A23" t="str">
            <v>V-236</v>
          </cell>
          <cell r="B23" t="str">
            <v>Mr.</v>
          </cell>
          <cell r="C23" t="str">
            <v>MAZON</v>
          </cell>
          <cell r="D23" t="str">
            <v xml:space="preserve">Christian </v>
          </cell>
          <cell r="E23" t="str">
            <v>Garcia</v>
          </cell>
          <cell r="F23">
            <v>37422</v>
          </cell>
          <cell r="G23" t="str">
            <v>Deputy Principal Designer</v>
          </cell>
          <cell r="H23" t="str">
            <v>S/HF</v>
          </cell>
          <cell r="I23">
            <v>70000</v>
          </cell>
          <cell r="J23">
            <v>35000</v>
          </cell>
          <cell r="K23">
            <v>2301.37</v>
          </cell>
          <cell r="L23">
            <v>3206.11</v>
          </cell>
          <cell r="M23">
            <v>400.76</v>
          </cell>
          <cell r="N23">
            <v>601.14</v>
          </cell>
          <cell r="O23">
            <v>801.52</v>
          </cell>
          <cell r="P23">
            <v>0</v>
          </cell>
          <cell r="Q23">
            <v>601.14</v>
          </cell>
          <cell r="R23">
            <v>0</v>
          </cell>
          <cell r="S23">
            <v>60.11</v>
          </cell>
          <cell r="T23">
            <v>90.17</v>
          </cell>
          <cell r="U23">
            <v>120.23</v>
          </cell>
          <cell r="V23" t="str">
            <v>158-115891-1</v>
          </cell>
          <cell r="X23" t="str">
            <v>Coordinator (Red)</v>
          </cell>
          <cell r="Y23" t="str">
            <v>1st</v>
          </cell>
        </row>
        <row r="24">
          <cell r="A24" t="str">
            <v>V-240</v>
          </cell>
          <cell r="B24" t="str">
            <v>Mr.</v>
          </cell>
          <cell r="C24" t="str">
            <v>MENDOZA</v>
          </cell>
          <cell r="D24" t="str">
            <v>Alejandro</v>
          </cell>
          <cell r="E24" t="str">
            <v>Carmona</v>
          </cell>
          <cell r="F24">
            <v>37484</v>
          </cell>
          <cell r="G24" t="str">
            <v xml:space="preserve"> Designer 3 - (H)</v>
          </cell>
          <cell r="H24" t="str">
            <v>ME1</v>
          </cell>
          <cell r="I24">
            <v>36000</v>
          </cell>
          <cell r="J24">
            <v>18000</v>
          </cell>
          <cell r="K24">
            <v>1183.56</v>
          </cell>
          <cell r="L24">
            <v>1648.85</v>
          </cell>
          <cell r="M24">
            <v>206.11</v>
          </cell>
          <cell r="N24">
            <v>309.17</v>
          </cell>
          <cell r="O24">
            <v>412.22</v>
          </cell>
          <cell r="P24">
            <v>0</v>
          </cell>
          <cell r="Q24">
            <v>309.17</v>
          </cell>
          <cell r="R24">
            <v>0</v>
          </cell>
          <cell r="S24">
            <v>30.92</v>
          </cell>
          <cell r="T24">
            <v>46.38</v>
          </cell>
          <cell r="U24">
            <v>61.83</v>
          </cell>
          <cell r="V24" t="str">
            <v>158-116489-3</v>
          </cell>
          <cell r="X24" t="str">
            <v>Assistant Team Leader</v>
          </cell>
          <cell r="Y24" t="str">
            <v>1st</v>
          </cell>
        </row>
        <row r="25">
          <cell r="A25" t="str">
            <v>V-241</v>
          </cell>
          <cell r="B25" t="str">
            <v>Ms.</v>
          </cell>
          <cell r="C25" t="str">
            <v xml:space="preserve">SAN GABRIEL </v>
          </cell>
          <cell r="D25" t="str">
            <v>Mona Liza</v>
          </cell>
          <cell r="E25" t="str">
            <v>Cabuniag</v>
          </cell>
          <cell r="F25">
            <v>37500</v>
          </cell>
          <cell r="G25" t="str">
            <v>Design Manager (S)</v>
          </cell>
          <cell r="H25" t="str">
            <v>S/HF</v>
          </cell>
          <cell r="I25">
            <v>56695</v>
          </cell>
          <cell r="J25">
            <v>28347.5</v>
          </cell>
          <cell r="K25">
            <v>1863.95</v>
          </cell>
          <cell r="L25">
            <v>2596.7199999999998</v>
          </cell>
          <cell r="M25">
            <v>324.58999999999997</v>
          </cell>
          <cell r="N25">
            <v>486.89</v>
          </cell>
          <cell r="O25">
            <v>649.17999999999995</v>
          </cell>
          <cell r="P25">
            <v>0</v>
          </cell>
          <cell r="Q25">
            <v>486.89</v>
          </cell>
          <cell r="R25">
            <v>0</v>
          </cell>
          <cell r="S25">
            <v>48.69</v>
          </cell>
          <cell r="T25">
            <v>73.03</v>
          </cell>
          <cell r="U25">
            <v>97.38</v>
          </cell>
          <cell r="V25" t="str">
            <v>158-116595-2</v>
          </cell>
          <cell r="X25" t="str">
            <v>Coordinator (S)</v>
          </cell>
          <cell r="Y25" t="str">
            <v>1st</v>
          </cell>
        </row>
        <row r="26">
          <cell r="A26" t="str">
            <v>V-242</v>
          </cell>
          <cell r="B26" t="str">
            <v>Mr.</v>
          </cell>
          <cell r="C26" t="str">
            <v>BALTAZAR</v>
          </cell>
          <cell r="D26" t="str">
            <v>Ralph</v>
          </cell>
          <cell r="E26" t="str">
            <v>Felisario</v>
          </cell>
          <cell r="F26">
            <v>37522</v>
          </cell>
          <cell r="G26" t="str">
            <v>Designer 3 - (H)</v>
          </cell>
          <cell r="H26" t="str">
            <v>ME4</v>
          </cell>
          <cell r="I26">
            <v>56820</v>
          </cell>
          <cell r="J26">
            <v>28410</v>
          </cell>
          <cell r="K26">
            <v>1868.05</v>
          </cell>
          <cell r="L26">
            <v>2602.44</v>
          </cell>
          <cell r="M26">
            <v>325.31</v>
          </cell>
          <cell r="N26">
            <v>487.97</v>
          </cell>
          <cell r="O26">
            <v>650.62</v>
          </cell>
          <cell r="P26">
            <v>0</v>
          </cell>
          <cell r="Q26">
            <v>487.97</v>
          </cell>
          <cell r="R26">
            <v>0</v>
          </cell>
          <cell r="S26">
            <v>48.8</v>
          </cell>
          <cell r="T26">
            <v>73.2</v>
          </cell>
          <cell r="U26">
            <v>97.59</v>
          </cell>
          <cell r="V26" t="str">
            <v>158-116778-0</v>
          </cell>
          <cell r="X26" t="str">
            <v>Team Leader (H)</v>
          </cell>
          <cell r="Y26" t="str">
            <v>2nd</v>
          </cell>
        </row>
        <row r="27">
          <cell r="A27" t="str">
            <v>V-247</v>
          </cell>
          <cell r="B27" t="str">
            <v>Mr.</v>
          </cell>
          <cell r="C27" t="str">
            <v>VINLUAN</v>
          </cell>
          <cell r="D27" t="str">
            <v>Noel</v>
          </cell>
          <cell r="E27" t="str">
            <v>Roque</v>
          </cell>
          <cell r="F27">
            <v>39142</v>
          </cell>
          <cell r="G27" t="str">
            <v>Designer 3 - (H)</v>
          </cell>
          <cell r="H27" t="str">
            <v>S/HF</v>
          </cell>
          <cell r="I27">
            <v>35000</v>
          </cell>
          <cell r="J27">
            <v>17500</v>
          </cell>
          <cell r="K27">
            <v>1150.68</v>
          </cell>
          <cell r="L27">
            <v>1603.05</v>
          </cell>
          <cell r="M27">
            <v>200.38</v>
          </cell>
          <cell r="N27">
            <v>300.57</v>
          </cell>
          <cell r="O27">
            <v>400.76</v>
          </cell>
          <cell r="P27">
            <v>0</v>
          </cell>
          <cell r="Q27">
            <v>300.57</v>
          </cell>
          <cell r="R27">
            <v>0</v>
          </cell>
          <cell r="S27">
            <v>30.06</v>
          </cell>
          <cell r="T27">
            <v>45.09</v>
          </cell>
          <cell r="U27">
            <v>60.11</v>
          </cell>
          <cell r="V27" t="str">
            <v>158-122732-5</v>
          </cell>
          <cell r="X27" t="str">
            <v>Team Leader (H)</v>
          </cell>
          <cell r="Y27" t="str">
            <v>2nd</v>
          </cell>
        </row>
        <row r="28">
          <cell r="A28" t="str">
            <v>V-248</v>
          </cell>
          <cell r="B28" t="str">
            <v>Mr.</v>
          </cell>
          <cell r="C28" t="str">
            <v>BAGARINO</v>
          </cell>
          <cell r="D28" t="str">
            <v>Rollo</v>
          </cell>
          <cell r="E28" t="str">
            <v>Pimpin</v>
          </cell>
          <cell r="F28">
            <v>37550</v>
          </cell>
          <cell r="G28" t="str">
            <v>Principal Designer</v>
          </cell>
          <cell r="H28" t="str">
            <v>ME4</v>
          </cell>
          <cell r="I28">
            <v>80000</v>
          </cell>
          <cell r="J28">
            <v>40000</v>
          </cell>
          <cell r="K28">
            <v>2630.14</v>
          </cell>
          <cell r="L28">
            <v>3664.12</v>
          </cell>
          <cell r="M28">
            <v>458.02</v>
          </cell>
          <cell r="N28">
            <v>687.03</v>
          </cell>
          <cell r="O28">
            <v>916.04</v>
          </cell>
          <cell r="P28">
            <v>0</v>
          </cell>
          <cell r="Q28">
            <v>687.03</v>
          </cell>
          <cell r="R28">
            <v>0</v>
          </cell>
          <cell r="S28">
            <v>68.7</v>
          </cell>
          <cell r="T28">
            <v>103.05</v>
          </cell>
          <cell r="U28">
            <v>137.41</v>
          </cell>
          <cell r="V28" t="str">
            <v>158-122052-5</v>
          </cell>
          <cell r="X28" t="str">
            <v>Coordinator (Gold)</v>
          </cell>
          <cell r="Y28" t="str">
            <v>1st</v>
          </cell>
        </row>
        <row r="29">
          <cell r="A29" t="str">
            <v>V-261</v>
          </cell>
          <cell r="B29" t="str">
            <v>Ms.</v>
          </cell>
          <cell r="C29" t="str">
            <v>CURA</v>
          </cell>
          <cell r="D29" t="str">
            <v>May</v>
          </cell>
          <cell r="E29" t="str">
            <v>Kiocho</v>
          </cell>
          <cell r="F29">
            <v>37545</v>
          </cell>
          <cell r="G29" t="str">
            <v>Job Captain</v>
          </cell>
          <cell r="H29" t="str">
            <v>ME1</v>
          </cell>
          <cell r="I29">
            <v>25000</v>
          </cell>
          <cell r="J29">
            <v>12500</v>
          </cell>
          <cell r="K29">
            <v>821.92</v>
          </cell>
          <cell r="L29">
            <v>1145.04</v>
          </cell>
          <cell r="M29">
            <v>143.13</v>
          </cell>
          <cell r="N29">
            <v>214.7</v>
          </cell>
          <cell r="O29">
            <v>286.26</v>
          </cell>
          <cell r="P29">
            <v>0</v>
          </cell>
          <cell r="Q29">
            <v>214.7</v>
          </cell>
          <cell r="R29">
            <v>0</v>
          </cell>
          <cell r="S29">
            <v>21.47</v>
          </cell>
          <cell r="T29">
            <v>32.21</v>
          </cell>
          <cell r="U29">
            <v>42.94</v>
          </cell>
          <cell r="V29" t="str">
            <v>158-121587-6</v>
          </cell>
          <cell r="X29" t="str">
            <v>Lead CAD (H)</v>
          </cell>
          <cell r="Y29" t="str">
            <v>1st</v>
          </cell>
        </row>
        <row r="30">
          <cell r="A30" t="str">
            <v>V-262</v>
          </cell>
          <cell r="B30" t="str">
            <v>Ms.</v>
          </cell>
          <cell r="C30" t="str">
            <v>IGNACIO</v>
          </cell>
          <cell r="D30" t="str">
            <v>Carolyn</v>
          </cell>
          <cell r="E30" t="str">
            <v>Bognalbal</v>
          </cell>
          <cell r="F30">
            <v>37545</v>
          </cell>
          <cell r="G30" t="str">
            <v>Sr. Project Communication Assistant</v>
          </cell>
          <cell r="H30" t="str">
            <v>S/HF</v>
          </cell>
          <cell r="I30">
            <v>20000</v>
          </cell>
          <cell r="J30">
            <v>10000</v>
          </cell>
          <cell r="K30">
            <v>657.53</v>
          </cell>
          <cell r="L30">
            <v>916.03</v>
          </cell>
          <cell r="M30">
            <v>114.5</v>
          </cell>
          <cell r="N30">
            <v>171.75</v>
          </cell>
          <cell r="O30">
            <v>229</v>
          </cell>
          <cell r="P30">
            <v>0</v>
          </cell>
          <cell r="Q30">
            <v>171.75</v>
          </cell>
          <cell r="R30">
            <v>0</v>
          </cell>
          <cell r="S30">
            <v>17.18</v>
          </cell>
          <cell r="T30">
            <v>25.76</v>
          </cell>
          <cell r="U30">
            <v>34.35</v>
          </cell>
          <cell r="V30" t="str">
            <v>158-116844-8</v>
          </cell>
          <cell r="X30" t="str">
            <v>Project Communication Assistant</v>
          </cell>
          <cell r="Y30" t="str">
            <v>1st</v>
          </cell>
        </row>
        <row r="31">
          <cell r="A31" t="str">
            <v>V-265</v>
          </cell>
          <cell r="B31" t="str">
            <v>Mr.</v>
          </cell>
          <cell r="C31" t="str">
            <v>JIMENEZ</v>
          </cell>
          <cell r="D31" t="str">
            <v xml:space="preserve">Jun </v>
          </cell>
          <cell r="E31" t="str">
            <v>Molina</v>
          </cell>
          <cell r="F31">
            <v>37623</v>
          </cell>
          <cell r="G31" t="str">
            <v>Job Captain (H)</v>
          </cell>
          <cell r="H31" t="str">
            <v>ME1</v>
          </cell>
          <cell r="I31">
            <v>26450</v>
          </cell>
          <cell r="J31">
            <v>13225</v>
          </cell>
          <cell r="K31">
            <v>869.59</v>
          </cell>
          <cell r="L31">
            <v>1211.45</v>
          </cell>
          <cell r="M31">
            <v>151.43</v>
          </cell>
          <cell r="N31">
            <v>227.15</v>
          </cell>
          <cell r="O31">
            <v>302.86</v>
          </cell>
          <cell r="P31">
            <v>0</v>
          </cell>
          <cell r="Q31">
            <v>227.15</v>
          </cell>
          <cell r="R31">
            <v>0</v>
          </cell>
          <cell r="S31">
            <v>22.71</v>
          </cell>
          <cell r="T31">
            <v>34.07</v>
          </cell>
          <cell r="U31">
            <v>45.43</v>
          </cell>
          <cell r="V31" t="str">
            <v>158-117633-0</v>
          </cell>
          <cell r="X31" t="str">
            <v>Lead CAD (H)</v>
          </cell>
          <cell r="Y31" t="str">
            <v>2nd</v>
          </cell>
        </row>
        <row r="32">
          <cell r="A32" t="str">
            <v>V-266</v>
          </cell>
          <cell r="B32" t="str">
            <v>Mr.</v>
          </cell>
          <cell r="C32" t="str">
            <v>HERNANDEZ</v>
          </cell>
          <cell r="D32" t="str">
            <v>Alexis</v>
          </cell>
          <cell r="E32" t="str">
            <v>Villalon</v>
          </cell>
          <cell r="F32">
            <v>37623</v>
          </cell>
          <cell r="G32" t="str">
            <v>Job Captain (H)</v>
          </cell>
          <cell r="H32" t="str">
            <v>ME3</v>
          </cell>
          <cell r="I32">
            <v>24000</v>
          </cell>
          <cell r="J32">
            <v>12000</v>
          </cell>
          <cell r="K32">
            <v>789.04</v>
          </cell>
          <cell r="L32">
            <v>1099.24</v>
          </cell>
          <cell r="M32">
            <v>137.41</v>
          </cell>
          <cell r="N32">
            <v>206.12</v>
          </cell>
          <cell r="O32">
            <v>274.82</v>
          </cell>
          <cell r="P32">
            <v>0</v>
          </cell>
          <cell r="Q32">
            <v>206.12</v>
          </cell>
          <cell r="R32">
            <v>0</v>
          </cell>
          <cell r="S32">
            <v>20.61</v>
          </cell>
          <cell r="T32">
            <v>30.92</v>
          </cell>
          <cell r="U32">
            <v>41.22</v>
          </cell>
          <cell r="V32" t="str">
            <v>158-117632-9</v>
          </cell>
          <cell r="X32" t="str">
            <v>Lead CAD (H)</v>
          </cell>
          <cell r="Y32" t="str">
            <v>1st</v>
          </cell>
        </row>
        <row r="33">
          <cell r="A33" t="str">
            <v>V-267</v>
          </cell>
          <cell r="B33" t="str">
            <v>Mr.</v>
          </cell>
          <cell r="C33" t="str">
            <v>DELA CRUZ</v>
          </cell>
          <cell r="D33" t="str">
            <v>Christopher Paolo</v>
          </cell>
          <cell r="E33" t="str">
            <v>Sy Monzon</v>
          </cell>
          <cell r="F33">
            <v>37623</v>
          </cell>
          <cell r="G33" t="str">
            <v>Production Standards Checker</v>
          </cell>
          <cell r="H33" t="str">
            <v>S</v>
          </cell>
          <cell r="I33">
            <v>26450</v>
          </cell>
          <cell r="J33">
            <v>13225</v>
          </cell>
          <cell r="K33">
            <v>869.59</v>
          </cell>
          <cell r="L33">
            <v>1211.45</v>
          </cell>
          <cell r="M33">
            <v>151.43</v>
          </cell>
          <cell r="N33">
            <v>227.15</v>
          </cell>
          <cell r="O33">
            <v>302.86</v>
          </cell>
          <cell r="P33">
            <v>0</v>
          </cell>
          <cell r="Q33">
            <v>227.15</v>
          </cell>
          <cell r="R33">
            <v>0</v>
          </cell>
          <cell r="S33">
            <v>22.71</v>
          </cell>
          <cell r="T33">
            <v>34.07</v>
          </cell>
          <cell r="U33">
            <v>45.43</v>
          </cell>
          <cell r="V33" t="str">
            <v>158-117636-6</v>
          </cell>
          <cell r="X33" t="str">
            <v>Translator</v>
          </cell>
          <cell r="Y33" t="str">
            <v>2nd</v>
          </cell>
        </row>
        <row r="34">
          <cell r="A34" t="str">
            <v>V-278</v>
          </cell>
          <cell r="B34" t="str">
            <v>Mr.</v>
          </cell>
          <cell r="C34" t="str">
            <v>BARTOLAZO</v>
          </cell>
          <cell r="D34" t="str">
            <v>Ronald</v>
          </cell>
          <cell r="E34" t="str">
            <v>Serrano</v>
          </cell>
          <cell r="F34">
            <v>37712</v>
          </cell>
          <cell r="G34" t="str">
            <v>Jr. Project Designer</v>
          </cell>
          <cell r="H34" t="str">
            <v>S</v>
          </cell>
          <cell r="I34">
            <v>11000</v>
          </cell>
          <cell r="J34">
            <v>5500</v>
          </cell>
          <cell r="K34">
            <v>361.64</v>
          </cell>
          <cell r="L34">
            <v>503.82</v>
          </cell>
          <cell r="M34">
            <v>62.98</v>
          </cell>
          <cell r="N34">
            <v>94.47</v>
          </cell>
          <cell r="O34">
            <v>125.96</v>
          </cell>
          <cell r="P34">
            <v>0</v>
          </cell>
          <cell r="Q34">
            <v>94.47</v>
          </cell>
          <cell r="R34">
            <v>0</v>
          </cell>
          <cell r="S34">
            <v>9.4499999999999993</v>
          </cell>
          <cell r="T34">
            <v>14.17</v>
          </cell>
          <cell r="U34">
            <v>18.89</v>
          </cell>
          <cell r="V34" t="str">
            <v>158-118554-9</v>
          </cell>
          <cell r="Y34" t="str">
            <v>1st</v>
          </cell>
          <cell r="Z34" t="str">
            <v>Leave-16 May to 31 May 2004/Terminated</v>
          </cell>
        </row>
        <row r="35">
          <cell r="A35" t="str">
            <v>V-282</v>
          </cell>
          <cell r="B35" t="str">
            <v>Ms.</v>
          </cell>
          <cell r="C35" t="str">
            <v>MENDOZA</v>
          </cell>
          <cell r="D35" t="str">
            <v>Abigail</v>
          </cell>
          <cell r="E35" t="str">
            <v>De Ramos</v>
          </cell>
          <cell r="F35">
            <v>37763</v>
          </cell>
          <cell r="G35" t="str">
            <v>HR Officer</v>
          </cell>
          <cell r="H35" t="str">
            <v>ME</v>
          </cell>
          <cell r="I35">
            <v>25000</v>
          </cell>
          <cell r="J35">
            <v>12500</v>
          </cell>
          <cell r="K35">
            <v>821.92</v>
          </cell>
          <cell r="L35">
            <v>1145.04</v>
          </cell>
          <cell r="M35">
            <v>143.13</v>
          </cell>
          <cell r="N35">
            <v>214.7</v>
          </cell>
          <cell r="O35">
            <v>286.26</v>
          </cell>
          <cell r="P35">
            <v>0</v>
          </cell>
          <cell r="Q35">
            <v>214.7</v>
          </cell>
          <cell r="R35">
            <v>0</v>
          </cell>
          <cell r="S35">
            <v>21.47</v>
          </cell>
          <cell r="T35">
            <v>32.21</v>
          </cell>
          <cell r="U35">
            <v>42.94</v>
          </cell>
          <cell r="V35" t="str">
            <v>158-118754-6</v>
          </cell>
          <cell r="X35" t="str">
            <v>HR Assistant</v>
          </cell>
          <cell r="Y35" t="str">
            <v>1st</v>
          </cell>
        </row>
        <row r="36">
          <cell r="A36" t="str">
            <v>V-287</v>
          </cell>
          <cell r="B36" t="str">
            <v>Mr.</v>
          </cell>
          <cell r="C36" t="str">
            <v>ORANTE</v>
          </cell>
          <cell r="D36" t="str">
            <v xml:space="preserve">Glenn </v>
          </cell>
          <cell r="E36" t="str">
            <v>Dollison</v>
          </cell>
          <cell r="F36">
            <v>37949</v>
          </cell>
          <cell r="G36" t="str">
            <v>Project Designer</v>
          </cell>
          <cell r="H36" t="str">
            <v>ME3</v>
          </cell>
          <cell r="I36">
            <v>25000</v>
          </cell>
          <cell r="J36">
            <v>12500</v>
          </cell>
          <cell r="K36">
            <v>821.92</v>
          </cell>
          <cell r="L36">
            <v>1145.04</v>
          </cell>
          <cell r="M36">
            <v>143.13</v>
          </cell>
          <cell r="N36">
            <v>178.91</v>
          </cell>
          <cell r="O36">
            <v>143.13</v>
          </cell>
          <cell r="P36">
            <v>372.14</v>
          </cell>
          <cell r="Q36">
            <v>186.07</v>
          </cell>
          <cell r="R36">
            <v>241.89</v>
          </cell>
          <cell r="S36">
            <v>14.31</v>
          </cell>
          <cell r="T36">
            <v>17.89</v>
          </cell>
          <cell r="U36">
            <v>14.31</v>
          </cell>
          <cell r="V36" t="str">
            <v>158-120253-5</v>
          </cell>
          <cell r="X36" t="str">
            <v>Team Leader (H)</v>
          </cell>
          <cell r="Y36" t="str">
            <v>1st</v>
          </cell>
          <cell r="Z36" t="str">
            <v>AWOL since 02 April  2005/Terminated</v>
          </cell>
        </row>
        <row r="37">
          <cell r="A37" t="str">
            <v>V-290</v>
          </cell>
          <cell r="B37" t="str">
            <v>Mr.</v>
          </cell>
          <cell r="C37" t="str">
            <v>CRUZ</v>
          </cell>
          <cell r="D37" t="str">
            <v xml:space="preserve">Honesto </v>
          </cell>
          <cell r="E37" t="str">
            <v>Principe</v>
          </cell>
          <cell r="F37">
            <v>37971</v>
          </cell>
          <cell r="G37" t="str">
            <v>Lighting Designer</v>
          </cell>
          <cell r="H37" t="str">
            <v>ME3</v>
          </cell>
          <cell r="I37">
            <v>55000</v>
          </cell>
          <cell r="J37">
            <v>27500</v>
          </cell>
          <cell r="K37">
            <v>1808.22</v>
          </cell>
          <cell r="L37">
            <v>2519.08</v>
          </cell>
          <cell r="M37">
            <v>314.89</v>
          </cell>
          <cell r="N37">
            <v>393.61</v>
          </cell>
          <cell r="O37">
            <v>314.89</v>
          </cell>
          <cell r="P37">
            <v>818.71</v>
          </cell>
          <cell r="Q37">
            <v>409.36</v>
          </cell>
          <cell r="R37">
            <v>532.16</v>
          </cell>
          <cell r="S37">
            <v>31.49</v>
          </cell>
          <cell r="T37">
            <v>39.36</v>
          </cell>
          <cell r="U37">
            <v>31.49</v>
          </cell>
          <cell r="V37" t="str">
            <v>158-120355-2</v>
          </cell>
          <cell r="X37" t="str">
            <v>Lightning Designer</v>
          </cell>
          <cell r="Y37" t="str">
            <v>1st</v>
          </cell>
        </row>
        <row r="38">
          <cell r="A38" t="str">
            <v>V-297</v>
          </cell>
          <cell r="B38" t="str">
            <v>Mr.</v>
          </cell>
          <cell r="C38" t="str">
            <v>CRUZADO</v>
          </cell>
          <cell r="D38" t="str">
            <v>Ariel</v>
          </cell>
          <cell r="E38" t="str">
            <v>Luz</v>
          </cell>
          <cell r="F38">
            <v>38026</v>
          </cell>
          <cell r="G38" t="str">
            <v>CAD Encoder</v>
          </cell>
          <cell r="H38" t="str">
            <v>ME4</v>
          </cell>
          <cell r="I38">
            <v>15349.518101761252</v>
          </cell>
          <cell r="J38">
            <v>7674.76</v>
          </cell>
          <cell r="K38">
            <v>504.64</v>
          </cell>
          <cell r="L38">
            <v>703.03</v>
          </cell>
          <cell r="M38">
            <v>87.88</v>
          </cell>
          <cell r="N38">
            <v>109.85</v>
          </cell>
          <cell r="O38">
            <v>87.88</v>
          </cell>
          <cell r="P38">
            <v>228.49</v>
          </cell>
          <cell r="Q38">
            <v>114.24</v>
          </cell>
          <cell r="R38">
            <v>148.52000000000001</v>
          </cell>
          <cell r="S38">
            <v>8.7899999999999991</v>
          </cell>
          <cell r="T38">
            <v>10.99</v>
          </cell>
          <cell r="U38">
            <v>8.7899999999999991</v>
          </cell>
          <cell r="V38" t="str">
            <v>158-120492-1</v>
          </cell>
          <cell r="X38" t="str">
            <v>CAD (H)</v>
          </cell>
          <cell r="Y38" t="str">
            <v>2nd</v>
          </cell>
          <cell r="Z38" t="str">
            <v>Resigned effective 02 July 2007/No 30 day notice</v>
          </cell>
        </row>
        <row r="39">
          <cell r="A39" t="str">
            <v>V-299</v>
          </cell>
          <cell r="B39" t="str">
            <v>Ms.</v>
          </cell>
          <cell r="C39" t="str">
            <v>MERCADO</v>
          </cell>
          <cell r="D39" t="str">
            <v>Marites</v>
          </cell>
          <cell r="E39" t="str">
            <v>Verceles</v>
          </cell>
          <cell r="F39">
            <v>38022</v>
          </cell>
          <cell r="G39" t="str">
            <v>Job Captain (H)</v>
          </cell>
          <cell r="H39" t="str">
            <v>S</v>
          </cell>
          <cell r="I39">
            <v>24150</v>
          </cell>
          <cell r="J39">
            <v>12075</v>
          </cell>
          <cell r="K39">
            <v>793.97</v>
          </cell>
          <cell r="L39">
            <v>1106.1099999999999</v>
          </cell>
          <cell r="M39">
            <v>138.26</v>
          </cell>
          <cell r="N39">
            <v>172.83</v>
          </cell>
          <cell r="O39">
            <v>138.26</v>
          </cell>
          <cell r="P39">
            <v>359.48</v>
          </cell>
          <cell r="Q39">
            <v>179.74</v>
          </cell>
          <cell r="R39">
            <v>233.66</v>
          </cell>
          <cell r="S39">
            <v>13.83</v>
          </cell>
          <cell r="T39">
            <v>17.28</v>
          </cell>
          <cell r="U39">
            <v>13.83</v>
          </cell>
          <cell r="V39" t="str">
            <v>158-120479-9</v>
          </cell>
          <cell r="X39" t="str">
            <v>Lead CAD (H)</v>
          </cell>
          <cell r="Y39" t="str">
            <v>1st</v>
          </cell>
        </row>
        <row r="40">
          <cell r="A40" t="str">
            <v>V-302</v>
          </cell>
          <cell r="B40" t="str">
            <v>Ms.</v>
          </cell>
          <cell r="C40" t="str">
            <v>AZUELA</v>
          </cell>
          <cell r="D40" t="str">
            <v>Sharron</v>
          </cell>
          <cell r="E40" t="str">
            <v>Silverio</v>
          </cell>
          <cell r="F40">
            <v>39217</v>
          </cell>
          <cell r="G40" t="str">
            <v>Design Manager</v>
          </cell>
          <cell r="H40" t="str">
            <v>ME2</v>
          </cell>
          <cell r="I40">
            <v>35000</v>
          </cell>
          <cell r="J40">
            <v>17500</v>
          </cell>
          <cell r="K40">
            <v>1150.68</v>
          </cell>
          <cell r="L40">
            <v>1603.05</v>
          </cell>
          <cell r="M40">
            <v>200.38</v>
          </cell>
          <cell r="N40">
            <v>250.48</v>
          </cell>
          <cell r="O40">
            <v>200.38</v>
          </cell>
          <cell r="P40">
            <v>520.99</v>
          </cell>
          <cell r="Q40">
            <v>260.49</v>
          </cell>
          <cell r="R40">
            <v>338.64</v>
          </cell>
          <cell r="S40">
            <v>20.04</v>
          </cell>
          <cell r="T40">
            <v>25.05</v>
          </cell>
          <cell r="U40">
            <v>20.04</v>
          </cell>
          <cell r="V40" t="str">
            <v>158-122794-5</v>
          </cell>
          <cell r="X40" t="str">
            <v>Design Manager</v>
          </cell>
          <cell r="Y40" t="str">
            <v>1st</v>
          </cell>
        </row>
        <row r="41">
          <cell r="A41" t="str">
            <v>V-309</v>
          </cell>
          <cell r="B41" t="str">
            <v>Mr.</v>
          </cell>
          <cell r="C41" t="str">
            <v>WONG</v>
          </cell>
          <cell r="D41" t="str">
            <v>Robert</v>
          </cell>
          <cell r="E41" t="str">
            <v>Tan</v>
          </cell>
          <cell r="F41">
            <v>38062</v>
          </cell>
          <cell r="G41" t="str">
            <v>Production Standards Checker</v>
          </cell>
          <cell r="H41" t="str">
            <v>S</v>
          </cell>
          <cell r="I41">
            <v>25000</v>
          </cell>
          <cell r="J41">
            <v>12500</v>
          </cell>
          <cell r="K41">
            <v>821.92</v>
          </cell>
          <cell r="L41">
            <v>1145.04</v>
          </cell>
          <cell r="M41">
            <v>143.13</v>
          </cell>
          <cell r="N41">
            <v>178.91</v>
          </cell>
          <cell r="O41">
            <v>143.13</v>
          </cell>
          <cell r="P41">
            <v>372.14</v>
          </cell>
          <cell r="Q41">
            <v>186.07</v>
          </cell>
          <cell r="R41">
            <v>241.89</v>
          </cell>
          <cell r="S41">
            <v>14.31</v>
          </cell>
          <cell r="T41">
            <v>17.89</v>
          </cell>
          <cell r="U41">
            <v>14.31</v>
          </cell>
          <cell r="V41" t="str">
            <v>158-120555-0</v>
          </cell>
          <cell r="X41" t="str">
            <v>Translator</v>
          </cell>
          <cell r="Y41" t="str">
            <v>1st</v>
          </cell>
        </row>
        <row r="42">
          <cell r="A42" t="str">
            <v>V-313</v>
          </cell>
          <cell r="B42" t="str">
            <v>Mr.</v>
          </cell>
          <cell r="C42" t="str">
            <v>BARCELO</v>
          </cell>
          <cell r="D42" t="str">
            <v>Joaquin</v>
          </cell>
          <cell r="E42" t="str">
            <v>Abilo</v>
          </cell>
          <cell r="F42">
            <v>38078</v>
          </cell>
          <cell r="G42" t="str">
            <v>Jr. Project Designer</v>
          </cell>
          <cell r="H42" t="str">
            <v>S</v>
          </cell>
          <cell r="I42">
            <v>14400</v>
          </cell>
          <cell r="J42">
            <v>7200</v>
          </cell>
          <cell r="K42">
            <v>473.42</v>
          </cell>
          <cell r="L42">
            <v>659.54</v>
          </cell>
          <cell r="M42">
            <v>82.44</v>
          </cell>
          <cell r="N42">
            <v>103.05</v>
          </cell>
          <cell r="O42">
            <v>82.44</v>
          </cell>
          <cell r="P42">
            <v>214.34</v>
          </cell>
          <cell r="Q42">
            <v>107.17</v>
          </cell>
          <cell r="R42">
            <v>139.32</v>
          </cell>
          <cell r="S42">
            <v>8.24</v>
          </cell>
          <cell r="T42">
            <v>10.31</v>
          </cell>
          <cell r="U42">
            <v>8.24</v>
          </cell>
          <cell r="V42" t="str">
            <v>158-120619-0</v>
          </cell>
          <cell r="X42" t="str">
            <v>CAD (H)</v>
          </cell>
          <cell r="Y42" t="str">
            <v>1st</v>
          </cell>
          <cell r="Z42" t="str">
            <v>resigned effective 17 January 2006/no 30 day notice</v>
          </cell>
        </row>
        <row r="43">
          <cell r="A43" t="str">
            <v>V-318</v>
          </cell>
          <cell r="B43" t="str">
            <v>Mr.</v>
          </cell>
          <cell r="C43" t="str">
            <v>REYES</v>
          </cell>
          <cell r="D43" t="str">
            <v>Ferdinand</v>
          </cell>
          <cell r="E43" t="str">
            <v>Gutierrez</v>
          </cell>
          <cell r="F43">
            <v>38079</v>
          </cell>
          <cell r="G43" t="str">
            <v>Designer 3 - (H)</v>
          </cell>
          <cell r="H43" t="str">
            <v>S</v>
          </cell>
          <cell r="I43">
            <v>46000</v>
          </cell>
          <cell r="J43">
            <v>23000</v>
          </cell>
          <cell r="K43">
            <v>1512.33</v>
          </cell>
          <cell r="L43">
            <v>2106.87</v>
          </cell>
          <cell r="M43">
            <v>263.36</v>
          </cell>
          <cell r="N43">
            <v>329.2</v>
          </cell>
          <cell r="O43">
            <v>263.36</v>
          </cell>
          <cell r="P43">
            <v>684.74</v>
          </cell>
          <cell r="Q43">
            <v>342.37</v>
          </cell>
          <cell r="R43">
            <v>445.08</v>
          </cell>
          <cell r="S43">
            <v>26.34</v>
          </cell>
          <cell r="T43">
            <v>32.92</v>
          </cell>
          <cell r="U43">
            <v>26.34</v>
          </cell>
          <cell r="V43" t="str">
            <v>158-120614-0</v>
          </cell>
          <cell r="X43" t="str">
            <v>Lead CAD (H)</v>
          </cell>
          <cell r="Y43" t="str">
            <v>2nd</v>
          </cell>
        </row>
        <row r="44">
          <cell r="A44" t="str">
            <v>V-319</v>
          </cell>
          <cell r="B44" t="str">
            <v>Mr.</v>
          </cell>
          <cell r="C44" t="str">
            <v>SIMON</v>
          </cell>
          <cell r="D44" t="str">
            <v>Sherwin Paul</v>
          </cell>
          <cell r="E44" t="str">
            <v>Dadufalza</v>
          </cell>
          <cell r="F44">
            <v>38089</v>
          </cell>
          <cell r="G44" t="str">
            <v>Designer 2 - (S)</v>
          </cell>
          <cell r="H44" t="str">
            <v>ME</v>
          </cell>
          <cell r="I44">
            <v>46000</v>
          </cell>
          <cell r="J44">
            <v>23000</v>
          </cell>
          <cell r="K44">
            <v>1512.33</v>
          </cell>
          <cell r="L44">
            <v>2106.87</v>
          </cell>
          <cell r="M44">
            <v>263.36</v>
          </cell>
          <cell r="N44">
            <v>329.2</v>
          </cell>
          <cell r="O44">
            <v>263.36</v>
          </cell>
          <cell r="P44">
            <v>684.74</v>
          </cell>
          <cell r="Q44">
            <v>342.37</v>
          </cell>
          <cell r="R44">
            <v>445.08</v>
          </cell>
          <cell r="S44">
            <v>26.34</v>
          </cell>
          <cell r="T44">
            <v>32.92</v>
          </cell>
          <cell r="U44">
            <v>26.34</v>
          </cell>
          <cell r="V44" t="str">
            <v>158-120647-4</v>
          </cell>
          <cell r="X44" t="str">
            <v xml:space="preserve"> Team Leader (S)</v>
          </cell>
          <cell r="Y44" t="str">
            <v>1st</v>
          </cell>
        </row>
        <row r="45">
          <cell r="A45" t="str">
            <v>V-321</v>
          </cell>
          <cell r="B45" t="str">
            <v>Mr.</v>
          </cell>
          <cell r="C45" t="str">
            <v>FRANCISCO</v>
          </cell>
          <cell r="D45" t="str">
            <v>Troy</v>
          </cell>
          <cell r="E45" t="str">
            <v>Natividad</v>
          </cell>
          <cell r="F45">
            <v>38131</v>
          </cell>
          <cell r="G45" t="str">
            <v>Sr. Job Captain (S)</v>
          </cell>
          <cell r="H45" t="str">
            <v>ME1</v>
          </cell>
          <cell r="I45">
            <v>32880</v>
          </cell>
          <cell r="J45">
            <v>16440</v>
          </cell>
          <cell r="K45">
            <v>1080.99</v>
          </cell>
          <cell r="L45">
            <v>1505.95</v>
          </cell>
          <cell r="M45">
            <v>188.24</v>
          </cell>
          <cell r="N45">
            <v>235.3</v>
          </cell>
          <cell r="O45">
            <v>188.24</v>
          </cell>
          <cell r="P45">
            <v>489.42</v>
          </cell>
          <cell r="Q45">
            <v>244.71</v>
          </cell>
          <cell r="R45">
            <v>318.13</v>
          </cell>
          <cell r="S45">
            <v>18.82</v>
          </cell>
          <cell r="T45">
            <v>23.53</v>
          </cell>
          <cell r="U45">
            <v>18.82</v>
          </cell>
          <cell r="V45" t="str">
            <v>158-120715-6</v>
          </cell>
          <cell r="X45" t="str">
            <v>Sr. Lead CAD (S)</v>
          </cell>
          <cell r="Y45" t="str">
            <v>1st</v>
          </cell>
        </row>
        <row r="46">
          <cell r="A46" t="str">
            <v>V-322</v>
          </cell>
          <cell r="B46" t="str">
            <v>Mr.</v>
          </cell>
          <cell r="C46" t="str">
            <v>GUEVARRA</v>
          </cell>
          <cell r="D46" t="str">
            <v>Jeffrey</v>
          </cell>
          <cell r="E46" t="str">
            <v>Manaloto</v>
          </cell>
          <cell r="F46">
            <v>38133</v>
          </cell>
          <cell r="G46" t="str">
            <v>Job Captain (S)</v>
          </cell>
          <cell r="H46" t="str">
            <v>S</v>
          </cell>
          <cell r="I46">
            <v>25000</v>
          </cell>
          <cell r="J46">
            <v>12500</v>
          </cell>
          <cell r="K46">
            <v>821.92</v>
          </cell>
          <cell r="L46">
            <v>1145.04</v>
          </cell>
          <cell r="M46">
            <v>143.13</v>
          </cell>
          <cell r="N46">
            <v>178.91</v>
          </cell>
          <cell r="O46">
            <v>143.13</v>
          </cell>
          <cell r="P46">
            <v>372.14</v>
          </cell>
          <cell r="Q46">
            <v>186.07</v>
          </cell>
          <cell r="R46">
            <v>241.89</v>
          </cell>
          <cell r="S46">
            <v>14.31</v>
          </cell>
          <cell r="T46">
            <v>17.89</v>
          </cell>
          <cell r="U46">
            <v>14.31</v>
          </cell>
          <cell r="V46" t="str">
            <v>158-120719-3</v>
          </cell>
          <cell r="X46" t="str">
            <v>Lead CAD (S)</v>
          </cell>
          <cell r="Y46" t="str">
            <v>1st</v>
          </cell>
          <cell r="Z46" t="str">
            <v>Resigned effective 21 Sept 2007</v>
          </cell>
        </row>
        <row r="47">
          <cell r="A47" t="str">
            <v>V-323</v>
          </cell>
          <cell r="B47" t="str">
            <v>Mr.</v>
          </cell>
          <cell r="C47" t="str">
            <v>SIAO</v>
          </cell>
          <cell r="D47" t="str">
            <v>Jason</v>
          </cell>
          <cell r="E47" t="str">
            <v>Borbolla</v>
          </cell>
          <cell r="F47">
            <v>38131</v>
          </cell>
          <cell r="G47" t="str">
            <v>Concept Designer</v>
          </cell>
          <cell r="H47" t="str">
            <v>S</v>
          </cell>
          <cell r="I47">
            <v>40000</v>
          </cell>
          <cell r="J47">
            <v>20000</v>
          </cell>
          <cell r="K47">
            <v>1315.07</v>
          </cell>
          <cell r="L47">
            <v>1832.06</v>
          </cell>
          <cell r="M47">
            <v>229.01</v>
          </cell>
          <cell r="N47">
            <v>286.26</v>
          </cell>
          <cell r="O47">
            <v>229.01</v>
          </cell>
          <cell r="P47">
            <v>595.42999999999995</v>
          </cell>
          <cell r="Q47">
            <v>297.70999999999998</v>
          </cell>
          <cell r="R47">
            <v>387.03</v>
          </cell>
          <cell r="S47">
            <v>22.9</v>
          </cell>
          <cell r="T47">
            <v>28.63</v>
          </cell>
          <cell r="U47">
            <v>22.9</v>
          </cell>
          <cell r="V47" t="str">
            <v>158-120712-0</v>
          </cell>
          <cell r="X47" t="str">
            <v>Team Leader (S)</v>
          </cell>
          <cell r="Y47" t="str">
            <v>1st</v>
          </cell>
        </row>
        <row r="48">
          <cell r="A48" t="str">
            <v>V-324</v>
          </cell>
          <cell r="B48" t="str">
            <v>Ms.</v>
          </cell>
          <cell r="C48" t="str">
            <v>ORDOÑEZ</v>
          </cell>
          <cell r="D48" t="str">
            <v>Catherine</v>
          </cell>
          <cell r="E48" t="str">
            <v>Sorita</v>
          </cell>
          <cell r="F48">
            <v>38154</v>
          </cell>
          <cell r="G48" t="str">
            <v>Production Manager</v>
          </cell>
          <cell r="H48" t="str">
            <v>ME1</v>
          </cell>
          <cell r="I48">
            <v>51750</v>
          </cell>
          <cell r="J48">
            <v>25875</v>
          </cell>
          <cell r="K48">
            <v>1701.37</v>
          </cell>
          <cell r="L48">
            <v>2370.23</v>
          </cell>
          <cell r="M48">
            <v>296.27999999999997</v>
          </cell>
          <cell r="N48">
            <v>370.35</v>
          </cell>
          <cell r="O48">
            <v>296.27999999999997</v>
          </cell>
          <cell r="P48">
            <v>770.33</v>
          </cell>
          <cell r="Q48">
            <v>385.16</v>
          </cell>
          <cell r="R48">
            <v>500.71</v>
          </cell>
          <cell r="S48">
            <v>29.63</v>
          </cell>
          <cell r="T48">
            <v>37.04</v>
          </cell>
          <cell r="U48">
            <v>29.63</v>
          </cell>
          <cell r="V48" t="str">
            <v>158-120795-8</v>
          </cell>
          <cell r="X48" t="str">
            <v>Lead CAD (H)</v>
          </cell>
          <cell r="Y48" t="str">
            <v>1st</v>
          </cell>
        </row>
        <row r="49">
          <cell r="A49" t="str">
            <v>V-326</v>
          </cell>
          <cell r="B49" t="str">
            <v>Mr.</v>
          </cell>
          <cell r="C49" t="str">
            <v>EVANGELISTA</v>
          </cell>
          <cell r="D49" t="str">
            <v>Patrick</v>
          </cell>
          <cell r="E49" t="str">
            <v>Barretto</v>
          </cell>
          <cell r="F49">
            <v>38152</v>
          </cell>
          <cell r="G49" t="str">
            <v>Production Manager</v>
          </cell>
          <cell r="H49" t="str">
            <v>ME2</v>
          </cell>
          <cell r="I49">
            <v>51750</v>
          </cell>
          <cell r="J49">
            <v>25875</v>
          </cell>
          <cell r="K49">
            <v>1701.37</v>
          </cell>
          <cell r="L49">
            <v>2370.23</v>
          </cell>
          <cell r="M49">
            <v>296.27999999999997</v>
          </cell>
          <cell r="N49">
            <v>370.35</v>
          </cell>
          <cell r="O49">
            <v>296.27999999999997</v>
          </cell>
          <cell r="P49">
            <v>770.33</v>
          </cell>
          <cell r="Q49">
            <v>385.16</v>
          </cell>
          <cell r="R49">
            <v>500.71</v>
          </cell>
          <cell r="S49">
            <v>29.63</v>
          </cell>
          <cell r="T49">
            <v>37.04</v>
          </cell>
          <cell r="U49">
            <v>29.63</v>
          </cell>
          <cell r="V49" t="str">
            <v>158-120773-9</v>
          </cell>
          <cell r="X49" t="str">
            <v>Team Leader (H)</v>
          </cell>
          <cell r="Y49" t="str">
            <v>2nd</v>
          </cell>
        </row>
        <row r="50">
          <cell r="A50" t="str">
            <v>V-327</v>
          </cell>
          <cell r="B50" t="str">
            <v>Mr.</v>
          </cell>
          <cell r="C50" t="str">
            <v>VECINA</v>
          </cell>
          <cell r="D50" t="str">
            <v>Rafael</v>
          </cell>
          <cell r="E50" t="str">
            <v>De los Reyes</v>
          </cell>
          <cell r="F50">
            <v>38159</v>
          </cell>
          <cell r="G50" t="str">
            <v>Designer 1 - (H)</v>
          </cell>
          <cell r="H50" t="str">
            <v>ME2</v>
          </cell>
          <cell r="I50">
            <v>60000</v>
          </cell>
          <cell r="J50">
            <v>30000</v>
          </cell>
          <cell r="K50">
            <v>1972.6</v>
          </cell>
          <cell r="L50">
            <v>2748.09</v>
          </cell>
          <cell r="M50">
            <v>343.51</v>
          </cell>
          <cell r="N50">
            <v>429.39</v>
          </cell>
          <cell r="O50">
            <v>343.51</v>
          </cell>
          <cell r="P50">
            <v>893.13</v>
          </cell>
          <cell r="Q50">
            <v>446.56</v>
          </cell>
          <cell r="R50">
            <v>580.53</v>
          </cell>
          <cell r="S50">
            <v>34.35</v>
          </cell>
          <cell r="T50">
            <v>42.94</v>
          </cell>
          <cell r="U50">
            <v>34.35</v>
          </cell>
          <cell r="V50" t="str">
            <v>158-120812-4</v>
          </cell>
          <cell r="X50" t="str">
            <v>Coordinator (Yellow)</v>
          </cell>
          <cell r="Y50" t="str">
            <v>1st</v>
          </cell>
        </row>
        <row r="51">
          <cell r="A51" t="str">
            <v>V-328</v>
          </cell>
          <cell r="B51" t="str">
            <v>Mr.</v>
          </cell>
          <cell r="C51" t="str">
            <v>VILLANUEVA</v>
          </cell>
          <cell r="D51" t="str">
            <v>Arnel</v>
          </cell>
          <cell r="E51" t="str">
            <v>Samortin</v>
          </cell>
          <cell r="F51">
            <v>38139</v>
          </cell>
          <cell r="G51" t="str">
            <v>Job Captain</v>
          </cell>
          <cell r="H51" t="str">
            <v>S/HF</v>
          </cell>
          <cell r="I51">
            <v>21000</v>
          </cell>
          <cell r="J51">
            <v>10500</v>
          </cell>
          <cell r="K51">
            <v>690.41</v>
          </cell>
          <cell r="L51">
            <v>961.83</v>
          </cell>
          <cell r="M51">
            <v>120.23</v>
          </cell>
          <cell r="N51">
            <v>150.29</v>
          </cell>
          <cell r="O51">
            <v>120.23</v>
          </cell>
          <cell r="P51">
            <v>312.60000000000002</v>
          </cell>
          <cell r="Q51">
            <v>156.30000000000001</v>
          </cell>
          <cell r="R51">
            <v>203.19</v>
          </cell>
          <cell r="S51">
            <v>12.02</v>
          </cell>
          <cell r="T51">
            <v>15.03</v>
          </cell>
          <cell r="U51">
            <v>12.02</v>
          </cell>
          <cell r="V51" t="str">
            <v>158-120746-6</v>
          </cell>
          <cell r="X51" t="str">
            <v xml:space="preserve"> Lead CAD (H)</v>
          </cell>
          <cell r="Y51" t="str">
            <v>2nd</v>
          </cell>
          <cell r="Z51" t="str">
            <v>Resigned effective 03 July 2007/No 30 day notice</v>
          </cell>
        </row>
        <row r="52">
          <cell r="A52" t="str">
            <v>V-333</v>
          </cell>
          <cell r="B52" t="str">
            <v>Mr.</v>
          </cell>
          <cell r="C52" t="str">
            <v>SANTOS</v>
          </cell>
          <cell r="D52" t="str">
            <v>Adrian</v>
          </cell>
          <cell r="E52" t="str">
            <v>Santos</v>
          </cell>
          <cell r="F52">
            <v>38145</v>
          </cell>
          <cell r="G52" t="str">
            <v>Jr. Project Designer</v>
          </cell>
          <cell r="H52" t="str">
            <v>S</v>
          </cell>
          <cell r="I52">
            <v>15349.518101761252</v>
          </cell>
          <cell r="J52">
            <v>7674.76</v>
          </cell>
          <cell r="K52">
            <v>504.64</v>
          </cell>
          <cell r="L52">
            <v>703.03</v>
          </cell>
          <cell r="M52">
            <v>87.88</v>
          </cell>
          <cell r="N52">
            <v>109.85</v>
          </cell>
          <cell r="O52">
            <v>87.88</v>
          </cell>
          <cell r="P52">
            <v>228.49</v>
          </cell>
          <cell r="Q52">
            <v>114.24</v>
          </cell>
          <cell r="R52">
            <v>148.52000000000001</v>
          </cell>
          <cell r="S52">
            <v>8.7899999999999991</v>
          </cell>
          <cell r="T52">
            <v>10.99</v>
          </cell>
          <cell r="U52">
            <v>8.7899999999999991</v>
          </cell>
          <cell r="V52" t="str">
            <v>158-120731-4</v>
          </cell>
          <cell r="X52" t="str">
            <v>CAD (H)</v>
          </cell>
          <cell r="Y52" t="str">
            <v>2nd</v>
          </cell>
          <cell r="Z52" t="str">
            <v>Resigned effective 30 March 2007/no 30 day notice</v>
          </cell>
        </row>
        <row r="53">
          <cell r="A53" t="str">
            <v>V-334</v>
          </cell>
          <cell r="B53" t="str">
            <v>Mr.</v>
          </cell>
          <cell r="C53" t="str">
            <v>PAJARON</v>
          </cell>
          <cell r="D53" t="str">
            <v>Saturnino Jr.</v>
          </cell>
          <cell r="E53" t="str">
            <v>Manzo</v>
          </cell>
          <cell r="F53">
            <v>38166</v>
          </cell>
          <cell r="G53" t="str">
            <v>Jr. Project Designer</v>
          </cell>
          <cell r="H53" t="str">
            <v>S</v>
          </cell>
          <cell r="I53">
            <v>12250</v>
          </cell>
          <cell r="J53">
            <v>6125</v>
          </cell>
          <cell r="K53">
            <v>402.74</v>
          </cell>
          <cell r="L53">
            <v>561.07000000000005</v>
          </cell>
          <cell r="M53">
            <v>70.13</v>
          </cell>
          <cell r="N53">
            <v>87.66</v>
          </cell>
          <cell r="O53">
            <v>70.13</v>
          </cell>
          <cell r="P53">
            <v>182.34</v>
          </cell>
          <cell r="Q53">
            <v>91.17</v>
          </cell>
          <cell r="R53">
            <v>118.52</v>
          </cell>
          <cell r="S53">
            <v>7.01</v>
          </cell>
          <cell r="T53">
            <v>8.77</v>
          </cell>
          <cell r="U53">
            <v>7.01</v>
          </cell>
          <cell r="V53" t="str">
            <v>158-120830-6</v>
          </cell>
          <cell r="X53" t="str">
            <v>CAD (H)</v>
          </cell>
          <cell r="Y53" t="str">
            <v>1st</v>
          </cell>
          <cell r="Z53" t="str">
            <v>Resigned effective January 2006</v>
          </cell>
        </row>
        <row r="54">
          <cell r="A54" t="str">
            <v>V-335</v>
          </cell>
          <cell r="B54" t="str">
            <v>Ms.</v>
          </cell>
          <cell r="C54" t="str">
            <v>CALETENA</v>
          </cell>
          <cell r="D54" t="str">
            <v xml:space="preserve">Diana </v>
          </cell>
          <cell r="E54" t="str">
            <v>Edu</v>
          </cell>
          <cell r="F54">
            <v>38166</v>
          </cell>
          <cell r="G54" t="str">
            <v>Jr. Project Designer</v>
          </cell>
          <cell r="H54" t="str">
            <v>S</v>
          </cell>
          <cell r="I54">
            <v>9000</v>
          </cell>
          <cell r="J54">
            <v>4500</v>
          </cell>
          <cell r="K54">
            <v>295.89</v>
          </cell>
          <cell r="L54">
            <v>412.21</v>
          </cell>
          <cell r="M54">
            <v>51.53</v>
          </cell>
          <cell r="N54">
            <v>64.41</v>
          </cell>
          <cell r="O54">
            <v>51.53</v>
          </cell>
          <cell r="P54">
            <v>133.97999999999999</v>
          </cell>
          <cell r="Q54">
            <v>66.989999999999995</v>
          </cell>
          <cell r="R54">
            <v>87.09</v>
          </cell>
          <cell r="S54">
            <v>5.15</v>
          </cell>
          <cell r="T54">
            <v>6.44</v>
          </cell>
          <cell r="U54">
            <v>5.15</v>
          </cell>
          <cell r="V54" t="str">
            <v>158-120860-4</v>
          </cell>
          <cell r="Y54" t="str">
            <v>1st</v>
          </cell>
          <cell r="Z54" t="str">
            <v>Indefinite Leave from 07 Jan 2005 /took Archi Board Exam/Terminated/resigned</v>
          </cell>
        </row>
        <row r="55">
          <cell r="A55" t="str">
            <v>V-336</v>
          </cell>
          <cell r="B55" t="str">
            <v>Mr.</v>
          </cell>
          <cell r="C55" t="str">
            <v>ORTIYAS</v>
          </cell>
          <cell r="D55" t="str">
            <v>Jun</v>
          </cell>
          <cell r="E55" t="str">
            <v>Trestiza</v>
          </cell>
          <cell r="F55">
            <v>38166</v>
          </cell>
          <cell r="G55" t="str">
            <v>Job Captain (H)</v>
          </cell>
          <cell r="H55" t="str">
            <v>ME2</v>
          </cell>
          <cell r="I55">
            <v>24150</v>
          </cell>
          <cell r="J55">
            <v>12075</v>
          </cell>
          <cell r="K55">
            <v>793.97</v>
          </cell>
          <cell r="L55">
            <v>1106.1099999999999</v>
          </cell>
          <cell r="M55">
            <v>138.26</v>
          </cell>
          <cell r="N55">
            <v>172.83</v>
          </cell>
          <cell r="O55">
            <v>138.26</v>
          </cell>
          <cell r="P55">
            <v>359.48</v>
          </cell>
          <cell r="Q55">
            <v>179.74</v>
          </cell>
          <cell r="R55">
            <v>233.66</v>
          </cell>
          <cell r="S55">
            <v>13.83</v>
          </cell>
          <cell r="T55">
            <v>17.28</v>
          </cell>
          <cell r="U55">
            <v>13.83</v>
          </cell>
          <cell r="V55" t="str">
            <v>158-120844-6</v>
          </cell>
          <cell r="X55" t="str">
            <v>CAD (H)</v>
          </cell>
          <cell r="Y55" t="str">
            <v>2nd</v>
          </cell>
        </row>
        <row r="56">
          <cell r="A56" t="str">
            <v>V-339</v>
          </cell>
          <cell r="B56" t="str">
            <v>Mr.</v>
          </cell>
          <cell r="C56" t="str">
            <v>BERNARDO</v>
          </cell>
          <cell r="D56" t="str">
            <v>Rosibern</v>
          </cell>
          <cell r="E56" t="str">
            <v>Sison</v>
          </cell>
          <cell r="F56">
            <v>38166</v>
          </cell>
          <cell r="G56" t="str">
            <v>Job Captain</v>
          </cell>
          <cell r="H56" t="str">
            <v>S/HF</v>
          </cell>
          <cell r="I56">
            <v>17810.625</v>
          </cell>
          <cell r="J56">
            <v>8905.31</v>
          </cell>
          <cell r="K56">
            <v>585.54999999999995</v>
          </cell>
          <cell r="L56">
            <v>815.75</v>
          </cell>
          <cell r="M56">
            <v>101.97</v>
          </cell>
          <cell r="N56">
            <v>127.46</v>
          </cell>
          <cell r="O56">
            <v>101.97</v>
          </cell>
          <cell r="P56">
            <v>265.12</v>
          </cell>
          <cell r="Q56">
            <v>132.56</v>
          </cell>
          <cell r="R56">
            <v>172.33</v>
          </cell>
          <cell r="S56">
            <v>10.199999999999999</v>
          </cell>
          <cell r="T56">
            <v>12.75</v>
          </cell>
          <cell r="U56">
            <v>10.199999999999999</v>
          </cell>
          <cell r="V56" t="str">
            <v>158-120832-0</v>
          </cell>
          <cell r="X56" t="str">
            <v>Lead CAD (H)</v>
          </cell>
          <cell r="Y56" t="str">
            <v>2nd</v>
          </cell>
        </row>
        <row r="57">
          <cell r="A57" t="str">
            <v>V-340</v>
          </cell>
          <cell r="B57" t="str">
            <v>Ms.</v>
          </cell>
          <cell r="C57" t="str">
            <v>MORALES</v>
          </cell>
          <cell r="D57" t="str">
            <v>Erlissa</v>
          </cell>
          <cell r="E57" t="str">
            <v>de Lara</v>
          </cell>
          <cell r="F57">
            <v>38166</v>
          </cell>
          <cell r="G57" t="str">
            <v>Job Captain</v>
          </cell>
          <cell r="H57" t="str">
            <v>S/HF1</v>
          </cell>
          <cell r="I57">
            <v>19017.206044024377</v>
          </cell>
          <cell r="J57">
            <v>9508.6</v>
          </cell>
          <cell r="K57">
            <v>625.22</v>
          </cell>
          <cell r="L57">
            <v>871.02</v>
          </cell>
          <cell r="M57">
            <v>108.88</v>
          </cell>
          <cell r="N57">
            <v>136.1</v>
          </cell>
          <cell r="O57">
            <v>108.88</v>
          </cell>
          <cell r="P57">
            <v>283.08999999999997</v>
          </cell>
          <cell r="Q57">
            <v>141.54</v>
          </cell>
          <cell r="R57">
            <v>184.01</v>
          </cell>
          <cell r="S57">
            <v>10.89</v>
          </cell>
          <cell r="T57">
            <v>13.61</v>
          </cell>
          <cell r="U57">
            <v>10.89</v>
          </cell>
          <cell r="V57" t="str">
            <v>158-120858-6</v>
          </cell>
          <cell r="X57" t="str">
            <v>Lead CAD (H)</v>
          </cell>
          <cell r="Y57" t="str">
            <v>1st</v>
          </cell>
        </row>
        <row r="58">
          <cell r="A58" t="str">
            <v>V-344</v>
          </cell>
          <cell r="B58" t="str">
            <v>Ms.</v>
          </cell>
          <cell r="C58" t="str">
            <v>SIASICO</v>
          </cell>
          <cell r="D58" t="str">
            <v>Kristine Grace</v>
          </cell>
          <cell r="E58" t="str">
            <v>de Pedro</v>
          </cell>
          <cell r="F58">
            <v>38175</v>
          </cell>
          <cell r="G58" t="str">
            <v>Designer 3 - (S)</v>
          </cell>
          <cell r="H58" t="str">
            <v>S</v>
          </cell>
          <cell r="I58">
            <v>29235</v>
          </cell>
          <cell r="J58">
            <v>14617.5</v>
          </cell>
          <cell r="K58">
            <v>961.15</v>
          </cell>
          <cell r="L58">
            <v>1339.01</v>
          </cell>
          <cell r="M58">
            <v>167.38</v>
          </cell>
          <cell r="N58">
            <v>209.23</v>
          </cell>
          <cell r="O58">
            <v>167.38</v>
          </cell>
          <cell r="P58">
            <v>435.19</v>
          </cell>
          <cell r="Q58">
            <v>217.59</v>
          </cell>
          <cell r="R58">
            <v>282.87</v>
          </cell>
          <cell r="S58">
            <v>16.739999999999998</v>
          </cell>
          <cell r="T58">
            <v>20.92</v>
          </cell>
          <cell r="U58">
            <v>16.739999999999998</v>
          </cell>
          <cell r="V58" t="str">
            <v>158-120843-4</v>
          </cell>
          <cell r="X58" t="str">
            <v>Team Leader (S)</v>
          </cell>
          <cell r="Y58" t="str">
            <v>1st</v>
          </cell>
          <cell r="Z58" t="str">
            <v>Until Oct 2007 only/Tranferred to BCIHK</v>
          </cell>
        </row>
        <row r="59">
          <cell r="A59" t="str">
            <v>V-345</v>
          </cell>
          <cell r="B59" t="str">
            <v>Ms.</v>
          </cell>
          <cell r="C59" t="str">
            <v>BONIFACIO</v>
          </cell>
          <cell r="D59" t="str">
            <v xml:space="preserve">Cheryl </v>
          </cell>
          <cell r="E59" t="str">
            <v>Gil</v>
          </cell>
          <cell r="F59">
            <v>38180</v>
          </cell>
          <cell r="G59" t="str">
            <v>Designer 3 - (S)</v>
          </cell>
          <cell r="H59" t="str">
            <v>S</v>
          </cell>
          <cell r="I59">
            <v>35000</v>
          </cell>
          <cell r="J59">
            <v>17500</v>
          </cell>
          <cell r="K59">
            <v>1150.68</v>
          </cell>
          <cell r="L59">
            <v>1603.05</v>
          </cell>
          <cell r="M59">
            <v>200.38</v>
          </cell>
          <cell r="N59">
            <v>250.48</v>
          </cell>
          <cell r="O59">
            <v>200.38</v>
          </cell>
          <cell r="P59">
            <v>520.99</v>
          </cell>
          <cell r="Q59">
            <v>260.49</v>
          </cell>
          <cell r="R59">
            <v>338.64</v>
          </cell>
          <cell r="S59">
            <v>20.04</v>
          </cell>
          <cell r="T59">
            <v>25.05</v>
          </cell>
          <cell r="U59">
            <v>20.04</v>
          </cell>
          <cell r="V59" t="str">
            <v>158-120848-3</v>
          </cell>
          <cell r="X59" t="str">
            <v>Team Leader (S)</v>
          </cell>
          <cell r="Y59" t="str">
            <v>1st</v>
          </cell>
        </row>
        <row r="60">
          <cell r="A60" t="str">
            <v>V-346</v>
          </cell>
          <cell r="B60" t="str">
            <v>Mr.</v>
          </cell>
          <cell r="C60" t="str">
            <v>ABASOLO</v>
          </cell>
          <cell r="D60" t="str">
            <v>Arturo Jr.</v>
          </cell>
          <cell r="E60" t="str">
            <v>Panotes</v>
          </cell>
          <cell r="F60">
            <v>38184</v>
          </cell>
          <cell r="G60" t="str">
            <v>Sr. Job Captain (H)</v>
          </cell>
          <cell r="H60" t="str">
            <v>S</v>
          </cell>
          <cell r="I60">
            <v>43700</v>
          </cell>
          <cell r="J60">
            <v>21850</v>
          </cell>
          <cell r="K60">
            <v>1436.71</v>
          </cell>
          <cell r="L60">
            <v>2001.53</v>
          </cell>
          <cell r="M60">
            <v>250.19</v>
          </cell>
          <cell r="N60">
            <v>312.74</v>
          </cell>
          <cell r="O60">
            <v>250.19</v>
          </cell>
          <cell r="P60">
            <v>650.49</v>
          </cell>
          <cell r="Q60">
            <v>325.25</v>
          </cell>
          <cell r="R60">
            <v>422.82</v>
          </cell>
          <cell r="S60">
            <v>25.02</v>
          </cell>
          <cell r="T60">
            <v>31.27</v>
          </cell>
          <cell r="U60">
            <v>25.02</v>
          </cell>
          <cell r="V60" t="str">
            <v>158-121122-6</v>
          </cell>
          <cell r="X60" t="str">
            <v xml:space="preserve"> Lead CAD (H)</v>
          </cell>
          <cell r="Y60" t="str">
            <v>2nd</v>
          </cell>
        </row>
        <row r="61">
          <cell r="A61" t="str">
            <v>V-348</v>
          </cell>
          <cell r="B61" t="str">
            <v>Mr.</v>
          </cell>
          <cell r="C61" t="str">
            <v>RAGASA</v>
          </cell>
          <cell r="D61" t="str">
            <v>Ryan Jay</v>
          </cell>
          <cell r="E61" t="str">
            <v>Ceria</v>
          </cell>
          <cell r="F61">
            <v>38184</v>
          </cell>
          <cell r="G61" t="str">
            <v>Graphic Standards/Graphic Artist</v>
          </cell>
          <cell r="H61" t="str">
            <v>S</v>
          </cell>
          <cell r="I61">
            <v>28000</v>
          </cell>
          <cell r="J61">
            <v>14000</v>
          </cell>
          <cell r="K61">
            <v>920.55</v>
          </cell>
          <cell r="L61">
            <v>1282.44</v>
          </cell>
          <cell r="M61">
            <v>160.31</v>
          </cell>
          <cell r="N61">
            <v>200.39</v>
          </cell>
          <cell r="O61">
            <v>160.31</v>
          </cell>
          <cell r="P61">
            <v>416.81</v>
          </cell>
          <cell r="Q61">
            <v>208.4</v>
          </cell>
          <cell r="R61">
            <v>270.92</v>
          </cell>
          <cell r="S61">
            <v>16.03</v>
          </cell>
          <cell r="T61">
            <v>20.04</v>
          </cell>
          <cell r="U61">
            <v>16.03</v>
          </cell>
          <cell r="V61" t="str">
            <v>158-121129-9</v>
          </cell>
          <cell r="X61" t="str">
            <v>Graphic Artist</v>
          </cell>
          <cell r="Y61" t="str">
            <v>2nd</v>
          </cell>
          <cell r="Z61" t="str">
            <v>Resigned effective 03 Feb 2008 to work in China</v>
          </cell>
        </row>
        <row r="62">
          <cell r="A62" t="str">
            <v>V-349</v>
          </cell>
          <cell r="B62" t="str">
            <v>Ms.</v>
          </cell>
          <cell r="C62" t="str">
            <v>PERALTA</v>
          </cell>
          <cell r="D62" t="str">
            <v>Maybelle Anne</v>
          </cell>
          <cell r="E62" t="str">
            <v>Malong</v>
          </cell>
          <cell r="F62">
            <v>38187</v>
          </cell>
          <cell r="G62" t="str">
            <v>Designer 3 - (S)</v>
          </cell>
          <cell r="H62" t="str">
            <v>S</v>
          </cell>
          <cell r="I62">
            <v>18975.38</v>
          </cell>
          <cell r="J62">
            <v>9487.69</v>
          </cell>
          <cell r="K62">
            <v>623.85</v>
          </cell>
          <cell r="L62">
            <v>869.1</v>
          </cell>
          <cell r="M62">
            <v>108.64</v>
          </cell>
          <cell r="N62">
            <v>135.80000000000001</v>
          </cell>
          <cell r="O62">
            <v>108.64</v>
          </cell>
          <cell r="P62">
            <v>282.45999999999998</v>
          </cell>
          <cell r="Q62">
            <v>141.22999999999999</v>
          </cell>
          <cell r="R62">
            <v>183.6</v>
          </cell>
          <cell r="S62">
            <v>10.86</v>
          </cell>
          <cell r="T62">
            <v>13.58</v>
          </cell>
          <cell r="U62">
            <v>10.86</v>
          </cell>
          <cell r="V62" t="str">
            <v>158-120850-1</v>
          </cell>
          <cell r="X62" t="str">
            <v>Team Leader (S)</v>
          </cell>
          <cell r="Y62" t="str">
            <v>1st</v>
          </cell>
        </row>
        <row r="63">
          <cell r="A63" t="str">
            <v>V-350</v>
          </cell>
          <cell r="B63" t="str">
            <v>Ms.</v>
          </cell>
          <cell r="C63" t="str">
            <v>BALLESTEROS</v>
          </cell>
          <cell r="D63" t="str">
            <v>Nina Cecilia</v>
          </cell>
          <cell r="E63" t="str">
            <v>Villanueva</v>
          </cell>
          <cell r="F63">
            <v>38187</v>
          </cell>
          <cell r="G63" t="str">
            <v>Designer 3 - (S)</v>
          </cell>
          <cell r="H63" t="str">
            <v>S</v>
          </cell>
          <cell r="I63">
            <v>28987</v>
          </cell>
          <cell r="J63">
            <v>14493.5</v>
          </cell>
          <cell r="K63">
            <v>953</v>
          </cell>
          <cell r="L63">
            <v>1327.65</v>
          </cell>
          <cell r="M63">
            <v>165.96</v>
          </cell>
          <cell r="N63">
            <v>207.45</v>
          </cell>
          <cell r="O63">
            <v>165.96</v>
          </cell>
          <cell r="P63">
            <v>431.5</v>
          </cell>
          <cell r="Q63">
            <v>215.75</v>
          </cell>
          <cell r="R63">
            <v>280.47000000000003</v>
          </cell>
          <cell r="S63">
            <v>16.600000000000001</v>
          </cell>
          <cell r="T63">
            <v>20.75</v>
          </cell>
          <cell r="U63">
            <v>16.600000000000001</v>
          </cell>
          <cell r="V63" t="str">
            <v>158-120849-5</v>
          </cell>
          <cell r="X63" t="str">
            <v>Team Leader (S)</v>
          </cell>
          <cell r="Y63" t="str">
            <v>1st</v>
          </cell>
          <cell r="Z63" t="str">
            <v>Resigned effective 29 August 2007</v>
          </cell>
        </row>
        <row r="64">
          <cell r="A64" t="str">
            <v>V-352</v>
          </cell>
          <cell r="B64" t="str">
            <v>Ms.</v>
          </cell>
          <cell r="C64" t="str">
            <v>GEOGRAFO</v>
          </cell>
          <cell r="D64" t="str">
            <v>Nelsie</v>
          </cell>
          <cell r="E64" t="str">
            <v>Nunez</v>
          </cell>
          <cell r="F64">
            <v>38201</v>
          </cell>
          <cell r="G64" t="str">
            <v>Renderer</v>
          </cell>
          <cell r="H64" t="str">
            <v>S</v>
          </cell>
          <cell r="I64">
            <v>41800</v>
          </cell>
          <cell r="J64">
            <v>20900</v>
          </cell>
          <cell r="K64">
            <v>1374.25</v>
          </cell>
          <cell r="L64">
            <v>1914.5</v>
          </cell>
          <cell r="M64">
            <v>239.31</v>
          </cell>
          <cell r="N64">
            <v>299.14</v>
          </cell>
          <cell r="O64">
            <v>239.31</v>
          </cell>
          <cell r="P64">
            <v>622.21</v>
          </cell>
          <cell r="Q64">
            <v>311.10000000000002</v>
          </cell>
          <cell r="R64">
            <v>404.43</v>
          </cell>
          <cell r="S64">
            <v>23.93</v>
          </cell>
          <cell r="T64">
            <v>29.91</v>
          </cell>
          <cell r="U64">
            <v>23.93</v>
          </cell>
          <cell r="V64" t="str">
            <v>158-121108-1</v>
          </cell>
          <cell r="X64" t="str">
            <v>Lead CAD (H)</v>
          </cell>
          <cell r="Y64" t="str">
            <v>2nd</v>
          </cell>
          <cell r="Z64" t="str">
            <v>Resigned effective 15 Dec 2007 to work in China</v>
          </cell>
        </row>
        <row r="65">
          <cell r="A65" t="str">
            <v>V-353</v>
          </cell>
          <cell r="B65" t="str">
            <v>Mr.</v>
          </cell>
          <cell r="C65" t="str">
            <v>IRANON</v>
          </cell>
          <cell r="D65" t="str">
            <v>Diosdado Doy</v>
          </cell>
          <cell r="E65" t="str">
            <v>Baquiran</v>
          </cell>
          <cell r="F65">
            <v>38201</v>
          </cell>
          <cell r="G65" t="str">
            <v>Designer 3 - (S)</v>
          </cell>
          <cell r="H65" t="str">
            <v>S</v>
          </cell>
          <cell r="I65">
            <v>33000</v>
          </cell>
          <cell r="J65">
            <v>16500</v>
          </cell>
          <cell r="K65">
            <v>1084.93</v>
          </cell>
          <cell r="L65">
            <v>1511.45</v>
          </cell>
          <cell r="M65">
            <v>188.93</v>
          </cell>
          <cell r="N65">
            <v>236.16</v>
          </cell>
          <cell r="O65">
            <v>188.93</v>
          </cell>
          <cell r="P65">
            <v>491.22</v>
          </cell>
          <cell r="Q65">
            <v>245.61</v>
          </cell>
          <cell r="R65">
            <v>319.29000000000002</v>
          </cell>
          <cell r="S65">
            <v>18.89</v>
          </cell>
          <cell r="T65">
            <v>23.62</v>
          </cell>
          <cell r="U65">
            <v>18.89</v>
          </cell>
          <cell r="V65" t="str">
            <v>158-121107-0</v>
          </cell>
          <cell r="X65" t="str">
            <v>Team Leader (S)</v>
          </cell>
          <cell r="Y65" t="str">
            <v>2nd</v>
          </cell>
          <cell r="Z65" t="str">
            <v>Resigned effective 02 Feb 2008 to work in Malaysia</v>
          </cell>
        </row>
        <row r="66">
          <cell r="A66" t="str">
            <v>V-355</v>
          </cell>
          <cell r="B66" t="str">
            <v>Mr.</v>
          </cell>
          <cell r="C66" t="str">
            <v>BALDONADO</v>
          </cell>
          <cell r="D66" t="str">
            <v>Julius Cesar</v>
          </cell>
          <cell r="E66" t="str">
            <v>Balgoma</v>
          </cell>
          <cell r="F66">
            <v>38201</v>
          </cell>
          <cell r="G66" t="str">
            <v>Designer 3 - (H)</v>
          </cell>
          <cell r="H66" t="str">
            <v>S</v>
          </cell>
          <cell r="I66">
            <v>30015</v>
          </cell>
          <cell r="J66">
            <v>15007.5</v>
          </cell>
          <cell r="K66">
            <v>986.79</v>
          </cell>
          <cell r="L66">
            <v>1374.73</v>
          </cell>
          <cell r="M66">
            <v>171.84</v>
          </cell>
          <cell r="N66">
            <v>214.8</v>
          </cell>
          <cell r="O66">
            <v>171.84</v>
          </cell>
          <cell r="P66">
            <v>446.78</v>
          </cell>
          <cell r="Q66">
            <v>223.39</v>
          </cell>
          <cell r="R66">
            <v>290.41000000000003</v>
          </cell>
          <cell r="S66">
            <v>17.18</v>
          </cell>
          <cell r="T66">
            <v>21.48</v>
          </cell>
          <cell r="U66">
            <v>17.18</v>
          </cell>
          <cell r="V66" t="str">
            <v>158-121106-8</v>
          </cell>
          <cell r="X66" t="str">
            <v>Team Leader (H)</v>
          </cell>
          <cell r="Y66" t="str">
            <v>1st</v>
          </cell>
        </row>
        <row r="67">
          <cell r="A67" t="str">
            <v>V-356</v>
          </cell>
          <cell r="B67" t="str">
            <v>Mr.</v>
          </cell>
          <cell r="C67" t="str">
            <v>APUNTAR</v>
          </cell>
          <cell r="D67" t="str">
            <v>Leonides</v>
          </cell>
          <cell r="E67" t="str">
            <v>Garcia</v>
          </cell>
          <cell r="F67">
            <v>38231</v>
          </cell>
          <cell r="G67" t="str">
            <v>Principal Designer</v>
          </cell>
          <cell r="H67" t="str">
            <v>ME1</v>
          </cell>
          <cell r="I67">
            <v>90000</v>
          </cell>
          <cell r="J67">
            <v>45000</v>
          </cell>
          <cell r="K67">
            <v>2958.9</v>
          </cell>
          <cell r="L67">
            <v>4122.1400000000003</v>
          </cell>
          <cell r="M67">
            <v>515.27</v>
          </cell>
          <cell r="N67">
            <v>644.09</v>
          </cell>
          <cell r="O67">
            <v>515.27</v>
          </cell>
          <cell r="P67">
            <v>1339.7</v>
          </cell>
          <cell r="Q67">
            <v>669.85</v>
          </cell>
          <cell r="R67">
            <v>870.81</v>
          </cell>
          <cell r="S67">
            <v>51.53</v>
          </cell>
          <cell r="T67">
            <v>64.41</v>
          </cell>
          <cell r="U67">
            <v>51.53</v>
          </cell>
          <cell r="V67" t="str">
            <v>158-121214-0</v>
          </cell>
          <cell r="X67" t="str">
            <v>Coordinator (Silver)</v>
          </cell>
          <cell r="Y67" t="str">
            <v>2nd</v>
          </cell>
        </row>
        <row r="68">
          <cell r="A68" t="str">
            <v>V-357</v>
          </cell>
          <cell r="B68" t="str">
            <v>Mr.</v>
          </cell>
          <cell r="C68" t="str">
            <v xml:space="preserve">NORTE </v>
          </cell>
          <cell r="D68" t="str">
            <v xml:space="preserve">Jonathan </v>
          </cell>
          <cell r="E68" t="str">
            <v>Talagtag</v>
          </cell>
          <cell r="F68">
            <v>38246</v>
          </cell>
          <cell r="G68" t="str">
            <v>Job Captain (H)</v>
          </cell>
          <cell r="H68" t="str">
            <v>ME1</v>
          </cell>
          <cell r="I68">
            <v>23000</v>
          </cell>
          <cell r="J68">
            <v>11500</v>
          </cell>
          <cell r="K68">
            <v>756.16</v>
          </cell>
          <cell r="L68">
            <v>1053.44</v>
          </cell>
          <cell r="M68">
            <v>131.68</v>
          </cell>
          <cell r="N68">
            <v>164.6</v>
          </cell>
          <cell r="O68">
            <v>131.68</v>
          </cell>
          <cell r="P68">
            <v>342.37</v>
          </cell>
          <cell r="Q68">
            <v>171.18</v>
          </cell>
          <cell r="R68">
            <v>222.54</v>
          </cell>
          <cell r="S68">
            <v>13.17</v>
          </cell>
          <cell r="T68">
            <v>16.46</v>
          </cell>
          <cell r="U68">
            <v>13.17</v>
          </cell>
          <cell r="V68" t="str">
            <v>158-121258-9</v>
          </cell>
          <cell r="X68" t="str">
            <v>Lead CAD (BCHK)</v>
          </cell>
          <cell r="Y68" t="str">
            <v>1st</v>
          </cell>
        </row>
        <row r="69">
          <cell r="A69" t="str">
            <v>V-358</v>
          </cell>
          <cell r="B69" t="str">
            <v>Mr.</v>
          </cell>
          <cell r="C69" t="str">
            <v>ALDELMITA</v>
          </cell>
          <cell r="D69" t="str">
            <v xml:space="preserve">John Carlo </v>
          </cell>
          <cell r="E69" t="str">
            <v>Abanto</v>
          </cell>
          <cell r="F69">
            <v>38246</v>
          </cell>
          <cell r="G69" t="str">
            <v>Job Captain (H)</v>
          </cell>
          <cell r="H69" t="str">
            <v>S</v>
          </cell>
          <cell r="I69">
            <v>22000</v>
          </cell>
          <cell r="J69">
            <v>11000</v>
          </cell>
          <cell r="K69">
            <v>723.29</v>
          </cell>
          <cell r="L69">
            <v>1007.63</v>
          </cell>
          <cell r="M69">
            <v>125.95</v>
          </cell>
          <cell r="N69">
            <v>157.44</v>
          </cell>
          <cell r="O69">
            <v>125.95</v>
          </cell>
          <cell r="P69">
            <v>327.47000000000003</v>
          </cell>
          <cell r="Q69">
            <v>163.74</v>
          </cell>
          <cell r="R69">
            <v>212.86</v>
          </cell>
          <cell r="S69">
            <v>12.6</v>
          </cell>
          <cell r="T69">
            <v>15.74</v>
          </cell>
          <cell r="U69">
            <v>12.6</v>
          </cell>
          <cell r="V69" t="str">
            <v>158-121268-1</v>
          </cell>
          <cell r="X69" t="str">
            <v>Lead CAD (BCHK)</v>
          </cell>
          <cell r="Y69" t="str">
            <v>2nd</v>
          </cell>
        </row>
        <row r="70">
          <cell r="A70" t="str">
            <v>V-359</v>
          </cell>
          <cell r="B70" t="str">
            <v>Mr.</v>
          </cell>
          <cell r="C70" t="str">
            <v>SANTIAGO</v>
          </cell>
          <cell r="D70" t="str">
            <v>Jordan</v>
          </cell>
          <cell r="E70" t="str">
            <v>Acenas</v>
          </cell>
          <cell r="F70">
            <v>38246</v>
          </cell>
          <cell r="G70" t="str">
            <v>CAD Encoder</v>
          </cell>
          <cell r="H70" t="str">
            <v>S</v>
          </cell>
          <cell r="I70">
            <v>10500</v>
          </cell>
          <cell r="J70">
            <v>5250</v>
          </cell>
          <cell r="K70">
            <v>345.21</v>
          </cell>
          <cell r="L70">
            <v>480.92</v>
          </cell>
          <cell r="M70">
            <v>60.12</v>
          </cell>
          <cell r="N70">
            <v>75.150000000000006</v>
          </cell>
          <cell r="O70">
            <v>60.12</v>
          </cell>
          <cell r="P70">
            <v>156.31</v>
          </cell>
          <cell r="Q70">
            <v>78.16</v>
          </cell>
          <cell r="R70">
            <v>101.6</v>
          </cell>
          <cell r="S70">
            <v>6.01</v>
          </cell>
          <cell r="T70">
            <v>7.52</v>
          </cell>
          <cell r="U70">
            <v>6.01</v>
          </cell>
          <cell r="V70" t="str">
            <v>158-121259-0</v>
          </cell>
          <cell r="X70" t="str">
            <v>CAD (S)</v>
          </cell>
          <cell r="Y70" t="str">
            <v>2nd</v>
          </cell>
          <cell r="Z70" t="str">
            <v>resigned effective 30 September 2006\no 30 days notice</v>
          </cell>
        </row>
        <row r="71">
          <cell r="A71" t="str">
            <v>V-361</v>
          </cell>
          <cell r="B71" t="str">
            <v>Mr.</v>
          </cell>
          <cell r="C71" t="str">
            <v>CALIMLIM</v>
          </cell>
          <cell r="D71" t="str">
            <v>Rosauro</v>
          </cell>
          <cell r="E71" t="str">
            <v>Marcial</v>
          </cell>
          <cell r="F71">
            <v>38285</v>
          </cell>
          <cell r="G71" t="str">
            <v>Job Captain (H)</v>
          </cell>
          <cell r="H71" t="str">
            <v>ME2</v>
          </cell>
          <cell r="I71">
            <v>23000</v>
          </cell>
          <cell r="J71">
            <v>11500</v>
          </cell>
          <cell r="K71">
            <v>756.16</v>
          </cell>
          <cell r="L71">
            <v>1053.44</v>
          </cell>
          <cell r="M71">
            <v>131.68</v>
          </cell>
          <cell r="N71">
            <v>164.6</v>
          </cell>
          <cell r="O71">
            <v>131.68</v>
          </cell>
          <cell r="P71">
            <v>342.37</v>
          </cell>
          <cell r="Q71">
            <v>171.18</v>
          </cell>
          <cell r="R71">
            <v>222.54</v>
          </cell>
          <cell r="S71">
            <v>13.17</v>
          </cell>
          <cell r="T71">
            <v>16.46</v>
          </cell>
          <cell r="U71">
            <v>13.17</v>
          </cell>
          <cell r="V71" t="str">
            <v>158-121303-0</v>
          </cell>
          <cell r="X71" t="str">
            <v>Lead CAD (BCHK)</v>
          </cell>
          <cell r="Y71" t="str">
            <v>1st</v>
          </cell>
        </row>
        <row r="72">
          <cell r="A72" t="str">
            <v>V-362</v>
          </cell>
          <cell r="B72" t="str">
            <v>Mr.</v>
          </cell>
          <cell r="C72" t="str">
            <v xml:space="preserve">YAP </v>
          </cell>
          <cell r="D72" t="str">
            <v>Rosalio III</v>
          </cell>
          <cell r="E72" t="str">
            <v>Dalman</v>
          </cell>
          <cell r="F72">
            <v>38285</v>
          </cell>
          <cell r="G72" t="str">
            <v>Job Captain (H)</v>
          </cell>
          <cell r="H72" t="str">
            <v>S</v>
          </cell>
          <cell r="I72">
            <v>23000</v>
          </cell>
          <cell r="J72">
            <v>11500</v>
          </cell>
          <cell r="K72">
            <v>756.16</v>
          </cell>
          <cell r="L72">
            <v>1053.44</v>
          </cell>
          <cell r="M72">
            <v>131.68</v>
          </cell>
          <cell r="N72">
            <v>164.6</v>
          </cell>
          <cell r="O72">
            <v>131.68</v>
          </cell>
          <cell r="P72">
            <v>342.37</v>
          </cell>
          <cell r="Q72">
            <v>171.18</v>
          </cell>
          <cell r="R72">
            <v>222.54</v>
          </cell>
          <cell r="S72">
            <v>13.17</v>
          </cell>
          <cell r="T72">
            <v>16.46</v>
          </cell>
          <cell r="U72">
            <v>13.17</v>
          </cell>
          <cell r="V72" t="str">
            <v>158-121298-0</v>
          </cell>
          <cell r="X72" t="str">
            <v>Lead CAD (H)</v>
          </cell>
          <cell r="Y72" t="str">
            <v>2nd</v>
          </cell>
        </row>
        <row r="73">
          <cell r="A73" t="str">
            <v>V-363</v>
          </cell>
          <cell r="B73" t="str">
            <v>Mr.</v>
          </cell>
          <cell r="C73" t="str">
            <v>SAYO</v>
          </cell>
          <cell r="D73" t="str">
            <v>Patrick Albert</v>
          </cell>
          <cell r="E73" t="str">
            <v>Clavio</v>
          </cell>
          <cell r="F73">
            <v>38285</v>
          </cell>
          <cell r="G73" t="str">
            <v>Sr. Job Captain (H)</v>
          </cell>
          <cell r="H73" t="str">
            <v>S/HF</v>
          </cell>
          <cell r="I73">
            <v>28750</v>
          </cell>
          <cell r="J73">
            <v>14375</v>
          </cell>
          <cell r="K73">
            <v>945.21</v>
          </cell>
          <cell r="L73">
            <v>1316.79</v>
          </cell>
          <cell r="M73">
            <v>164.6</v>
          </cell>
          <cell r="N73">
            <v>205.75</v>
          </cell>
          <cell r="O73">
            <v>164.6</v>
          </cell>
          <cell r="P73">
            <v>427.96</v>
          </cell>
          <cell r="Q73">
            <v>213.98</v>
          </cell>
          <cell r="R73">
            <v>278.17</v>
          </cell>
          <cell r="S73">
            <v>16.46</v>
          </cell>
          <cell r="T73">
            <v>20.58</v>
          </cell>
          <cell r="U73">
            <v>16.46</v>
          </cell>
          <cell r="V73" t="str">
            <v>158-121297-8</v>
          </cell>
          <cell r="X73" t="str">
            <v>Lead CAD (BCHK)</v>
          </cell>
          <cell r="Y73" t="str">
            <v>2nd</v>
          </cell>
        </row>
        <row r="74">
          <cell r="A74" t="str">
            <v>V-364</v>
          </cell>
          <cell r="B74" t="str">
            <v>Mr.</v>
          </cell>
          <cell r="C74" t="str">
            <v>CILLO</v>
          </cell>
          <cell r="D74" t="str">
            <v>Joselito</v>
          </cell>
          <cell r="E74" t="str">
            <v>Balucio</v>
          </cell>
          <cell r="F74">
            <v>38294</v>
          </cell>
          <cell r="G74" t="str">
            <v>Designer 3 - (H)</v>
          </cell>
          <cell r="H74" t="str">
            <v>ME3</v>
          </cell>
          <cell r="I74">
            <v>30000</v>
          </cell>
          <cell r="J74">
            <v>15000</v>
          </cell>
          <cell r="K74">
            <v>986.3</v>
          </cell>
          <cell r="L74">
            <v>1374.05</v>
          </cell>
          <cell r="M74">
            <v>171.76</v>
          </cell>
          <cell r="N74">
            <v>214.7</v>
          </cell>
          <cell r="O74">
            <v>171.76</v>
          </cell>
          <cell r="P74">
            <v>446.58</v>
          </cell>
          <cell r="Q74">
            <v>223.29</v>
          </cell>
          <cell r="R74">
            <v>290.27</v>
          </cell>
          <cell r="S74">
            <v>17.18</v>
          </cell>
          <cell r="T74">
            <v>21.47</v>
          </cell>
          <cell r="U74">
            <v>17.18</v>
          </cell>
          <cell r="V74" t="str">
            <v>158-121299-1</v>
          </cell>
          <cell r="X74" t="str">
            <v>Team Leader (H)</v>
          </cell>
          <cell r="Y74" t="str">
            <v>2nd</v>
          </cell>
        </row>
        <row r="75">
          <cell r="A75" t="str">
            <v>V-367</v>
          </cell>
          <cell r="B75" t="str">
            <v>Ms.</v>
          </cell>
          <cell r="C75" t="str">
            <v>SOLDEVILLA</v>
          </cell>
          <cell r="D75" t="str">
            <v>Arnette</v>
          </cell>
          <cell r="E75" t="str">
            <v>Iturrios</v>
          </cell>
          <cell r="F75">
            <v>38307</v>
          </cell>
          <cell r="G75" t="str">
            <v>Job Captain</v>
          </cell>
          <cell r="H75" t="str">
            <v>S</v>
          </cell>
          <cell r="I75">
            <v>18168.864621983455</v>
          </cell>
          <cell r="J75">
            <v>9084.43</v>
          </cell>
          <cell r="K75">
            <v>597.33000000000004</v>
          </cell>
          <cell r="L75">
            <v>832.16</v>
          </cell>
          <cell r="M75">
            <v>104.02</v>
          </cell>
          <cell r="N75">
            <v>130.03</v>
          </cell>
          <cell r="O75">
            <v>104.02</v>
          </cell>
          <cell r="P75">
            <v>270.45</v>
          </cell>
          <cell r="Q75">
            <v>135.22999999999999</v>
          </cell>
          <cell r="R75">
            <v>175.79</v>
          </cell>
          <cell r="S75">
            <v>10.4</v>
          </cell>
          <cell r="T75">
            <v>13</v>
          </cell>
          <cell r="U75">
            <v>10.4</v>
          </cell>
          <cell r="V75" t="str">
            <v>158-121367-3</v>
          </cell>
          <cell r="X75" t="str">
            <v>Lead CAD (H)</v>
          </cell>
          <cell r="Y75" t="str">
            <v>1st</v>
          </cell>
        </row>
        <row r="76">
          <cell r="A76" t="str">
            <v>V-368</v>
          </cell>
          <cell r="B76" t="str">
            <v>Mr.</v>
          </cell>
          <cell r="C76" t="str">
            <v>VIERNES</v>
          </cell>
          <cell r="D76" t="str">
            <v>Alben Efren</v>
          </cell>
          <cell r="E76" t="str">
            <v>Pagayanan</v>
          </cell>
          <cell r="F76">
            <v>38307</v>
          </cell>
          <cell r="G76" t="str">
            <v>Job Captain (H)</v>
          </cell>
          <cell r="H76" t="str">
            <v>S</v>
          </cell>
          <cell r="I76">
            <v>21000</v>
          </cell>
          <cell r="J76">
            <v>10500</v>
          </cell>
          <cell r="K76">
            <v>690.41</v>
          </cell>
          <cell r="L76">
            <v>961.83</v>
          </cell>
          <cell r="M76">
            <v>120.23</v>
          </cell>
          <cell r="N76">
            <v>150.29</v>
          </cell>
          <cell r="O76">
            <v>120.23</v>
          </cell>
          <cell r="P76">
            <v>312.60000000000002</v>
          </cell>
          <cell r="Q76">
            <v>156.30000000000001</v>
          </cell>
          <cell r="R76">
            <v>203.19</v>
          </cell>
          <cell r="S76">
            <v>12.02</v>
          </cell>
          <cell r="T76">
            <v>15.03</v>
          </cell>
          <cell r="U76">
            <v>12.02</v>
          </cell>
          <cell r="V76" t="str">
            <v>158-121388-0</v>
          </cell>
          <cell r="X76" t="str">
            <v>Lead CAD (BCHK)</v>
          </cell>
          <cell r="Y76" t="str">
            <v>2nd</v>
          </cell>
        </row>
        <row r="77">
          <cell r="A77" t="str">
            <v>V-369</v>
          </cell>
          <cell r="B77" t="str">
            <v>Mr.</v>
          </cell>
          <cell r="C77" t="str">
            <v>PALLOS</v>
          </cell>
          <cell r="D77" t="str">
            <v>German Jr.</v>
          </cell>
          <cell r="E77" t="str">
            <v>Padua</v>
          </cell>
          <cell r="F77">
            <v>38307</v>
          </cell>
          <cell r="G77" t="str">
            <v>Job Captain (H)</v>
          </cell>
          <cell r="H77" t="str">
            <v>ME</v>
          </cell>
          <cell r="I77">
            <v>22000</v>
          </cell>
          <cell r="J77">
            <v>11000</v>
          </cell>
          <cell r="K77">
            <v>723.29</v>
          </cell>
          <cell r="L77">
            <v>1007.63</v>
          </cell>
          <cell r="M77">
            <v>125.95</v>
          </cell>
          <cell r="N77">
            <v>157.44</v>
          </cell>
          <cell r="O77">
            <v>125.95</v>
          </cell>
          <cell r="P77">
            <v>327.47000000000003</v>
          </cell>
          <cell r="Q77">
            <v>163.74</v>
          </cell>
          <cell r="R77">
            <v>212.86</v>
          </cell>
          <cell r="S77">
            <v>12.6</v>
          </cell>
          <cell r="T77">
            <v>15.74</v>
          </cell>
          <cell r="U77">
            <v>12.6</v>
          </cell>
          <cell r="V77" t="str">
            <v>158-121383-1</v>
          </cell>
          <cell r="X77" t="str">
            <v>Lead CAD (H)</v>
          </cell>
          <cell r="Y77" t="str">
            <v>2nd</v>
          </cell>
        </row>
        <row r="78">
          <cell r="A78" t="str">
            <v>V-372</v>
          </cell>
          <cell r="B78" t="str">
            <v>Ms.</v>
          </cell>
          <cell r="C78" t="str">
            <v>LEGASPI</v>
          </cell>
          <cell r="D78" t="str">
            <v>Hershey</v>
          </cell>
          <cell r="E78" t="str">
            <v>Larracas</v>
          </cell>
          <cell r="F78">
            <v>38313</v>
          </cell>
          <cell r="G78" t="str">
            <v>CAD Operator</v>
          </cell>
          <cell r="H78" t="str">
            <v>S/HF</v>
          </cell>
          <cell r="I78">
            <v>12000</v>
          </cell>
          <cell r="J78">
            <v>6000</v>
          </cell>
          <cell r="K78">
            <v>394.52</v>
          </cell>
          <cell r="L78">
            <v>549.62</v>
          </cell>
          <cell r="M78">
            <v>68.7</v>
          </cell>
          <cell r="N78">
            <v>85.88</v>
          </cell>
          <cell r="O78">
            <v>68.7</v>
          </cell>
          <cell r="P78">
            <v>178.62</v>
          </cell>
          <cell r="Q78">
            <v>89.31</v>
          </cell>
          <cell r="R78">
            <v>116.1</v>
          </cell>
          <cell r="S78">
            <v>6.87</v>
          </cell>
          <cell r="T78">
            <v>8.59</v>
          </cell>
          <cell r="U78">
            <v>6.87</v>
          </cell>
          <cell r="V78" t="str">
            <v>158-121358-2</v>
          </cell>
          <cell r="X78" t="str">
            <v>CAD (H)</v>
          </cell>
          <cell r="Y78" t="str">
            <v>1st</v>
          </cell>
          <cell r="Z78" t="str">
            <v>resigned effective 2 June 2006/did not  complete the 30 days notice</v>
          </cell>
        </row>
        <row r="79">
          <cell r="A79" t="str">
            <v>V-373</v>
          </cell>
          <cell r="B79" t="str">
            <v>Ms.</v>
          </cell>
          <cell r="C79" t="str">
            <v>MAGCANTA</v>
          </cell>
          <cell r="D79" t="str">
            <v>Nerissa</v>
          </cell>
          <cell r="E79" t="str">
            <v>Lorejo</v>
          </cell>
          <cell r="F79">
            <v>38313</v>
          </cell>
          <cell r="G79" t="str">
            <v>Accountant</v>
          </cell>
          <cell r="H79" t="str">
            <v>S</v>
          </cell>
          <cell r="I79">
            <v>28000</v>
          </cell>
          <cell r="J79">
            <v>14000</v>
          </cell>
          <cell r="K79">
            <v>920.55</v>
          </cell>
          <cell r="L79">
            <v>1282.44</v>
          </cell>
          <cell r="M79">
            <v>160.31</v>
          </cell>
          <cell r="N79">
            <v>200.39</v>
          </cell>
          <cell r="O79">
            <v>160.31</v>
          </cell>
          <cell r="P79">
            <v>416.81</v>
          </cell>
          <cell r="Q79">
            <v>208.4</v>
          </cell>
          <cell r="R79">
            <v>270.92</v>
          </cell>
          <cell r="S79">
            <v>16.03</v>
          </cell>
          <cell r="T79">
            <v>20.04</v>
          </cell>
          <cell r="U79">
            <v>16.03</v>
          </cell>
          <cell r="V79" t="str">
            <v>158-121355-7</v>
          </cell>
          <cell r="X79" t="str">
            <v>Jr. Accountant</v>
          </cell>
          <cell r="Y79" t="str">
            <v>1st</v>
          </cell>
        </row>
        <row r="80">
          <cell r="A80" t="str">
            <v>V-374</v>
          </cell>
          <cell r="B80" t="str">
            <v>Mr.</v>
          </cell>
          <cell r="C80" t="str">
            <v>GACITA</v>
          </cell>
          <cell r="D80" t="str">
            <v>Rolly</v>
          </cell>
          <cell r="E80" t="str">
            <v>Recafort</v>
          </cell>
          <cell r="F80">
            <v>38337</v>
          </cell>
          <cell r="G80" t="str">
            <v>Utility Staff/Messenger</v>
          </cell>
          <cell r="H80" t="str">
            <v>ME2</v>
          </cell>
          <cell r="I80">
            <v>14697</v>
          </cell>
          <cell r="J80">
            <v>7348.5</v>
          </cell>
          <cell r="K80">
            <v>483.19</v>
          </cell>
          <cell r="L80">
            <v>673.15</v>
          </cell>
          <cell r="M80">
            <v>84.14</v>
          </cell>
          <cell r="N80">
            <v>105.18</v>
          </cell>
          <cell r="O80">
            <v>84.14</v>
          </cell>
          <cell r="P80">
            <v>218.76</v>
          </cell>
          <cell r="Q80">
            <v>109.38</v>
          </cell>
          <cell r="R80">
            <v>142.19999999999999</v>
          </cell>
          <cell r="S80">
            <v>8.41</v>
          </cell>
          <cell r="T80">
            <v>10.52</v>
          </cell>
          <cell r="U80">
            <v>8.41</v>
          </cell>
          <cell r="V80" t="str">
            <v>158-121455-0</v>
          </cell>
          <cell r="X80" t="str">
            <v>Utility Staff/Messenger</v>
          </cell>
          <cell r="Y80" t="str">
            <v>1st</v>
          </cell>
        </row>
        <row r="81">
          <cell r="A81" t="str">
            <v>V-375</v>
          </cell>
          <cell r="B81" t="str">
            <v>Mr.</v>
          </cell>
          <cell r="C81" t="str">
            <v>VIEJO</v>
          </cell>
          <cell r="D81" t="str">
            <v>Ronald</v>
          </cell>
          <cell r="E81" t="str">
            <v>Maqui</v>
          </cell>
          <cell r="F81">
            <v>38362</v>
          </cell>
          <cell r="G81" t="str">
            <v>CAD Encoder</v>
          </cell>
          <cell r="H81" t="str">
            <v>ME1</v>
          </cell>
          <cell r="I81">
            <v>10000</v>
          </cell>
          <cell r="J81">
            <v>5000</v>
          </cell>
          <cell r="K81">
            <v>328.77</v>
          </cell>
          <cell r="L81">
            <v>458.02</v>
          </cell>
          <cell r="M81">
            <v>57.25</v>
          </cell>
          <cell r="N81">
            <v>71.56</v>
          </cell>
          <cell r="O81">
            <v>57.25</v>
          </cell>
          <cell r="P81">
            <v>148.85</v>
          </cell>
          <cell r="Q81">
            <v>74.430000000000007</v>
          </cell>
          <cell r="R81">
            <v>96.75</v>
          </cell>
          <cell r="S81">
            <v>5.73</v>
          </cell>
          <cell r="T81">
            <v>7.16</v>
          </cell>
          <cell r="U81">
            <v>5.73</v>
          </cell>
          <cell r="V81" t="str">
            <v>158-121461-6</v>
          </cell>
          <cell r="X81" t="str">
            <v>CAD (S)</v>
          </cell>
          <cell r="Y81" t="str">
            <v>1st</v>
          </cell>
          <cell r="Z81" t="str">
            <v>resigned effective 30 September 2006\no 30 days notice</v>
          </cell>
        </row>
        <row r="82">
          <cell r="A82" t="str">
            <v>V-376</v>
          </cell>
          <cell r="B82" t="str">
            <v>Mr.</v>
          </cell>
          <cell r="C82" t="str">
            <v>CUTANDA</v>
          </cell>
          <cell r="D82" t="str">
            <v>Reginald</v>
          </cell>
          <cell r="E82" t="str">
            <v>Belen</v>
          </cell>
          <cell r="F82">
            <v>38362</v>
          </cell>
          <cell r="G82" t="str">
            <v>Job Captain (S)</v>
          </cell>
          <cell r="H82" t="str">
            <v>ME</v>
          </cell>
          <cell r="I82">
            <v>26872</v>
          </cell>
          <cell r="J82">
            <v>13436</v>
          </cell>
          <cell r="K82">
            <v>883.46</v>
          </cell>
          <cell r="L82">
            <v>1230.78</v>
          </cell>
          <cell r="M82">
            <v>153.85</v>
          </cell>
          <cell r="N82">
            <v>192.31</v>
          </cell>
          <cell r="O82">
            <v>153.85</v>
          </cell>
          <cell r="P82">
            <v>400.01</v>
          </cell>
          <cell r="Q82">
            <v>200.01</v>
          </cell>
          <cell r="R82">
            <v>260.01</v>
          </cell>
          <cell r="S82">
            <v>15.39</v>
          </cell>
          <cell r="T82">
            <v>19.23</v>
          </cell>
          <cell r="U82">
            <v>15.39</v>
          </cell>
          <cell r="V82" t="str">
            <v>158-121462-8</v>
          </cell>
          <cell r="X82" t="str">
            <v xml:space="preserve"> Lead CAD (S)</v>
          </cell>
          <cell r="Y82" t="str">
            <v>2nd</v>
          </cell>
        </row>
        <row r="83">
          <cell r="A83" t="str">
            <v>V-379</v>
          </cell>
          <cell r="B83" t="str">
            <v>Mr.</v>
          </cell>
          <cell r="C83" t="str">
            <v>CRESENCIO</v>
          </cell>
          <cell r="D83" t="str">
            <v>Ronald</v>
          </cell>
          <cell r="E83" t="str">
            <v>Iguiron</v>
          </cell>
          <cell r="F83">
            <v>38390</v>
          </cell>
          <cell r="G83" t="str">
            <v>Lead CAD (BCHK)</v>
          </cell>
          <cell r="H83" t="str">
            <v>S</v>
          </cell>
          <cell r="I83">
            <v>15292.5</v>
          </cell>
          <cell r="J83">
            <v>7646.25</v>
          </cell>
          <cell r="K83">
            <v>502.77</v>
          </cell>
          <cell r="L83">
            <v>700.42</v>
          </cell>
          <cell r="M83">
            <v>87.55</v>
          </cell>
          <cell r="N83">
            <v>109.44</v>
          </cell>
          <cell r="O83">
            <v>87.55</v>
          </cell>
          <cell r="P83">
            <v>227.63</v>
          </cell>
          <cell r="Q83">
            <v>113.82</v>
          </cell>
          <cell r="R83">
            <v>147.96</v>
          </cell>
          <cell r="S83">
            <v>8.76</v>
          </cell>
          <cell r="T83">
            <v>10.94</v>
          </cell>
          <cell r="U83">
            <v>8.76</v>
          </cell>
          <cell r="V83" t="str">
            <v>158-121527-0</v>
          </cell>
          <cell r="X83" t="str">
            <v>Lead CAD (BCHK)</v>
          </cell>
          <cell r="Y83" t="str">
            <v>1st</v>
          </cell>
          <cell r="Z83" t="str">
            <v>resigned effective 04 October 2006\no 30 days notice</v>
          </cell>
        </row>
        <row r="84">
          <cell r="A84" t="str">
            <v>V-382</v>
          </cell>
          <cell r="B84" t="str">
            <v>Mr.</v>
          </cell>
          <cell r="C84" t="str">
            <v>VILLARIN</v>
          </cell>
          <cell r="D84" t="str">
            <v>Allan Dexter</v>
          </cell>
          <cell r="E84" t="str">
            <v>Palado</v>
          </cell>
          <cell r="F84">
            <v>38390</v>
          </cell>
          <cell r="G84" t="str">
            <v>Sr. Job Captain</v>
          </cell>
          <cell r="H84" t="str">
            <v>S</v>
          </cell>
          <cell r="I84">
            <v>30000</v>
          </cell>
          <cell r="J84">
            <v>15000</v>
          </cell>
          <cell r="K84">
            <v>986.3</v>
          </cell>
          <cell r="L84">
            <v>1374.05</v>
          </cell>
          <cell r="M84">
            <v>171.76</v>
          </cell>
          <cell r="N84">
            <v>214.7</v>
          </cell>
          <cell r="O84">
            <v>171.76</v>
          </cell>
          <cell r="P84">
            <v>446.58</v>
          </cell>
          <cell r="Q84">
            <v>223.29</v>
          </cell>
          <cell r="R84">
            <v>290.27</v>
          </cell>
          <cell r="S84">
            <v>17.18</v>
          </cell>
          <cell r="T84">
            <v>21.47</v>
          </cell>
          <cell r="U84">
            <v>17.18</v>
          </cell>
          <cell r="V84" t="str">
            <v>158-121536-0</v>
          </cell>
          <cell r="X84" t="str">
            <v>Lead CAD (H)</v>
          </cell>
          <cell r="Y84" t="str">
            <v>2nd</v>
          </cell>
        </row>
        <row r="85">
          <cell r="A85" t="str">
            <v>V-383</v>
          </cell>
          <cell r="B85" t="str">
            <v>Ms.</v>
          </cell>
          <cell r="C85" t="str">
            <v>ABARRA</v>
          </cell>
          <cell r="D85" t="str">
            <v xml:space="preserve">Mary Ann </v>
          </cell>
          <cell r="E85" t="str">
            <v>Aure</v>
          </cell>
          <cell r="F85">
            <v>38399</v>
          </cell>
          <cell r="G85" t="str">
            <v>Job Captain (H)</v>
          </cell>
          <cell r="H85" t="str">
            <v>S</v>
          </cell>
          <cell r="I85">
            <v>23000</v>
          </cell>
          <cell r="J85">
            <v>11500</v>
          </cell>
          <cell r="K85">
            <v>756.16</v>
          </cell>
          <cell r="L85">
            <v>1053.44</v>
          </cell>
          <cell r="M85">
            <v>131.68</v>
          </cell>
          <cell r="N85">
            <v>164.6</v>
          </cell>
          <cell r="O85">
            <v>131.68</v>
          </cell>
          <cell r="P85">
            <v>342.37</v>
          </cell>
          <cell r="Q85">
            <v>171.18</v>
          </cell>
          <cell r="R85">
            <v>222.54</v>
          </cell>
          <cell r="S85">
            <v>13.17</v>
          </cell>
          <cell r="T85">
            <v>16.46</v>
          </cell>
          <cell r="U85">
            <v>13.17</v>
          </cell>
          <cell r="V85" t="str">
            <v>158-121548-7</v>
          </cell>
          <cell r="X85" t="str">
            <v>Lead CAD (BCHK)</v>
          </cell>
          <cell r="Y85" t="str">
            <v>1st</v>
          </cell>
          <cell r="Z85" t="str">
            <v>resigned effective 06 December 2007/ will be busy on wedding preparations</v>
          </cell>
        </row>
        <row r="86">
          <cell r="A86" t="str">
            <v>V-385</v>
          </cell>
          <cell r="B86" t="str">
            <v>Mr.</v>
          </cell>
          <cell r="C86" t="str">
            <v>DE JESUS</v>
          </cell>
          <cell r="D86" t="str">
            <v>Jerry</v>
          </cell>
          <cell r="E86" t="str">
            <v>Liwanag</v>
          </cell>
          <cell r="F86">
            <v>38399</v>
          </cell>
          <cell r="G86" t="str">
            <v>Job Captain (H)</v>
          </cell>
          <cell r="H86" t="str">
            <v>S</v>
          </cell>
          <cell r="I86">
            <v>23000</v>
          </cell>
          <cell r="J86">
            <v>11500</v>
          </cell>
          <cell r="K86">
            <v>756.16</v>
          </cell>
          <cell r="L86">
            <v>1053.44</v>
          </cell>
          <cell r="M86">
            <v>131.68</v>
          </cell>
          <cell r="N86">
            <v>164.6</v>
          </cell>
          <cell r="O86">
            <v>131.68</v>
          </cell>
          <cell r="P86">
            <v>342.37</v>
          </cell>
          <cell r="Q86">
            <v>171.18</v>
          </cell>
          <cell r="R86">
            <v>222.54</v>
          </cell>
          <cell r="S86">
            <v>13.17</v>
          </cell>
          <cell r="T86">
            <v>16.46</v>
          </cell>
          <cell r="U86">
            <v>13.17</v>
          </cell>
          <cell r="V86" t="str">
            <v>158-121552-9</v>
          </cell>
          <cell r="X86" t="str">
            <v>Lead CAD (H)</v>
          </cell>
          <cell r="Y86" t="str">
            <v>1st</v>
          </cell>
        </row>
        <row r="87">
          <cell r="A87" t="str">
            <v>V-386</v>
          </cell>
          <cell r="B87" t="str">
            <v>Mr.</v>
          </cell>
          <cell r="C87" t="str">
            <v>FAJARDO</v>
          </cell>
          <cell r="D87" t="str">
            <v>Michael</v>
          </cell>
          <cell r="E87" t="str">
            <v>Diaz</v>
          </cell>
          <cell r="F87">
            <v>38399</v>
          </cell>
          <cell r="G87" t="str">
            <v>Job Captain</v>
          </cell>
          <cell r="H87" t="str">
            <v>S</v>
          </cell>
          <cell r="I87">
            <v>18144.63</v>
          </cell>
          <cell r="J87">
            <v>9072.32</v>
          </cell>
          <cell r="K87">
            <v>596.54</v>
          </cell>
          <cell r="L87">
            <v>831.05</v>
          </cell>
          <cell r="M87">
            <v>103.88</v>
          </cell>
          <cell r="N87">
            <v>129.85</v>
          </cell>
          <cell r="O87">
            <v>103.88</v>
          </cell>
          <cell r="P87">
            <v>270.08999999999997</v>
          </cell>
          <cell r="Q87">
            <v>135.04</v>
          </cell>
          <cell r="R87">
            <v>175.56</v>
          </cell>
          <cell r="S87">
            <v>10.39</v>
          </cell>
          <cell r="T87">
            <v>12.99</v>
          </cell>
          <cell r="U87">
            <v>10.39</v>
          </cell>
          <cell r="V87" t="str">
            <v>158-121554-2</v>
          </cell>
          <cell r="X87" t="str">
            <v>Lead CAD (H)</v>
          </cell>
          <cell r="Y87" t="str">
            <v>2nd</v>
          </cell>
          <cell r="Z87" t="str">
            <v>resigned 17 april 2007/no 30 day notice</v>
          </cell>
        </row>
        <row r="88">
          <cell r="A88" t="str">
            <v>V-387</v>
          </cell>
          <cell r="B88" t="str">
            <v>Mr.</v>
          </cell>
          <cell r="C88" t="str">
            <v>SAN LUIS</v>
          </cell>
          <cell r="D88" t="str">
            <v>Alvin</v>
          </cell>
          <cell r="E88" t="str">
            <v>Guiao</v>
          </cell>
          <cell r="F88">
            <v>38399</v>
          </cell>
          <cell r="G88" t="str">
            <v>Design Manager</v>
          </cell>
          <cell r="H88" t="str">
            <v>ME3</v>
          </cell>
          <cell r="I88">
            <v>72000</v>
          </cell>
          <cell r="J88">
            <v>36000</v>
          </cell>
          <cell r="K88">
            <v>2367.12</v>
          </cell>
          <cell r="L88">
            <v>3297.71</v>
          </cell>
          <cell r="M88">
            <v>412.21</v>
          </cell>
          <cell r="N88">
            <v>515.26</v>
          </cell>
          <cell r="O88">
            <v>412.21</v>
          </cell>
          <cell r="P88">
            <v>1071.75</v>
          </cell>
          <cell r="Q88">
            <v>535.87</v>
          </cell>
          <cell r="R88">
            <v>696.63</v>
          </cell>
          <cell r="S88">
            <v>41.22</v>
          </cell>
          <cell r="T88">
            <v>51.53</v>
          </cell>
          <cell r="U88">
            <v>41.22</v>
          </cell>
          <cell r="V88" t="str">
            <v>158-121549-9</v>
          </cell>
          <cell r="X88" t="str">
            <v>Team Leader (H)</v>
          </cell>
          <cell r="Y88" t="str">
            <v>2nd</v>
          </cell>
        </row>
        <row r="89">
          <cell r="A89" t="str">
            <v>V-390</v>
          </cell>
          <cell r="B89" t="str">
            <v>Mr.</v>
          </cell>
          <cell r="C89" t="str">
            <v>PEREZ</v>
          </cell>
          <cell r="D89" t="str">
            <v>Alvin</v>
          </cell>
          <cell r="E89" t="str">
            <v>Bernasol</v>
          </cell>
          <cell r="F89">
            <v>38399</v>
          </cell>
          <cell r="G89" t="str">
            <v>Designer 3 - (H)</v>
          </cell>
          <cell r="H89" t="str">
            <v>S/HF</v>
          </cell>
          <cell r="I89">
            <v>24150</v>
          </cell>
          <cell r="J89">
            <v>12075</v>
          </cell>
          <cell r="K89">
            <v>793.97</v>
          </cell>
          <cell r="L89">
            <v>1106.1099999999999</v>
          </cell>
          <cell r="M89">
            <v>138.26</v>
          </cell>
          <cell r="N89">
            <v>172.83</v>
          </cell>
          <cell r="O89">
            <v>138.26</v>
          </cell>
          <cell r="P89">
            <v>359.48</v>
          </cell>
          <cell r="Q89">
            <v>179.74</v>
          </cell>
          <cell r="R89">
            <v>233.66</v>
          </cell>
          <cell r="S89">
            <v>13.83</v>
          </cell>
          <cell r="T89">
            <v>17.28</v>
          </cell>
          <cell r="U89">
            <v>13.83</v>
          </cell>
          <cell r="V89" t="str">
            <v>158-121551-7</v>
          </cell>
          <cell r="X89" t="str">
            <v>Lead CAD (H)</v>
          </cell>
          <cell r="Y89" t="str">
            <v>2nd</v>
          </cell>
        </row>
        <row r="90">
          <cell r="A90" t="str">
            <v>V-391</v>
          </cell>
          <cell r="B90" t="str">
            <v>Mr.</v>
          </cell>
          <cell r="C90" t="str">
            <v>BENAL</v>
          </cell>
          <cell r="D90" t="str">
            <v>Wilthy Jr.</v>
          </cell>
          <cell r="E90" t="str">
            <v>Galias</v>
          </cell>
          <cell r="F90">
            <v>38399</v>
          </cell>
          <cell r="G90" t="str">
            <v>CAD Encoder (H)</v>
          </cell>
          <cell r="H90" t="str">
            <v>ME1</v>
          </cell>
          <cell r="I90">
            <v>13000</v>
          </cell>
          <cell r="J90">
            <v>6500</v>
          </cell>
          <cell r="K90">
            <v>427.4</v>
          </cell>
          <cell r="L90">
            <v>595.41999999999996</v>
          </cell>
          <cell r="M90">
            <v>74.430000000000007</v>
          </cell>
          <cell r="N90">
            <v>93.04</v>
          </cell>
          <cell r="O90">
            <v>74.430000000000007</v>
          </cell>
          <cell r="P90">
            <v>193.52</v>
          </cell>
          <cell r="Q90">
            <v>96.76</v>
          </cell>
          <cell r="R90">
            <v>125.79</v>
          </cell>
          <cell r="S90">
            <v>7.44</v>
          </cell>
          <cell r="T90">
            <v>9.3000000000000007</v>
          </cell>
          <cell r="U90">
            <v>7.44</v>
          </cell>
          <cell r="V90" t="str">
            <v>158-121550-5</v>
          </cell>
          <cell r="X90" t="str">
            <v>CAD (H)</v>
          </cell>
          <cell r="Y90" t="str">
            <v>1st</v>
          </cell>
        </row>
        <row r="91">
          <cell r="A91" t="str">
            <v>V-394</v>
          </cell>
          <cell r="B91" t="str">
            <v>Mr.</v>
          </cell>
          <cell r="C91" t="str">
            <v>VALENCIA</v>
          </cell>
          <cell r="D91" t="str">
            <v>Froilan Jr.</v>
          </cell>
          <cell r="E91" t="str">
            <v>Mendoza</v>
          </cell>
          <cell r="F91">
            <v>38413</v>
          </cell>
          <cell r="G91" t="str">
            <v>Graphic Artist</v>
          </cell>
          <cell r="H91" t="str">
            <v>S</v>
          </cell>
          <cell r="I91">
            <v>12000</v>
          </cell>
          <cell r="J91">
            <v>6000</v>
          </cell>
          <cell r="K91">
            <v>394.52</v>
          </cell>
          <cell r="L91">
            <v>549.62</v>
          </cell>
          <cell r="M91">
            <v>68.7</v>
          </cell>
          <cell r="N91">
            <v>85.88</v>
          </cell>
          <cell r="O91">
            <v>68.7</v>
          </cell>
          <cell r="P91">
            <v>178.62</v>
          </cell>
          <cell r="Q91">
            <v>89.31</v>
          </cell>
          <cell r="R91">
            <v>116.1</v>
          </cell>
          <cell r="S91">
            <v>6.87</v>
          </cell>
          <cell r="T91">
            <v>8.59</v>
          </cell>
          <cell r="U91">
            <v>6.87</v>
          </cell>
          <cell r="V91" t="str">
            <v>158-121580-3</v>
          </cell>
          <cell r="X91" t="str">
            <v>Graphic Artist</v>
          </cell>
          <cell r="Y91" t="str">
            <v>1st</v>
          </cell>
          <cell r="Z91" t="str">
            <v>AWOL since 22  April 2005/Terminated</v>
          </cell>
        </row>
        <row r="92">
          <cell r="A92" t="str">
            <v>V-395</v>
          </cell>
          <cell r="B92" t="str">
            <v>Mr.</v>
          </cell>
          <cell r="C92" t="str">
            <v>CARANTO</v>
          </cell>
          <cell r="D92" t="str">
            <v>Jesus Dennis</v>
          </cell>
          <cell r="E92" t="str">
            <v>Masongsong</v>
          </cell>
          <cell r="F92">
            <v>38439</v>
          </cell>
          <cell r="G92" t="str">
            <v>CAD Encoder</v>
          </cell>
          <cell r="H92" t="str">
            <v>ME</v>
          </cell>
          <cell r="I92">
            <v>12340.9375</v>
          </cell>
          <cell r="J92">
            <v>6170.47</v>
          </cell>
          <cell r="K92">
            <v>405.73</v>
          </cell>
          <cell r="L92">
            <v>565.23</v>
          </cell>
          <cell r="M92">
            <v>70.650000000000006</v>
          </cell>
          <cell r="N92">
            <v>88.31</v>
          </cell>
          <cell r="O92">
            <v>70.650000000000006</v>
          </cell>
          <cell r="P92">
            <v>183.69</v>
          </cell>
          <cell r="Q92">
            <v>91.85</v>
          </cell>
          <cell r="R92">
            <v>119.4</v>
          </cell>
          <cell r="S92">
            <v>7.07</v>
          </cell>
          <cell r="T92">
            <v>8.83</v>
          </cell>
          <cell r="U92">
            <v>7.07</v>
          </cell>
          <cell r="V92" t="str">
            <v>158-121622-4</v>
          </cell>
          <cell r="X92" t="str">
            <v>CAD (S)</v>
          </cell>
          <cell r="Y92" t="str">
            <v>1st</v>
          </cell>
        </row>
        <row r="93">
          <cell r="A93" t="str">
            <v>V-397</v>
          </cell>
          <cell r="B93" t="str">
            <v>Mr.</v>
          </cell>
          <cell r="C93" t="str">
            <v>OPERIO</v>
          </cell>
          <cell r="D93" t="str">
            <v>Christian Michael</v>
          </cell>
          <cell r="E93" t="str">
            <v>Quiazon</v>
          </cell>
          <cell r="F93">
            <v>38439</v>
          </cell>
          <cell r="G93" t="str">
            <v xml:space="preserve"> Assistant IT Officer</v>
          </cell>
          <cell r="H93" t="str">
            <v>S</v>
          </cell>
          <cell r="I93">
            <v>18000</v>
          </cell>
          <cell r="J93">
            <v>9000</v>
          </cell>
          <cell r="K93">
            <v>591.78</v>
          </cell>
          <cell r="L93">
            <v>824.43</v>
          </cell>
          <cell r="M93">
            <v>103.05</v>
          </cell>
          <cell r="N93">
            <v>128.81</v>
          </cell>
          <cell r="O93">
            <v>103.05</v>
          </cell>
          <cell r="P93">
            <v>267.93</v>
          </cell>
          <cell r="Q93">
            <v>133.97</v>
          </cell>
          <cell r="R93">
            <v>174.15</v>
          </cell>
          <cell r="S93">
            <v>10.31</v>
          </cell>
          <cell r="T93">
            <v>12.88</v>
          </cell>
          <cell r="U93">
            <v>10.31</v>
          </cell>
          <cell r="V93" t="str">
            <v>158-121623-6</v>
          </cell>
          <cell r="X93" t="str">
            <v>IT Assistant\CAD Encoder</v>
          </cell>
          <cell r="Y93" t="str">
            <v>1st</v>
          </cell>
        </row>
        <row r="94">
          <cell r="A94" t="str">
            <v>V-398</v>
          </cell>
          <cell r="B94" t="str">
            <v>Mr.</v>
          </cell>
          <cell r="C94" t="str">
            <v>CRISOSTOMO</v>
          </cell>
          <cell r="D94" t="str">
            <v>Daniel</v>
          </cell>
          <cell r="E94" t="str">
            <v>Carreon</v>
          </cell>
          <cell r="F94">
            <v>38439</v>
          </cell>
          <cell r="G94" t="str">
            <v>Designer 3 - (H)</v>
          </cell>
          <cell r="H94" t="str">
            <v>S</v>
          </cell>
          <cell r="I94">
            <v>30000</v>
          </cell>
          <cell r="J94">
            <v>15000</v>
          </cell>
          <cell r="K94">
            <v>986.3</v>
          </cell>
          <cell r="L94">
            <v>1374.05</v>
          </cell>
          <cell r="M94">
            <v>171.76</v>
          </cell>
          <cell r="N94">
            <v>214.7</v>
          </cell>
          <cell r="O94">
            <v>171.76</v>
          </cell>
          <cell r="P94">
            <v>446.58</v>
          </cell>
          <cell r="Q94">
            <v>223.29</v>
          </cell>
          <cell r="R94">
            <v>290.27</v>
          </cell>
          <cell r="S94">
            <v>17.18</v>
          </cell>
          <cell r="T94">
            <v>21.47</v>
          </cell>
          <cell r="U94">
            <v>17.18</v>
          </cell>
          <cell r="V94" t="str">
            <v>158-121625-0</v>
          </cell>
          <cell r="X94" t="str">
            <v>Lead CAD (H)</v>
          </cell>
          <cell r="Y94" t="str">
            <v>2nd</v>
          </cell>
        </row>
        <row r="95">
          <cell r="A95" t="str">
            <v>V-399</v>
          </cell>
          <cell r="B95" t="str">
            <v>Ms.</v>
          </cell>
          <cell r="C95" t="str">
            <v>CRUZ</v>
          </cell>
          <cell r="D95" t="str">
            <v>Thelma</v>
          </cell>
          <cell r="E95" t="str">
            <v>Sta. Maria</v>
          </cell>
          <cell r="F95">
            <v>38439</v>
          </cell>
          <cell r="G95" t="str">
            <v>Lead CAD - (H)</v>
          </cell>
          <cell r="H95" t="str">
            <v>S</v>
          </cell>
          <cell r="I95">
            <v>15300</v>
          </cell>
          <cell r="J95">
            <v>7650</v>
          </cell>
          <cell r="K95">
            <v>503.01</v>
          </cell>
          <cell r="L95">
            <v>700.76</v>
          </cell>
          <cell r="M95">
            <v>87.6</v>
          </cell>
          <cell r="N95">
            <v>109.5</v>
          </cell>
          <cell r="O95">
            <v>87.6</v>
          </cell>
          <cell r="P95">
            <v>227.76</v>
          </cell>
          <cell r="Q95">
            <v>113.88</v>
          </cell>
          <cell r="R95">
            <v>148.04</v>
          </cell>
          <cell r="S95">
            <v>8.76</v>
          </cell>
          <cell r="T95">
            <v>10.95</v>
          </cell>
          <cell r="U95">
            <v>8.76</v>
          </cell>
          <cell r="V95" t="str">
            <v>158-121624-8</v>
          </cell>
          <cell r="X95" t="str">
            <v>Lead CAD (H)</v>
          </cell>
          <cell r="Y95" t="str">
            <v>1st</v>
          </cell>
        </row>
        <row r="96">
          <cell r="A96" t="str">
            <v>V-400</v>
          </cell>
          <cell r="B96" t="str">
            <v>Mr.</v>
          </cell>
          <cell r="C96" t="str">
            <v>NICOLAS</v>
          </cell>
          <cell r="D96" t="str">
            <v>Rolando</v>
          </cell>
          <cell r="E96" t="str">
            <v>Aguinaldo</v>
          </cell>
          <cell r="F96">
            <v>38443</v>
          </cell>
          <cell r="G96" t="str">
            <v>Technical Manager</v>
          </cell>
          <cell r="H96" t="str">
            <v>ME3</v>
          </cell>
          <cell r="I96">
            <v>34500</v>
          </cell>
          <cell r="J96">
            <v>17250</v>
          </cell>
          <cell r="K96">
            <v>1134.25</v>
          </cell>
          <cell r="L96">
            <v>1580.15</v>
          </cell>
          <cell r="M96">
            <v>197.52</v>
          </cell>
          <cell r="N96">
            <v>246.9</v>
          </cell>
          <cell r="O96">
            <v>197.52</v>
          </cell>
          <cell r="P96">
            <v>513.54999999999995</v>
          </cell>
          <cell r="Q96">
            <v>256.77999999999997</v>
          </cell>
          <cell r="R96">
            <v>333.81</v>
          </cell>
          <cell r="S96">
            <v>19.75</v>
          </cell>
          <cell r="T96">
            <v>24.69</v>
          </cell>
          <cell r="U96">
            <v>19.75</v>
          </cell>
          <cell r="V96" t="str">
            <v>158-121687-0</v>
          </cell>
          <cell r="X96" t="str">
            <v>Team Leader (H)</v>
          </cell>
          <cell r="Y96" t="str">
            <v>1st</v>
          </cell>
        </row>
        <row r="97">
          <cell r="A97" t="str">
            <v>V-402</v>
          </cell>
          <cell r="B97" t="str">
            <v>Mr.</v>
          </cell>
          <cell r="C97" t="str">
            <v>AMEDO</v>
          </cell>
          <cell r="D97" t="str">
            <v>Amiel</v>
          </cell>
          <cell r="E97" t="str">
            <v>Mañalac</v>
          </cell>
          <cell r="F97">
            <v>38460</v>
          </cell>
          <cell r="G97" t="str">
            <v>Designer 1 - (H)</v>
          </cell>
          <cell r="H97" t="str">
            <v>ME2</v>
          </cell>
          <cell r="I97">
            <v>70000</v>
          </cell>
          <cell r="J97">
            <v>35000</v>
          </cell>
          <cell r="K97">
            <v>2301.37</v>
          </cell>
          <cell r="L97">
            <v>3206.11</v>
          </cell>
          <cell r="M97">
            <v>400.76</v>
          </cell>
          <cell r="N97">
            <v>500.95</v>
          </cell>
          <cell r="O97">
            <v>400.76</v>
          </cell>
          <cell r="P97">
            <v>1041.98</v>
          </cell>
          <cell r="Q97">
            <v>520.99</v>
          </cell>
          <cell r="R97">
            <v>677.28</v>
          </cell>
          <cell r="S97">
            <v>40.08</v>
          </cell>
          <cell r="T97">
            <v>50.1</v>
          </cell>
          <cell r="U97">
            <v>40.08</v>
          </cell>
          <cell r="V97" t="str">
            <v>158-121661-3</v>
          </cell>
          <cell r="X97" t="str">
            <v>Coordinator (Gold)</v>
          </cell>
          <cell r="Y97" t="str">
            <v>2nd</v>
          </cell>
        </row>
        <row r="98">
          <cell r="A98" t="str">
            <v>V-403</v>
          </cell>
          <cell r="B98" t="str">
            <v>Ms.</v>
          </cell>
          <cell r="C98" t="str">
            <v>TUTAY</v>
          </cell>
          <cell r="D98" t="str">
            <v>Filemon</v>
          </cell>
          <cell r="E98" t="str">
            <v>Landayan</v>
          </cell>
          <cell r="F98">
            <v>38463</v>
          </cell>
          <cell r="G98" t="str">
            <v>Project Designer</v>
          </cell>
          <cell r="H98" t="str">
            <v>ME2</v>
          </cell>
          <cell r="I98">
            <v>25000</v>
          </cell>
          <cell r="J98">
            <v>12500</v>
          </cell>
          <cell r="K98">
            <v>821.92</v>
          </cell>
          <cell r="L98">
            <v>1145.04</v>
          </cell>
          <cell r="M98">
            <v>143.13</v>
          </cell>
          <cell r="N98">
            <v>178.91</v>
          </cell>
          <cell r="O98">
            <v>143.13</v>
          </cell>
          <cell r="P98">
            <v>372.14</v>
          </cell>
          <cell r="Q98">
            <v>186.07</v>
          </cell>
          <cell r="R98">
            <v>241.89</v>
          </cell>
          <cell r="S98">
            <v>14.31</v>
          </cell>
          <cell r="T98">
            <v>17.89</v>
          </cell>
          <cell r="U98">
            <v>14.31</v>
          </cell>
          <cell r="V98" t="str">
            <v>158-121689-3</v>
          </cell>
          <cell r="X98" t="str">
            <v>Team Leader (H)</v>
          </cell>
          <cell r="Y98" t="str">
            <v>1st</v>
          </cell>
          <cell r="Z98" t="str">
            <v>AWOL since 16 May 2005/Terminated</v>
          </cell>
        </row>
        <row r="99">
          <cell r="A99" t="str">
            <v>V-404</v>
          </cell>
          <cell r="B99" t="str">
            <v>Mr.</v>
          </cell>
          <cell r="C99" t="str">
            <v>RESURRECCION</v>
          </cell>
          <cell r="D99" t="str">
            <v>Edgar</v>
          </cell>
          <cell r="E99" t="str">
            <v>Mendoza</v>
          </cell>
          <cell r="F99">
            <v>38489</v>
          </cell>
          <cell r="G99" t="str">
            <v>Technical Manager</v>
          </cell>
          <cell r="H99" t="str">
            <v>ME</v>
          </cell>
          <cell r="I99">
            <v>51750</v>
          </cell>
          <cell r="J99">
            <v>25875</v>
          </cell>
          <cell r="K99">
            <v>1701.37</v>
          </cell>
          <cell r="L99">
            <v>2370.23</v>
          </cell>
          <cell r="M99">
            <v>296.27999999999997</v>
          </cell>
          <cell r="N99">
            <v>370.35</v>
          </cell>
          <cell r="O99">
            <v>296.27999999999997</v>
          </cell>
          <cell r="P99">
            <v>770.33</v>
          </cell>
          <cell r="Q99">
            <v>385.16</v>
          </cell>
          <cell r="R99">
            <v>500.71</v>
          </cell>
          <cell r="S99">
            <v>29.63</v>
          </cell>
          <cell r="T99">
            <v>37.04</v>
          </cell>
          <cell r="U99">
            <v>29.63</v>
          </cell>
          <cell r="V99" t="str">
            <v>158-121728-9</v>
          </cell>
          <cell r="X99" t="str">
            <v>Team Leader (H)</v>
          </cell>
          <cell r="Y99" t="str">
            <v>1st</v>
          </cell>
        </row>
        <row r="100">
          <cell r="A100" t="str">
            <v>V-405</v>
          </cell>
          <cell r="B100" t="str">
            <v>Mr.</v>
          </cell>
          <cell r="C100" t="str">
            <v xml:space="preserve">CUATICO </v>
          </cell>
          <cell r="D100" t="str">
            <v>Andrew</v>
          </cell>
          <cell r="E100" t="str">
            <v>Tan</v>
          </cell>
          <cell r="F100">
            <v>38523</v>
          </cell>
          <cell r="G100" t="str">
            <v>Concept Designer</v>
          </cell>
          <cell r="H100" t="str">
            <v>S</v>
          </cell>
          <cell r="I100">
            <v>63480</v>
          </cell>
          <cell r="J100">
            <v>31740</v>
          </cell>
          <cell r="K100">
            <v>2087.0100000000002</v>
          </cell>
          <cell r="L100">
            <v>2907.48</v>
          </cell>
          <cell r="M100">
            <v>363.44</v>
          </cell>
          <cell r="N100">
            <v>454.3</v>
          </cell>
          <cell r="O100">
            <v>363.44</v>
          </cell>
          <cell r="P100">
            <v>944.94</v>
          </cell>
          <cell r="Q100">
            <v>472.47</v>
          </cell>
          <cell r="R100">
            <v>614.21</v>
          </cell>
          <cell r="S100">
            <v>36.340000000000003</v>
          </cell>
          <cell r="T100">
            <v>45.43</v>
          </cell>
          <cell r="U100">
            <v>36.340000000000003</v>
          </cell>
          <cell r="V100" t="str">
            <v>158-121802-6</v>
          </cell>
          <cell r="X100" t="str">
            <v>Team Leader (H)</v>
          </cell>
          <cell r="Y100" t="str">
            <v>1st</v>
          </cell>
        </row>
        <row r="101">
          <cell r="A101" t="str">
            <v>V-407</v>
          </cell>
          <cell r="B101" t="str">
            <v>Mr.</v>
          </cell>
          <cell r="C101" t="str">
            <v>ALVAREZ</v>
          </cell>
          <cell r="D101" t="str">
            <v>Virgilio</v>
          </cell>
          <cell r="E101" t="str">
            <v>Mores</v>
          </cell>
          <cell r="F101">
            <v>38502</v>
          </cell>
          <cell r="G101" t="str">
            <v>Renderer</v>
          </cell>
          <cell r="H101" t="str">
            <v>ME2</v>
          </cell>
          <cell r="I101">
            <v>28000</v>
          </cell>
          <cell r="J101">
            <v>14000</v>
          </cell>
          <cell r="K101">
            <v>920.55</v>
          </cell>
          <cell r="L101">
            <v>1282.44</v>
          </cell>
          <cell r="M101">
            <v>160.31</v>
          </cell>
          <cell r="N101">
            <v>200.39</v>
          </cell>
          <cell r="O101">
            <v>160.31</v>
          </cell>
          <cell r="P101">
            <v>416.81</v>
          </cell>
          <cell r="Q101">
            <v>208.4</v>
          </cell>
          <cell r="R101">
            <v>270.92</v>
          </cell>
          <cell r="S101">
            <v>16.03</v>
          </cell>
          <cell r="T101">
            <v>20.04</v>
          </cell>
          <cell r="U101">
            <v>16.03</v>
          </cell>
          <cell r="V101" t="str">
            <v>158-121777-0</v>
          </cell>
          <cell r="X101" t="str">
            <v>Renderer</v>
          </cell>
          <cell r="Y101" t="str">
            <v>1st</v>
          </cell>
          <cell r="Z101" t="str">
            <v>No pay leave since 01 May 2006/resigned/no 30 day notice</v>
          </cell>
        </row>
        <row r="102">
          <cell r="A102" t="str">
            <v>V-408</v>
          </cell>
          <cell r="B102" t="str">
            <v>Mr.</v>
          </cell>
          <cell r="C102" t="str">
            <v>ADRIAS</v>
          </cell>
          <cell r="D102" t="str">
            <v>Jason</v>
          </cell>
          <cell r="E102" t="str">
            <v>Protacio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20000</v>
          </cell>
          <cell r="J102">
            <v>10000</v>
          </cell>
          <cell r="K102">
            <v>657.53</v>
          </cell>
          <cell r="L102">
            <v>916.03</v>
          </cell>
          <cell r="M102">
            <v>114.5</v>
          </cell>
          <cell r="N102">
            <v>143.13</v>
          </cell>
          <cell r="O102">
            <v>114.5</v>
          </cell>
          <cell r="P102">
            <v>297.7</v>
          </cell>
          <cell r="Q102">
            <v>148.85</v>
          </cell>
          <cell r="R102">
            <v>193.51</v>
          </cell>
          <cell r="S102">
            <v>11.45</v>
          </cell>
          <cell r="T102">
            <v>14.31</v>
          </cell>
          <cell r="U102">
            <v>11.45</v>
          </cell>
          <cell r="V102" t="str">
            <v>158-121788-5</v>
          </cell>
          <cell r="X102" t="str">
            <v>Lead CAD (H)</v>
          </cell>
          <cell r="Y102" t="str">
            <v>1st</v>
          </cell>
          <cell r="Z102" t="str">
            <v>Resigned 04 July 2007/No 30 day notice</v>
          </cell>
        </row>
        <row r="103">
          <cell r="A103" t="str">
            <v>V-409</v>
          </cell>
          <cell r="B103" t="str">
            <v>Ms.</v>
          </cell>
          <cell r="C103" t="str">
            <v>DIAZ</v>
          </cell>
          <cell r="D103" t="str">
            <v>Divina</v>
          </cell>
          <cell r="E103" t="str">
            <v>Idos</v>
          </cell>
          <cell r="F103">
            <v>38509</v>
          </cell>
          <cell r="G103" t="str">
            <v>Technical Librarian</v>
          </cell>
          <cell r="H103" t="str">
            <v>S/HF1</v>
          </cell>
          <cell r="I103">
            <v>17500</v>
          </cell>
          <cell r="J103">
            <v>8750</v>
          </cell>
          <cell r="K103">
            <v>575.34</v>
          </cell>
          <cell r="L103">
            <v>801.53</v>
          </cell>
          <cell r="M103">
            <v>100.19</v>
          </cell>
          <cell r="N103">
            <v>125.24</v>
          </cell>
          <cell r="O103">
            <v>100.19</v>
          </cell>
          <cell r="P103">
            <v>260.49</v>
          </cell>
          <cell r="Q103">
            <v>130.25</v>
          </cell>
          <cell r="R103">
            <v>169.32</v>
          </cell>
          <cell r="S103">
            <v>10.02</v>
          </cell>
          <cell r="T103">
            <v>12.52</v>
          </cell>
          <cell r="U103">
            <v>10.02</v>
          </cell>
          <cell r="V103" t="str">
            <v>158-121804-0</v>
          </cell>
          <cell r="X103" t="str">
            <v>CAD (BCHK)\Librarian</v>
          </cell>
          <cell r="Y103" t="str">
            <v>1st</v>
          </cell>
        </row>
        <row r="104">
          <cell r="A104" t="str">
            <v>V-410</v>
          </cell>
          <cell r="B104" t="str">
            <v>Mr.</v>
          </cell>
          <cell r="C104" t="str">
            <v>CARIÑO</v>
          </cell>
          <cell r="D104" t="str">
            <v>Andrew</v>
          </cell>
          <cell r="E104" t="str">
            <v>Candila</v>
          </cell>
          <cell r="F104">
            <v>38509</v>
          </cell>
          <cell r="G104" t="str">
            <v>Job Captain (H)</v>
          </cell>
          <cell r="H104" t="str">
            <v>S</v>
          </cell>
          <cell r="I104">
            <v>28000</v>
          </cell>
          <cell r="J104">
            <v>14000</v>
          </cell>
          <cell r="K104">
            <v>920.55</v>
          </cell>
          <cell r="L104">
            <v>1282.44</v>
          </cell>
          <cell r="M104">
            <v>160.31</v>
          </cell>
          <cell r="N104">
            <v>200.39</v>
          </cell>
          <cell r="O104">
            <v>160.31</v>
          </cell>
          <cell r="P104">
            <v>416.81</v>
          </cell>
          <cell r="Q104">
            <v>208.4</v>
          </cell>
          <cell r="R104">
            <v>270.92</v>
          </cell>
          <cell r="S104">
            <v>16.03</v>
          </cell>
          <cell r="T104">
            <v>20.04</v>
          </cell>
          <cell r="U104">
            <v>16.03</v>
          </cell>
          <cell r="V104" t="str">
            <v>158-121812-9</v>
          </cell>
          <cell r="X104" t="str">
            <v>Lead CAD (BCHK)</v>
          </cell>
          <cell r="Y104" t="str">
            <v>1st</v>
          </cell>
        </row>
        <row r="105">
          <cell r="A105" t="str">
            <v>V-411</v>
          </cell>
          <cell r="B105" t="str">
            <v>Mr.</v>
          </cell>
          <cell r="C105" t="str">
            <v>KATIGBAK</v>
          </cell>
          <cell r="D105" t="str">
            <v>Edwin</v>
          </cell>
          <cell r="E105" t="str">
            <v>Cruz</v>
          </cell>
          <cell r="F105">
            <v>38509</v>
          </cell>
          <cell r="G105" t="str">
            <v>Job Captain (H)</v>
          </cell>
          <cell r="H105" t="str">
            <v>S</v>
          </cell>
          <cell r="I105">
            <v>23000</v>
          </cell>
          <cell r="J105">
            <v>11500</v>
          </cell>
          <cell r="K105">
            <v>756.16</v>
          </cell>
          <cell r="L105">
            <v>1053.44</v>
          </cell>
          <cell r="M105">
            <v>131.68</v>
          </cell>
          <cell r="N105">
            <v>164.6</v>
          </cell>
          <cell r="O105">
            <v>131.68</v>
          </cell>
          <cell r="P105">
            <v>342.37</v>
          </cell>
          <cell r="Q105">
            <v>171.18</v>
          </cell>
          <cell r="R105">
            <v>222.54</v>
          </cell>
          <cell r="S105">
            <v>13.17</v>
          </cell>
          <cell r="T105">
            <v>16.46</v>
          </cell>
          <cell r="U105">
            <v>13.17</v>
          </cell>
          <cell r="V105" t="str">
            <v>158-121811-7</v>
          </cell>
          <cell r="X105" t="str">
            <v>Lead CAD (BCHK)</v>
          </cell>
          <cell r="Y105" t="str">
            <v>1st</v>
          </cell>
        </row>
        <row r="106">
          <cell r="A106" t="str">
            <v>V-413</v>
          </cell>
          <cell r="B106" t="str">
            <v>Mr.</v>
          </cell>
          <cell r="C106" t="str">
            <v>LEGASPI</v>
          </cell>
          <cell r="D106" t="str">
            <v>Jonathan</v>
          </cell>
          <cell r="E106" t="str">
            <v>Bustamante</v>
          </cell>
          <cell r="F106">
            <v>38523</v>
          </cell>
          <cell r="G106" t="str">
            <v>Job Captain (H)</v>
          </cell>
          <cell r="H106" t="str">
            <v>S</v>
          </cell>
          <cell r="I106">
            <v>22024</v>
          </cell>
          <cell r="J106">
            <v>11012</v>
          </cell>
          <cell r="K106">
            <v>724.08</v>
          </cell>
          <cell r="L106">
            <v>1008.73</v>
          </cell>
          <cell r="M106">
            <v>126.09</v>
          </cell>
          <cell r="N106">
            <v>157.61000000000001</v>
          </cell>
          <cell r="O106">
            <v>126.09</v>
          </cell>
          <cell r="P106">
            <v>327.83</v>
          </cell>
          <cell r="Q106">
            <v>163.92</v>
          </cell>
          <cell r="R106">
            <v>213.09</v>
          </cell>
          <cell r="S106">
            <v>12.61</v>
          </cell>
          <cell r="T106">
            <v>15.76</v>
          </cell>
          <cell r="U106">
            <v>12.61</v>
          </cell>
          <cell r="V106" t="str">
            <v>158-121806-3</v>
          </cell>
          <cell r="X106" t="str">
            <v>CAD (H)</v>
          </cell>
          <cell r="Y106" t="str">
            <v>2nd</v>
          </cell>
          <cell r="Z106" t="str">
            <v>Resigned effective 12 Dec to work in Singapore/no 30 day notice</v>
          </cell>
        </row>
        <row r="107">
          <cell r="A107" t="str">
            <v>V-414</v>
          </cell>
          <cell r="B107" t="str">
            <v>Mr.</v>
          </cell>
          <cell r="C107" t="str">
            <v>SIBUG</v>
          </cell>
          <cell r="D107" t="str">
            <v>Franklin</v>
          </cell>
          <cell r="E107" t="str">
            <v>Angeles</v>
          </cell>
          <cell r="F107">
            <v>38523</v>
          </cell>
          <cell r="G107" t="str">
            <v>Job Captain (H)</v>
          </cell>
          <cell r="H107" t="str">
            <v>S</v>
          </cell>
          <cell r="I107">
            <v>22024</v>
          </cell>
          <cell r="J107">
            <v>11012</v>
          </cell>
          <cell r="K107">
            <v>724.08</v>
          </cell>
          <cell r="L107">
            <v>1008.73</v>
          </cell>
          <cell r="M107">
            <v>126.09</v>
          </cell>
          <cell r="N107">
            <v>157.61000000000001</v>
          </cell>
          <cell r="O107">
            <v>126.09</v>
          </cell>
          <cell r="P107">
            <v>327.83</v>
          </cell>
          <cell r="Q107">
            <v>163.92</v>
          </cell>
          <cell r="R107">
            <v>213.09</v>
          </cell>
          <cell r="S107">
            <v>12.61</v>
          </cell>
          <cell r="T107">
            <v>15.76</v>
          </cell>
          <cell r="U107">
            <v>12.61</v>
          </cell>
          <cell r="V107" t="str">
            <v>158-121808-7</v>
          </cell>
          <cell r="X107" t="str">
            <v>CAD (H)</v>
          </cell>
          <cell r="Y107" t="str">
            <v>1st</v>
          </cell>
        </row>
        <row r="108">
          <cell r="A108" t="str">
            <v>V-415</v>
          </cell>
          <cell r="B108" t="str">
            <v>Mr.</v>
          </cell>
          <cell r="C108" t="str">
            <v>TOLENTINO</v>
          </cell>
          <cell r="D108" t="str">
            <v>Xavier K</v>
          </cell>
          <cell r="E108" t="str">
            <v>Apacionado</v>
          </cell>
          <cell r="F108">
            <v>38537</v>
          </cell>
          <cell r="G108" t="str">
            <v>Job Captain (H)</v>
          </cell>
          <cell r="H108" t="str">
            <v>S</v>
          </cell>
          <cell r="I108">
            <v>20278</v>
          </cell>
          <cell r="J108">
            <v>10139</v>
          </cell>
          <cell r="K108">
            <v>666.67</v>
          </cell>
          <cell r="L108">
            <v>928.76</v>
          </cell>
          <cell r="M108">
            <v>116.1</v>
          </cell>
          <cell r="N108">
            <v>145.13</v>
          </cell>
          <cell r="O108">
            <v>116.1</v>
          </cell>
          <cell r="P108">
            <v>301.86</v>
          </cell>
          <cell r="Q108">
            <v>150.93</v>
          </cell>
          <cell r="R108">
            <v>196.21</v>
          </cell>
          <cell r="S108">
            <v>11.61</v>
          </cell>
          <cell r="T108">
            <v>14.51</v>
          </cell>
          <cell r="U108">
            <v>11.61</v>
          </cell>
          <cell r="V108" t="str">
            <v>158-121846-4</v>
          </cell>
          <cell r="X108" t="str">
            <v>CAD (H)</v>
          </cell>
          <cell r="Y108" t="str">
            <v>2nd</v>
          </cell>
        </row>
        <row r="109">
          <cell r="A109" t="str">
            <v>V-416</v>
          </cell>
          <cell r="B109" t="str">
            <v>Mr.</v>
          </cell>
          <cell r="C109" t="str">
            <v xml:space="preserve">MIFLORES </v>
          </cell>
          <cell r="D109" t="str">
            <v xml:space="preserve">Geronimo </v>
          </cell>
          <cell r="E109" t="str">
            <v>Abaloyan</v>
          </cell>
          <cell r="F109">
            <v>38517</v>
          </cell>
          <cell r="G109" t="str">
            <v>Deputy Principal Designer</v>
          </cell>
          <cell r="H109" t="str">
            <v>S/HF</v>
          </cell>
          <cell r="I109">
            <v>55000</v>
          </cell>
          <cell r="J109">
            <v>27500</v>
          </cell>
          <cell r="K109">
            <v>1808.22</v>
          </cell>
          <cell r="L109">
            <v>2519.08</v>
          </cell>
          <cell r="M109">
            <v>314.89</v>
          </cell>
          <cell r="N109">
            <v>393.61</v>
          </cell>
          <cell r="O109">
            <v>314.89</v>
          </cell>
          <cell r="P109">
            <v>818.71</v>
          </cell>
          <cell r="Q109">
            <v>409.36</v>
          </cell>
          <cell r="R109">
            <v>532.16</v>
          </cell>
          <cell r="S109">
            <v>31.49</v>
          </cell>
          <cell r="T109">
            <v>39.36</v>
          </cell>
          <cell r="U109">
            <v>31.49</v>
          </cell>
          <cell r="V109" t="str">
            <v>158-121793-9</v>
          </cell>
          <cell r="X109" t="str">
            <v>Team Leader (H)</v>
          </cell>
          <cell r="Y109" t="str">
            <v>1st</v>
          </cell>
        </row>
        <row r="110">
          <cell r="A110" t="str">
            <v>V-417</v>
          </cell>
          <cell r="B110" t="str">
            <v>Mr.</v>
          </cell>
          <cell r="C110" t="str">
            <v>BUGAYONG</v>
          </cell>
          <cell r="D110" t="str">
            <v>Joselito</v>
          </cell>
          <cell r="E110" t="str">
            <v>Risulmi</v>
          </cell>
          <cell r="F110">
            <v>38517</v>
          </cell>
          <cell r="G110" t="str">
            <v>Deputy Principal Designer</v>
          </cell>
          <cell r="H110" t="str">
            <v>ME3</v>
          </cell>
          <cell r="I110">
            <v>51750</v>
          </cell>
          <cell r="J110">
            <v>25875</v>
          </cell>
          <cell r="K110">
            <v>1701.37</v>
          </cell>
          <cell r="L110">
            <v>2370.23</v>
          </cell>
          <cell r="M110">
            <v>296.27999999999997</v>
          </cell>
          <cell r="N110">
            <v>370.35</v>
          </cell>
          <cell r="O110">
            <v>296.27999999999997</v>
          </cell>
          <cell r="P110">
            <v>770.33</v>
          </cell>
          <cell r="Q110">
            <v>385.16</v>
          </cell>
          <cell r="R110">
            <v>500.71</v>
          </cell>
          <cell r="S110">
            <v>29.63</v>
          </cell>
          <cell r="T110">
            <v>37.04</v>
          </cell>
          <cell r="U110">
            <v>29.63</v>
          </cell>
          <cell r="V110" t="str">
            <v>158-121797-6</v>
          </cell>
          <cell r="X110" t="str">
            <v>Team Leader (H)</v>
          </cell>
          <cell r="Y110" t="str">
            <v>1st</v>
          </cell>
        </row>
        <row r="111">
          <cell r="A111" t="str">
            <v>V-418</v>
          </cell>
          <cell r="B111" t="str">
            <v>Mr.</v>
          </cell>
          <cell r="C111" t="str">
            <v>PANCHO</v>
          </cell>
          <cell r="D111" t="str">
            <v>Arthur Charlemagne</v>
          </cell>
          <cell r="E111" t="str">
            <v>Sta. Ana</v>
          </cell>
          <cell r="F111">
            <v>38532</v>
          </cell>
          <cell r="G111" t="str">
            <v>Renderer</v>
          </cell>
          <cell r="H111" t="str">
            <v>ME1</v>
          </cell>
          <cell r="I111">
            <v>50000</v>
          </cell>
          <cell r="J111">
            <v>25000</v>
          </cell>
          <cell r="K111">
            <v>1643.84</v>
          </cell>
          <cell r="L111">
            <v>2290.08</v>
          </cell>
          <cell r="M111">
            <v>286.26</v>
          </cell>
          <cell r="N111">
            <v>357.83</v>
          </cell>
          <cell r="O111">
            <v>286.26</v>
          </cell>
          <cell r="P111">
            <v>744.28</v>
          </cell>
          <cell r="Q111">
            <v>372.14</v>
          </cell>
          <cell r="R111">
            <v>483.78</v>
          </cell>
          <cell r="S111">
            <v>28.63</v>
          </cell>
          <cell r="T111">
            <v>35.78</v>
          </cell>
          <cell r="U111">
            <v>28.63</v>
          </cell>
          <cell r="V111" t="str">
            <v>158-121876-2</v>
          </cell>
          <cell r="X111" t="str">
            <v>Renderer</v>
          </cell>
          <cell r="Y111" t="str">
            <v>1st</v>
          </cell>
        </row>
        <row r="112">
          <cell r="A112" t="str">
            <v>V-419</v>
          </cell>
          <cell r="B112" t="str">
            <v>Mr.</v>
          </cell>
          <cell r="C112" t="str">
            <v>MARCELINO</v>
          </cell>
          <cell r="D112" t="str">
            <v>Ritchie</v>
          </cell>
          <cell r="E112" t="str">
            <v>Lucas</v>
          </cell>
          <cell r="F112">
            <v>38537</v>
          </cell>
          <cell r="G112" t="str">
            <v>Graphic Artist\Computer Renderer</v>
          </cell>
          <cell r="H112" t="str">
            <v>ME</v>
          </cell>
          <cell r="I112">
            <v>35000</v>
          </cell>
          <cell r="J112">
            <v>17500</v>
          </cell>
          <cell r="K112">
            <v>1150.68</v>
          </cell>
          <cell r="L112">
            <v>1603.05</v>
          </cell>
          <cell r="M112">
            <v>200.38</v>
          </cell>
          <cell r="N112">
            <v>250.48</v>
          </cell>
          <cell r="O112">
            <v>200.38</v>
          </cell>
          <cell r="P112">
            <v>520.99</v>
          </cell>
          <cell r="Q112">
            <v>260.49</v>
          </cell>
          <cell r="R112">
            <v>338.64</v>
          </cell>
          <cell r="S112">
            <v>20.04</v>
          </cell>
          <cell r="T112">
            <v>25.05</v>
          </cell>
          <cell r="U112">
            <v>20.04</v>
          </cell>
          <cell r="V112" t="str">
            <v>158-121847-6</v>
          </cell>
          <cell r="X112" t="str">
            <v>Computer Renderer</v>
          </cell>
          <cell r="Y112" t="str">
            <v>1st</v>
          </cell>
        </row>
        <row r="113">
          <cell r="A113" t="str">
            <v>V-420</v>
          </cell>
          <cell r="B113" t="str">
            <v>Ms.</v>
          </cell>
          <cell r="C113" t="str">
            <v>BIBAT</v>
          </cell>
          <cell r="D113" t="str">
            <v xml:space="preserve">Jamie Jane </v>
          </cell>
          <cell r="E113" t="str">
            <v>Mangahas</v>
          </cell>
          <cell r="F113">
            <v>39157</v>
          </cell>
          <cell r="G113" t="str">
            <v>Exec. Assistant/Secretary</v>
          </cell>
          <cell r="H113" t="str">
            <v>S</v>
          </cell>
          <cell r="I113">
            <v>18000</v>
          </cell>
          <cell r="J113">
            <v>9000</v>
          </cell>
          <cell r="K113">
            <v>591.78</v>
          </cell>
          <cell r="L113">
            <v>824.43</v>
          </cell>
          <cell r="M113">
            <v>103.05</v>
          </cell>
          <cell r="N113">
            <v>128.81</v>
          </cell>
          <cell r="O113">
            <v>103.05</v>
          </cell>
          <cell r="P113">
            <v>267.93</v>
          </cell>
          <cell r="Q113">
            <v>133.97</v>
          </cell>
          <cell r="R113">
            <v>174.15</v>
          </cell>
          <cell r="S113">
            <v>10.31</v>
          </cell>
          <cell r="T113">
            <v>12.88</v>
          </cell>
          <cell r="U113">
            <v>10.31</v>
          </cell>
          <cell r="V113" t="str">
            <v>158-122745-3</v>
          </cell>
          <cell r="X113" t="str">
            <v>Exec. Assistant/Secretary</v>
          </cell>
          <cell r="Y113" t="str">
            <v>1st</v>
          </cell>
        </row>
        <row r="114">
          <cell r="A114" t="str">
            <v>V-422</v>
          </cell>
          <cell r="B114" t="str">
            <v>Mr.</v>
          </cell>
          <cell r="C114" t="str">
            <v>ISIDRO</v>
          </cell>
          <cell r="D114" t="str">
            <v>Marcelo Edgardo</v>
          </cell>
          <cell r="E114" t="str">
            <v>Balute</v>
          </cell>
          <cell r="F114">
            <v>38580</v>
          </cell>
          <cell r="G114" t="str">
            <v>Project Designer</v>
          </cell>
          <cell r="H114" t="str">
            <v>ME2</v>
          </cell>
          <cell r="I114">
            <v>30000</v>
          </cell>
          <cell r="J114">
            <v>15000</v>
          </cell>
          <cell r="K114">
            <v>986.3</v>
          </cell>
          <cell r="L114">
            <v>1374.05</v>
          </cell>
          <cell r="M114">
            <v>171.76</v>
          </cell>
          <cell r="N114">
            <v>214.7</v>
          </cell>
          <cell r="O114">
            <v>171.76</v>
          </cell>
          <cell r="P114">
            <v>446.58</v>
          </cell>
          <cell r="Q114">
            <v>223.29</v>
          </cell>
          <cell r="R114">
            <v>290.27</v>
          </cell>
          <cell r="S114">
            <v>17.18</v>
          </cell>
          <cell r="T114">
            <v>21.47</v>
          </cell>
          <cell r="U114">
            <v>17.18</v>
          </cell>
          <cell r="V114" t="str">
            <v>158-121938-9</v>
          </cell>
          <cell r="X114" t="str">
            <v>Team Leader (H)</v>
          </cell>
          <cell r="Y114" t="str">
            <v>1st</v>
          </cell>
          <cell r="Z114" t="str">
            <v>Resigned -  21 December 2005</v>
          </cell>
        </row>
        <row r="115">
          <cell r="A115" t="str">
            <v>V-423</v>
          </cell>
          <cell r="B115" t="str">
            <v>Ms.</v>
          </cell>
          <cell r="C115" t="str">
            <v>MAQUIRANG</v>
          </cell>
          <cell r="D115" t="str">
            <v>Catherine</v>
          </cell>
          <cell r="E115" t="str">
            <v>Santos</v>
          </cell>
          <cell r="F115">
            <v>38614</v>
          </cell>
          <cell r="G115" t="str">
            <v>Graphic Artist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158-122002-1</v>
          </cell>
          <cell r="X115" t="str">
            <v>Graphic Artist</v>
          </cell>
          <cell r="Y115" t="str">
            <v>1st</v>
          </cell>
          <cell r="Z115" t="str">
            <v>Resigned - no 30 day notice</v>
          </cell>
        </row>
        <row r="116">
          <cell r="A116" t="str">
            <v>V-424</v>
          </cell>
          <cell r="B116" t="str">
            <v>Ms.</v>
          </cell>
          <cell r="C116" t="str">
            <v>REYES</v>
          </cell>
          <cell r="D116" t="str">
            <v>Nerissa Joyce</v>
          </cell>
          <cell r="E116" t="str">
            <v>Lagamson</v>
          </cell>
          <cell r="F116">
            <v>38614</v>
          </cell>
          <cell r="G116" t="str">
            <v>Job Captain(S)</v>
          </cell>
          <cell r="H116" t="str">
            <v>S</v>
          </cell>
          <cell r="I116">
            <v>23350</v>
          </cell>
          <cell r="J116">
            <v>11675</v>
          </cell>
          <cell r="K116">
            <v>767.67</v>
          </cell>
          <cell r="L116">
            <v>1069.47</v>
          </cell>
          <cell r="M116">
            <v>133.68</v>
          </cell>
          <cell r="N116">
            <v>167.1</v>
          </cell>
          <cell r="O116">
            <v>133.68</v>
          </cell>
          <cell r="P116">
            <v>347.57</v>
          </cell>
          <cell r="Q116">
            <v>173.78</v>
          </cell>
          <cell r="R116">
            <v>225.92</v>
          </cell>
          <cell r="S116">
            <v>13.37</v>
          </cell>
          <cell r="T116">
            <v>16.71</v>
          </cell>
          <cell r="U116">
            <v>13.37</v>
          </cell>
          <cell r="V116" t="str">
            <v>158-122001-0</v>
          </cell>
          <cell r="X116" t="str">
            <v xml:space="preserve"> Lead CAD (S)</v>
          </cell>
          <cell r="Y116" t="str">
            <v>1st</v>
          </cell>
        </row>
        <row r="117">
          <cell r="A117" t="str">
            <v>V-425</v>
          </cell>
          <cell r="B117" t="str">
            <v>Ms.</v>
          </cell>
          <cell r="C117" t="str">
            <v>ENCARNACION</v>
          </cell>
          <cell r="D117" t="str">
            <v>Saralyn</v>
          </cell>
          <cell r="E117" t="str">
            <v>Nario</v>
          </cell>
          <cell r="F117">
            <v>38614</v>
          </cell>
          <cell r="G117" t="str">
            <v>Job Captain (H)</v>
          </cell>
          <cell r="H117" t="str">
            <v>S/HF</v>
          </cell>
          <cell r="I117">
            <v>21254</v>
          </cell>
          <cell r="J117">
            <v>10627</v>
          </cell>
          <cell r="K117">
            <v>698.76</v>
          </cell>
          <cell r="L117">
            <v>973.47</v>
          </cell>
          <cell r="M117">
            <v>121.68</v>
          </cell>
          <cell r="N117">
            <v>152.1</v>
          </cell>
          <cell r="O117">
            <v>121.68</v>
          </cell>
          <cell r="P117">
            <v>316.37</v>
          </cell>
          <cell r="Q117">
            <v>158.18</v>
          </cell>
          <cell r="R117">
            <v>205.64</v>
          </cell>
          <cell r="S117">
            <v>12.17</v>
          </cell>
          <cell r="T117">
            <v>15.21</v>
          </cell>
          <cell r="U117">
            <v>12.17</v>
          </cell>
          <cell r="V117" t="str">
            <v>158-121998-5</v>
          </cell>
          <cell r="X117" t="str">
            <v>CAD (H)</v>
          </cell>
          <cell r="Y117" t="str">
            <v>1st</v>
          </cell>
        </row>
        <row r="118">
          <cell r="A118" t="str">
            <v>V-426</v>
          </cell>
          <cell r="B118" t="str">
            <v>Ms.</v>
          </cell>
          <cell r="C118" t="str">
            <v>PIÑGA</v>
          </cell>
          <cell r="D118" t="str">
            <v>Ma. Charis</v>
          </cell>
          <cell r="E118" t="str">
            <v>Rosana</v>
          </cell>
          <cell r="F118">
            <v>38614</v>
          </cell>
          <cell r="G118" t="str">
            <v>Job Captain (H)</v>
          </cell>
          <cell r="H118" t="str">
            <v>S</v>
          </cell>
          <cell r="I118">
            <v>21689</v>
          </cell>
          <cell r="J118">
            <v>10844.5</v>
          </cell>
          <cell r="K118">
            <v>713.06</v>
          </cell>
          <cell r="L118">
            <v>993.39</v>
          </cell>
          <cell r="M118">
            <v>124.17</v>
          </cell>
          <cell r="N118">
            <v>155.21</v>
          </cell>
          <cell r="O118">
            <v>124.17</v>
          </cell>
          <cell r="P118">
            <v>322.83999999999997</v>
          </cell>
          <cell r="Q118">
            <v>161.41999999999999</v>
          </cell>
          <cell r="R118">
            <v>209.85</v>
          </cell>
          <cell r="S118">
            <v>12.42</v>
          </cell>
          <cell r="T118">
            <v>15.52</v>
          </cell>
          <cell r="U118">
            <v>12.42</v>
          </cell>
          <cell r="V118" t="str">
            <v>158-122018-5</v>
          </cell>
          <cell r="X118" t="str">
            <v>CAD (H)</v>
          </cell>
          <cell r="Y118" t="str">
            <v>1st</v>
          </cell>
        </row>
        <row r="119">
          <cell r="A119" t="str">
            <v>V-427</v>
          </cell>
          <cell r="B119" t="str">
            <v>Ms.</v>
          </cell>
          <cell r="C119" t="str">
            <v>FABILA</v>
          </cell>
          <cell r="D119" t="str">
            <v>Loren</v>
          </cell>
          <cell r="E119" t="str">
            <v>Mataquel</v>
          </cell>
          <cell r="F119">
            <v>38614</v>
          </cell>
          <cell r="G119" t="str">
            <v>CAD Encoder (H)</v>
          </cell>
          <cell r="H119" t="str">
            <v>S</v>
          </cell>
          <cell r="I119">
            <v>13282</v>
          </cell>
          <cell r="J119">
            <v>6641</v>
          </cell>
          <cell r="K119">
            <v>436.67</v>
          </cell>
          <cell r="L119">
            <v>608.34</v>
          </cell>
          <cell r="M119">
            <v>76.040000000000006</v>
          </cell>
          <cell r="N119">
            <v>95.05</v>
          </cell>
          <cell r="O119">
            <v>76.040000000000006</v>
          </cell>
          <cell r="P119">
            <v>197.7</v>
          </cell>
          <cell r="Q119">
            <v>98.85</v>
          </cell>
          <cell r="R119">
            <v>128.51</v>
          </cell>
          <cell r="S119">
            <v>7.6</v>
          </cell>
          <cell r="T119">
            <v>9.51</v>
          </cell>
          <cell r="U119">
            <v>7.6</v>
          </cell>
          <cell r="V119" t="str">
            <v>158-121999-7</v>
          </cell>
          <cell r="X119" t="str">
            <v>CAD (H)</v>
          </cell>
          <cell r="Y119" t="str">
            <v>1st</v>
          </cell>
        </row>
        <row r="120">
          <cell r="A120" t="str">
            <v>V-428</v>
          </cell>
          <cell r="B120" t="str">
            <v>Ms.</v>
          </cell>
          <cell r="C120" t="str">
            <v>DE LUNA</v>
          </cell>
          <cell r="D120" t="str">
            <v>Flor</v>
          </cell>
          <cell r="E120" t="str">
            <v>Quita</v>
          </cell>
          <cell r="F120">
            <v>38614</v>
          </cell>
          <cell r="G120" t="str">
            <v>Job Captain (H)</v>
          </cell>
          <cell r="H120" t="str">
            <v>S</v>
          </cell>
          <cell r="I120">
            <v>19712</v>
          </cell>
          <cell r="J120">
            <v>9856</v>
          </cell>
          <cell r="K120">
            <v>648.07000000000005</v>
          </cell>
          <cell r="L120">
            <v>902.84</v>
          </cell>
          <cell r="M120">
            <v>112.86</v>
          </cell>
          <cell r="N120">
            <v>141.08000000000001</v>
          </cell>
          <cell r="O120">
            <v>112.86</v>
          </cell>
          <cell r="P120">
            <v>293.44</v>
          </cell>
          <cell r="Q120">
            <v>146.72</v>
          </cell>
          <cell r="R120">
            <v>190.73</v>
          </cell>
          <cell r="S120">
            <v>11.29</v>
          </cell>
          <cell r="T120">
            <v>14.11</v>
          </cell>
          <cell r="U120">
            <v>11.29</v>
          </cell>
          <cell r="V120" t="str">
            <v>158-122000-8</v>
          </cell>
          <cell r="X120" t="str">
            <v>Jr. Lighting Designer</v>
          </cell>
          <cell r="Y120" t="str">
            <v>1st</v>
          </cell>
          <cell r="Z120" t="str">
            <v>Resigned effective 01 Nov 2007 to join another company</v>
          </cell>
        </row>
        <row r="121">
          <cell r="A121" t="str">
            <v>V-430</v>
          </cell>
          <cell r="B121" t="str">
            <v>Mr.</v>
          </cell>
          <cell r="C121" t="str">
            <v>GUILLERMO</v>
          </cell>
          <cell r="D121" t="str">
            <v>Gabby</v>
          </cell>
          <cell r="E121" t="str">
            <v>Tolentino</v>
          </cell>
          <cell r="F121">
            <v>38635</v>
          </cell>
          <cell r="G121" t="str">
            <v>Renderer 1 - Marketing</v>
          </cell>
          <cell r="H121" t="str">
            <v>ME1</v>
          </cell>
          <cell r="I121">
            <v>57750</v>
          </cell>
          <cell r="J121">
            <v>28875</v>
          </cell>
          <cell r="K121">
            <v>1898.63</v>
          </cell>
          <cell r="L121">
            <v>2645.04</v>
          </cell>
          <cell r="M121">
            <v>330.63</v>
          </cell>
          <cell r="N121">
            <v>413.29</v>
          </cell>
          <cell r="O121">
            <v>330.63</v>
          </cell>
          <cell r="P121">
            <v>859.64</v>
          </cell>
          <cell r="Q121">
            <v>429.82</v>
          </cell>
          <cell r="R121">
            <v>558.76</v>
          </cell>
          <cell r="S121">
            <v>33.06</v>
          </cell>
          <cell r="T121">
            <v>41.33</v>
          </cell>
          <cell r="U121">
            <v>33.06</v>
          </cell>
          <cell r="V121" t="str">
            <v>158-122047-1</v>
          </cell>
          <cell r="X121" t="str">
            <v>Renderer</v>
          </cell>
          <cell r="Y121" t="str">
            <v>1st</v>
          </cell>
        </row>
        <row r="122">
          <cell r="A122" t="str">
            <v>V-431</v>
          </cell>
          <cell r="B122" t="str">
            <v>Mr.</v>
          </cell>
          <cell r="C122" t="str">
            <v>MINGOA</v>
          </cell>
          <cell r="D122" t="str">
            <v>Charlie</v>
          </cell>
          <cell r="E122" t="str">
            <v>Esteban</v>
          </cell>
          <cell r="F122">
            <v>38635</v>
          </cell>
          <cell r="G122" t="str">
            <v>Renderer</v>
          </cell>
          <cell r="H122" t="str">
            <v>ME1</v>
          </cell>
          <cell r="I122">
            <v>28000</v>
          </cell>
          <cell r="J122">
            <v>14000</v>
          </cell>
          <cell r="K122">
            <v>920.55</v>
          </cell>
          <cell r="L122">
            <v>1282.44</v>
          </cell>
          <cell r="M122">
            <v>160.31</v>
          </cell>
          <cell r="N122">
            <v>200.39</v>
          </cell>
          <cell r="O122">
            <v>160.31</v>
          </cell>
          <cell r="P122">
            <v>416.81</v>
          </cell>
          <cell r="Q122">
            <v>208.4</v>
          </cell>
          <cell r="R122">
            <v>270.92</v>
          </cell>
          <cell r="S122">
            <v>16.03</v>
          </cell>
          <cell r="T122">
            <v>20.04</v>
          </cell>
          <cell r="U122">
            <v>16.03</v>
          </cell>
          <cell r="V122" t="str">
            <v>158-122046-0</v>
          </cell>
          <cell r="X122" t="str">
            <v>Renderer</v>
          </cell>
          <cell r="Y122" t="str">
            <v>2nd</v>
          </cell>
          <cell r="Z122" t="str">
            <v>Resigned effective 17 October 2007 to work in China</v>
          </cell>
        </row>
        <row r="123">
          <cell r="A123" t="str">
            <v>V-432</v>
          </cell>
          <cell r="B123" t="str">
            <v>Ms.</v>
          </cell>
          <cell r="C123" t="str">
            <v>ZARAGOZA</v>
          </cell>
          <cell r="D123" t="str">
            <v xml:space="preserve">Diana </v>
          </cell>
          <cell r="E123" t="str">
            <v>Paguio</v>
          </cell>
          <cell r="F123">
            <v>38635</v>
          </cell>
          <cell r="G123" t="str">
            <v>Job Captain(S)</v>
          </cell>
          <cell r="H123" t="str">
            <v>S</v>
          </cell>
          <cell r="I123">
            <v>19151.59</v>
          </cell>
          <cell r="J123">
            <v>9575.7999999999993</v>
          </cell>
          <cell r="K123">
            <v>629.64</v>
          </cell>
          <cell r="L123">
            <v>877.17</v>
          </cell>
          <cell r="M123">
            <v>109.65</v>
          </cell>
          <cell r="N123">
            <v>137.06</v>
          </cell>
          <cell r="O123">
            <v>109.65</v>
          </cell>
          <cell r="P123">
            <v>285.08999999999997</v>
          </cell>
          <cell r="Q123">
            <v>142.55000000000001</v>
          </cell>
          <cell r="R123">
            <v>185.31</v>
          </cell>
          <cell r="S123">
            <v>10.97</v>
          </cell>
          <cell r="T123">
            <v>13.71</v>
          </cell>
          <cell r="U123">
            <v>10.97</v>
          </cell>
          <cell r="V123" t="str">
            <v>158-122044-6</v>
          </cell>
          <cell r="X123" t="str">
            <v xml:space="preserve"> Lead CAD (S)</v>
          </cell>
          <cell r="Y123" t="str">
            <v>1st</v>
          </cell>
        </row>
        <row r="124">
          <cell r="A124" t="str">
            <v>V-433</v>
          </cell>
          <cell r="B124" t="str">
            <v>Mr.</v>
          </cell>
          <cell r="C124" t="str">
            <v>MARTINEZ</v>
          </cell>
          <cell r="D124" t="str">
            <v>Eufemio Jr.</v>
          </cell>
          <cell r="E124" t="str">
            <v>Raipan</v>
          </cell>
          <cell r="F124">
            <v>38635</v>
          </cell>
          <cell r="G124" t="str">
            <v>CAD Encoder (H)</v>
          </cell>
          <cell r="H124" t="str">
            <v>ME1</v>
          </cell>
          <cell r="I124">
            <v>13860</v>
          </cell>
          <cell r="J124">
            <v>6930</v>
          </cell>
          <cell r="K124">
            <v>455.67</v>
          </cell>
          <cell r="L124">
            <v>634.80999999999995</v>
          </cell>
          <cell r="M124">
            <v>79.349999999999994</v>
          </cell>
          <cell r="N124">
            <v>99.19</v>
          </cell>
          <cell r="O124">
            <v>79.349999999999994</v>
          </cell>
          <cell r="P124">
            <v>206.31</v>
          </cell>
          <cell r="Q124">
            <v>103.16</v>
          </cell>
          <cell r="R124">
            <v>134.1</v>
          </cell>
          <cell r="S124">
            <v>7.94</v>
          </cell>
          <cell r="T124">
            <v>9.92</v>
          </cell>
          <cell r="U124">
            <v>7.94</v>
          </cell>
          <cell r="V124" t="str">
            <v>158-122043-4</v>
          </cell>
          <cell r="X124" t="str">
            <v>CAD (H)</v>
          </cell>
          <cell r="Y124" t="str">
            <v>2nd</v>
          </cell>
        </row>
        <row r="125">
          <cell r="A125" t="str">
            <v>V-435</v>
          </cell>
          <cell r="B125" t="str">
            <v>Mr.</v>
          </cell>
          <cell r="C125" t="str">
            <v>TOLENTINO</v>
          </cell>
          <cell r="D125" t="str">
            <v>Rommel</v>
          </cell>
          <cell r="E125" t="str">
            <v>Dalida</v>
          </cell>
          <cell r="F125">
            <v>38635</v>
          </cell>
          <cell r="G125" t="str">
            <v>Team Chief</v>
          </cell>
          <cell r="H125" t="str">
            <v>ME3</v>
          </cell>
          <cell r="I125">
            <v>90000</v>
          </cell>
          <cell r="J125">
            <v>45000</v>
          </cell>
          <cell r="K125">
            <v>2958.9</v>
          </cell>
          <cell r="L125">
            <v>4122.1400000000003</v>
          </cell>
          <cell r="M125">
            <v>515.27</v>
          </cell>
          <cell r="N125">
            <v>644.09</v>
          </cell>
          <cell r="O125">
            <v>515.27</v>
          </cell>
          <cell r="P125">
            <v>1339.7</v>
          </cell>
          <cell r="Q125">
            <v>669.85</v>
          </cell>
          <cell r="R125">
            <v>870.81</v>
          </cell>
          <cell r="S125">
            <v>51.53</v>
          </cell>
          <cell r="T125">
            <v>64.41</v>
          </cell>
          <cell r="U125">
            <v>51.53</v>
          </cell>
          <cell r="V125" t="str">
            <v>158-122048-3</v>
          </cell>
          <cell r="X125" t="str">
            <v>Team Leader</v>
          </cell>
          <cell r="Y125" t="str">
            <v>1st</v>
          </cell>
        </row>
        <row r="126">
          <cell r="A126" t="str">
            <v>V-436</v>
          </cell>
          <cell r="B126" t="str">
            <v>Ms.</v>
          </cell>
          <cell r="C126" t="str">
            <v>MOZO</v>
          </cell>
          <cell r="D126" t="str">
            <v>Joanne Krisna</v>
          </cell>
          <cell r="E126" t="str">
            <v>Mortel</v>
          </cell>
          <cell r="F126">
            <v>38663</v>
          </cell>
          <cell r="G126" t="str">
            <v>Designer 3 - (S)</v>
          </cell>
          <cell r="H126" t="str">
            <v>S</v>
          </cell>
          <cell r="I126">
            <v>31185</v>
          </cell>
          <cell r="J126">
            <v>15592.5</v>
          </cell>
          <cell r="K126">
            <v>1025.26</v>
          </cell>
          <cell r="L126">
            <v>1428.32</v>
          </cell>
          <cell r="M126">
            <v>178.54</v>
          </cell>
          <cell r="N126">
            <v>223.18</v>
          </cell>
          <cell r="O126">
            <v>178.54</v>
          </cell>
          <cell r="P126">
            <v>464.2</v>
          </cell>
          <cell r="Q126">
            <v>232.1</v>
          </cell>
          <cell r="R126">
            <v>301.73</v>
          </cell>
          <cell r="S126">
            <v>17.850000000000001</v>
          </cell>
          <cell r="T126">
            <v>22.32</v>
          </cell>
          <cell r="U126">
            <v>17.850000000000001</v>
          </cell>
          <cell r="V126" t="str">
            <v>158-122097-5</v>
          </cell>
          <cell r="X126" t="str">
            <v>CAD(S)</v>
          </cell>
          <cell r="Y126" t="str">
            <v>1st</v>
          </cell>
        </row>
        <row r="127">
          <cell r="A127" t="str">
            <v>V-437</v>
          </cell>
          <cell r="B127" t="str">
            <v>Mr.</v>
          </cell>
          <cell r="C127" t="str">
            <v>DELFIN</v>
          </cell>
          <cell r="D127" t="str">
            <v>Dwight Luke</v>
          </cell>
          <cell r="E127" t="str">
            <v>Bailon</v>
          </cell>
          <cell r="F127">
            <v>38685</v>
          </cell>
          <cell r="G127" t="str">
            <v>Graphic Artist</v>
          </cell>
          <cell r="H127" t="str">
            <v>S</v>
          </cell>
          <cell r="I127">
            <v>27773</v>
          </cell>
          <cell r="J127">
            <v>13886.5</v>
          </cell>
          <cell r="K127">
            <v>913.08</v>
          </cell>
          <cell r="L127">
            <v>1272.05</v>
          </cell>
          <cell r="M127">
            <v>159.01</v>
          </cell>
          <cell r="N127">
            <v>198.76</v>
          </cell>
          <cell r="O127">
            <v>159.01</v>
          </cell>
          <cell r="P127">
            <v>413.43</v>
          </cell>
          <cell r="Q127">
            <v>206.71</v>
          </cell>
          <cell r="R127">
            <v>268.73</v>
          </cell>
          <cell r="S127">
            <v>15.9</v>
          </cell>
          <cell r="T127">
            <v>19.88</v>
          </cell>
          <cell r="U127">
            <v>15.9</v>
          </cell>
          <cell r="V127" t="str">
            <v>158-122183-9</v>
          </cell>
          <cell r="X127" t="str">
            <v>Graphic Artist</v>
          </cell>
          <cell r="Y127" t="str">
            <v>2nd</v>
          </cell>
          <cell r="Z127" t="str">
            <v>Resigned effective 15 Dec 2007 to work abroad</v>
          </cell>
        </row>
        <row r="128">
          <cell r="A128" t="str">
            <v>V-438</v>
          </cell>
          <cell r="B128" t="str">
            <v>Mr.</v>
          </cell>
          <cell r="C128" t="str">
            <v>CABRERA</v>
          </cell>
          <cell r="D128" t="str">
            <v>Rogelio</v>
          </cell>
          <cell r="E128" t="str">
            <v>Carlos</v>
          </cell>
          <cell r="F128">
            <v>38691</v>
          </cell>
          <cell r="G128" t="str">
            <v>Designer 3 - (H)</v>
          </cell>
          <cell r="H128" t="str">
            <v>ME3</v>
          </cell>
          <cell r="I128">
            <v>27500</v>
          </cell>
          <cell r="J128">
            <v>13750</v>
          </cell>
          <cell r="K128">
            <v>904.11</v>
          </cell>
          <cell r="L128">
            <v>1259.54</v>
          </cell>
          <cell r="M128">
            <v>157.44</v>
          </cell>
          <cell r="N128">
            <v>196.8</v>
          </cell>
          <cell r="O128">
            <v>157.44</v>
          </cell>
          <cell r="P128">
            <v>409.34</v>
          </cell>
          <cell r="Q128">
            <v>204.67</v>
          </cell>
          <cell r="R128">
            <v>266.07</v>
          </cell>
          <cell r="S128">
            <v>15.74</v>
          </cell>
          <cell r="T128">
            <v>19.68</v>
          </cell>
          <cell r="U128">
            <v>15.74</v>
          </cell>
          <cell r="V128" t="str">
            <v>158-122163-3</v>
          </cell>
          <cell r="X128" t="str">
            <v>Team Leader</v>
          </cell>
          <cell r="Y128" t="str">
            <v>1st</v>
          </cell>
        </row>
        <row r="129">
          <cell r="A129" t="str">
            <v>V-439</v>
          </cell>
          <cell r="B129" t="str">
            <v>Mr.</v>
          </cell>
          <cell r="C129" t="str">
            <v>SANTOS</v>
          </cell>
          <cell r="D129" t="str">
            <v>Enric</v>
          </cell>
          <cell r="E129" t="str">
            <v>Jataas</v>
          </cell>
          <cell r="F129">
            <v>38691</v>
          </cell>
          <cell r="G129" t="str">
            <v>Job Captain</v>
          </cell>
          <cell r="H129" t="str">
            <v>ME2</v>
          </cell>
          <cell r="I129">
            <v>30000</v>
          </cell>
          <cell r="J129">
            <v>15000</v>
          </cell>
          <cell r="K129">
            <v>986.3</v>
          </cell>
          <cell r="L129">
            <v>1374.05</v>
          </cell>
          <cell r="M129">
            <v>171.76</v>
          </cell>
          <cell r="N129">
            <v>214.7</v>
          </cell>
          <cell r="O129">
            <v>171.76</v>
          </cell>
          <cell r="P129">
            <v>446.58</v>
          </cell>
          <cell r="Q129">
            <v>223.29</v>
          </cell>
          <cell r="R129">
            <v>290.27</v>
          </cell>
          <cell r="S129">
            <v>17.18</v>
          </cell>
          <cell r="T129">
            <v>21.47</v>
          </cell>
          <cell r="U129">
            <v>17.18</v>
          </cell>
          <cell r="V129" t="str">
            <v>158-122164-5</v>
          </cell>
          <cell r="X129" t="str">
            <v>Team Leader</v>
          </cell>
          <cell r="Y129" t="str">
            <v>2nd</v>
          </cell>
        </row>
        <row r="130">
          <cell r="A130" t="str">
            <v>V-440</v>
          </cell>
          <cell r="B130" t="str">
            <v>Ms.</v>
          </cell>
          <cell r="C130" t="str">
            <v>MATA</v>
          </cell>
          <cell r="D130" t="str">
            <v>Charity</v>
          </cell>
          <cell r="E130" t="str">
            <v>Cardiño</v>
          </cell>
          <cell r="F130">
            <v>38691</v>
          </cell>
          <cell r="G130" t="str">
            <v>Graphic Artist</v>
          </cell>
          <cell r="H130" t="str">
            <v>ME</v>
          </cell>
          <cell r="I130">
            <v>25000</v>
          </cell>
          <cell r="J130">
            <v>12500</v>
          </cell>
          <cell r="K130">
            <v>821.92</v>
          </cell>
          <cell r="L130">
            <v>1145.04</v>
          </cell>
          <cell r="M130">
            <v>143.13</v>
          </cell>
          <cell r="N130">
            <v>178.91</v>
          </cell>
          <cell r="O130">
            <v>143.13</v>
          </cell>
          <cell r="P130">
            <v>372.14</v>
          </cell>
          <cell r="Q130">
            <v>186.07</v>
          </cell>
          <cell r="R130">
            <v>241.89</v>
          </cell>
          <cell r="S130">
            <v>14.31</v>
          </cell>
          <cell r="T130">
            <v>17.89</v>
          </cell>
          <cell r="U130">
            <v>14.31</v>
          </cell>
          <cell r="V130" t="str">
            <v>158-122170-0</v>
          </cell>
          <cell r="X130" t="str">
            <v>Graphic Artist</v>
          </cell>
          <cell r="Y130" t="str">
            <v>1st</v>
          </cell>
          <cell r="Z130" t="str">
            <v xml:space="preserve">Resigned effective 04 Feb 2008 to migrate to America </v>
          </cell>
        </row>
        <row r="131">
          <cell r="A131" t="str">
            <v>V-441</v>
          </cell>
          <cell r="B131" t="str">
            <v>Mr.</v>
          </cell>
          <cell r="C131" t="str">
            <v>MAGSINO</v>
          </cell>
          <cell r="D131" t="str">
            <v xml:space="preserve">Francis  </v>
          </cell>
          <cell r="E131" t="str">
            <v>Bendaña</v>
          </cell>
          <cell r="F131">
            <v>38691</v>
          </cell>
          <cell r="G131" t="str">
            <v>Job Captain (H)</v>
          </cell>
          <cell r="H131" t="str">
            <v>S</v>
          </cell>
          <cell r="I131">
            <v>20361</v>
          </cell>
          <cell r="J131">
            <v>10180.5</v>
          </cell>
          <cell r="K131">
            <v>669.4</v>
          </cell>
          <cell r="L131">
            <v>932.56</v>
          </cell>
          <cell r="M131">
            <v>116.57</v>
          </cell>
          <cell r="N131">
            <v>145.71</v>
          </cell>
          <cell r="O131">
            <v>116.57</v>
          </cell>
          <cell r="P131">
            <v>303.08</v>
          </cell>
          <cell r="Q131">
            <v>151.54</v>
          </cell>
          <cell r="R131">
            <v>197</v>
          </cell>
          <cell r="S131">
            <v>11.66</v>
          </cell>
          <cell r="T131">
            <v>14.57</v>
          </cell>
          <cell r="U131">
            <v>11.66</v>
          </cell>
          <cell r="V131" t="str">
            <v>158-122161-0</v>
          </cell>
          <cell r="X131" t="str">
            <v>CAD (BCHK)</v>
          </cell>
          <cell r="Y131" t="str">
            <v>1st</v>
          </cell>
        </row>
        <row r="132">
          <cell r="A132" t="str">
            <v>V-442</v>
          </cell>
          <cell r="B132" t="str">
            <v>Ms.</v>
          </cell>
          <cell r="C132" t="str">
            <v>RESURRECCION</v>
          </cell>
          <cell r="D132" t="str">
            <v>Cecile</v>
          </cell>
          <cell r="E132" t="str">
            <v>Pagdanganan</v>
          </cell>
          <cell r="F132">
            <v>38691</v>
          </cell>
          <cell r="G132" t="str">
            <v>Job Captain (H)</v>
          </cell>
          <cell r="H132" t="str">
            <v>S</v>
          </cell>
          <cell r="I132">
            <v>19094</v>
          </cell>
          <cell r="J132">
            <v>9547</v>
          </cell>
          <cell r="K132">
            <v>627.75</v>
          </cell>
          <cell r="L132">
            <v>874.53</v>
          </cell>
          <cell r="M132">
            <v>109.32</v>
          </cell>
          <cell r="N132">
            <v>136.65</v>
          </cell>
          <cell r="O132">
            <v>109.32</v>
          </cell>
          <cell r="P132">
            <v>284.23</v>
          </cell>
          <cell r="Q132">
            <v>142.12</v>
          </cell>
          <cell r="R132">
            <v>184.75</v>
          </cell>
          <cell r="S132">
            <v>10.93</v>
          </cell>
          <cell r="T132">
            <v>13.67</v>
          </cell>
          <cell r="U132">
            <v>10.93</v>
          </cell>
          <cell r="V132" t="str">
            <v>158-122158-0</v>
          </cell>
          <cell r="X132" t="str">
            <v>CAD (BCHK)</v>
          </cell>
          <cell r="Y132" t="str">
            <v>1st</v>
          </cell>
        </row>
        <row r="133">
          <cell r="A133" t="str">
            <v>V-443</v>
          </cell>
          <cell r="B133" t="str">
            <v>Ms.</v>
          </cell>
          <cell r="C133" t="str">
            <v>TIONGCO</v>
          </cell>
          <cell r="D133" t="str">
            <v>Jocelyn</v>
          </cell>
          <cell r="E133" t="str">
            <v>delos Santos</v>
          </cell>
          <cell r="F133">
            <v>38691</v>
          </cell>
          <cell r="G133" t="str">
            <v>Job Captain (H)</v>
          </cell>
          <cell r="H133" t="str">
            <v>S</v>
          </cell>
          <cell r="I133">
            <v>21246</v>
          </cell>
          <cell r="J133">
            <v>10623</v>
          </cell>
          <cell r="K133">
            <v>698.5</v>
          </cell>
          <cell r="L133">
            <v>973.1</v>
          </cell>
          <cell r="M133">
            <v>121.64</v>
          </cell>
          <cell r="N133">
            <v>152.05000000000001</v>
          </cell>
          <cell r="O133">
            <v>121.64</v>
          </cell>
          <cell r="P133">
            <v>316.26</v>
          </cell>
          <cell r="Q133">
            <v>158.13</v>
          </cell>
          <cell r="R133">
            <v>205.57</v>
          </cell>
          <cell r="S133">
            <v>12.16</v>
          </cell>
          <cell r="T133">
            <v>15.21</v>
          </cell>
          <cell r="U133">
            <v>12.16</v>
          </cell>
          <cell r="V133" t="str">
            <v>158-122159-1</v>
          </cell>
          <cell r="X133" t="str">
            <v>CAD (BCHK)</v>
          </cell>
          <cell r="Y133" t="str">
            <v>1st</v>
          </cell>
        </row>
        <row r="134">
          <cell r="A134" t="str">
            <v>V-444</v>
          </cell>
          <cell r="B134" t="str">
            <v>Mr.</v>
          </cell>
          <cell r="C134" t="str">
            <v>VILLEGAS</v>
          </cell>
          <cell r="D134" t="str">
            <v>Ghadfrey</v>
          </cell>
          <cell r="E134" t="str">
            <v>Supleo</v>
          </cell>
          <cell r="F134">
            <v>38691</v>
          </cell>
          <cell r="G134" t="str">
            <v>CAD Encoder</v>
          </cell>
          <cell r="H134" t="str">
            <v>S</v>
          </cell>
          <cell r="I134">
            <v>11550</v>
          </cell>
          <cell r="J134">
            <v>5775</v>
          </cell>
          <cell r="K134">
            <v>379.73</v>
          </cell>
          <cell r="L134">
            <v>529.01</v>
          </cell>
          <cell r="M134">
            <v>66.13</v>
          </cell>
          <cell r="N134">
            <v>82.66</v>
          </cell>
          <cell r="O134">
            <v>66.13</v>
          </cell>
          <cell r="P134">
            <v>171.94</v>
          </cell>
          <cell r="Q134">
            <v>85.97</v>
          </cell>
          <cell r="R134">
            <v>111.76</v>
          </cell>
          <cell r="S134">
            <v>6.61</v>
          </cell>
          <cell r="T134">
            <v>8.27</v>
          </cell>
          <cell r="U134">
            <v>6.61</v>
          </cell>
          <cell r="V134" t="str">
            <v>158-122162-1</v>
          </cell>
          <cell r="X134" t="str">
            <v>CAD (BCHK)</v>
          </cell>
          <cell r="Y134" t="str">
            <v>1st</v>
          </cell>
        </row>
        <row r="135">
          <cell r="A135" t="str">
            <v>V-445</v>
          </cell>
          <cell r="B135" t="str">
            <v>Mr.</v>
          </cell>
          <cell r="C135" t="str">
            <v>CASTILLO</v>
          </cell>
          <cell r="D135" t="str">
            <v>Joseph</v>
          </cell>
          <cell r="E135" t="str">
            <v>Resurreccion</v>
          </cell>
          <cell r="F135">
            <v>38691</v>
          </cell>
          <cell r="G135" t="str">
            <v>Job Captain (H)</v>
          </cell>
          <cell r="H135" t="str">
            <v>S</v>
          </cell>
          <cell r="I135">
            <v>20361</v>
          </cell>
          <cell r="J135">
            <v>10180.5</v>
          </cell>
          <cell r="K135">
            <v>669.4</v>
          </cell>
          <cell r="L135">
            <v>932.56</v>
          </cell>
          <cell r="M135">
            <v>116.57</v>
          </cell>
          <cell r="N135">
            <v>145.71</v>
          </cell>
          <cell r="O135">
            <v>116.57</v>
          </cell>
          <cell r="P135">
            <v>303.08</v>
          </cell>
          <cell r="Q135">
            <v>151.54</v>
          </cell>
          <cell r="R135">
            <v>197</v>
          </cell>
          <cell r="S135">
            <v>11.66</v>
          </cell>
          <cell r="T135">
            <v>14.57</v>
          </cell>
          <cell r="U135">
            <v>11.66</v>
          </cell>
          <cell r="V135" t="str">
            <v>158-122160-8</v>
          </cell>
          <cell r="X135" t="str">
            <v>CAD (BCHK)</v>
          </cell>
          <cell r="Y135" t="str">
            <v>1st</v>
          </cell>
        </row>
        <row r="136">
          <cell r="A136" t="str">
            <v>V-446</v>
          </cell>
          <cell r="B136" t="str">
            <v>Mr.</v>
          </cell>
          <cell r="C136" t="str">
            <v>COLLADA</v>
          </cell>
          <cell r="D136" t="str">
            <v>Raymund</v>
          </cell>
          <cell r="E136" t="str">
            <v xml:space="preserve">Go  </v>
          </cell>
          <cell r="F136">
            <v>38733</v>
          </cell>
          <cell r="G136" t="str">
            <v>Principal Designer</v>
          </cell>
          <cell r="H136" t="str">
            <v>ME2</v>
          </cell>
          <cell r="I136">
            <v>45000</v>
          </cell>
          <cell r="J136">
            <v>22500</v>
          </cell>
          <cell r="K136">
            <v>1479.45</v>
          </cell>
          <cell r="L136">
            <v>2061.0700000000002</v>
          </cell>
          <cell r="M136">
            <v>257.63</v>
          </cell>
          <cell r="N136">
            <v>322.04000000000002</v>
          </cell>
          <cell r="O136">
            <v>257.63</v>
          </cell>
          <cell r="P136">
            <v>669.84</v>
          </cell>
          <cell r="Q136">
            <v>334.92</v>
          </cell>
          <cell r="R136">
            <v>435.39</v>
          </cell>
          <cell r="S136">
            <v>25.76</v>
          </cell>
          <cell r="T136">
            <v>32.200000000000003</v>
          </cell>
          <cell r="U136">
            <v>25.76</v>
          </cell>
          <cell r="V136" t="str">
            <v>158-122261-3</v>
          </cell>
          <cell r="X136" t="str">
            <v>Team Leader</v>
          </cell>
          <cell r="Y136" t="str">
            <v>1st</v>
          </cell>
        </row>
        <row r="137">
          <cell r="A137" t="str">
            <v>V-447</v>
          </cell>
          <cell r="B137" t="str">
            <v>Mr.</v>
          </cell>
          <cell r="C137" t="str">
            <v>SAVERON</v>
          </cell>
          <cell r="D137" t="str">
            <v>Edward Kristoffer</v>
          </cell>
          <cell r="E137" t="str">
            <v>Gonzales</v>
          </cell>
          <cell r="F137">
            <v>38733</v>
          </cell>
          <cell r="G137" t="str">
            <v>Graphic Artist</v>
          </cell>
          <cell r="H137" t="str">
            <v>S</v>
          </cell>
          <cell r="I137">
            <v>25000</v>
          </cell>
          <cell r="J137">
            <v>12500</v>
          </cell>
          <cell r="K137">
            <v>821.92</v>
          </cell>
          <cell r="L137">
            <v>1145.04</v>
          </cell>
          <cell r="M137">
            <v>143.13</v>
          </cell>
          <cell r="N137">
            <v>178.91</v>
          </cell>
          <cell r="O137">
            <v>143.13</v>
          </cell>
          <cell r="P137">
            <v>372.14</v>
          </cell>
          <cell r="Q137">
            <v>186.07</v>
          </cell>
          <cell r="R137">
            <v>241.89</v>
          </cell>
          <cell r="S137">
            <v>14.31</v>
          </cell>
          <cell r="T137">
            <v>17.89</v>
          </cell>
          <cell r="U137">
            <v>14.31</v>
          </cell>
          <cell r="V137" t="str">
            <v>158-122249-2</v>
          </cell>
          <cell r="X137" t="str">
            <v>Graphic Artist</v>
          </cell>
          <cell r="Y137" t="str">
            <v>1st</v>
          </cell>
        </row>
        <row r="138">
          <cell r="A138" t="str">
            <v>V-449</v>
          </cell>
          <cell r="B138" t="str">
            <v>Ms.</v>
          </cell>
          <cell r="C138" t="str">
            <v xml:space="preserve"> ATIENZA </v>
          </cell>
          <cell r="D138" t="str">
            <v xml:space="preserve"> Pop </v>
          </cell>
          <cell r="E138" t="str">
            <v>Balaquit</v>
          </cell>
          <cell r="F138">
            <v>38749</v>
          </cell>
          <cell r="G138" t="str">
            <v>CAD Encoder (S)</v>
          </cell>
          <cell r="H138" t="str">
            <v>S</v>
          </cell>
          <cell r="I138">
            <v>13000</v>
          </cell>
          <cell r="J138">
            <v>6500</v>
          </cell>
          <cell r="K138">
            <v>427.4</v>
          </cell>
          <cell r="L138">
            <v>595.41999999999996</v>
          </cell>
          <cell r="M138">
            <v>74.430000000000007</v>
          </cell>
          <cell r="N138">
            <v>93.04</v>
          </cell>
          <cell r="O138">
            <v>74.430000000000007</v>
          </cell>
          <cell r="P138">
            <v>193.52</v>
          </cell>
          <cell r="Q138">
            <v>96.76</v>
          </cell>
          <cell r="R138">
            <v>125.79</v>
          </cell>
          <cell r="S138">
            <v>7.44</v>
          </cell>
          <cell r="T138">
            <v>9.3000000000000007</v>
          </cell>
          <cell r="U138">
            <v>7.44</v>
          </cell>
          <cell r="V138" t="str">
            <v>158-122256-0</v>
          </cell>
          <cell r="X138" t="str">
            <v>CAD (H)</v>
          </cell>
          <cell r="Y138" t="str">
            <v>1st</v>
          </cell>
        </row>
        <row r="139">
          <cell r="A139" t="str">
            <v>V-450</v>
          </cell>
          <cell r="B139" t="str">
            <v>Mr.</v>
          </cell>
          <cell r="C139" t="str">
            <v xml:space="preserve"> BACERA </v>
          </cell>
          <cell r="D139" t="str">
            <v xml:space="preserve"> Gene </v>
          </cell>
          <cell r="E139" t="str">
            <v>Martinez</v>
          </cell>
          <cell r="F139">
            <v>38749</v>
          </cell>
          <cell r="G139" t="str">
            <v>Job Captain (H)</v>
          </cell>
          <cell r="H139" t="str">
            <v>S</v>
          </cell>
          <cell r="I139">
            <v>21000</v>
          </cell>
          <cell r="J139">
            <v>10500</v>
          </cell>
          <cell r="K139">
            <v>690.41</v>
          </cell>
          <cell r="L139">
            <v>961.83</v>
          </cell>
          <cell r="M139">
            <v>120.23</v>
          </cell>
          <cell r="N139">
            <v>150.29</v>
          </cell>
          <cell r="O139">
            <v>120.23</v>
          </cell>
          <cell r="P139">
            <v>312.60000000000002</v>
          </cell>
          <cell r="Q139">
            <v>156.30000000000001</v>
          </cell>
          <cell r="R139">
            <v>203.19</v>
          </cell>
          <cell r="S139">
            <v>12.02</v>
          </cell>
          <cell r="T139">
            <v>15.03</v>
          </cell>
          <cell r="U139">
            <v>12.02</v>
          </cell>
          <cell r="V139" t="str">
            <v>158-122258-3</v>
          </cell>
          <cell r="X139" t="str">
            <v>CAD (H)</v>
          </cell>
          <cell r="Y139" t="str">
            <v>1st</v>
          </cell>
        </row>
        <row r="140">
          <cell r="A140" t="str">
            <v>V-451</v>
          </cell>
          <cell r="B140" t="str">
            <v>Mr.</v>
          </cell>
          <cell r="C140" t="str">
            <v xml:space="preserve"> COSARES </v>
          </cell>
          <cell r="D140" t="str">
            <v xml:space="preserve"> Jeffrey</v>
          </cell>
          <cell r="E140" t="str">
            <v>Lelis</v>
          </cell>
          <cell r="F140">
            <v>38749</v>
          </cell>
          <cell r="G140" t="str">
            <v>Job Captain (H)</v>
          </cell>
          <cell r="H140" t="str">
            <v>S</v>
          </cell>
          <cell r="I140">
            <v>21000</v>
          </cell>
          <cell r="J140">
            <v>10500</v>
          </cell>
          <cell r="K140">
            <v>690.41</v>
          </cell>
          <cell r="L140">
            <v>961.83</v>
          </cell>
          <cell r="M140">
            <v>120.23</v>
          </cell>
          <cell r="N140">
            <v>150.29</v>
          </cell>
          <cell r="O140">
            <v>120.23</v>
          </cell>
          <cell r="P140">
            <v>312.60000000000002</v>
          </cell>
          <cell r="Q140">
            <v>156.30000000000001</v>
          </cell>
          <cell r="R140">
            <v>203.19</v>
          </cell>
          <cell r="S140">
            <v>12.02</v>
          </cell>
          <cell r="T140">
            <v>15.03</v>
          </cell>
          <cell r="U140">
            <v>12.02</v>
          </cell>
          <cell r="V140" t="str">
            <v>158-122257-1</v>
          </cell>
          <cell r="X140" t="str">
            <v>CAD (H)</v>
          </cell>
          <cell r="Y140" t="str">
            <v>1st</v>
          </cell>
        </row>
        <row r="141">
          <cell r="A141" t="str">
            <v>V-452</v>
          </cell>
          <cell r="B141" t="str">
            <v>Ms.</v>
          </cell>
          <cell r="C141" t="str">
            <v>BERNARDO</v>
          </cell>
          <cell r="D141" t="str">
            <v>Mary Joy</v>
          </cell>
          <cell r="E141" t="str">
            <v>Concepcion</v>
          </cell>
          <cell r="F141">
            <v>38768</v>
          </cell>
          <cell r="G141" t="str">
            <v>Job Captain (H)</v>
          </cell>
          <cell r="H141" t="str">
            <v>S</v>
          </cell>
          <cell r="I141">
            <v>18102</v>
          </cell>
          <cell r="J141">
            <v>9051</v>
          </cell>
          <cell r="K141">
            <v>595.13</v>
          </cell>
          <cell r="L141">
            <v>829.1</v>
          </cell>
          <cell r="M141">
            <v>103.64</v>
          </cell>
          <cell r="N141">
            <v>129.55000000000001</v>
          </cell>
          <cell r="O141">
            <v>103.64</v>
          </cell>
          <cell r="P141">
            <v>269.45999999999998</v>
          </cell>
          <cell r="Q141">
            <v>134.72999999999999</v>
          </cell>
          <cell r="R141">
            <v>175.15</v>
          </cell>
          <cell r="S141">
            <v>10.36</v>
          </cell>
          <cell r="T141">
            <v>12.96</v>
          </cell>
          <cell r="U141">
            <v>10.36</v>
          </cell>
          <cell r="V141" t="str">
            <v>158-122275-3</v>
          </cell>
          <cell r="X141" t="str">
            <v>CAD (H)</v>
          </cell>
          <cell r="Y141" t="str">
            <v>1st</v>
          </cell>
        </row>
        <row r="142">
          <cell r="A142" t="str">
            <v>V-453</v>
          </cell>
          <cell r="B142" t="str">
            <v>Mr.</v>
          </cell>
          <cell r="C142" t="str">
            <v xml:space="preserve"> VILLA </v>
          </cell>
          <cell r="D142" t="str">
            <v xml:space="preserve"> Michael </v>
          </cell>
          <cell r="E142" t="str">
            <v>Advincula</v>
          </cell>
          <cell r="F142">
            <v>38749</v>
          </cell>
          <cell r="G142" t="str">
            <v>Job Captain (H)</v>
          </cell>
          <cell r="H142" t="str">
            <v>S</v>
          </cell>
          <cell r="I142">
            <v>18102</v>
          </cell>
          <cell r="J142">
            <v>9051</v>
          </cell>
          <cell r="K142">
            <v>595.13</v>
          </cell>
          <cell r="L142">
            <v>829.1</v>
          </cell>
          <cell r="M142">
            <v>103.64</v>
          </cell>
          <cell r="N142">
            <v>129.55000000000001</v>
          </cell>
          <cell r="O142">
            <v>103.64</v>
          </cell>
          <cell r="P142">
            <v>269.45999999999998</v>
          </cell>
          <cell r="Q142">
            <v>134.72999999999999</v>
          </cell>
          <cell r="R142">
            <v>175.15</v>
          </cell>
          <cell r="S142">
            <v>10.36</v>
          </cell>
          <cell r="T142">
            <v>12.96</v>
          </cell>
          <cell r="U142">
            <v>10.36</v>
          </cell>
          <cell r="V142" t="str">
            <v>158-122259-5</v>
          </cell>
          <cell r="X142" t="str">
            <v>CAD (H)</v>
          </cell>
          <cell r="Y142" t="str">
            <v>2nd</v>
          </cell>
        </row>
        <row r="143">
          <cell r="A143" t="str">
            <v>V-455</v>
          </cell>
          <cell r="B143" t="str">
            <v>Mr.</v>
          </cell>
          <cell r="C143" t="str">
            <v>CASTRO</v>
          </cell>
          <cell r="D143" t="str">
            <v xml:space="preserve">Rey </v>
          </cell>
          <cell r="E143" t="str">
            <v>De Guzman</v>
          </cell>
          <cell r="F143">
            <v>38761</v>
          </cell>
          <cell r="G143" t="str">
            <v>Job Captain (H)</v>
          </cell>
          <cell r="H143" t="str">
            <v>S</v>
          </cell>
          <cell r="I143">
            <v>19000</v>
          </cell>
          <cell r="J143">
            <v>9500</v>
          </cell>
          <cell r="K143">
            <v>624.66</v>
          </cell>
          <cell r="L143">
            <v>870.23</v>
          </cell>
          <cell r="M143">
            <v>108.78</v>
          </cell>
          <cell r="N143">
            <v>135.97999999999999</v>
          </cell>
          <cell r="O143">
            <v>108.78</v>
          </cell>
          <cell r="P143">
            <v>282.83</v>
          </cell>
          <cell r="Q143">
            <v>141.41</v>
          </cell>
          <cell r="R143">
            <v>183.84</v>
          </cell>
          <cell r="S143">
            <v>10.88</v>
          </cell>
          <cell r="T143">
            <v>13.6</v>
          </cell>
          <cell r="U143">
            <v>10.88</v>
          </cell>
          <cell r="V143" t="str">
            <v>158-122269-8</v>
          </cell>
          <cell r="X143" t="str">
            <v>CAD (H)</v>
          </cell>
          <cell r="Y143" t="str">
            <v>1st</v>
          </cell>
        </row>
        <row r="144">
          <cell r="A144" t="str">
            <v>V-457</v>
          </cell>
          <cell r="B144" t="str">
            <v>Mr.</v>
          </cell>
          <cell r="C144" t="str">
            <v>LOPEZ</v>
          </cell>
          <cell r="D144" t="str">
            <v>Freddie Nelson</v>
          </cell>
          <cell r="E144" t="str">
            <v>Barcelona</v>
          </cell>
          <cell r="F144">
            <v>38761</v>
          </cell>
          <cell r="G144" t="str">
            <v>CAD Encoder (H)</v>
          </cell>
          <cell r="H144" t="str">
            <v>S</v>
          </cell>
          <cell r="I144">
            <v>12075</v>
          </cell>
          <cell r="J144">
            <v>6037.5</v>
          </cell>
          <cell r="K144">
            <v>396.99</v>
          </cell>
          <cell r="L144">
            <v>553.04999999999995</v>
          </cell>
          <cell r="M144">
            <v>69.13</v>
          </cell>
          <cell r="N144">
            <v>86.41</v>
          </cell>
          <cell r="O144">
            <v>69.13</v>
          </cell>
          <cell r="P144">
            <v>179.74</v>
          </cell>
          <cell r="Q144">
            <v>89.87</v>
          </cell>
          <cell r="R144">
            <v>116.83</v>
          </cell>
          <cell r="S144">
            <v>6.91</v>
          </cell>
          <cell r="T144">
            <v>8.64</v>
          </cell>
          <cell r="U144">
            <v>6.91</v>
          </cell>
          <cell r="V144" t="str">
            <v>158-122270-4</v>
          </cell>
          <cell r="X144" t="str">
            <v>CAD (H)</v>
          </cell>
          <cell r="Y144" t="str">
            <v>2nd</v>
          </cell>
        </row>
        <row r="145">
          <cell r="A145" t="str">
            <v>V-458</v>
          </cell>
          <cell r="B145" t="str">
            <v>Ms.</v>
          </cell>
          <cell r="C145" t="str">
            <v>SANTOS</v>
          </cell>
          <cell r="D145" t="str">
            <v>Aprilita</v>
          </cell>
          <cell r="E145" t="str">
            <v>Daaco</v>
          </cell>
          <cell r="F145">
            <v>38761</v>
          </cell>
          <cell r="G145" t="str">
            <v>CAD Encoder (H)</v>
          </cell>
          <cell r="H145" t="str">
            <v>S</v>
          </cell>
          <cell r="I145">
            <v>13000</v>
          </cell>
          <cell r="J145">
            <v>6500</v>
          </cell>
          <cell r="K145">
            <v>427.4</v>
          </cell>
          <cell r="L145">
            <v>595.41999999999996</v>
          </cell>
          <cell r="M145">
            <v>74.430000000000007</v>
          </cell>
          <cell r="N145">
            <v>93.04</v>
          </cell>
          <cell r="O145">
            <v>74.430000000000007</v>
          </cell>
          <cell r="P145">
            <v>193.52</v>
          </cell>
          <cell r="Q145">
            <v>96.76</v>
          </cell>
          <cell r="R145">
            <v>125.79</v>
          </cell>
          <cell r="S145">
            <v>7.44</v>
          </cell>
          <cell r="T145">
            <v>9.3000000000000007</v>
          </cell>
          <cell r="U145">
            <v>7.44</v>
          </cell>
          <cell r="V145" t="str">
            <v>158-122268-6</v>
          </cell>
          <cell r="X145" t="str">
            <v>CAD (H)</v>
          </cell>
          <cell r="Y145" t="str">
            <v>1st</v>
          </cell>
        </row>
        <row r="146">
          <cell r="A146" t="str">
            <v>V-459</v>
          </cell>
          <cell r="B146" t="str">
            <v>Ms.</v>
          </cell>
          <cell r="C146" t="str">
            <v>DELA CRUZ</v>
          </cell>
          <cell r="D146" t="str">
            <v>Pauline</v>
          </cell>
          <cell r="E146" t="str">
            <v>Nerio</v>
          </cell>
          <cell r="F146">
            <v>38777</v>
          </cell>
          <cell r="G146" t="str">
            <v>Project Communication Assistant</v>
          </cell>
          <cell r="H146" t="str">
            <v>S</v>
          </cell>
          <cell r="I146">
            <v>12609.375</v>
          </cell>
          <cell r="J146">
            <v>6304.69</v>
          </cell>
          <cell r="K146">
            <v>414.55</v>
          </cell>
          <cell r="L146">
            <v>577.53</v>
          </cell>
          <cell r="M146">
            <v>72.19</v>
          </cell>
          <cell r="N146">
            <v>90.24</v>
          </cell>
          <cell r="O146">
            <v>72.19</v>
          </cell>
          <cell r="P146">
            <v>187.69</v>
          </cell>
          <cell r="Q146">
            <v>93.85</v>
          </cell>
          <cell r="R146">
            <v>122</v>
          </cell>
          <cell r="S146">
            <v>7.22</v>
          </cell>
          <cell r="T146">
            <v>9.02</v>
          </cell>
          <cell r="U146">
            <v>7.22</v>
          </cell>
          <cell r="V146" t="str">
            <v>158-122279-0</v>
          </cell>
          <cell r="X146" t="str">
            <v>Project Communication Assistant</v>
          </cell>
          <cell r="Y146" t="str">
            <v>1st</v>
          </cell>
          <cell r="Z146" t="str">
            <v>Resigned effective 06 August 2007/30 days notice waived</v>
          </cell>
        </row>
        <row r="147">
          <cell r="A147" t="str">
            <v>V-461</v>
          </cell>
          <cell r="B147" t="str">
            <v>Mr.</v>
          </cell>
          <cell r="C147" t="str">
            <v>PATACSIL</v>
          </cell>
          <cell r="D147" t="str">
            <v>Don James</v>
          </cell>
          <cell r="E147" t="str">
            <v>Tad-Y</v>
          </cell>
          <cell r="F147">
            <v>38796</v>
          </cell>
          <cell r="G147" t="str">
            <v>Designer 3 - (H)</v>
          </cell>
          <cell r="H147" t="str">
            <v>ME3</v>
          </cell>
          <cell r="I147">
            <v>30000</v>
          </cell>
          <cell r="J147">
            <v>15000</v>
          </cell>
          <cell r="K147">
            <v>986.3</v>
          </cell>
          <cell r="L147">
            <v>1374.05</v>
          </cell>
          <cell r="M147">
            <v>171.76</v>
          </cell>
          <cell r="N147">
            <v>214.7</v>
          </cell>
          <cell r="O147">
            <v>171.76</v>
          </cell>
          <cell r="P147">
            <v>446.58</v>
          </cell>
          <cell r="Q147">
            <v>223.29</v>
          </cell>
          <cell r="R147">
            <v>290.27</v>
          </cell>
          <cell r="S147">
            <v>17.18</v>
          </cell>
          <cell r="T147">
            <v>21.47</v>
          </cell>
          <cell r="U147">
            <v>17.18</v>
          </cell>
          <cell r="V147" t="str">
            <v>158-122310-1</v>
          </cell>
          <cell r="X147" t="str">
            <v>Team Leader</v>
          </cell>
          <cell r="Y147" t="str">
            <v>1st</v>
          </cell>
        </row>
        <row r="148">
          <cell r="A148" t="str">
            <v>V-463</v>
          </cell>
          <cell r="B148" t="str">
            <v>Mr.</v>
          </cell>
          <cell r="C148" t="str">
            <v>DAGDAGAN</v>
          </cell>
          <cell r="D148" t="str">
            <v>Mario</v>
          </cell>
          <cell r="E148" t="str">
            <v>Simbahan</v>
          </cell>
          <cell r="F148">
            <v>38778</v>
          </cell>
          <cell r="G148" t="str">
            <v>Technical Manager</v>
          </cell>
          <cell r="H148" t="str">
            <v>ME1</v>
          </cell>
          <cell r="I148">
            <v>45000</v>
          </cell>
          <cell r="J148">
            <v>22500</v>
          </cell>
          <cell r="K148">
            <v>1479.45</v>
          </cell>
          <cell r="L148">
            <v>2061.0700000000002</v>
          </cell>
          <cell r="M148">
            <v>257.63</v>
          </cell>
          <cell r="N148">
            <v>322.04000000000002</v>
          </cell>
          <cell r="O148">
            <v>257.63</v>
          </cell>
          <cell r="P148">
            <v>669.84</v>
          </cell>
          <cell r="Q148">
            <v>334.92</v>
          </cell>
          <cell r="R148">
            <v>435.39</v>
          </cell>
          <cell r="S148">
            <v>25.76</v>
          </cell>
          <cell r="T148">
            <v>32.200000000000003</v>
          </cell>
          <cell r="U148">
            <v>25.76</v>
          </cell>
          <cell r="V148" t="str">
            <v>158-122287-0</v>
          </cell>
          <cell r="X148" t="str">
            <v>Team Leader</v>
          </cell>
          <cell r="Y148" t="str">
            <v>1st</v>
          </cell>
        </row>
        <row r="149">
          <cell r="A149" t="str">
            <v>V-464</v>
          </cell>
          <cell r="B149" t="str">
            <v>Mr.</v>
          </cell>
          <cell r="C149" t="str">
            <v>GAMO</v>
          </cell>
          <cell r="D149" t="str">
            <v>Noel Edwin</v>
          </cell>
          <cell r="E149" t="str">
            <v>Matias</v>
          </cell>
          <cell r="F149">
            <v>38782</v>
          </cell>
          <cell r="G149" t="str">
            <v>Designer 3 - (H)</v>
          </cell>
          <cell r="H149" t="str">
            <v>ME1</v>
          </cell>
          <cell r="I149">
            <v>30000</v>
          </cell>
          <cell r="J149">
            <v>15000</v>
          </cell>
          <cell r="K149">
            <v>986.3</v>
          </cell>
          <cell r="L149">
            <v>1374.05</v>
          </cell>
          <cell r="M149">
            <v>171.76</v>
          </cell>
          <cell r="N149">
            <v>214.7</v>
          </cell>
          <cell r="O149">
            <v>171.76</v>
          </cell>
          <cell r="P149">
            <v>446.58</v>
          </cell>
          <cell r="Q149">
            <v>223.29</v>
          </cell>
          <cell r="R149">
            <v>290.27</v>
          </cell>
          <cell r="S149">
            <v>17.18</v>
          </cell>
          <cell r="T149">
            <v>21.47</v>
          </cell>
          <cell r="U149">
            <v>17.18</v>
          </cell>
          <cell r="V149" t="str">
            <v>158-122290-0</v>
          </cell>
          <cell r="X149" t="str">
            <v>Team Leader</v>
          </cell>
          <cell r="Y149" t="str">
            <v>1st</v>
          </cell>
        </row>
        <row r="150">
          <cell r="A150" t="str">
            <v>V-465</v>
          </cell>
          <cell r="B150" t="str">
            <v>Ms.</v>
          </cell>
          <cell r="C150" t="str">
            <v>TOLENTINO</v>
          </cell>
          <cell r="D150" t="str">
            <v>Richelle Ann</v>
          </cell>
          <cell r="E150" t="str">
            <v>Diaz</v>
          </cell>
          <cell r="F150">
            <v>38784</v>
          </cell>
          <cell r="G150" t="str">
            <v>CAD Production Clerk</v>
          </cell>
          <cell r="H150" t="str">
            <v>S/HF</v>
          </cell>
          <cell r="I150">
            <v>14000</v>
          </cell>
          <cell r="J150">
            <v>7000</v>
          </cell>
          <cell r="K150">
            <v>460.27</v>
          </cell>
          <cell r="L150">
            <v>641.22</v>
          </cell>
          <cell r="M150">
            <v>80.150000000000006</v>
          </cell>
          <cell r="N150">
            <v>100.19</v>
          </cell>
          <cell r="O150">
            <v>80.150000000000006</v>
          </cell>
          <cell r="P150">
            <v>208.39</v>
          </cell>
          <cell r="Q150">
            <v>104.2</v>
          </cell>
          <cell r="R150">
            <v>135.44999999999999</v>
          </cell>
          <cell r="S150">
            <v>8.02</v>
          </cell>
          <cell r="T150">
            <v>10.02</v>
          </cell>
          <cell r="U150">
            <v>8.02</v>
          </cell>
          <cell r="V150" t="str">
            <v>158-122293-5</v>
          </cell>
          <cell r="X150" t="str">
            <v>Receptionist</v>
          </cell>
          <cell r="Y150" t="str">
            <v>1st</v>
          </cell>
        </row>
        <row r="151">
          <cell r="A151" t="str">
            <v>V-466</v>
          </cell>
          <cell r="B151" t="str">
            <v>Ms.</v>
          </cell>
          <cell r="C151" t="str">
            <v>MENDOZA</v>
          </cell>
          <cell r="D151" t="str">
            <v>Mary Jane</v>
          </cell>
          <cell r="E151" t="str">
            <v>Perez</v>
          </cell>
          <cell r="F151">
            <v>38789</v>
          </cell>
          <cell r="G151" t="str">
            <v>Asst. HR Manager</v>
          </cell>
          <cell r="H151" t="str">
            <v>ME1</v>
          </cell>
          <cell r="I151">
            <v>45000</v>
          </cell>
          <cell r="J151">
            <v>22500</v>
          </cell>
          <cell r="K151">
            <v>1479.45</v>
          </cell>
          <cell r="L151">
            <v>2061.0700000000002</v>
          </cell>
          <cell r="M151">
            <v>257.63</v>
          </cell>
          <cell r="N151">
            <v>322.04000000000002</v>
          </cell>
          <cell r="O151">
            <v>257.63</v>
          </cell>
          <cell r="P151">
            <v>669.84</v>
          </cell>
          <cell r="Q151">
            <v>334.92</v>
          </cell>
          <cell r="R151">
            <v>435.39</v>
          </cell>
          <cell r="S151">
            <v>25.76</v>
          </cell>
          <cell r="T151">
            <v>32.200000000000003</v>
          </cell>
          <cell r="U151">
            <v>25.76</v>
          </cell>
          <cell r="V151" t="str">
            <v>158-122296-0</v>
          </cell>
          <cell r="X151" t="str">
            <v>Human Resource Officer</v>
          </cell>
          <cell r="Y151" t="str">
            <v>1st</v>
          </cell>
        </row>
        <row r="152">
          <cell r="A152" t="str">
            <v>V-467</v>
          </cell>
          <cell r="B152" t="str">
            <v>Ms.</v>
          </cell>
          <cell r="C152" t="str">
            <v>URSAIS</v>
          </cell>
          <cell r="D152" t="str">
            <v>Leah</v>
          </cell>
          <cell r="E152" t="str">
            <v>Lim</v>
          </cell>
          <cell r="F152">
            <v>38810</v>
          </cell>
          <cell r="G152" t="str">
            <v>Job Captain (H)</v>
          </cell>
          <cell r="H152" t="str">
            <v>S</v>
          </cell>
          <cell r="I152">
            <v>18670</v>
          </cell>
          <cell r="J152">
            <v>9335</v>
          </cell>
          <cell r="K152">
            <v>613.80999999999995</v>
          </cell>
          <cell r="L152">
            <v>855.11</v>
          </cell>
          <cell r="M152">
            <v>106.89</v>
          </cell>
          <cell r="N152">
            <v>133.61000000000001</v>
          </cell>
          <cell r="O152">
            <v>106.89</v>
          </cell>
          <cell r="P152">
            <v>277.91000000000003</v>
          </cell>
          <cell r="Q152">
            <v>138.96</v>
          </cell>
          <cell r="R152">
            <v>180.64</v>
          </cell>
          <cell r="S152">
            <v>10.69</v>
          </cell>
          <cell r="T152">
            <v>13.36</v>
          </cell>
          <cell r="U152">
            <v>10.69</v>
          </cell>
          <cell r="V152" t="str">
            <v>158-122315-0</v>
          </cell>
          <cell r="X152" t="str">
            <v>CAD (H)</v>
          </cell>
          <cell r="Y152" t="str">
            <v>1st</v>
          </cell>
        </row>
        <row r="153">
          <cell r="A153" t="str">
            <v>V-468</v>
          </cell>
          <cell r="B153" t="str">
            <v>Mr.</v>
          </cell>
          <cell r="C153" t="str">
            <v>YANEZA</v>
          </cell>
          <cell r="D153" t="str">
            <v>Jeff Cris</v>
          </cell>
          <cell r="E153" t="str">
            <v>Tobias</v>
          </cell>
          <cell r="F153">
            <v>38789</v>
          </cell>
          <cell r="G153" t="str">
            <v>CAD Encoder</v>
          </cell>
          <cell r="H153" t="str">
            <v>S</v>
          </cell>
          <cell r="I153">
            <v>10000</v>
          </cell>
          <cell r="J153">
            <v>5000</v>
          </cell>
          <cell r="K153">
            <v>328.77</v>
          </cell>
          <cell r="L153">
            <v>458.02</v>
          </cell>
          <cell r="M153">
            <v>57.25</v>
          </cell>
          <cell r="N153">
            <v>71.56</v>
          </cell>
          <cell r="O153">
            <v>57.25</v>
          </cell>
          <cell r="P153">
            <v>148.85</v>
          </cell>
          <cell r="Q153">
            <v>74.430000000000007</v>
          </cell>
          <cell r="R153">
            <v>96.75</v>
          </cell>
          <cell r="S153">
            <v>5.73</v>
          </cell>
          <cell r="T153">
            <v>7.16</v>
          </cell>
          <cell r="U153">
            <v>5.73</v>
          </cell>
          <cell r="V153" t="str">
            <v>158-122297-2</v>
          </cell>
          <cell r="X153" t="str">
            <v>CAD (H)</v>
          </cell>
          <cell r="Y153" t="str">
            <v>1st</v>
          </cell>
          <cell r="Z153" t="str">
            <v>resigned effective 30 September 2006\no 30 days notice</v>
          </cell>
        </row>
        <row r="154">
          <cell r="A154" t="str">
            <v>V-470</v>
          </cell>
          <cell r="B154" t="str">
            <v>Ms.</v>
          </cell>
          <cell r="C154" t="str">
            <v>HOJAS</v>
          </cell>
          <cell r="D154" t="str">
            <v>Joanna Marie</v>
          </cell>
          <cell r="E154" t="str">
            <v>Congues</v>
          </cell>
          <cell r="F154">
            <v>38810</v>
          </cell>
          <cell r="G154" t="str">
            <v>CAD Encoder (H)</v>
          </cell>
          <cell r="H154" t="str">
            <v>S</v>
          </cell>
          <cell r="I154">
            <v>13000</v>
          </cell>
          <cell r="J154">
            <v>6500</v>
          </cell>
          <cell r="K154">
            <v>427.4</v>
          </cell>
          <cell r="L154">
            <v>595.41999999999996</v>
          </cell>
          <cell r="M154">
            <v>74.430000000000007</v>
          </cell>
          <cell r="N154">
            <v>93.04</v>
          </cell>
          <cell r="O154">
            <v>74.430000000000007</v>
          </cell>
          <cell r="P154">
            <v>193.52</v>
          </cell>
          <cell r="Q154">
            <v>96.76</v>
          </cell>
          <cell r="R154">
            <v>125.79</v>
          </cell>
          <cell r="S154">
            <v>7.44</v>
          </cell>
          <cell r="T154">
            <v>9.3000000000000007</v>
          </cell>
          <cell r="U154">
            <v>7.44</v>
          </cell>
          <cell r="V154" t="str">
            <v>158-122339-3</v>
          </cell>
          <cell r="X154" t="str">
            <v>CAD (H)</v>
          </cell>
          <cell r="Y154" t="str">
            <v>1st</v>
          </cell>
        </row>
        <row r="155">
          <cell r="A155" t="str">
            <v>V-471</v>
          </cell>
          <cell r="B155" t="str">
            <v>Ms.</v>
          </cell>
          <cell r="C155" t="str">
            <v>OCAMPO</v>
          </cell>
          <cell r="D155" t="str">
            <v>Ma. Criselda</v>
          </cell>
          <cell r="E155" t="str">
            <v>Baclit</v>
          </cell>
          <cell r="F155">
            <v>38810</v>
          </cell>
          <cell r="G155" t="str">
            <v>CAD Encoder (H)</v>
          </cell>
          <cell r="H155" t="str">
            <v>ME</v>
          </cell>
          <cell r="I155">
            <v>13000</v>
          </cell>
          <cell r="J155">
            <v>6500</v>
          </cell>
          <cell r="K155">
            <v>427.4</v>
          </cell>
          <cell r="L155">
            <v>595.41999999999996</v>
          </cell>
          <cell r="M155">
            <v>74.430000000000007</v>
          </cell>
          <cell r="N155">
            <v>93.04</v>
          </cell>
          <cell r="O155">
            <v>74.430000000000007</v>
          </cell>
          <cell r="P155">
            <v>193.52</v>
          </cell>
          <cell r="Q155">
            <v>96.76</v>
          </cell>
          <cell r="R155">
            <v>125.79</v>
          </cell>
          <cell r="S155">
            <v>7.44</v>
          </cell>
          <cell r="T155">
            <v>9.3000000000000007</v>
          </cell>
          <cell r="U155">
            <v>7.44</v>
          </cell>
          <cell r="V155" t="str">
            <v>158-122314-9</v>
          </cell>
          <cell r="X155" t="str">
            <v>CAD (H)</v>
          </cell>
          <cell r="Y155" t="str">
            <v>1st</v>
          </cell>
        </row>
        <row r="156">
          <cell r="A156" t="str">
            <v>V-472</v>
          </cell>
          <cell r="B156" t="str">
            <v>Mr.</v>
          </cell>
          <cell r="C156" t="str">
            <v>MARIANO</v>
          </cell>
          <cell r="D156" t="str">
            <v>Oliver</v>
          </cell>
          <cell r="E156" t="str">
            <v>Cruz</v>
          </cell>
          <cell r="F156">
            <v>38810</v>
          </cell>
          <cell r="G156" t="str">
            <v>CAD Encoder (H)</v>
          </cell>
          <cell r="H156" t="str">
            <v>S</v>
          </cell>
          <cell r="I156">
            <v>11550</v>
          </cell>
          <cell r="J156">
            <v>5775</v>
          </cell>
          <cell r="K156">
            <v>379.73</v>
          </cell>
          <cell r="L156">
            <v>529.01</v>
          </cell>
          <cell r="M156">
            <v>66.13</v>
          </cell>
          <cell r="N156">
            <v>82.66</v>
          </cell>
          <cell r="O156">
            <v>66.13</v>
          </cell>
          <cell r="P156">
            <v>171.94</v>
          </cell>
          <cell r="Q156">
            <v>85.97</v>
          </cell>
          <cell r="R156">
            <v>111.76</v>
          </cell>
          <cell r="S156">
            <v>6.61</v>
          </cell>
          <cell r="T156">
            <v>8.27</v>
          </cell>
          <cell r="U156">
            <v>6.61</v>
          </cell>
          <cell r="V156" t="str">
            <v>158-122316-2</v>
          </cell>
          <cell r="X156" t="str">
            <v>CAD (H)</v>
          </cell>
          <cell r="Y156" t="str">
            <v>2nd</v>
          </cell>
        </row>
        <row r="157">
          <cell r="A157" t="str">
            <v>V-473</v>
          </cell>
          <cell r="B157" t="str">
            <v>Mr.</v>
          </cell>
          <cell r="C157" t="str">
            <v>CELSO</v>
          </cell>
          <cell r="D157" t="str">
            <v>John Eric</v>
          </cell>
          <cell r="E157" t="str">
            <v>Dauz</v>
          </cell>
          <cell r="F157">
            <v>38824</v>
          </cell>
          <cell r="G157" t="str">
            <v>Job Captain (H)</v>
          </cell>
          <cell r="H157" t="str">
            <v>S</v>
          </cell>
          <cell r="I157">
            <v>21000</v>
          </cell>
          <cell r="J157">
            <v>10500</v>
          </cell>
          <cell r="K157">
            <v>690.41</v>
          </cell>
          <cell r="L157">
            <v>961.83</v>
          </cell>
          <cell r="M157">
            <v>120.23</v>
          </cell>
          <cell r="N157">
            <v>150.29</v>
          </cell>
          <cell r="O157">
            <v>120.23</v>
          </cell>
          <cell r="P157">
            <v>312.60000000000002</v>
          </cell>
          <cell r="Q157">
            <v>156.30000000000001</v>
          </cell>
          <cell r="R157">
            <v>203.19</v>
          </cell>
          <cell r="S157">
            <v>12.02</v>
          </cell>
          <cell r="T157">
            <v>15.03</v>
          </cell>
          <cell r="U157">
            <v>12.02</v>
          </cell>
          <cell r="V157" t="str">
            <v>158-122341-1</v>
          </cell>
          <cell r="X157" t="str">
            <v>CAD (H)</v>
          </cell>
          <cell r="Y157" t="str">
            <v>2nd</v>
          </cell>
        </row>
        <row r="158">
          <cell r="A158" t="str">
            <v>V-474</v>
          </cell>
          <cell r="B158" t="str">
            <v>Mr.</v>
          </cell>
          <cell r="C158" t="str">
            <v>COMIA</v>
          </cell>
          <cell r="D158" t="str">
            <v>Rhyan Eric</v>
          </cell>
          <cell r="E158" t="str">
            <v>Furto</v>
          </cell>
          <cell r="F158">
            <v>38824</v>
          </cell>
          <cell r="G158" t="str">
            <v>Job Captain (H)</v>
          </cell>
          <cell r="H158" t="str">
            <v>S</v>
          </cell>
          <cell r="I158">
            <v>18670</v>
          </cell>
          <cell r="J158">
            <v>9335</v>
          </cell>
          <cell r="K158">
            <v>613.80999999999995</v>
          </cell>
          <cell r="L158">
            <v>855.11</v>
          </cell>
          <cell r="M158">
            <v>106.89</v>
          </cell>
          <cell r="N158">
            <v>133.61000000000001</v>
          </cell>
          <cell r="O158">
            <v>106.89</v>
          </cell>
          <cell r="P158">
            <v>277.91000000000003</v>
          </cell>
          <cell r="Q158">
            <v>138.96</v>
          </cell>
          <cell r="R158">
            <v>180.64</v>
          </cell>
          <cell r="S158">
            <v>10.69</v>
          </cell>
          <cell r="T158">
            <v>13.36</v>
          </cell>
          <cell r="U158">
            <v>10.69</v>
          </cell>
          <cell r="V158" t="str">
            <v>158-122343-5</v>
          </cell>
          <cell r="X158" t="str">
            <v>CAD (H)</v>
          </cell>
          <cell r="Y158" t="str">
            <v>2nd</v>
          </cell>
        </row>
        <row r="159">
          <cell r="A159" t="str">
            <v>V-475</v>
          </cell>
          <cell r="B159" t="str">
            <v>Mr.</v>
          </cell>
          <cell r="C159" t="str">
            <v>DE CASTRO</v>
          </cell>
          <cell r="D159" t="str">
            <v>Peejay</v>
          </cell>
          <cell r="E159" t="str">
            <v>Guades</v>
          </cell>
          <cell r="F159">
            <v>38824</v>
          </cell>
          <cell r="G159" t="str">
            <v>Job Captain (H)</v>
          </cell>
          <cell r="H159" t="str">
            <v>S</v>
          </cell>
          <cell r="I159">
            <v>21000</v>
          </cell>
          <cell r="J159">
            <v>10500</v>
          </cell>
          <cell r="K159">
            <v>690.41</v>
          </cell>
          <cell r="L159">
            <v>961.83</v>
          </cell>
          <cell r="M159">
            <v>120.23</v>
          </cell>
          <cell r="N159">
            <v>150.29</v>
          </cell>
          <cell r="O159">
            <v>120.23</v>
          </cell>
          <cell r="P159">
            <v>312.60000000000002</v>
          </cell>
          <cell r="Q159">
            <v>156.30000000000001</v>
          </cell>
          <cell r="R159">
            <v>203.19</v>
          </cell>
          <cell r="S159">
            <v>12.02</v>
          </cell>
          <cell r="T159">
            <v>15.03</v>
          </cell>
          <cell r="U159">
            <v>12.02</v>
          </cell>
          <cell r="V159" t="str">
            <v>158-122342-3</v>
          </cell>
          <cell r="X159" t="str">
            <v>CAD (H)</v>
          </cell>
          <cell r="Y159" t="str">
            <v>2nd</v>
          </cell>
        </row>
        <row r="160">
          <cell r="A160" t="str">
            <v>V-477</v>
          </cell>
          <cell r="B160" t="str">
            <v>Mr.</v>
          </cell>
          <cell r="C160" t="str">
            <v>CONSULTADO</v>
          </cell>
          <cell r="D160" t="str">
            <v>Crisanto Jr.</v>
          </cell>
          <cell r="E160" t="str">
            <v>Abaluyan</v>
          </cell>
          <cell r="F160">
            <v>38831</v>
          </cell>
          <cell r="G160" t="str">
            <v>Project Designer</v>
          </cell>
          <cell r="H160" t="str">
            <v>ME1</v>
          </cell>
          <cell r="I160">
            <v>28000</v>
          </cell>
          <cell r="J160">
            <v>14000</v>
          </cell>
          <cell r="K160">
            <v>920.55</v>
          </cell>
          <cell r="L160">
            <v>1282.44</v>
          </cell>
          <cell r="M160">
            <v>160.31</v>
          </cell>
          <cell r="N160">
            <v>200.39</v>
          </cell>
          <cell r="O160">
            <v>160.31</v>
          </cell>
          <cell r="P160">
            <v>416.81</v>
          </cell>
          <cell r="Q160">
            <v>208.4</v>
          </cell>
          <cell r="R160">
            <v>270.92</v>
          </cell>
          <cell r="S160">
            <v>16.03</v>
          </cell>
          <cell r="T160">
            <v>20.04</v>
          </cell>
          <cell r="U160">
            <v>16.03</v>
          </cell>
          <cell r="V160" t="str">
            <v>158-122356-3</v>
          </cell>
          <cell r="X160" t="str">
            <v>Team Leader</v>
          </cell>
          <cell r="Y160" t="str">
            <v>1st</v>
          </cell>
          <cell r="Z160" t="str">
            <v>AWOL 29 May 2006</v>
          </cell>
        </row>
        <row r="161">
          <cell r="A161" t="str">
            <v>V-478</v>
          </cell>
          <cell r="B161" t="str">
            <v>Mr.</v>
          </cell>
          <cell r="C161" t="str">
            <v>BARRERA</v>
          </cell>
          <cell r="D161" t="str">
            <v>Manny</v>
          </cell>
          <cell r="E161" t="str">
            <v>Turla</v>
          </cell>
          <cell r="F161">
            <v>38833</v>
          </cell>
          <cell r="G161" t="str">
            <v>Deputy Principal Designer</v>
          </cell>
          <cell r="H161" t="str">
            <v>ME2</v>
          </cell>
          <cell r="I161">
            <v>54000</v>
          </cell>
          <cell r="J161">
            <v>27000</v>
          </cell>
          <cell r="K161">
            <v>1775.34</v>
          </cell>
          <cell r="L161">
            <v>2473.2800000000002</v>
          </cell>
          <cell r="M161">
            <v>309.16000000000003</v>
          </cell>
          <cell r="N161">
            <v>386.45</v>
          </cell>
          <cell r="O161">
            <v>309.16000000000003</v>
          </cell>
          <cell r="P161">
            <v>803.82</v>
          </cell>
          <cell r="Q161">
            <v>401.91</v>
          </cell>
          <cell r="R161">
            <v>522.48</v>
          </cell>
          <cell r="S161">
            <v>30.92</v>
          </cell>
          <cell r="T161">
            <v>38.65</v>
          </cell>
          <cell r="U161">
            <v>30.92</v>
          </cell>
          <cell r="V161" t="str">
            <v>158-122350-2</v>
          </cell>
          <cell r="X161" t="str">
            <v>Team Leader (H)</v>
          </cell>
          <cell r="Y161" t="str">
            <v>1st</v>
          </cell>
        </row>
        <row r="162">
          <cell r="A162" t="str">
            <v>V-480</v>
          </cell>
          <cell r="B162" t="str">
            <v>Mr.</v>
          </cell>
          <cell r="C162" t="str">
            <v>MIJARES</v>
          </cell>
          <cell r="D162" t="str">
            <v>Marvin</v>
          </cell>
          <cell r="E162" t="str">
            <v>N.</v>
          </cell>
          <cell r="F162">
            <v>38853</v>
          </cell>
          <cell r="G162" t="str">
            <v>Project Designer</v>
          </cell>
          <cell r="H162" t="str">
            <v>S</v>
          </cell>
          <cell r="I162">
            <v>25000</v>
          </cell>
          <cell r="J162">
            <v>12500</v>
          </cell>
          <cell r="K162">
            <v>821.92</v>
          </cell>
          <cell r="L162">
            <v>1145.04</v>
          </cell>
          <cell r="M162">
            <v>143.13</v>
          </cell>
          <cell r="N162">
            <v>178.91</v>
          </cell>
          <cell r="O162">
            <v>143.13</v>
          </cell>
          <cell r="P162">
            <v>372.14</v>
          </cell>
          <cell r="Q162">
            <v>186.07</v>
          </cell>
          <cell r="R162">
            <v>241.89</v>
          </cell>
          <cell r="S162">
            <v>14.31</v>
          </cell>
          <cell r="T162">
            <v>17.89</v>
          </cell>
          <cell r="U162">
            <v>14.31</v>
          </cell>
          <cell r="V162" t="str">
            <v>closed</v>
          </cell>
          <cell r="X162" t="str">
            <v>Team Leader</v>
          </cell>
          <cell r="Y162" t="str">
            <v>1st</v>
          </cell>
          <cell r="Z162" t="str">
            <v>AWOL since 31 May 2006</v>
          </cell>
        </row>
        <row r="163">
          <cell r="A163" t="str">
            <v>V-481</v>
          </cell>
          <cell r="B163" t="str">
            <v>Mr.</v>
          </cell>
          <cell r="C163" t="str">
            <v>PEREYRA</v>
          </cell>
          <cell r="D163" t="str">
            <v>Patrick Stephen</v>
          </cell>
          <cell r="E163" t="str">
            <v>Velazco</v>
          </cell>
          <cell r="F163">
            <v>38833</v>
          </cell>
          <cell r="G163" t="str">
            <v>Deputy Principal Designer</v>
          </cell>
          <cell r="H163" t="str">
            <v>ME1</v>
          </cell>
          <cell r="I163">
            <v>48000</v>
          </cell>
          <cell r="J163">
            <v>24000</v>
          </cell>
          <cell r="K163">
            <v>1578.08</v>
          </cell>
          <cell r="L163">
            <v>2198.4699999999998</v>
          </cell>
          <cell r="M163">
            <v>274.81</v>
          </cell>
          <cell r="N163">
            <v>343.51</v>
          </cell>
          <cell r="O163">
            <v>274.81</v>
          </cell>
          <cell r="P163">
            <v>714.51</v>
          </cell>
          <cell r="Q163">
            <v>357.25</v>
          </cell>
          <cell r="R163">
            <v>464.43</v>
          </cell>
          <cell r="S163">
            <v>27.48</v>
          </cell>
          <cell r="T163">
            <v>34.35</v>
          </cell>
          <cell r="U163">
            <v>27.48</v>
          </cell>
          <cell r="V163" t="str">
            <v>158-122351-4</v>
          </cell>
          <cell r="X163" t="str">
            <v>Team Leader</v>
          </cell>
          <cell r="Y163" t="str">
            <v>1st</v>
          </cell>
        </row>
        <row r="164">
          <cell r="A164" t="str">
            <v>V-485</v>
          </cell>
          <cell r="B164" t="str">
            <v>Ms.</v>
          </cell>
          <cell r="C164" t="str">
            <v>MONTERO</v>
          </cell>
          <cell r="D164" t="str">
            <v>Maribeth</v>
          </cell>
          <cell r="E164" t="str">
            <v>Javines</v>
          </cell>
          <cell r="F164">
            <v>38845</v>
          </cell>
          <cell r="G164" t="str">
            <v>Project Operations Officer</v>
          </cell>
          <cell r="H164" t="str">
            <v>S/HF</v>
          </cell>
          <cell r="I164">
            <v>25000</v>
          </cell>
          <cell r="J164">
            <v>12500</v>
          </cell>
          <cell r="K164">
            <v>821.92</v>
          </cell>
          <cell r="L164">
            <v>1145.04</v>
          </cell>
          <cell r="M164">
            <v>143.13</v>
          </cell>
          <cell r="N164">
            <v>178.91</v>
          </cell>
          <cell r="O164">
            <v>143.13</v>
          </cell>
          <cell r="P164">
            <v>372.14</v>
          </cell>
          <cell r="Q164">
            <v>186.07</v>
          </cell>
          <cell r="R164">
            <v>241.89</v>
          </cell>
          <cell r="S164">
            <v>14.31</v>
          </cell>
          <cell r="T164">
            <v>17.89</v>
          </cell>
          <cell r="U164">
            <v>14.31</v>
          </cell>
          <cell r="V164" t="str">
            <v>158-122360-5</v>
          </cell>
          <cell r="X164" t="str">
            <v>Project Operations Officer</v>
          </cell>
          <cell r="Y164" t="str">
            <v>1st</v>
          </cell>
          <cell r="Z164" t="str">
            <v>Resigned effective 30 Sep 2007 but will be paid until 30 Sept as per special arrangement with MLGL</v>
          </cell>
        </row>
        <row r="165">
          <cell r="A165" t="str">
            <v>V-486</v>
          </cell>
          <cell r="B165" t="str">
            <v>Mr.</v>
          </cell>
          <cell r="C165" t="str">
            <v>BOBADILLA</v>
          </cell>
          <cell r="D165" t="str">
            <v>Jomarfan</v>
          </cell>
          <cell r="E165" t="str">
            <v>Diaz</v>
          </cell>
          <cell r="F165">
            <v>38853</v>
          </cell>
          <cell r="G165" t="str">
            <v>Designer 3 - (S)</v>
          </cell>
          <cell r="H165" t="str">
            <v>S</v>
          </cell>
          <cell r="I165">
            <v>30000</v>
          </cell>
          <cell r="J165">
            <v>15000</v>
          </cell>
          <cell r="K165">
            <v>986.3</v>
          </cell>
          <cell r="L165">
            <v>1374.05</v>
          </cell>
          <cell r="M165">
            <v>171.76</v>
          </cell>
          <cell r="N165">
            <v>214.7</v>
          </cell>
          <cell r="O165">
            <v>171.76</v>
          </cell>
          <cell r="P165">
            <v>446.58</v>
          </cell>
          <cell r="Q165">
            <v>223.29</v>
          </cell>
          <cell r="R165">
            <v>290.27</v>
          </cell>
          <cell r="S165">
            <v>17.18</v>
          </cell>
          <cell r="T165">
            <v>21.47</v>
          </cell>
          <cell r="U165">
            <v>17.18</v>
          </cell>
          <cell r="V165" t="str">
            <v>158-122375-7</v>
          </cell>
          <cell r="X165" t="str">
            <v>CAD (S)</v>
          </cell>
          <cell r="Y165" t="str">
            <v>1st</v>
          </cell>
        </row>
        <row r="166">
          <cell r="A166" t="str">
            <v>V-487</v>
          </cell>
          <cell r="B166" t="str">
            <v>Mr.</v>
          </cell>
          <cell r="C166" t="str">
            <v>CRUZ</v>
          </cell>
          <cell r="D166" t="str">
            <v>Rizalino</v>
          </cell>
          <cell r="E166" t="str">
            <v>Betito</v>
          </cell>
          <cell r="F166">
            <v>38853</v>
          </cell>
          <cell r="G166" t="str">
            <v>Technical Manager</v>
          </cell>
          <cell r="H166" t="str">
            <v>ME1</v>
          </cell>
          <cell r="I166">
            <v>53000</v>
          </cell>
          <cell r="J166">
            <v>26500</v>
          </cell>
          <cell r="K166">
            <v>1742.47</v>
          </cell>
          <cell r="L166">
            <v>2427.48</v>
          </cell>
          <cell r="M166">
            <v>303.44</v>
          </cell>
          <cell r="N166">
            <v>379.3</v>
          </cell>
          <cell r="O166">
            <v>303.44</v>
          </cell>
          <cell r="P166">
            <v>788.94</v>
          </cell>
          <cell r="Q166">
            <v>394.47</v>
          </cell>
          <cell r="R166">
            <v>512.80999999999995</v>
          </cell>
          <cell r="S166">
            <v>30.34</v>
          </cell>
          <cell r="T166">
            <v>37.93</v>
          </cell>
          <cell r="U166">
            <v>30.34</v>
          </cell>
          <cell r="V166" t="str">
            <v>158-122370-8</v>
          </cell>
          <cell r="X166" t="str">
            <v>Team Leader</v>
          </cell>
          <cell r="Y166" t="str">
            <v>1st</v>
          </cell>
        </row>
        <row r="167">
          <cell r="A167" t="str">
            <v>V-488</v>
          </cell>
          <cell r="B167" t="str">
            <v>Mr.</v>
          </cell>
          <cell r="C167" t="str">
            <v>DIO</v>
          </cell>
          <cell r="D167" t="str">
            <v>Jeffrey</v>
          </cell>
          <cell r="E167" t="str">
            <v>Baletin</v>
          </cell>
          <cell r="F167">
            <v>38853</v>
          </cell>
          <cell r="G167" t="str">
            <v>CAD Encoder (H)</v>
          </cell>
          <cell r="H167" t="str">
            <v>S</v>
          </cell>
          <cell r="I167">
            <v>13000</v>
          </cell>
          <cell r="J167">
            <v>6500</v>
          </cell>
          <cell r="K167">
            <v>427.4</v>
          </cell>
          <cell r="L167">
            <v>595.41999999999996</v>
          </cell>
          <cell r="M167">
            <v>74.430000000000007</v>
          </cell>
          <cell r="N167">
            <v>93.04</v>
          </cell>
          <cell r="O167">
            <v>74.430000000000007</v>
          </cell>
          <cell r="P167">
            <v>193.52</v>
          </cell>
          <cell r="Q167">
            <v>96.76</v>
          </cell>
          <cell r="R167">
            <v>125.79</v>
          </cell>
          <cell r="S167">
            <v>7.44</v>
          </cell>
          <cell r="T167">
            <v>9.3000000000000007</v>
          </cell>
          <cell r="U167">
            <v>7.44</v>
          </cell>
          <cell r="V167" t="str">
            <v>158-122385-0</v>
          </cell>
          <cell r="X167" t="str">
            <v>CAD (H)</v>
          </cell>
          <cell r="Y167" t="str">
            <v>1st</v>
          </cell>
        </row>
        <row r="168">
          <cell r="A168" t="str">
            <v>V-489</v>
          </cell>
          <cell r="B168" t="str">
            <v>Mr.</v>
          </cell>
          <cell r="C168" t="str">
            <v>ELIZALDE</v>
          </cell>
          <cell r="D168" t="str">
            <v>Gelyn</v>
          </cell>
          <cell r="E168" t="str">
            <v>Panaguiton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9750</v>
          </cell>
          <cell r="J168">
            <v>4875</v>
          </cell>
          <cell r="K168">
            <v>320.55</v>
          </cell>
          <cell r="L168">
            <v>446.56</v>
          </cell>
          <cell r="M168">
            <v>55.82</v>
          </cell>
          <cell r="N168">
            <v>69.78</v>
          </cell>
          <cell r="O168">
            <v>55.82</v>
          </cell>
          <cell r="P168">
            <v>145.13</v>
          </cell>
          <cell r="Q168">
            <v>72.569999999999993</v>
          </cell>
          <cell r="R168">
            <v>94.34</v>
          </cell>
          <cell r="S168">
            <v>5.58</v>
          </cell>
          <cell r="T168">
            <v>6.98</v>
          </cell>
          <cell r="U168">
            <v>5.58</v>
          </cell>
          <cell r="V168" t="str">
            <v>158-122373-3</v>
          </cell>
          <cell r="X168" t="str">
            <v>CAD (S)</v>
          </cell>
          <cell r="Y168" t="str">
            <v>1st</v>
          </cell>
          <cell r="Z168" t="str">
            <v>resigned effective 31 August 2006\no 30 days notice</v>
          </cell>
        </row>
        <row r="169">
          <cell r="A169" t="str">
            <v>V-490</v>
          </cell>
          <cell r="B169" t="str">
            <v>Ms.</v>
          </cell>
          <cell r="C169" t="str">
            <v>ESPINO</v>
          </cell>
          <cell r="D169" t="str">
            <v>Julie Carl</v>
          </cell>
          <cell r="E169" t="str">
            <v>de Mesa</v>
          </cell>
          <cell r="F169">
            <v>38853</v>
          </cell>
          <cell r="G169" t="str">
            <v>CAD Encoder</v>
          </cell>
          <cell r="H169" t="str">
            <v>S/HF1</v>
          </cell>
          <cell r="I169">
            <v>9750</v>
          </cell>
          <cell r="J169">
            <v>4875</v>
          </cell>
          <cell r="K169">
            <v>320.55</v>
          </cell>
          <cell r="L169">
            <v>446.56</v>
          </cell>
          <cell r="M169">
            <v>55.82</v>
          </cell>
          <cell r="N169">
            <v>69.78</v>
          </cell>
          <cell r="O169">
            <v>55.82</v>
          </cell>
          <cell r="P169">
            <v>145.13</v>
          </cell>
          <cell r="Q169">
            <v>72.569999999999993</v>
          </cell>
          <cell r="R169">
            <v>94.34</v>
          </cell>
          <cell r="S169">
            <v>5.58</v>
          </cell>
          <cell r="T169">
            <v>6.98</v>
          </cell>
          <cell r="U169">
            <v>5.58</v>
          </cell>
          <cell r="V169" t="str">
            <v>158-122372-1</v>
          </cell>
          <cell r="X169" t="str">
            <v>CAD (H)</v>
          </cell>
          <cell r="Y169" t="str">
            <v>1st</v>
          </cell>
          <cell r="Z169" t="str">
            <v>resigned effective 02 September 2006\did not complete the 30 days notice</v>
          </cell>
        </row>
        <row r="170">
          <cell r="A170" t="str">
            <v>V-491</v>
          </cell>
          <cell r="B170" t="str">
            <v>Mr.</v>
          </cell>
          <cell r="C170" t="str">
            <v>ESTRADA</v>
          </cell>
          <cell r="D170" t="str">
            <v>Arvin Joseph</v>
          </cell>
          <cell r="E170" t="str">
            <v>Legaspi</v>
          </cell>
          <cell r="F170">
            <v>38853</v>
          </cell>
          <cell r="G170" t="str">
            <v>CAD Encoder (H)</v>
          </cell>
          <cell r="H170" t="str">
            <v>S</v>
          </cell>
          <cell r="I170">
            <v>28000</v>
          </cell>
          <cell r="J170">
            <v>14000</v>
          </cell>
          <cell r="K170">
            <v>920.55</v>
          </cell>
          <cell r="L170">
            <v>1282.44</v>
          </cell>
          <cell r="M170">
            <v>160.31</v>
          </cell>
          <cell r="N170">
            <v>200.39</v>
          </cell>
          <cell r="O170">
            <v>160.31</v>
          </cell>
          <cell r="P170">
            <v>416.81</v>
          </cell>
          <cell r="Q170">
            <v>208.4</v>
          </cell>
          <cell r="R170">
            <v>270.92</v>
          </cell>
          <cell r="S170">
            <v>16.03</v>
          </cell>
          <cell r="T170">
            <v>20.04</v>
          </cell>
          <cell r="U170">
            <v>16.03</v>
          </cell>
          <cell r="V170" t="str">
            <v>158-122381-2</v>
          </cell>
          <cell r="X170" t="str">
            <v>CAD (S)</v>
          </cell>
          <cell r="Y170" t="str">
            <v>1st</v>
          </cell>
        </row>
        <row r="171">
          <cell r="A171" t="str">
            <v>V-492</v>
          </cell>
          <cell r="B171" t="str">
            <v>Mr.</v>
          </cell>
          <cell r="C171" t="str">
            <v>RAMIREZ</v>
          </cell>
          <cell r="D171" t="str">
            <v>Leo III</v>
          </cell>
          <cell r="E171" t="str">
            <v>Revita</v>
          </cell>
          <cell r="F171">
            <v>38853</v>
          </cell>
          <cell r="G171" t="str">
            <v>CAD Encoder (H)</v>
          </cell>
          <cell r="H171" t="str">
            <v>S</v>
          </cell>
          <cell r="I171">
            <v>13000</v>
          </cell>
          <cell r="J171">
            <v>6500</v>
          </cell>
          <cell r="K171">
            <v>427.4</v>
          </cell>
          <cell r="L171">
            <v>595.41999999999996</v>
          </cell>
          <cell r="M171">
            <v>74.430000000000007</v>
          </cell>
          <cell r="N171">
            <v>93.04</v>
          </cell>
          <cell r="O171">
            <v>74.430000000000007</v>
          </cell>
          <cell r="P171">
            <v>193.52</v>
          </cell>
          <cell r="Q171">
            <v>96.76</v>
          </cell>
          <cell r="R171">
            <v>125.79</v>
          </cell>
          <cell r="S171">
            <v>7.44</v>
          </cell>
          <cell r="T171">
            <v>9.3000000000000007</v>
          </cell>
          <cell r="U171">
            <v>7.44</v>
          </cell>
          <cell r="V171" t="str">
            <v>158-122378-2</v>
          </cell>
          <cell r="X171" t="str">
            <v>CAD (H)</v>
          </cell>
          <cell r="Y171" t="str">
            <v>1st</v>
          </cell>
        </row>
        <row r="172">
          <cell r="A172" t="str">
            <v>V-493</v>
          </cell>
          <cell r="B172" t="str">
            <v>Mr.</v>
          </cell>
          <cell r="C172" t="str">
            <v>NAMUCO</v>
          </cell>
          <cell r="D172" t="str">
            <v>Leo Adrian</v>
          </cell>
          <cell r="E172" t="str">
            <v>Samson</v>
          </cell>
          <cell r="F172">
            <v>38853</v>
          </cell>
          <cell r="G172" t="str">
            <v>Designer 3 - (S)</v>
          </cell>
          <cell r="H172" t="str">
            <v>S</v>
          </cell>
          <cell r="I172">
            <v>25000</v>
          </cell>
          <cell r="J172">
            <v>12500</v>
          </cell>
          <cell r="K172">
            <v>821.92</v>
          </cell>
          <cell r="L172">
            <v>1145.04</v>
          </cell>
          <cell r="M172">
            <v>143.13</v>
          </cell>
          <cell r="N172">
            <v>178.91</v>
          </cell>
          <cell r="O172">
            <v>143.13</v>
          </cell>
          <cell r="P172">
            <v>372.14</v>
          </cell>
          <cell r="Q172">
            <v>186.07</v>
          </cell>
          <cell r="R172">
            <v>241.89</v>
          </cell>
          <cell r="S172">
            <v>14.31</v>
          </cell>
          <cell r="T172">
            <v>17.89</v>
          </cell>
          <cell r="U172">
            <v>14.31</v>
          </cell>
          <cell r="V172" t="str">
            <v>158-122371-0</v>
          </cell>
          <cell r="X172" t="str">
            <v>CAD (S)</v>
          </cell>
          <cell r="Y172" t="str">
            <v>1st</v>
          </cell>
        </row>
        <row r="173">
          <cell r="A173" t="str">
            <v>V-494</v>
          </cell>
          <cell r="B173" t="str">
            <v>Mr.</v>
          </cell>
          <cell r="C173" t="str">
            <v>MILITANTE</v>
          </cell>
          <cell r="D173" t="str">
            <v xml:space="preserve">Arvin   </v>
          </cell>
          <cell r="E173" t="str">
            <v>Doroja</v>
          </cell>
          <cell r="F173">
            <v>38853</v>
          </cell>
          <cell r="G173" t="str">
            <v>Job Captain (S)</v>
          </cell>
          <cell r="H173" t="str">
            <v>S</v>
          </cell>
          <cell r="I173">
            <v>20000</v>
          </cell>
          <cell r="J173">
            <v>10000</v>
          </cell>
          <cell r="K173">
            <v>657.53</v>
          </cell>
          <cell r="L173">
            <v>916.03</v>
          </cell>
          <cell r="M173">
            <v>114.5</v>
          </cell>
          <cell r="N173">
            <v>143.13</v>
          </cell>
          <cell r="O173">
            <v>114.5</v>
          </cell>
          <cell r="P173">
            <v>297.7</v>
          </cell>
          <cell r="Q173">
            <v>148.85</v>
          </cell>
          <cell r="R173">
            <v>193.51</v>
          </cell>
          <cell r="S173">
            <v>11.45</v>
          </cell>
          <cell r="T173">
            <v>14.31</v>
          </cell>
          <cell r="U173">
            <v>11.45</v>
          </cell>
          <cell r="V173" t="str">
            <v>158-122376-9</v>
          </cell>
          <cell r="X173" t="str">
            <v>CAD (S)</v>
          </cell>
          <cell r="Y173" t="str">
            <v>1st</v>
          </cell>
        </row>
        <row r="174">
          <cell r="A174" t="str">
            <v>V-495</v>
          </cell>
          <cell r="B174" t="str">
            <v>Mr.</v>
          </cell>
          <cell r="C174" t="str">
            <v>PILAYRE</v>
          </cell>
          <cell r="D174" t="str">
            <v>Patrick</v>
          </cell>
          <cell r="E174" t="str">
            <v>Catublas</v>
          </cell>
          <cell r="F174">
            <v>38853</v>
          </cell>
          <cell r="G174" t="str">
            <v>Job Captain (H)</v>
          </cell>
          <cell r="H174" t="str">
            <v>S</v>
          </cell>
          <cell r="I174">
            <v>18670</v>
          </cell>
          <cell r="J174">
            <v>9335</v>
          </cell>
          <cell r="K174">
            <v>613.80999999999995</v>
          </cell>
          <cell r="L174">
            <v>855.11</v>
          </cell>
          <cell r="M174">
            <v>106.89</v>
          </cell>
          <cell r="N174">
            <v>133.61000000000001</v>
          </cell>
          <cell r="O174">
            <v>106.89</v>
          </cell>
          <cell r="P174">
            <v>277.91000000000003</v>
          </cell>
          <cell r="Q174">
            <v>138.96</v>
          </cell>
          <cell r="R174">
            <v>180.64</v>
          </cell>
          <cell r="S174">
            <v>10.69</v>
          </cell>
          <cell r="T174">
            <v>13.36</v>
          </cell>
          <cell r="U174">
            <v>10.69</v>
          </cell>
          <cell r="V174" t="str">
            <v>158-122377-0</v>
          </cell>
          <cell r="X174" t="str">
            <v>CAD (H)</v>
          </cell>
          <cell r="Y174" t="str">
            <v>1st</v>
          </cell>
        </row>
        <row r="175">
          <cell r="A175" t="str">
            <v>V-496</v>
          </cell>
          <cell r="B175" t="str">
            <v>Mr.</v>
          </cell>
          <cell r="C175" t="str">
            <v>ESCALA</v>
          </cell>
          <cell r="D175" t="str">
            <v>Teodorico</v>
          </cell>
          <cell r="E175" t="str">
            <v>Vitas</v>
          </cell>
          <cell r="F175">
            <v>38855</v>
          </cell>
          <cell r="G175" t="str">
            <v>Designer 3 - (H)</v>
          </cell>
          <cell r="H175" t="str">
            <v>ME</v>
          </cell>
          <cell r="I175">
            <v>40000</v>
          </cell>
          <cell r="J175">
            <v>20000</v>
          </cell>
          <cell r="K175">
            <v>1315.07</v>
          </cell>
          <cell r="L175">
            <v>1832.06</v>
          </cell>
          <cell r="M175">
            <v>229.01</v>
          </cell>
          <cell r="N175">
            <v>286.26</v>
          </cell>
          <cell r="O175">
            <v>229.01</v>
          </cell>
          <cell r="P175">
            <v>595.42999999999995</v>
          </cell>
          <cell r="Q175">
            <v>297.70999999999998</v>
          </cell>
          <cell r="R175">
            <v>387.03</v>
          </cell>
          <cell r="S175">
            <v>22.9</v>
          </cell>
          <cell r="T175">
            <v>28.63</v>
          </cell>
          <cell r="U175">
            <v>22.9</v>
          </cell>
          <cell r="V175" t="str">
            <v>158-122384-8</v>
          </cell>
          <cell r="X175" t="str">
            <v>Team Leader</v>
          </cell>
          <cell r="Y175" t="str">
            <v>1st</v>
          </cell>
          <cell r="Z175" t="str">
            <v>rate was lowered from P50k to P40k as per MPM's advice starting 16 Nov/resigned effective 16 April 2007</v>
          </cell>
        </row>
        <row r="176">
          <cell r="A176" t="str">
            <v>V-497</v>
          </cell>
          <cell r="B176" t="str">
            <v>Mr.</v>
          </cell>
          <cell r="C176" t="str">
            <v>ANYAYA</v>
          </cell>
          <cell r="D176" t="str">
            <v xml:space="preserve">Allan  </v>
          </cell>
          <cell r="E176" t="str">
            <v>Olero</v>
          </cell>
          <cell r="F176">
            <v>38861</v>
          </cell>
          <cell r="G176" t="str">
            <v>CAD Encoder (H)</v>
          </cell>
          <cell r="H176" t="str">
            <v>S</v>
          </cell>
          <cell r="I176">
            <v>13000</v>
          </cell>
          <cell r="J176">
            <v>6500</v>
          </cell>
          <cell r="K176">
            <v>427.4</v>
          </cell>
          <cell r="L176">
            <v>595.41999999999996</v>
          </cell>
          <cell r="M176">
            <v>74.430000000000007</v>
          </cell>
          <cell r="N176">
            <v>93.04</v>
          </cell>
          <cell r="O176">
            <v>74.430000000000007</v>
          </cell>
          <cell r="P176">
            <v>193.52</v>
          </cell>
          <cell r="Q176">
            <v>96.76</v>
          </cell>
          <cell r="R176">
            <v>125.79</v>
          </cell>
          <cell r="S176">
            <v>7.44</v>
          </cell>
          <cell r="T176">
            <v>9.3000000000000007</v>
          </cell>
          <cell r="U176">
            <v>7.44</v>
          </cell>
          <cell r="V176" t="str">
            <v>158-122389-7</v>
          </cell>
          <cell r="X176" t="str">
            <v>CAD (H)</v>
          </cell>
          <cell r="Y176" t="str">
            <v>2nd</v>
          </cell>
        </row>
        <row r="177">
          <cell r="A177" t="str">
            <v>V-498</v>
          </cell>
          <cell r="B177" t="str">
            <v>Mr.</v>
          </cell>
          <cell r="C177" t="str">
            <v>CHAVEZ</v>
          </cell>
          <cell r="D177" t="str">
            <v>Darrelle</v>
          </cell>
          <cell r="E177" t="str">
            <v>Diestro</v>
          </cell>
          <cell r="F177">
            <v>38861</v>
          </cell>
          <cell r="G177" t="str">
            <v>Job Captain (H)</v>
          </cell>
          <cell r="H177" t="str">
            <v>S</v>
          </cell>
          <cell r="I177">
            <v>20000</v>
          </cell>
          <cell r="J177">
            <v>10000</v>
          </cell>
          <cell r="K177">
            <v>657.53</v>
          </cell>
          <cell r="L177">
            <v>916.03</v>
          </cell>
          <cell r="M177">
            <v>114.5</v>
          </cell>
          <cell r="N177">
            <v>143.13</v>
          </cell>
          <cell r="O177">
            <v>114.5</v>
          </cell>
          <cell r="P177">
            <v>297.7</v>
          </cell>
          <cell r="Q177">
            <v>148.85</v>
          </cell>
          <cell r="R177">
            <v>193.51</v>
          </cell>
          <cell r="S177">
            <v>11.45</v>
          </cell>
          <cell r="T177">
            <v>14.31</v>
          </cell>
          <cell r="U177">
            <v>11.45</v>
          </cell>
          <cell r="V177" t="str">
            <v>158-122387-3</v>
          </cell>
          <cell r="X177" t="str">
            <v>CAD (H)</v>
          </cell>
          <cell r="Y177" t="str">
            <v>2nd</v>
          </cell>
        </row>
        <row r="178">
          <cell r="A178" t="str">
            <v>V-499</v>
          </cell>
          <cell r="B178" t="str">
            <v>Mr.</v>
          </cell>
          <cell r="C178" t="str">
            <v>ESQUEJO</v>
          </cell>
          <cell r="D178" t="str">
            <v>Christian</v>
          </cell>
          <cell r="E178" t="str">
            <v>Concepcion</v>
          </cell>
          <cell r="F178">
            <v>38861</v>
          </cell>
          <cell r="G178" t="str">
            <v>CAD Encoder (H)</v>
          </cell>
          <cell r="H178" t="str">
            <v>S</v>
          </cell>
          <cell r="I178">
            <v>11550</v>
          </cell>
          <cell r="J178">
            <v>5775</v>
          </cell>
          <cell r="K178">
            <v>379.73</v>
          </cell>
          <cell r="L178">
            <v>529.01</v>
          </cell>
          <cell r="M178">
            <v>66.13</v>
          </cell>
          <cell r="N178">
            <v>82.66</v>
          </cell>
          <cell r="O178">
            <v>66.13</v>
          </cell>
          <cell r="P178">
            <v>171.94</v>
          </cell>
          <cell r="Q178">
            <v>85.97</v>
          </cell>
          <cell r="R178">
            <v>111.76</v>
          </cell>
          <cell r="S178">
            <v>6.61</v>
          </cell>
          <cell r="T178">
            <v>8.27</v>
          </cell>
          <cell r="U178">
            <v>6.61</v>
          </cell>
          <cell r="V178" t="str">
            <v>158-122390-3</v>
          </cell>
          <cell r="X178" t="str">
            <v>CAD (H)</v>
          </cell>
          <cell r="Y178" t="str">
            <v>2nd</v>
          </cell>
        </row>
        <row r="179">
          <cell r="A179" t="str">
            <v>V-500</v>
          </cell>
          <cell r="B179" t="str">
            <v>Ms.</v>
          </cell>
          <cell r="C179" t="str">
            <v>FERNANDO</v>
          </cell>
          <cell r="D179" t="str">
            <v>Arnizza</v>
          </cell>
          <cell r="E179" t="str">
            <v>Sescon</v>
          </cell>
          <cell r="F179">
            <v>38869</v>
          </cell>
          <cell r="G179" t="str">
            <v>CAD Encoder</v>
          </cell>
          <cell r="H179" t="str">
            <v>S</v>
          </cell>
          <cell r="I179">
            <v>10500</v>
          </cell>
          <cell r="J179">
            <v>5250</v>
          </cell>
          <cell r="K179">
            <v>345.21</v>
          </cell>
          <cell r="L179">
            <v>480.92</v>
          </cell>
          <cell r="M179">
            <v>60.12</v>
          </cell>
          <cell r="N179">
            <v>75.150000000000006</v>
          </cell>
          <cell r="O179">
            <v>60.12</v>
          </cell>
          <cell r="P179">
            <v>156.31</v>
          </cell>
          <cell r="Q179">
            <v>78.16</v>
          </cell>
          <cell r="R179">
            <v>101.6</v>
          </cell>
          <cell r="S179">
            <v>6.01</v>
          </cell>
          <cell r="T179">
            <v>7.52</v>
          </cell>
          <cell r="U179">
            <v>6.01</v>
          </cell>
          <cell r="V179" t="str">
            <v>158-122405-1</v>
          </cell>
          <cell r="X179" t="str">
            <v>CAD(S)</v>
          </cell>
          <cell r="Y179" t="str">
            <v>1st</v>
          </cell>
        </row>
        <row r="180">
          <cell r="A180" t="str">
            <v>V-502</v>
          </cell>
          <cell r="B180" t="str">
            <v>Ms.</v>
          </cell>
          <cell r="C180" t="str">
            <v>PANGILINAN</v>
          </cell>
          <cell r="D180" t="str">
            <v>Rizza</v>
          </cell>
          <cell r="E180" t="str">
            <v>Perez</v>
          </cell>
          <cell r="F180">
            <v>38861</v>
          </cell>
          <cell r="G180" t="str">
            <v>Job Captain (H)</v>
          </cell>
          <cell r="H180" t="str">
            <v>S</v>
          </cell>
          <cell r="I180">
            <v>19000</v>
          </cell>
          <cell r="J180">
            <v>9500</v>
          </cell>
          <cell r="K180">
            <v>624.66</v>
          </cell>
          <cell r="L180">
            <v>870.23</v>
          </cell>
          <cell r="M180">
            <v>108.78</v>
          </cell>
          <cell r="N180">
            <v>135.97999999999999</v>
          </cell>
          <cell r="O180">
            <v>108.78</v>
          </cell>
          <cell r="P180">
            <v>282.83</v>
          </cell>
          <cell r="Q180">
            <v>141.41</v>
          </cell>
          <cell r="R180">
            <v>183.84</v>
          </cell>
          <cell r="S180">
            <v>10.88</v>
          </cell>
          <cell r="T180">
            <v>13.6</v>
          </cell>
          <cell r="U180">
            <v>10.88</v>
          </cell>
          <cell r="V180" t="str">
            <v>158-122388-5</v>
          </cell>
          <cell r="X180" t="str">
            <v>CAD (H)</v>
          </cell>
          <cell r="Y180" t="str">
            <v>1st</v>
          </cell>
        </row>
        <row r="181">
          <cell r="A181" t="str">
            <v>V-503</v>
          </cell>
          <cell r="B181" t="str">
            <v>Mr.</v>
          </cell>
          <cell r="C181" t="str">
            <v>RECATO</v>
          </cell>
          <cell r="D181" t="str">
            <v>Herbert</v>
          </cell>
          <cell r="E181" t="str">
            <v>Alinea</v>
          </cell>
          <cell r="F181">
            <v>38876</v>
          </cell>
          <cell r="G181" t="str">
            <v>ASOCP/Sr. Job Captain</v>
          </cell>
          <cell r="H181" t="str">
            <v>S</v>
          </cell>
          <cell r="I181">
            <v>35000</v>
          </cell>
          <cell r="J181">
            <v>17500</v>
          </cell>
          <cell r="K181">
            <v>1150.68</v>
          </cell>
          <cell r="L181">
            <v>1603.05</v>
          </cell>
          <cell r="M181">
            <v>200.38</v>
          </cell>
          <cell r="N181">
            <v>250.48</v>
          </cell>
          <cell r="O181">
            <v>200.38</v>
          </cell>
          <cell r="P181">
            <v>520.99</v>
          </cell>
          <cell r="Q181">
            <v>260.49</v>
          </cell>
          <cell r="R181">
            <v>338.64</v>
          </cell>
          <cell r="S181">
            <v>20.04</v>
          </cell>
          <cell r="T181">
            <v>25.05</v>
          </cell>
          <cell r="U181">
            <v>20.04</v>
          </cell>
          <cell r="V181" t="str">
            <v>158-1224142</v>
          </cell>
          <cell r="X181" t="str">
            <v>CAD (H)</v>
          </cell>
          <cell r="Y181" t="str">
            <v>1st</v>
          </cell>
        </row>
        <row r="182">
          <cell r="A182" t="str">
            <v>V-504</v>
          </cell>
          <cell r="B182" t="str">
            <v>Mr.</v>
          </cell>
          <cell r="C182" t="str">
            <v>CANONIGO</v>
          </cell>
          <cell r="D182" t="str">
            <v>Mark Anthony</v>
          </cell>
          <cell r="E182" t="str">
            <v>Nervez</v>
          </cell>
          <cell r="F182">
            <v>38869</v>
          </cell>
          <cell r="G182" t="str">
            <v>Deputy Principal Designer</v>
          </cell>
          <cell r="H182" t="str">
            <v>S</v>
          </cell>
          <cell r="I182">
            <v>48000</v>
          </cell>
          <cell r="J182">
            <v>24000</v>
          </cell>
          <cell r="K182">
            <v>1578.08</v>
          </cell>
          <cell r="L182">
            <v>2198.4699999999998</v>
          </cell>
          <cell r="M182">
            <v>274.81</v>
          </cell>
          <cell r="N182">
            <v>343.51</v>
          </cell>
          <cell r="O182">
            <v>274.81</v>
          </cell>
          <cell r="P182">
            <v>714.51</v>
          </cell>
          <cell r="Q182">
            <v>357.25</v>
          </cell>
          <cell r="R182">
            <v>464.43</v>
          </cell>
          <cell r="S182">
            <v>27.48</v>
          </cell>
          <cell r="T182">
            <v>34.35</v>
          </cell>
          <cell r="U182">
            <v>27.48</v>
          </cell>
          <cell r="V182" t="str">
            <v>158-122408-7</v>
          </cell>
          <cell r="X182" t="str">
            <v>Team Leader</v>
          </cell>
          <cell r="Y182" t="str">
            <v>1st</v>
          </cell>
        </row>
        <row r="183">
          <cell r="A183" t="str">
            <v>V-506</v>
          </cell>
          <cell r="B183" t="str">
            <v>Mr.</v>
          </cell>
          <cell r="C183" t="str">
            <v>FIECAS</v>
          </cell>
          <cell r="D183" t="str">
            <v>Harold Ian</v>
          </cell>
          <cell r="E183" t="str">
            <v>Falceso</v>
          </cell>
          <cell r="F183">
            <v>38902</v>
          </cell>
          <cell r="G183" t="str">
            <v>Deputy Principal Designer</v>
          </cell>
          <cell r="H183" t="str">
            <v>ME2</v>
          </cell>
          <cell r="I183">
            <v>48000</v>
          </cell>
          <cell r="J183">
            <v>24000</v>
          </cell>
          <cell r="K183">
            <v>1578.08</v>
          </cell>
          <cell r="L183">
            <v>2198.4699999999998</v>
          </cell>
          <cell r="M183">
            <v>274.81</v>
          </cell>
          <cell r="N183">
            <v>343.51</v>
          </cell>
          <cell r="O183">
            <v>274.81</v>
          </cell>
          <cell r="P183">
            <v>714.51</v>
          </cell>
          <cell r="Q183">
            <v>357.25</v>
          </cell>
          <cell r="R183">
            <v>464.43</v>
          </cell>
          <cell r="S183">
            <v>27.48</v>
          </cell>
          <cell r="T183">
            <v>34.35</v>
          </cell>
          <cell r="U183">
            <v>27.48</v>
          </cell>
          <cell r="V183" t="str">
            <v>158-122439-7</v>
          </cell>
          <cell r="X183" t="str">
            <v>Team Leader</v>
          </cell>
          <cell r="Y183" t="str">
            <v>1st</v>
          </cell>
        </row>
        <row r="184">
          <cell r="A184" t="str">
            <v>V-507</v>
          </cell>
          <cell r="B184" t="str">
            <v>Ms.</v>
          </cell>
          <cell r="C184" t="str">
            <v>BENIN</v>
          </cell>
          <cell r="D184" t="str">
            <v>Kathrine Arven</v>
          </cell>
          <cell r="E184" t="str">
            <v>Alcantara</v>
          </cell>
          <cell r="F184">
            <v>38869</v>
          </cell>
          <cell r="G184" t="str">
            <v>CAD Encoder (H)</v>
          </cell>
          <cell r="H184" t="str">
            <v>S</v>
          </cell>
          <cell r="I184">
            <v>12075</v>
          </cell>
          <cell r="J184">
            <v>6037.5</v>
          </cell>
          <cell r="K184">
            <v>396.99</v>
          </cell>
          <cell r="L184">
            <v>553.04999999999995</v>
          </cell>
          <cell r="M184">
            <v>69.13</v>
          </cell>
          <cell r="N184">
            <v>86.41</v>
          </cell>
          <cell r="O184">
            <v>69.13</v>
          </cell>
          <cell r="P184">
            <v>179.74</v>
          </cell>
          <cell r="Q184">
            <v>89.87</v>
          </cell>
          <cell r="R184">
            <v>116.83</v>
          </cell>
          <cell r="S184">
            <v>6.91</v>
          </cell>
          <cell r="T184">
            <v>8.64</v>
          </cell>
          <cell r="U184">
            <v>6.91</v>
          </cell>
          <cell r="V184" t="str">
            <v>158-122400-2</v>
          </cell>
          <cell r="X184" t="str">
            <v>CAD (H)</v>
          </cell>
          <cell r="Y184" t="str">
            <v>1st</v>
          </cell>
        </row>
        <row r="185">
          <cell r="A185" t="str">
            <v>V-508</v>
          </cell>
          <cell r="B185" t="str">
            <v>Mr.</v>
          </cell>
          <cell r="C185" t="str">
            <v>CASAL</v>
          </cell>
          <cell r="D185" t="str">
            <v>Florante Jr.</v>
          </cell>
          <cell r="E185" t="str">
            <v>Nepomuceno</v>
          </cell>
          <cell r="F185">
            <v>38869</v>
          </cell>
          <cell r="G185" t="str">
            <v>Job Captain (H)</v>
          </cell>
          <cell r="H185" t="str">
            <v>S</v>
          </cell>
          <cell r="I185">
            <v>21000</v>
          </cell>
          <cell r="J185">
            <v>10500</v>
          </cell>
          <cell r="K185">
            <v>690.41</v>
          </cell>
          <cell r="L185">
            <v>961.83</v>
          </cell>
          <cell r="M185">
            <v>120.23</v>
          </cell>
          <cell r="N185">
            <v>150.29</v>
          </cell>
          <cell r="O185">
            <v>120.23</v>
          </cell>
          <cell r="P185">
            <v>312.60000000000002</v>
          </cell>
          <cell r="Q185">
            <v>156.30000000000001</v>
          </cell>
          <cell r="R185">
            <v>203.19</v>
          </cell>
          <cell r="S185">
            <v>12.02</v>
          </cell>
          <cell r="T185">
            <v>15.03</v>
          </cell>
          <cell r="U185">
            <v>12.02</v>
          </cell>
          <cell r="V185" t="str">
            <v>158-122402-6</v>
          </cell>
          <cell r="X185" t="str">
            <v>CAD (H)</v>
          </cell>
          <cell r="Y185" t="str">
            <v>1st</v>
          </cell>
        </row>
        <row r="186">
          <cell r="A186" t="str">
            <v>V-509</v>
          </cell>
          <cell r="B186" t="str">
            <v>Mr.</v>
          </cell>
          <cell r="C186" t="str">
            <v>CASTAÑETO</v>
          </cell>
          <cell r="D186" t="str">
            <v>Philip Earl</v>
          </cell>
          <cell r="E186" t="str">
            <v>Mercado</v>
          </cell>
          <cell r="F186">
            <v>38869</v>
          </cell>
          <cell r="G186" t="str">
            <v>CAD Encoder (H)</v>
          </cell>
          <cell r="H186" t="str">
            <v>S</v>
          </cell>
          <cell r="I186">
            <v>13000</v>
          </cell>
          <cell r="J186">
            <v>6500</v>
          </cell>
          <cell r="K186">
            <v>427.4</v>
          </cell>
          <cell r="L186">
            <v>595.41999999999996</v>
          </cell>
          <cell r="M186">
            <v>74.430000000000007</v>
          </cell>
          <cell r="N186">
            <v>93.04</v>
          </cell>
          <cell r="O186">
            <v>74.430000000000007</v>
          </cell>
          <cell r="P186">
            <v>193.52</v>
          </cell>
          <cell r="Q186">
            <v>96.76</v>
          </cell>
          <cell r="R186">
            <v>125.79</v>
          </cell>
          <cell r="S186">
            <v>7.44</v>
          </cell>
          <cell r="T186">
            <v>9.3000000000000007</v>
          </cell>
          <cell r="U186">
            <v>7.44</v>
          </cell>
          <cell r="V186" t="str">
            <v>158-122398-8</v>
          </cell>
          <cell r="X186" t="str">
            <v>CAD (H)</v>
          </cell>
          <cell r="Y186" t="str">
            <v>1st</v>
          </cell>
        </row>
        <row r="187">
          <cell r="A187" t="str">
            <v>V-510</v>
          </cell>
          <cell r="B187" t="str">
            <v>Mr.</v>
          </cell>
          <cell r="C187" t="str">
            <v>DUWA</v>
          </cell>
          <cell r="D187" t="str">
            <v>Abdallah-Aziz</v>
          </cell>
          <cell r="E187" t="str">
            <v>Canonigo</v>
          </cell>
          <cell r="F187">
            <v>38869</v>
          </cell>
          <cell r="G187" t="str">
            <v>CAD Encoder (H)</v>
          </cell>
          <cell r="H187" t="str">
            <v>ME1</v>
          </cell>
          <cell r="I187">
            <v>13000</v>
          </cell>
          <cell r="J187">
            <v>6500</v>
          </cell>
          <cell r="K187">
            <v>427.4</v>
          </cell>
          <cell r="L187">
            <v>595.41999999999996</v>
          </cell>
          <cell r="M187">
            <v>74.430000000000007</v>
          </cell>
          <cell r="N187">
            <v>93.04</v>
          </cell>
          <cell r="O187">
            <v>74.430000000000007</v>
          </cell>
          <cell r="P187">
            <v>193.52</v>
          </cell>
          <cell r="Q187">
            <v>96.76</v>
          </cell>
          <cell r="R187">
            <v>125.79</v>
          </cell>
          <cell r="S187">
            <v>7.44</v>
          </cell>
          <cell r="T187">
            <v>9.3000000000000007</v>
          </cell>
          <cell r="U187">
            <v>7.44</v>
          </cell>
          <cell r="V187" t="str">
            <v>158-122401-4</v>
          </cell>
          <cell r="X187" t="str">
            <v>CAD (H)</v>
          </cell>
          <cell r="Y187" t="str">
            <v>1st</v>
          </cell>
        </row>
        <row r="188">
          <cell r="A188" t="str">
            <v>V-511</v>
          </cell>
          <cell r="B188" t="str">
            <v>Mr.</v>
          </cell>
          <cell r="C188" t="str">
            <v>ESPINO</v>
          </cell>
          <cell r="D188" t="str">
            <v>Pedro</v>
          </cell>
          <cell r="E188" t="str">
            <v>Macaraeg</v>
          </cell>
          <cell r="F188">
            <v>38869</v>
          </cell>
          <cell r="G188" t="str">
            <v>Designer 1 - (H)</v>
          </cell>
          <cell r="H188" t="str">
            <v>ME2</v>
          </cell>
          <cell r="I188">
            <v>60000</v>
          </cell>
          <cell r="J188">
            <v>30000</v>
          </cell>
          <cell r="K188">
            <v>1972.6</v>
          </cell>
          <cell r="L188">
            <v>2748.09</v>
          </cell>
          <cell r="M188">
            <v>343.51</v>
          </cell>
          <cell r="N188">
            <v>429.39</v>
          </cell>
          <cell r="O188">
            <v>343.51</v>
          </cell>
          <cell r="P188">
            <v>893.13</v>
          </cell>
          <cell r="Q188">
            <v>446.56</v>
          </cell>
          <cell r="R188">
            <v>580.53</v>
          </cell>
          <cell r="S188">
            <v>34.35</v>
          </cell>
          <cell r="T188">
            <v>42.94</v>
          </cell>
          <cell r="U188">
            <v>34.35</v>
          </cell>
          <cell r="V188" t="str">
            <v>158-122412-9</v>
          </cell>
          <cell r="X188" t="str">
            <v>Deputy Chief Design Coordinator (Silver)</v>
          </cell>
          <cell r="Y188" t="str">
            <v>1st</v>
          </cell>
        </row>
        <row r="189">
          <cell r="A189" t="str">
            <v>V-512</v>
          </cell>
          <cell r="B189" t="str">
            <v>Mr.</v>
          </cell>
          <cell r="C189" t="str">
            <v>LIWAG</v>
          </cell>
          <cell r="D189" t="str">
            <v>Santiago</v>
          </cell>
          <cell r="E189" t="str">
            <v>Fernandez</v>
          </cell>
          <cell r="F189">
            <v>38869</v>
          </cell>
          <cell r="G189" t="str">
            <v>Designer 3 - (H)</v>
          </cell>
          <cell r="H189" t="str">
            <v>S</v>
          </cell>
          <cell r="I189">
            <v>35000</v>
          </cell>
          <cell r="J189">
            <v>17500</v>
          </cell>
          <cell r="K189">
            <v>1150.68</v>
          </cell>
          <cell r="L189">
            <v>1603.05</v>
          </cell>
          <cell r="M189">
            <v>200.38</v>
          </cell>
          <cell r="N189">
            <v>250.48</v>
          </cell>
          <cell r="O189">
            <v>200.38</v>
          </cell>
          <cell r="P189">
            <v>520.99</v>
          </cell>
          <cell r="Q189">
            <v>260.49</v>
          </cell>
          <cell r="R189">
            <v>338.64</v>
          </cell>
          <cell r="S189">
            <v>20.04</v>
          </cell>
          <cell r="T189">
            <v>25.05</v>
          </cell>
          <cell r="U189">
            <v>20.04</v>
          </cell>
          <cell r="V189" t="str">
            <v>158-122410-5</v>
          </cell>
          <cell r="X189" t="str">
            <v>Team Leader</v>
          </cell>
          <cell r="Y189" t="str">
            <v>1st</v>
          </cell>
        </row>
        <row r="190">
          <cell r="A190" t="str">
            <v>V-513</v>
          </cell>
          <cell r="B190" t="str">
            <v>Ms.</v>
          </cell>
          <cell r="C190" t="str">
            <v>LOMANGAYA</v>
          </cell>
          <cell r="D190" t="str">
            <v>Lea</v>
          </cell>
          <cell r="E190" t="str">
            <v>Moros</v>
          </cell>
          <cell r="F190">
            <v>38869</v>
          </cell>
          <cell r="G190" t="str">
            <v>Designer 3 - (S)</v>
          </cell>
          <cell r="H190" t="str">
            <v>S/HF</v>
          </cell>
          <cell r="I190">
            <v>25000</v>
          </cell>
          <cell r="J190">
            <v>12500</v>
          </cell>
          <cell r="K190">
            <v>821.92</v>
          </cell>
          <cell r="L190">
            <v>1145.04</v>
          </cell>
          <cell r="M190">
            <v>143.13</v>
          </cell>
          <cell r="N190">
            <v>178.91</v>
          </cell>
          <cell r="O190">
            <v>143.13</v>
          </cell>
          <cell r="P190">
            <v>372.14</v>
          </cell>
          <cell r="Q190">
            <v>186.07</v>
          </cell>
          <cell r="R190">
            <v>241.89</v>
          </cell>
          <cell r="S190">
            <v>14.31</v>
          </cell>
          <cell r="T190">
            <v>17.89</v>
          </cell>
          <cell r="U190">
            <v>14.31</v>
          </cell>
          <cell r="V190" t="str">
            <v>158-122397-6</v>
          </cell>
          <cell r="X190" t="str">
            <v>CAD(S)</v>
          </cell>
          <cell r="Y190" t="str">
            <v>1st</v>
          </cell>
        </row>
        <row r="191">
          <cell r="A191" t="str">
            <v>V-514</v>
          </cell>
          <cell r="B191" t="str">
            <v>Mr.</v>
          </cell>
          <cell r="C191" t="str">
            <v>MENDOZA</v>
          </cell>
          <cell r="D191" t="str">
            <v>Mark Alvin</v>
          </cell>
          <cell r="E191" t="str">
            <v>Santos</v>
          </cell>
          <cell r="F191">
            <v>38869</v>
          </cell>
          <cell r="G191" t="str">
            <v>Job Captain (H)</v>
          </cell>
          <cell r="H191" t="str">
            <v>S</v>
          </cell>
          <cell r="I191">
            <v>21000</v>
          </cell>
          <cell r="J191">
            <v>10500</v>
          </cell>
          <cell r="K191">
            <v>690.41</v>
          </cell>
          <cell r="L191">
            <v>961.83</v>
          </cell>
          <cell r="M191">
            <v>120.23</v>
          </cell>
          <cell r="N191">
            <v>150.29</v>
          </cell>
          <cell r="O191">
            <v>120.23</v>
          </cell>
          <cell r="P191">
            <v>312.60000000000002</v>
          </cell>
          <cell r="Q191">
            <v>156.30000000000001</v>
          </cell>
          <cell r="R191">
            <v>203.19</v>
          </cell>
          <cell r="S191">
            <v>12.02</v>
          </cell>
          <cell r="T191">
            <v>15.03</v>
          </cell>
          <cell r="U191">
            <v>12.02</v>
          </cell>
          <cell r="V191" t="str">
            <v>158-122409-9</v>
          </cell>
          <cell r="X191" t="str">
            <v>CAD (H)</v>
          </cell>
          <cell r="Y191" t="str">
            <v>1st</v>
          </cell>
        </row>
        <row r="192">
          <cell r="A192" t="str">
            <v>V-515</v>
          </cell>
          <cell r="B192" t="str">
            <v>Ms.</v>
          </cell>
          <cell r="C192" t="str">
            <v>PORTUS</v>
          </cell>
          <cell r="D192" t="str">
            <v>Christine</v>
          </cell>
          <cell r="E192" t="str">
            <v>Siopon</v>
          </cell>
          <cell r="F192">
            <v>38869</v>
          </cell>
          <cell r="G192" t="str">
            <v>Job Captain (S)</v>
          </cell>
          <cell r="H192" t="str">
            <v>S</v>
          </cell>
          <cell r="I192">
            <v>20000</v>
          </cell>
          <cell r="J192">
            <v>10000</v>
          </cell>
          <cell r="K192">
            <v>657.53</v>
          </cell>
          <cell r="L192">
            <v>916.03</v>
          </cell>
          <cell r="M192">
            <v>114.5</v>
          </cell>
          <cell r="N192">
            <v>143.13</v>
          </cell>
          <cell r="O192">
            <v>114.5</v>
          </cell>
          <cell r="P192">
            <v>297.7</v>
          </cell>
          <cell r="Q192">
            <v>148.85</v>
          </cell>
          <cell r="R192">
            <v>193.51</v>
          </cell>
          <cell r="S192">
            <v>11.45</v>
          </cell>
          <cell r="T192">
            <v>14.31</v>
          </cell>
          <cell r="U192">
            <v>11.45</v>
          </cell>
          <cell r="V192" t="str">
            <v>158-122404-0</v>
          </cell>
          <cell r="X192" t="str">
            <v>CAD (H)</v>
          </cell>
          <cell r="Y192" t="str">
            <v>1st</v>
          </cell>
        </row>
        <row r="193">
          <cell r="A193" t="str">
            <v>V-516</v>
          </cell>
          <cell r="B193" t="str">
            <v>Mr.</v>
          </cell>
          <cell r="C193" t="str">
            <v>PULANCO</v>
          </cell>
          <cell r="D193" t="str">
            <v>Archimedes</v>
          </cell>
          <cell r="E193" t="str">
            <v>Gurtiza</v>
          </cell>
          <cell r="F193">
            <v>38869</v>
          </cell>
          <cell r="G193" t="str">
            <v>Job Captain (H)</v>
          </cell>
          <cell r="H193" t="str">
            <v>ME</v>
          </cell>
          <cell r="I193">
            <v>19000</v>
          </cell>
          <cell r="J193">
            <v>9500</v>
          </cell>
          <cell r="K193">
            <v>624.66</v>
          </cell>
          <cell r="L193">
            <v>870.23</v>
          </cell>
          <cell r="M193">
            <v>108.78</v>
          </cell>
          <cell r="N193">
            <v>135.97999999999999</v>
          </cell>
          <cell r="O193">
            <v>108.78</v>
          </cell>
          <cell r="P193">
            <v>282.83</v>
          </cell>
          <cell r="Q193">
            <v>141.41</v>
          </cell>
          <cell r="R193">
            <v>183.84</v>
          </cell>
          <cell r="S193">
            <v>10.88</v>
          </cell>
          <cell r="T193">
            <v>13.6</v>
          </cell>
          <cell r="U193">
            <v>10.88</v>
          </cell>
          <cell r="V193" t="str">
            <v>158-122399-0</v>
          </cell>
          <cell r="X193" t="str">
            <v>CAD (H)</v>
          </cell>
          <cell r="Y193" t="str">
            <v>1st</v>
          </cell>
        </row>
        <row r="194">
          <cell r="A194" t="str">
            <v>V-517</v>
          </cell>
          <cell r="B194" t="str">
            <v>Ms.</v>
          </cell>
          <cell r="C194" t="str">
            <v>SO</v>
          </cell>
          <cell r="D194" t="str">
            <v>Doryn</v>
          </cell>
          <cell r="E194" t="str">
            <v>Ong</v>
          </cell>
          <cell r="F194">
            <v>38869</v>
          </cell>
          <cell r="G194" t="str">
            <v>Translator</v>
          </cell>
          <cell r="H194" t="str">
            <v>S</v>
          </cell>
          <cell r="I194">
            <v>12609.375</v>
          </cell>
          <cell r="J194">
            <v>6304.69</v>
          </cell>
          <cell r="K194">
            <v>414.55</v>
          </cell>
          <cell r="L194">
            <v>577.53</v>
          </cell>
          <cell r="M194">
            <v>72.19</v>
          </cell>
          <cell r="N194">
            <v>90.24</v>
          </cell>
          <cell r="O194">
            <v>72.19</v>
          </cell>
          <cell r="P194">
            <v>187.69</v>
          </cell>
          <cell r="Q194">
            <v>93.85</v>
          </cell>
          <cell r="R194">
            <v>122</v>
          </cell>
          <cell r="S194">
            <v>7.22</v>
          </cell>
          <cell r="T194">
            <v>9.02</v>
          </cell>
          <cell r="U194">
            <v>7.22</v>
          </cell>
          <cell r="V194" t="str">
            <v>158-122416-6</v>
          </cell>
          <cell r="X194" t="str">
            <v>Translator</v>
          </cell>
          <cell r="Y194" t="str">
            <v>1st</v>
          </cell>
        </row>
        <row r="195">
          <cell r="A195" t="str">
            <v>V-518</v>
          </cell>
          <cell r="B195" t="str">
            <v>Ms.</v>
          </cell>
          <cell r="C195" t="str">
            <v>YAMBAO</v>
          </cell>
          <cell r="D195" t="str">
            <v xml:space="preserve">Elvira </v>
          </cell>
          <cell r="E195" t="str">
            <v>de Guzman</v>
          </cell>
          <cell r="F195">
            <v>38869</v>
          </cell>
          <cell r="G195" t="str">
            <v>CAD Encoder</v>
          </cell>
          <cell r="H195" t="str">
            <v>S</v>
          </cell>
          <cell r="I195">
            <v>20000</v>
          </cell>
          <cell r="J195">
            <v>10000</v>
          </cell>
          <cell r="K195">
            <v>657.53</v>
          </cell>
          <cell r="L195">
            <v>916.03</v>
          </cell>
          <cell r="M195">
            <v>114.5</v>
          </cell>
          <cell r="N195">
            <v>143.13</v>
          </cell>
          <cell r="O195">
            <v>114.5</v>
          </cell>
          <cell r="P195">
            <v>297.7</v>
          </cell>
          <cell r="Q195">
            <v>148.85</v>
          </cell>
          <cell r="R195">
            <v>193.51</v>
          </cell>
          <cell r="S195">
            <v>11.45</v>
          </cell>
          <cell r="T195">
            <v>14.31</v>
          </cell>
          <cell r="U195">
            <v>11.45</v>
          </cell>
          <cell r="V195" t="str">
            <v>158-122403-8</v>
          </cell>
          <cell r="X195" t="str">
            <v>CAD (H)</v>
          </cell>
          <cell r="Y195" t="str">
            <v>1st</v>
          </cell>
        </row>
        <row r="196">
          <cell r="A196" t="str">
            <v>V-519</v>
          </cell>
          <cell r="B196" t="str">
            <v>Mr.</v>
          </cell>
          <cell r="C196" t="str">
            <v>PALENCIA</v>
          </cell>
          <cell r="D196" t="str">
            <v>Stevenson</v>
          </cell>
          <cell r="E196" t="str">
            <v>Torres</v>
          </cell>
          <cell r="F196">
            <v>38869</v>
          </cell>
          <cell r="G196" t="str">
            <v>Schedule &amp; Project Operations Officer</v>
          </cell>
          <cell r="H196" t="str">
            <v>S</v>
          </cell>
          <cell r="I196">
            <v>55000</v>
          </cell>
          <cell r="J196">
            <v>27500</v>
          </cell>
          <cell r="K196">
            <v>1808.22</v>
          </cell>
          <cell r="L196">
            <v>2519.08</v>
          </cell>
          <cell r="M196">
            <v>314.89</v>
          </cell>
          <cell r="N196">
            <v>393.61</v>
          </cell>
          <cell r="O196">
            <v>314.89</v>
          </cell>
          <cell r="P196">
            <v>818.71</v>
          </cell>
          <cell r="Q196">
            <v>409.36</v>
          </cell>
          <cell r="R196">
            <v>532.16</v>
          </cell>
          <cell r="S196">
            <v>31.49</v>
          </cell>
          <cell r="T196">
            <v>39.36</v>
          </cell>
          <cell r="U196">
            <v>31.49</v>
          </cell>
          <cell r="V196" t="str">
            <v>158-122406-3</v>
          </cell>
          <cell r="X196" t="str">
            <v>Project Operations Officer</v>
          </cell>
          <cell r="Y196" t="str">
            <v>1st</v>
          </cell>
        </row>
        <row r="197">
          <cell r="A197" t="str">
            <v>V-520</v>
          </cell>
          <cell r="B197" t="str">
            <v>Mr.</v>
          </cell>
          <cell r="C197" t="str">
            <v>TACOD</v>
          </cell>
          <cell r="D197" t="str">
            <v>Crispin</v>
          </cell>
          <cell r="E197" t="str">
            <v>Amojelar</v>
          </cell>
          <cell r="F197">
            <v>38874</v>
          </cell>
          <cell r="G197" t="str">
            <v>Concept Designer</v>
          </cell>
          <cell r="H197" t="str">
            <v>ME4</v>
          </cell>
          <cell r="I197">
            <v>54000</v>
          </cell>
          <cell r="J197">
            <v>27000</v>
          </cell>
          <cell r="K197">
            <v>1775.34</v>
          </cell>
          <cell r="L197">
            <v>2473.2800000000002</v>
          </cell>
          <cell r="M197">
            <v>309.16000000000003</v>
          </cell>
          <cell r="N197">
            <v>386.45</v>
          </cell>
          <cell r="O197">
            <v>309.16000000000003</v>
          </cell>
          <cell r="P197">
            <v>803.82</v>
          </cell>
          <cell r="Q197">
            <v>401.91</v>
          </cell>
          <cell r="R197">
            <v>522.48</v>
          </cell>
          <cell r="S197">
            <v>30.92</v>
          </cell>
          <cell r="T197">
            <v>38.65</v>
          </cell>
          <cell r="U197">
            <v>30.92</v>
          </cell>
          <cell r="V197" t="str">
            <v>158-122413-0</v>
          </cell>
          <cell r="X197" t="str">
            <v xml:space="preserve">Team Leader </v>
          </cell>
          <cell r="Y197" t="str">
            <v>1st</v>
          </cell>
        </row>
        <row r="198">
          <cell r="A198" t="str">
            <v>V-521</v>
          </cell>
          <cell r="B198" t="str">
            <v>Mr.</v>
          </cell>
          <cell r="C198" t="str">
            <v>MAGAT</v>
          </cell>
          <cell r="D198" t="str">
            <v>Reynaldo</v>
          </cell>
          <cell r="E198" t="str">
            <v>Caelian</v>
          </cell>
          <cell r="F198">
            <v>38877</v>
          </cell>
          <cell r="G198" t="str">
            <v>Designer 1 - (H)</v>
          </cell>
          <cell r="H198" t="str">
            <v>ME</v>
          </cell>
          <cell r="I198">
            <v>50000</v>
          </cell>
          <cell r="J198">
            <v>25000</v>
          </cell>
          <cell r="K198">
            <v>1643.84</v>
          </cell>
          <cell r="L198">
            <v>2290.08</v>
          </cell>
          <cell r="M198">
            <v>286.26</v>
          </cell>
          <cell r="N198">
            <v>357.83</v>
          </cell>
          <cell r="O198">
            <v>286.26</v>
          </cell>
          <cell r="P198">
            <v>744.28</v>
          </cell>
          <cell r="Q198">
            <v>372.14</v>
          </cell>
          <cell r="R198">
            <v>483.78</v>
          </cell>
          <cell r="S198">
            <v>28.63</v>
          </cell>
          <cell r="T198">
            <v>35.78</v>
          </cell>
          <cell r="U198">
            <v>28.63</v>
          </cell>
          <cell r="V198" t="str">
            <v>158-122421-0</v>
          </cell>
          <cell r="X198" t="str">
            <v>Coordinator (Red)</v>
          </cell>
          <cell r="Y198" t="str">
            <v>1st</v>
          </cell>
        </row>
        <row r="199">
          <cell r="A199" t="str">
            <v>V-522</v>
          </cell>
          <cell r="B199" t="str">
            <v>Mr.</v>
          </cell>
          <cell r="C199" t="str">
            <v>BALE</v>
          </cell>
          <cell r="D199" t="str">
            <v>Mc Hoper</v>
          </cell>
          <cell r="E199" t="str">
            <v>Caoayan</v>
          </cell>
          <cell r="F199">
            <v>38908</v>
          </cell>
          <cell r="G199" t="str">
            <v>Computer Graphics Designer</v>
          </cell>
          <cell r="H199" t="str">
            <v>S</v>
          </cell>
          <cell r="I199">
            <v>25000</v>
          </cell>
          <cell r="J199">
            <v>12500</v>
          </cell>
          <cell r="K199">
            <v>821.92</v>
          </cell>
          <cell r="L199">
            <v>1145.04</v>
          </cell>
          <cell r="M199">
            <v>143.13</v>
          </cell>
          <cell r="N199">
            <v>178.91</v>
          </cell>
          <cell r="O199">
            <v>143.13</v>
          </cell>
          <cell r="P199">
            <v>372.14</v>
          </cell>
          <cell r="Q199">
            <v>186.07</v>
          </cell>
          <cell r="R199">
            <v>241.89</v>
          </cell>
          <cell r="S199">
            <v>14.31</v>
          </cell>
          <cell r="T199">
            <v>17.89</v>
          </cell>
          <cell r="U199">
            <v>14.31</v>
          </cell>
          <cell r="V199" t="str">
            <v>158-122476-2</v>
          </cell>
          <cell r="X199" t="str">
            <v>Team Leader</v>
          </cell>
          <cell r="Y199" t="str">
            <v>1st</v>
          </cell>
        </row>
        <row r="200">
          <cell r="A200" t="str">
            <v>V-523</v>
          </cell>
          <cell r="B200" t="str">
            <v>Ms.</v>
          </cell>
          <cell r="C200" t="str">
            <v>DELA  PISA</v>
          </cell>
          <cell r="D200" t="str">
            <v>Leny Lou</v>
          </cell>
          <cell r="E200" t="str">
            <v>Tubog</v>
          </cell>
          <cell r="F200">
            <v>38915</v>
          </cell>
          <cell r="G200" t="str">
            <v>Project Communication Assistant</v>
          </cell>
          <cell r="H200" t="str">
            <v>S</v>
          </cell>
          <cell r="I200">
            <v>14000</v>
          </cell>
          <cell r="J200">
            <v>7000</v>
          </cell>
          <cell r="K200">
            <v>460.27</v>
          </cell>
          <cell r="L200">
            <v>641.22</v>
          </cell>
          <cell r="M200">
            <v>80.150000000000006</v>
          </cell>
          <cell r="N200">
            <v>100.19</v>
          </cell>
          <cell r="O200">
            <v>80.150000000000006</v>
          </cell>
          <cell r="P200">
            <v>208.39</v>
          </cell>
          <cell r="Q200">
            <v>104.2</v>
          </cell>
          <cell r="R200">
            <v>135.44999999999999</v>
          </cell>
          <cell r="S200">
            <v>8.02</v>
          </cell>
          <cell r="T200">
            <v>10.02</v>
          </cell>
          <cell r="U200">
            <v>8.02</v>
          </cell>
          <cell r="V200" t="str">
            <v>158-122460-9</v>
          </cell>
          <cell r="X200" t="str">
            <v>Receptionist</v>
          </cell>
          <cell r="Y200" t="str">
            <v>1st</v>
          </cell>
        </row>
        <row r="201">
          <cell r="A201" t="str">
            <v>V-524</v>
          </cell>
          <cell r="B201" t="str">
            <v>Mr.</v>
          </cell>
          <cell r="C201" t="str">
            <v>BANTA</v>
          </cell>
          <cell r="D201" t="str">
            <v>Mamerto Jr.</v>
          </cell>
          <cell r="E201" t="str">
            <v>Salendez</v>
          </cell>
          <cell r="F201">
            <v>38884</v>
          </cell>
          <cell r="G201" t="str">
            <v>Job Captain (H)</v>
          </cell>
          <cell r="H201" t="str">
            <v>S</v>
          </cell>
          <cell r="I201">
            <v>18670</v>
          </cell>
          <cell r="J201">
            <v>9335</v>
          </cell>
          <cell r="K201">
            <v>613.80999999999995</v>
          </cell>
          <cell r="L201">
            <v>855.11</v>
          </cell>
          <cell r="M201">
            <v>106.89</v>
          </cell>
          <cell r="N201">
            <v>133.61000000000001</v>
          </cell>
          <cell r="O201">
            <v>106.89</v>
          </cell>
          <cell r="P201">
            <v>277.91000000000003</v>
          </cell>
          <cell r="Q201">
            <v>138.96</v>
          </cell>
          <cell r="R201">
            <v>180.64</v>
          </cell>
          <cell r="S201">
            <v>10.69</v>
          </cell>
          <cell r="T201">
            <v>13.36</v>
          </cell>
          <cell r="U201">
            <v>10.69</v>
          </cell>
          <cell r="V201" t="str">
            <v>158-122420-8</v>
          </cell>
          <cell r="X201" t="str">
            <v>CAD (H)</v>
          </cell>
          <cell r="Y201" t="str">
            <v>1st</v>
          </cell>
        </row>
        <row r="202">
          <cell r="A202" t="str">
            <v>V-526</v>
          </cell>
          <cell r="B202" t="str">
            <v>Mr.</v>
          </cell>
          <cell r="C202" t="str">
            <v>PAJARITO</v>
          </cell>
          <cell r="D202" t="str">
            <v>Bem</v>
          </cell>
          <cell r="E202" t="str">
            <v>Beguia</v>
          </cell>
          <cell r="F202">
            <v>38884</v>
          </cell>
          <cell r="G202" t="str">
            <v>CAD Encoder (H)</v>
          </cell>
          <cell r="H202" t="str">
            <v>ME1</v>
          </cell>
          <cell r="I202">
            <v>21000</v>
          </cell>
          <cell r="J202">
            <v>10500</v>
          </cell>
          <cell r="K202">
            <v>690.41</v>
          </cell>
          <cell r="L202">
            <v>961.83</v>
          </cell>
          <cell r="M202">
            <v>120.23</v>
          </cell>
          <cell r="N202">
            <v>150.29</v>
          </cell>
          <cell r="O202">
            <v>120.23</v>
          </cell>
          <cell r="P202">
            <v>312.60000000000002</v>
          </cell>
          <cell r="Q202">
            <v>156.30000000000001</v>
          </cell>
          <cell r="R202">
            <v>203.19</v>
          </cell>
          <cell r="S202">
            <v>12.02</v>
          </cell>
          <cell r="T202">
            <v>15.03</v>
          </cell>
          <cell r="U202">
            <v>12.02</v>
          </cell>
          <cell r="V202" t="str">
            <v>158-122433-6</v>
          </cell>
          <cell r="X202" t="str">
            <v>CAD (H)</v>
          </cell>
          <cell r="Y202" t="str">
            <v>1st</v>
          </cell>
        </row>
        <row r="203">
          <cell r="A203" t="str">
            <v>V-528</v>
          </cell>
          <cell r="B203" t="str">
            <v>Mr.</v>
          </cell>
          <cell r="C203" t="str">
            <v>RAMOS</v>
          </cell>
          <cell r="D203" t="str">
            <v>Rolando Jr.</v>
          </cell>
          <cell r="E203" t="str">
            <v>Latonio</v>
          </cell>
          <cell r="F203">
            <v>38908</v>
          </cell>
          <cell r="G203" t="str">
            <v>Job Captain (H)</v>
          </cell>
          <cell r="H203" t="str">
            <v>S</v>
          </cell>
          <cell r="I203">
            <v>18000</v>
          </cell>
          <cell r="J203">
            <v>9000</v>
          </cell>
          <cell r="K203">
            <v>591.78</v>
          </cell>
          <cell r="L203">
            <v>824.43</v>
          </cell>
          <cell r="M203">
            <v>103.05</v>
          </cell>
          <cell r="N203">
            <v>128.81</v>
          </cell>
          <cell r="O203">
            <v>103.05</v>
          </cell>
          <cell r="P203">
            <v>267.93</v>
          </cell>
          <cell r="Q203">
            <v>133.97</v>
          </cell>
          <cell r="R203">
            <v>174.15</v>
          </cell>
          <cell r="S203">
            <v>10.31</v>
          </cell>
          <cell r="T203">
            <v>12.88</v>
          </cell>
          <cell r="U203">
            <v>10.31</v>
          </cell>
          <cell r="V203" t="str">
            <v>158-122457-9</v>
          </cell>
          <cell r="X203" t="str">
            <v>CAD (S)</v>
          </cell>
          <cell r="Y203" t="str">
            <v>1st</v>
          </cell>
        </row>
        <row r="204">
          <cell r="A204" t="str">
            <v>V-529</v>
          </cell>
          <cell r="B204" t="str">
            <v>Mr.</v>
          </cell>
          <cell r="C204" t="str">
            <v xml:space="preserve">ALTEA </v>
          </cell>
          <cell r="D204" t="str">
            <v>Edgar Jr.</v>
          </cell>
          <cell r="E204" t="str">
            <v>Gerona</v>
          </cell>
          <cell r="F204">
            <v>38890</v>
          </cell>
          <cell r="G204" t="str">
            <v>Designer 3 - (H)</v>
          </cell>
          <cell r="H204" t="str">
            <v>S</v>
          </cell>
          <cell r="I204">
            <v>40250</v>
          </cell>
          <cell r="J204">
            <v>20125</v>
          </cell>
          <cell r="K204">
            <v>1323.29</v>
          </cell>
          <cell r="L204">
            <v>1843.51</v>
          </cell>
          <cell r="M204">
            <v>230.44</v>
          </cell>
          <cell r="N204">
            <v>288.05</v>
          </cell>
          <cell r="O204">
            <v>230.44</v>
          </cell>
          <cell r="P204">
            <v>599.14</v>
          </cell>
          <cell r="Q204">
            <v>299.57</v>
          </cell>
          <cell r="R204">
            <v>389.44</v>
          </cell>
          <cell r="S204">
            <v>23.04</v>
          </cell>
          <cell r="T204">
            <v>28.81</v>
          </cell>
          <cell r="U204">
            <v>23.04</v>
          </cell>
          <cell r="V204" t="str">
            <v>158-122428-2</v>
          </cell>
          <cell r="X204" t="str">
            <v>Team Leader</v>
          </cell>
          <cell r="Y204" t="str">
            <v>1st</v>
          </cell>
        </row>
        <row r="205">
          <cell r="A205" t="str">
            <v>V-530</v>
          </cell>
          <cell r="B205" t="str">
            <v>Ms.</v>
          </cell>
          <cell r="C205" t="str">
            <v>MATURAN</v>
          </cell>
          <cell r="D205" t="str">
            <v>Arlene</v>
          </cell>
          <cell r="E205" t="str">
            <v>Tubog</v>
          </cell>
          <cell r="F205">
            <v>38895</v>
          </cell>
          <cell r="G205" t="str">
            <v>HR Assistant</v>
          </cell>
          <cell r="H205" t="str">
            <v>S</v>
          </cell>
          <cell r="I205">
            <v>17500</v>
          </cell>
          <cell r="J205">
            <v>8750</v>
          </cell>
          <cell r="K205">
            <v>575.34</v>
          </cell>
          <cell r="L205">
            <v>801.53</v>
          </cell>
          <cell r="M205">
            <v>100.19</v>
          </cell>
          <cell r="N205">
            <v>125.24</v>
          </cell>
          <cell r="O205">
            <v>100.19</v>
          </cell>
          <cell r="P205">
            <v>260.49</v>
          </cell>
          <cell r="Q205">
            <v>130.25</v>
          </cell>
          <cell r="R205">
            <v>169.32</v>
          </cell>
          <cell r="S205">
            <v>10.02</v>
          </cell>
          <cell r="T205">
            <v>12.52</v>
          </cell>
          <cell r="U205">
            <v>10.02</v>
          </cell>
          <cell r="V205" t="str">
            <v>158-122427-0</v>
          </cell>
          <cell r="X205" t="str">
            <v>HR Clerk</v>
          </cell>
          <cell r="Y205" t="str">
            <v>1st</v>
          </cell>
        </row>
        <row r="206">
          <cell r="A206" t="str">
            <v>V-531</v>
          </cell>
          <cell r="B206" t="str">
            <v>Ms.</v>
          </cell>
          <cell r="C206" t="str">
            <v>DE BORJA</v>
          </cell>
          <cell r="D206" t="str">
            <v>Julia Cristina</v>
          </cell>
          <cell r="E206" t="str">
            <v>Marasigan</v>
          </cell>
          <cell r="F206">
            <v>38901</v>
          </cell>
          <cell r="G206" t="str">
            <v>Job Captain (H)</v>
          </cell>
          <cell r="H206" t="str">
            <v>S</v>
          </cell>
          <cell r="I206">
            <v>18670</v>
          </cell>
          <cell r="J206">
            <v>9335</v>
          </cell>
          <cell r="K206">
            <v>613.80999999999995</v>
          </cell>
          <cell r="L206">
            <v>855.11</v>
          </cell>
          <cell r="M206">
            <v>106.89</v>
          </cell>
          <cell r="N206">
            <v>133.61000000000001</v>
          </cell>
          <cell r="O206">
            <v>106.89</v>
          </cell>
          <cell r="P206">
            <v>277.91000000000003</v>
          </cell>
          <cell r="Q206">
            <v>138.96</v>
          </cell>
          <cell r="R206">
            <v>180.64</v>
          </cell>
          <cell r="S206">
            <v>10.69</v>
          </cell>
          <cell r="T206">
            <v>13.36</v>
          </cell>
          <cell r="U206">
            <v>10.69</v>
          </cell>
          <cell r="V206" t="str">
            <v>158-122437-3</v>
          </cell>
          <cell r="X206" t="str">
            <v>CAD (H)</v>
          </cell>
          <cell r="Y206" t="str">
            <v>1st</v>
          </cell>
        </row>
        <row r="207">
          <cell r="A207" t="str">
            <v>V-532</v>
          </cell>
          <cell r="B207" t="str">
            <v>Ms.</v>
          </cell>
          <cell r="C207" t="str">
            <v>MACAM</v>
          </cell>
          <cell r="D207" t="str">
            <v>Honeylet</v>
          </cell>
          <cell r="E207" t="str">
            <v>Tenorio</v>
          </cell>
          <cell r="F207">
            <v>38901</v>
          </cell>
          <cell r="G207" t="str">
            <v>Design Manager (H)</v>
          </cell>
          <cell r="H207" t="str">
            <v>S</v>
          </cell>
          <cell r="I207">
            <v>65000</v>
          </cell>
          <cell r="J207">
            <v>32500</v>
          </cell>
          <cell r="K207">
            <v>2136.9899999999998</v>
          </cell>
          <cell r="L207">
            <v>2977.1</v>
          </cell>
          <cell r="M207">
            <v>372.14</v>
          </cell>
          <cell r="N207">
            <v>465.18</v>
          </cell>
          <cell r="O207">
            <v>372.14</v>
          </cell>
          <cell r="P207">
            <v>967.56</v>
          </cell>
          <cell r="Q207">
            <v>483.78</v>
          </cell>
          <cell r="R207">
            <v>628.91999999999996</v>
          </cell>
          <cell r="S207">
            <v>37.21</v>
          </cell>
          <cell r="T207">
            <v>46.52</v>
          </cell>
          <cell r="U207">
            <v>37.21</v>
          </cell>
          <cell r="V207" t="str">
            <v>158-122442-7</v>
          </cell>
          <cell r="X207" t="str">
            <v>Team Leader</v>
          </cell>
          <cell r="Y207" t="str">
            <v>1st</v>
          </cell>
        </row>
        <row r="208">
          <cell r="A208" t="str">
            <v>V-533</v>
          </cell>
          <cell r="B208" t="str">
            <v>Ms.</v>
          </cell>
          <cell r="C208" t="str">
            <v>PAZ</v>
          </cell>
          <cell r="D208" t="str">
            <v>Gerraween Ann</v>
          </cell>
          <cell r="E208" t="str">
            <v>Ubalde</v>
          </cell>
          <cell r="F208">
            <v>38901</v>
          </cell>
          <cell r="G208" t="str">
            <v>Designer 3 - (S)</v>
          </cell>
          <cell r="H208" t="str">
            <v>S</v>
          </cell>
          <cell r="I208">
            <v>25000</v>
          </cell>
          <cell r="J208">
            <v>12500</v>
          </cell>
          <cell r="K208">
            <v>821.92</v>
          </cell>
          <cell r="L208">
            <v>1145.04</v>
          </cell>
          <cell r="M208">
            <v>143.13</v>
          </cell>
          <cell r="N208">
            <v>178.91</v>
          </cell>
          <cell r="O208">
            <v>143.13</v>
          </cell>
          <cell r="P208">
            <v>372.14</v>
          </cell>
          <cell r="Q208">
            <v>186.07</v>
          </cell>
          <cell r="R208">
            <v>241.89</v>
          </cell>
          <cell r="S208">
            <v>14.31</v>
          </cell>
          <cell r="T208">
            <v>17.89</v>
          </cell>
          <cell r="U208">
            <v>14.31</v>
          </cell>
          <cell r="V208" t="str">
            <v>158-122461-0</v>
          </cell>
          <cell r="X208" t="str">
            <v>CAD (S)</v>
          </cell>
          <cell r="Y208" t="str">
            <v>1st</v>
          </cell>
        </row>
        <row r="209">
          <cell r="A209" t="str">
            <v>V-534</v>
          </cell>
          <cell r="B209" t="str">
            <v>Mr.</v>
          </cell>
          <cell r="C209" t="str">
            <v>DEMAFELIS</v>
          </cell>
          <cell r="D209" t="str">
            <v>Rodel</v>
          </cell>
          <cell r="E209" t="str">
            <v>Berber</v>
          </cell>
          <cell r="F209">
            <v>38901</v>
          </cell>
          <cell r="G209" t="str">
            <v>Designer 3 - (S)</v>
          </cell>
          <cell r="H209" t="str">
            <v>S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158-122462-2</v>
          </cell>
          <cell r="X209" t="str">
            <v>CAD (S)</v>
          </cell>
          <cell r="Y209" t="str">
            <v>1st</v>
          </cell>
        </row>
        <row r="210">
          <cell r="A210" t="str">
            <v>V-535</v>
          </cell>
          <cell r="B210" t="str">
            <v>Mr.</v>
          </cell>
          <cell r="C210" t="str">
            <v>BORJA</v>
          </cell>
          <cell r="D210" t="str">
            <v>Jerecho</v>
          </cell>
          <cell r="E210" t="str">
            <v>Martirez</v>
          </cell>
          <cell r="F210">
            <v>38901</v>
          </cell>
          <cell r="G210" t="str">
            <v>Job Captain (S)</v>
          </cell>
          <cell r="H210" t="str">
            <v>S</v>
          </cell>
          <cell r="I210">
            <v>20000</v>
          </cell>
          <cell r="J210">
            <v>10000</v>
          </cell>
          <cell r="K210">
            <v>657.53</v>
          </cell>
          <cell r="L210">
            <v>916.03</v>
          </cell>
          <cell r="M210">
            <v>114.5</v>
          </cell>
          <cell r="N210">
            <v>143.13</v>
          </cell>
          <cell r="O210">
            <v>114.5</v>
          </cell>
          <cell r="P210">
            <v>297.7</v>
          </cell>
          <cell r="Q210">
            <v>148.85</v>
          </cell>
          <cell r="R210">
            <v>193.51</v>
          </cell>
          <cell r="S210">
            <v>11.45</v>
          </cell>
          <cell r="T210">
            <v>14.31</v>
          </cell>
          <cell r="U210">
            <v>11.45</v>
          </cell>
          <cell r="V210" t="str">
            <v>158-122438-5</v>
          </cell>
          <cell r="X210" t="str">
            <v>CAD (S)</v>
          </cell>
          <cell r="Y210" t="str">
            <v>1st</v>
          </cell>
        </row>
        <row r="211">
          <cell r="A211" t="str">
            <v>V-536</v>
          </cell>
          <cell r="B211" t="str">
            <v>Mr.</v>
          </cell>
          <cell r="C211" t="str">
            <v>TANCHOCO</v>
          </cell>
          <cell r="D211" t="str">
            <v>Medel III</v>
          </cell>
          <cell r="E211" t="str">
            <v>Aborot</v>
          </cell>
          <cell r="F211">
            <v>38908</v>
          </cell>
          <cell r="G211" t="str">
            <v>Job Captain (H)</v>
          </cell>
          <cell r="H211" t="str">
            <v>S</v>
          </cell>
          <cell r="I211">
            <v>20516</v>
          </cell>
          <cell r="J211">
            <v>10258</v>
          </cell>
          <cell r="K211">
            <v>674.5</v>
          </cell>
          <cell r="L211">
            <v>939.66</v>
          </cell>
          <cell r="M211">
            <v>117.46</v>
          </cell>
          <cell r="N211">
            <v>146.83000000000001</v>
          </cell>
          <cell r="O211">
            <v>117.46</v>
          </cell>
          <cell r="P211">
            <v>305.39999999999998</v>
          </cell>
          <cell r="Q211">
            <v>152.69999999999999</v>
          </cell>
          <cell r="R211">
            <v>198.51</v>
          </cell>
          <cell r="S211">
            <v>11.75</v>
          </cell>
          <cell r="T211">
            <v>14.68</v>
          </cell>
          <cell r="U211">
            <v>11.75</v>
          </cell>
          <cell r="V211" t="str">
            <v>158-122477-4</v>
          </cell>
          <cell r="X211" t="str">
            <v>CAD (H)</v>
          </cell>
          <cell r="Y211" t="str">
            <v>1st</v>
          </cell>
          <cell r="Z211" t="str">
            <v>Resigned effective 15 Nov 2007 to work for parent's construction company</v>
          </cell>
        </row>
        <row r="212">
          <cell r="A212" t="str">
            <v>V-537</v>
          </cell>
          <cell r="B212" t="str">
            <v>Mr.</v>
          </cell>
          <cell r="C212" t="str">
            <v>LEE</v>
          </cell>
          <cell r="D212" t="str">
            <v>Jeffrey</v>
          </cell>
          <cell r="E212" t="str">
            <v>Waley</v>
          </cell>
          <cell r="F212">
            <v>38916</v>
          </cell>
          <cell r="G212" t="str">
            <v>Designer 3 - (H)</v>
          </cell>
          <cell r="H212" t="str">
            <v>ME2</v>
          </cell>
          <cell r="I212">
            <v>35000</v>
          </cell>
          <cell r="J212">
            <v>17500</v>
          </cell>
          <cell r="K212">
            <v>1150.68</v>
          </cell>
          <cell r="L212">
            <v>1603.05</v>
          </cell>
          <cell r="M212">
            <v>200.38</v>
          </cell>
          <cell r="N212">
            <v>250.48</v>
          </cell>
          <cell r="O212">
            <v>200.38</v>
          </cell>
          <cell r="P212">
            <v>520.99</v>
          </cell>
          <cell r="Q212">
            <v>260.49</v>
          </cell>
          <cell r="R212">
            <v>338.64</v>
          </cell>
          <cell r="S212">
            <v>20.04</v>
          </cell>
          <cell r="T212">
            <v>25.05</v>
          </cell>
          <cell r="U212">
            <v>20.04</v>
          </cell>
          <cell r="V212" t="str">
            <v>158-122455-5</v>
          </cell>
          <cell r="X212" t="str">
            <v>Team Leader</v>
          </cell>
          <cell r="Y212" t="str">
            <v>1st</v>
          </cell>
        </row>
        <row r="213">
          <cell r="A213" t="str">
            <v>V-538</v>
          </cell>
          <cell r="B213" t="str">
            <v>Mr.</v>
          </cell>
          <cell r="C213" t="str">
            <v>TACOD</v>
          </cell>
          <cell r="D213" t="str">
            <v>Remigio</v>
          </cell>
          <cell r="E213" t="str">
            <v>A.</v>
          </cell>
          <cell r="F213">
            <v>38915</v>
          </cell>
          <cell r="G213" t="str">
            <v>Designer 3 - (H)</v>
          </cell>
          <cell r="H213" t="str">
            <v>ME3</v>
          </cell>
          <cell r="I213">
            <v>25000</v>
          </cell>
          <cell r="J213">
            <v>12500</v>
          </cell>
          <cell r="K213">
            <v>821.92</v>
          </cell>
          <cell r="L213">
            <v>1145.04</v>
          </cell>
          <cell r="M213">
            <v>143.13</v>
          </cell>
          <cell r="N213">
            <v>178.91</v>
          </cell>
          <cell r="O213">
            <v>143.13</v>
          </cell>
          <cell r="P213">
            <v>372.14</v>
          </cell>
          <cell r="Q213">
            <v>186.07</v>
          </cell>
          <cell r="R213">
            <v>241.89</v>
          </cell>
          <cell r="S213">
            <v>14.31</v>
          </cell>
          <cell r="T213">
            <v>17.89</v>
          </cell>
          <cell r="U213">
            <v>14.31</v>
          </cell>
          <cell r="V213" t="str">
            <v>158-122456-7</v>
          </cell>
          <cell r="X213" t="str">
            <v>Team Leader</v>
          </cell>
          <cell r="Y213" t="str">
            <v>1st</v>
          </cell>
          <cell r="Z213" t="str">
            <v>Resignation effective 30 April  2007/no 30 day notice</v>
          </cell>
        </row>
        <row r="214">
          <cell r="A214" t="str">
            <v>V-539</v>
          </cell>
          <cell r="B214" t="str">
            <v>Mr.</v>
          </cell>
          <cell r="C214" t="str">
            <v>VILLAFLOR</v>
          </cell>
          <cell r="D214" t="str">
            <v>Harrold</v>
          </cell>
          <cell r="E214" t="str">
            <v>Quinalayo</v>
          </cell>
          <cell r="F214">
            <v>38915</v>
          </cell>
          <cell r="G214" t="str">
            <v>Renderer</v>
          </cell>
          <cell r="H214" t="str">
            <v>S</v>
          </cell>
          <cell r="I214">
            <v>27500</v>
          </cell>
          <cell r="J214">
            <v>13750</v>
          </cell>
          <cell r="K214">
            <v>904.11</v>
          </cell>
          <cell r="L214">
            <v>1259.54</v>
          </cell>
          <cell r="M214">
            <v>157.44</v>
          </cell>
          <cell r="N214">
            <v>196.8</v>
          </cell>
          <cell r="O214">
            <v>157.44</v>
          </cell>
          <cell r="P214">
            <v>409.34</v>
          </cell>
          <cell r="Q214">
            <v>204.67</v>
          </cell>
          <cell r="R214">
            <v>266.07</v>
          </cell>
          <cell r="S214">
            <v>15.74</v>
          </cell>
          <cell r="T214">
            <v>19.68</v>
          </cell>
          <cell r="U214">
            <v>15.74</v>
          </cell>
          <cell r="V214" t="str">
            <v>158-122454-3</v>
          </cell>
          <cell r="X214" t="str">
            <v>Renderer</v>
          </cell>
          <cell r="Y214" t="str">
            <v>1st</v>
          </cell>
        </row>
        <row r="215">
          <cell r="A215" t="str">
            <v>V-540</v>
          </cell>
          <cell r="B215" t="str">
            <v>Mr.</v>
          </cell>
          <cell r="C215" t="str">
            <v>FERRER</v>
          </cell>
          <cell r="D215" t="str">
            <v>Christopher Mark</v>
          </cell>
          <cell r="E215" t="str">
            <v>Quesada</v>
          </cell>
          <cell r="F215">
            <v>38915</v>
          </cell>
          <cell r="G215" t="str">
            <v>Designer 3 - (S)</v>
          </cell>
          <cell r="H215" t="str">
            <v>S</v>
          </cell>
          <cell r="I215">
            <v>25000</v>
          </cell>
          <cell r="J215">
            <v>12500</v>
          </cell>
          <cell r="K215">
            <v>821.92</v>
          </cell>
          <cell r="L215">
            <v>1145.04</v>
          </cell>
          <cell r="M215">
            <v>143.13</v>
          </cell>
          <cell r="N215">
            <v>178.91</v>
          </cell>
          <cell r="O215">
            <v>143.13</v>
          </cell>
          <cell r="P215">
            <v>372.14</v>
          </cell>
          <cell r="Q215">
            <v>186.07</v>
          </cell>
          <cell r="R215">
            <v>241.89</v>
          </cell>
          <cell r="S215">
            <v>14.31</v>
          </cell>
          <cell r="T215">
            <v>17.89</v>
          </cell>
          <cell r="U215">
            <v>14.31</v>
          </cell>
          <cell r="V215" t="str">
            <v>158-122478-6</v>
          </cell>
          <cell r="X215" t="str">
            <v>CAD (S)</v>
          </cell>
          <cell r="Y215" t="str">
            <v>1st</v>
          </cell>
          <cell r="Z215" t="str">
            <v>Resigned effective 28 Feb 2008 to work abroad</v>
          </cell>
        </row>
        <row r="216">
          <cell r="A216" t="str">
            <v>V-541</v>
          </cell>
          <cell r="B216" t="str">
            <v>Ms.</v>
          </cell>
          <cell r="C216" t="str">
            <v>GILE</v>
          </cell>
          <cell r="D216" t="str">
            <v>Ma. Grapes</v>
          </cell>
          <cell r="E216" t="str">
            <v>Mula</v>
          </cell>
          <cell r="F216">
            <v>38924</v>
          </cell>
          <cell r="G216" t="str">
            <v>CAD Encoder</v>
          </cell>
          <cell r="H216" t="str">
            <v>S</v>
          </cell>
          <cell r="I216">
            <v>12000</v>
          </cell>
          <cell r="J216">
            <v>6000</v>
          </cell>
          <cell r="K216">
            <v>394.52</v>
          </cell>
          <cell r="L216">
            <v>549.62</v>
          </cell>
          <cell r="M216">
            <v>68.7</v>
          </cell>
          <cell r="N216">
            <v>85.88</v>
          </cell>
          <cell r="O216">
            <v>68.7</v>
          </cell>
          <cell r="P216">
            <v>178.62</v>
          </cell>
          <cell r="Q216">
            <v>89.31</v>
          </cell>
          <cell r="R216">
            <v>116.1</v>
          </cell>
          <cell r="S216">
            <v>6.87</v>
          </cell>
          <cell r="T216">
            <v>8.59</v>
          </cell>
          <cell r="U216">
            <v>6.87</v>
          </cell>
          <cell r="V216" t="str">
            <v>158-122496-8</v>
          </cell>
          <cell r="X216" t="str">
            <v>CAD (H)</v>
          </cell>
          <cell r="Y216" t="str">
            <v>1st</v>
          </cell>
        </row>
        <row r="217">
          <cell r="A217" t="str">
            <v>V-542</v>
          </cell>
          <cell r="B217" t="str">
            <v>Ms.</v>
          </cell>
          <cell r="C217" t="str">
            <v>SAKILAN</v>
          </cell>
          <cell r="D217" t="str">
            <v>Kharelly</v>
          </cell>
          <cell r="E217" t="str">
            <v>Olivar</v>
          </cell>
          <cell r="F217">
            <v>38924</v>
          </cell>
          <cell r="G217" t="str">
            <v>CAD Encoder</v>
          </cell>
          <cell r="H217" t="str">
            <v>S</v>
          </cell>
          <cell r="I217">
            <v>10500</v>
          </cell>
          <cell r="J217">
            <v>5250</v>
          </cell>
          <cell r="K217">
            <v>345.21</v>
          </cell>
          <cell r="L217">
            <v>480.92</v>
          </cell>
          <cell r="M217">
            <v>60.12</v>
          </cell>
          <cell r="N217">
            <v>75.150000000000006</v>
          </cell>
          <cell r="O217">
            <v>60.12</v>
          </cell>
          <cell r="P217">
            <v>156.31</v>
          </cell>
          <cell r="Q217">
            <v>78.16</v>
          </cell>
          <cell r="R217">
            <v>101.6</v>
          </cell>
          <cell r="S217">
            <v>6.01</v>
          </cell>
          <cell r="T217">
            <v>7.52</v>
          </cell>
          <cell r="U217">
            <v>6.01</v>
          </cell>
          <cell r="V217" t="str">
            <v>158-122481-6</v>
          </cell>
          <cell r="X217" t="str">
            <v>CAD (H)</v>
          </cell>
          <cell r="Y217" t="str">
            <v>1st</v>
          </cell>
          <cell r="Z217" t="str">
            <v>Resigned effective 17 Sept 2007</v>
          </cell>
        </row>
        <row r="218">
          <cell r="A218" t="str">
            <v>V-543</v>
          </cell>
          <cell r="B218" t="str">
            <v>Ms.</v>
          </cell>
          <cell r="C218" t="str">
            <v>GESMUNDO</v>
          </cell>
          <cell r="D218" t="str">
            <v>Jerelyn</v>
          </cell>
          <cell r="E218" t="str">
            <v>Santayana</v>
          </cell>
          <cell r="F218">
            <v>38930</v>
          </cell>
          <cell r="G218" t="str">
            <v>CAD Encoder</v>
          </cell>
          <cell r="H218" t="str">
            <v>S</v>
          </cell>
          <cell r="I218">
            <v>18200</v>
          </cell>
          <cell r="J218">
            <v>9100</v>
          </cell>
          <cell r="K218">
            <v>598.36</v>
          </cell>
          <cell r="L218">
            <v>833.59</v>
          </cell>
          <cell r="M218">
            <v>104.2</v>
          </cell>
          <cell r="N218">
            <v>130.25</v>
          </cell>
          <cell r="O218">
            <v>104.2</v>
          </cell>
          <cell r="P218">
            <v>270.92</v>
          </cell>
          <cell r="Q218">
            <v>135.46</v>
          </cell>
          <cell r="R218">
            <v>176.1</v>
          </cell>
          <cell r="S218">
            <v>10.42</v>
          </cell>
          <cell r="T218">
            <v>13.03</v>
          </cell>
          <cell r="U218">
            <v>10.42</v>
          </cell>
          <cell r="V218" t="str">
            <v>158-122516-0</v>
          </cell>
          <cell r="X218" t="str">
            <v>CAD (H)</v>
          </cell>
          <cell r="Y218" t="str">
            <v>1st</v>
          </cell>
          <cell r="Z218" t="str">
            <v>Resigned effective 17 Aug 2007/no 30 day notice</v>
          </cell>
        </row>
        <row r="219">
          <cell r="A219" t="str">
            <v>V-544</v>
          </cell>
          <cell r="B219" t="str">
            <v>Ms.</v>
          </cell>
          <cell r="C219" t="str">
            <v>DELOS ANGELES</v>
          </cell>
          <cell r="D219" t="str">
            <v xml:space="preserve">Regina </v>
          </cell>
          <cell r="E219" t="str">
            <v>Borromeo</v>
          </cell>
          <cell r="F219">
            <v>38939</v>
          </cell>
          <cell r="G219" t="str">
            <v>CAD Encoder</v>
          </cell>
          <cell r="H219" t="str">
            <v>S</v>
          </cell>
          <cell r="I219">
            <v>12000</v>
          </cell>
          <cell r="J219">
            <v>6000</v>
          </cell>
          <cell r="K219">
            <v>394.52</v>
          </cell>
          <cell r="L219">
            <v>549.62</v>
          </cell>
          <cell r="M219">
            <v>68.7</v>
          </cell>
          <cell r="N219">
            <v>85.88</v>
          </cell>
          <cell r="O219">
            <v>68.7</v>
          </cell>
          <cell r="P219">
            <v>178.62</v>
          </cell>
          <cell r="Q219">
            <v>89.31</v>
          </cell>
          <cell r="R219">
            <v>116.1</v>
          </cell>
          <cell r="S219">
            <v>6.87</v>
          </cell>
          <cell r="T219">
            <v>8.59</v>
          </cell>
          <cell r="U219">
            <v>6.87</v>
          </cell>
          <cell r="V219" t="str">
            <v>158-122511-0</v>
          </cell>
          <cell r="X219" t="str">
            <v>CAD (H)</v>
          </cell>
          <cell r="Y219" t="str">
            <v>1st</v>
          </cell>
          <cell r="Z219" t="str">
            <v>Resigned effective 06 Sept 2007</v>
          </cell>
        </row>
        <row r="220">
          <cell r="A220" t="str">
            <v>V-545</v>
          </cell>
          <cell r="B220" t="str">
            <v>Ms.</v>
          </cell>
          <cell r="C220" t="str">
            <v>CALSADO</v>
          </cell>
          <cell r="D220" t="str">
            <v>Pamela Marie</v>
          </cell>
          <cell r="E220" t="str">
            <v>B.</v>
          </cell>
          <cell r="F220">
            <v>38930</v>
          </cell>
          <cell r="G220" t="str">
            <v>CAD Encoder</v>
          </cell>
          <cell r="H220" t="str">
            <v>S</v>
          </cell>
          <cell r="I220">
            <v>10500</v>
          </cell>
          <cell r="J220">
            <v>5250</v>
          </cell>
          <cell r="K220">
            <v>345.21</v>
          </cell>
          <cell r="L220">
            <v>480.92</v>
          </cell>
          <cell r="M220">
            <v>60.12</v>
          </cell>
          <cell r="N220">
            <v>75.150000000000006</v>
          </cell>
          <cell r="O220">
            <v>60.12</v>
          </cell>
          <cell r="P220">
            <v>156.31</v>
          </cell>
          <cell r="Q220">
            <v>78.16</v>
          </cell>
          <cell r="R220">
            <v>101.6</v>
          </cell>
          <cell r="S220">
            <v>6.01</v>
          </cell>
          <cell r="T220">
            <v>7.52</v>
          </cell>
          <cell r="U220">
            <v>6.01</v>
          </cell>
          <cell r="V220" t="str">
            <v>158-122517-1</v>
          </cell>
          <cell r="X220" t="str">
            <v>CAD (H)</v>
          </cell>
          <cell r="Y220" t="str">
            <v>1st</v>
          </cell>
          <cell r="Z220" t="str">
            <v>resigned effective 15 Ocotber 2006\no 30 days notice</v>
          </cell>
        </row>
        <row r="221">
          <cell r="A221" t="str">
            <v>V-546</v>
          </cell>
          <cell r="B221" t="str">
            <v>Mr.</v>
          </cell>
          <cell r="C221" t="str">
            <v>ABRAHAM</v>
          </cell>
          <cell r="D221" t="str">
            <v>Odillo</v>
          </cell>
          <cell r="E221" t="str">
            <v>Del Valle</v>
          </cell>
          <cell r="F221">
            <v>38940</v>
          </cell>
          <cell r="G221" t="str">
            <v>Job Captain (S)</v>
          </cell>
          <cell r="H221" t="str">
            <v>ME1</v>
          </cell>
          <cell r="I221">
            <v>20516</v>
          </cell>
          <cell r="J221">
            <v>10258</v>
          </cell>
          <cell r="K221">
            <v>674.5</v>
          </cell>
          <cell r="L221">
            <v>939.66</v>
          </cell>
          <cell r="M221">
            <v>117.46</v>
          </cell>
          <cell r="N221">
            <v>146.83000000000001</v>
          </cell>
          <cell r="O221">
            <v>117.46</v>
          </cell>
          <cell r="P221">
            <v>305.39999999999998</v>
          </cell>
          <cell r="Q221">
            <v>152.69999999999999</v>
          </cell>
          <cell r="R221">
            <v>198.51</v>
          </cell>
          <cell r="S221">
            <v>11.75</v>
          </cell>
          <cell r="T221">
            <v>14.68</v>
          </cell>
          <cell r="U221">
            <v>11.75</v>
          </cell>
          <cell r="V221" t="str">
            <v>158-122529-8</v>
          </cell>
          <cell r="X221" t="str">
            <v>CAD (S)</v>
          </cell>
          <cell r="Y221" t="str">
            <v>1st</v>
          </cell>
        </row>
        <row r="222">
          <cell r="A222" t="str">
            <v>V-547</v>
          </cell>
          <cell r="B222" t="str">
            <v>Mr.</v>
          </cell>
          <cell r="C222" t="str">
            <v>LLOPIS</v>
          </cell>
          <cell r="D222" t="str">
            <v>Ronaldo</v>
          </cell>
          <cell r="E222" t="str">
            <v>S.</v>
          </cell>
          <cell r="F222">
            <v>38945</v>
          </cell>
          <cell r="G222" t="str">
            <v>CAD Encoder</v>
          </cell>
          <cell r="H222" t="str">
            <v>S</v>
          </cell>
          <cell r="I222">
            <v>12000</v>
          </cell>
          <cell r="J222">
            <v>6000</v>
          </cell>
          <cell r="K222">
            <v>394.52</v>
          </cell>
          <cell r="L222">
            <v>549.62</v>
          </cell>
          <cell r="M222">
            <v>68.7</v>
          </cell>
          <cell r="N222">
            <v>85.88</v>
          </cell>
          <cell r="O222">
            <v>68.7</v>
          </cell>
          <cell r="P222">
            <v>178.62</v>
          </cell>
          <cell r="Q222">
            <v>89.31</v>
          </cell>
          <cell r="R222">
            <v>116.1</v>
          </cell>
          <cell r="S222">
            <v>6.87</v>
          </cell>
          <cell r="T222">
            <v>8.59</v>
          </cell>
          <cell r="U222">
            <v>6.87</v>
          </cell>
          <cell r="V222" t="str">
            <v>158-122503-1</v>
          </cell>
          <cell r="X222" t="str">
            <v>CAD (H)</v>
          </cell>
          <cell r="Y222" t="str">
            <v>1st</v>
          </cell>
          <cell r="Z222" t="str">
            <v>resigned effective 01 Mar 2007</v>
          </cell>
        </row>
        <row r="223">
          <cell r="A223" t="str">
            <v>V-549</v>
          </cell>
          <cell r="B223" t="str">
            <v>Ms.</v>
          </cell>
          <cell r="C223" t="str">
            <v>DELOS ANGELES</v>
          </cell>
          <cell r="D223" t="str">
            <v>Mylene</v>
          </cell>
          <cell r="E223" t="str">
            <v>Bayan</v>
          </cell>
          <cell r="F223">
            <v>38945</v>
          </cell>
          <cell r="G223" t="str">
            <v>HR  Clerk</v>
          </cell>
          <cell r="H223" t="str">
            <v>S</v>
          </cell>
          <cell r="I223">
            <v>15000</v>
          </cell>
          <cell r="J223">
            <v>7500</v>
          </cell>
          <cell r="K223">
            <v>493.15</v>
          </cell>
          <cell r="L223">
            <v>687.02</v>
          </cell>
          <cell r="M223">
            <v>85.88</v>
          </cell>
          <cell r="N223">
            <v>107.35</v>
          </cell>
          <cell r="O223">
            <v>85.88</v>
          </cell>
          <cell r="P223">
            <v>223.29</v>
          </cell>
          <cell r="Q223">
            <v>111.64</v>
          </cell>
          <cell r="R223">
            <v>145.13999999999999</v>
          </cell>
          <cell r="S223">
            <v>8.59</v>
          </cell>
          <cell r="T223">
            <v>10.74</v>
          </cell>
          <cell r="U223">
            <v>8.59</v>
          </cell>
          <cell r="V223" t="str">
            <v>158-122501-8</v>
          </cell>
          <cell r="X223" t="str">
            <v>Administrative\HR  Clerk</v>
          </cell>
          <cell r="Y223" t="str">
            <v>1st</v>
          </cell>
        </row>
        <row r="224">
          <cell r="A224" t="str">
            <v>V-550</v>
          </cell>
          <cell r="B224" t="str">
            <v>Ms.</v>
          </cell>
          <cell r="C224" t="str">
            <v>MATEO</v>
          </cell>
          <cell r="D224" t="str">
            <v>Angelica Bella</v>
          </cell>
          <cell r="E224" t="str">
            <v>Dilanco</v>
          </cell>
          <cell r="F224">
            <v>38945</v>
          </cell>
          <cell r="G224" t="str">
            <v>Designer 3 (H)</v>
          </cell>
          <cell r="H224" t="str">
            <v>ME</v>
          </cell>
          <cell r="I224">
            <v>25000</v>
          </cell>
          <cell r="J224">
            <v>12500</v>
          </cell>
          <cell r="K224">
            <v>821.92</v>
          </cell>
          <cell r="L224">
            <v>1145.04</v>
          </cell>
          <cell r="M224">
            <v>143.13</v>
          </cell>
          <cell r="N224">
            <v>178.91</v>
          </cell>
          <cell r="O224">
            <v>143.13</v>
          </cell>
          <cell r="P224">
            <v>372.14</v>
          </cell>
          <cell r="Q224">
            <v>186.07</v>
          </cell>
          <cell r="R224">
            <v>241.89</v>
          </cell>
          <cell r="S224">
            <v>14.31</v>
          </cell>
          <cell r="T224">
            <v>17.89</v>
          </cell>
          <cell r="U224">
            <v>14.31</v>
          </cell>
          <cell r="V224" t="str">
            <v>158-122500-6</v>
          </cell>
          <cell r="X224" t="str">
            <v>Design Assistant</v>
          </cell>
          <cell r="Y224" t="str">
            <v>1st</v>
          </cell>
        </row>
        <row r="225">
          <cell r="A225" t="str">
            <v>V-551</v>
          </cell>
          <cell r="B225" t="str">
            <v>Mr.</v>
          </cell>
          <cell r="C225" t="str">
            <v>GAN</v>
          </cell>
          <cell r="D225" t="str">
            <v>Louwie</v>
          </cell>
          <cell r="E225" t="str">
            <v>Arante</v>
          </cell>
          <cell r="F225">
            <v>38945</v>
          </cell>
          <cell r="G225" t="str">
            <v>Design Assistant</v>
          </cell>
          <cell r="H225" t="str">
            <v>S</v>
          </cell>
          <cell r="I225">
            <v>15000</v>
          </cell>
          <cell r="J225">
            <v>7500</v>
          </cell>
          <cell r="K225">
            <v>493.15</v>
          </cell>
          <cell r="L225">
            <v>687.02</v>
          </cell>
          <cell r="M225">
            <v>85.88</v>
          </cell>
          <cell r="N225">
            <v>107.35</v>
          </cell>
          <cell r="O225">
            <v>85.88</v>
          </cell>
          <cell r="P225">
            <v>223.29</v>
          </cell>
          <cell r="Q225">
            <v>111.64</v>
          </cell>
          <cell r="R225">
            <v>145.13999999999999</v>
          </cell>
          <cell r="S225">
            <v>8.59</v>
          </cell>
          <cell r="T225">
            <v>10.74</v>
          </cell>
          <cell r="U225">
            <v>8.59</v>
          </cell>
          <cell r="V225" t="str">
            <v>158-122499-3</v>
          </cell>
          <cell r="X225" t="str">
            <v>Design Assistant</v>
          </cell>
          <cell r="Y225" t="str">
            <v>1st</v>
          </cell>
        </row>
        <row r="226">
          <cell r="A226" t="str">
            <v>V-552</v>
          </cell>
          <cell r="B226" t="str">
            <v>Mr.</v>
          </cell>
          <cell r="C226" t="str">
            <v>GIMENA</v>
          </cell>
          <cell r="D226" t="str">
            <v>Matthew</v>
          </cell>
          <cell r="E226" t="str">
            <v>Guray</v>
          </cell>
          <cell r="F226">
            <v>38945</v>
          </cell>
          <cell r="G226" t="str">
            <v>Designer 3 - (H)</v>
          </cell>
          <cell r="H226" t="str">
            <v>S</v>
          </cell>
          <cell r="I226">
            <v>42000</v>
          </cell>
          <cell r="J226">
            <v>21000</v>
          </cell>
          <cell r="K226">
            <v>1380.82</v>
          </cell>
          <cell r="L226">
            <v>1923.66</v>
          </cell>
          <cell r="M226">
            <v>240.46</v>
          </cell>
          <cell r="N226">
            <v>300.58</v>
          </cell>
          <cell r="O226">
            <v>240.46</v>
          </cell>
          <cell r="P226">
            <v>625.20000000000005</v>
          </cell>
          <cell r="Q226">
            <v>312.60000000000002</v>
          </cell>
          <cell r="R226">
            <v>406.38</v>
          </cell>
          <cell r="S226">
            <v>24.05</v>
          </cell>
          <cell r="T226">
            <v>30.06</v>
          </cell>
          <cell r="U226">
            <v>24.05</v>
          </cell>
          <cell r="V226" t="str">
            <v>158-122502-0</v>
          </cell>
          <cell r="X226" t="str">
            <v>Team Leader</v>
          </cell>
          <cell r="Y226" t="str">
            <v>1st</v>
          </cell>
        </row>
        <row r="227">
          <cell r="A227" t="str">
            <v>V-553</v>
          </cell>
          <cell r="B227" t="str">
            <v>Mr.</v>
          </cell>
          <cell r="C227" t="str">
            <v>SOLIDUM</v>
          </cell>
          <cell r="D227" t="str">
            <v>Ratsy</v>
          </cell>
          <cell r="E227" t="str">
            <v>Lagramada</v>
          </cell>
          <cell r="F227">
            <v>38946</v>
          </cell>
          <cell r="G227" t="str">
            <v>Renderer</v>
          </cell>
          <cell r="H227" t="str">
            <v>S</v>
          </cell>
          <cell r="I227">
            <v>22000</v>
          </cell>
          <cell r="J227">
            <v>11000</v>
          </cell>
          <cell r="K227">
            <v>723.29</v>
          </cell>
          <cell r="L227">
            <v>1007.63</v>
          </cell>
          <cell r="M227">
            <v>125.95</v>
          </cell>
          <cell r="N227">
            <v>157.44</v>
          </cell>
          <cell r="O227">
            <v>125.95</v>
          </cell>
          <cell r="P227">
            <v>327.47000000000003</v>
          </cell>
          <cell r="Q227">
            <v>163.74</v>
          </cell>
          <cell r="R227">
            <v>212.86</v>
          </cell>
          <cell r="S227">
            <v>12.6</v>
          </cell>
          <cell r="T227">
            <v>15.74</v>
          </cell>
          <cell r="U227">
            <v>12.6</v>
          </cell>
          <cell r="V227" t="str">
            <v>158-122509-2</v>
          </cell>
          <cell r="X227" t="str">
            <v>Renderer</v>
          </cell>
          <cell r="Y227" t="str">
            <v>1st</v>
          </cell>
        </row>
        <row r="228">
          <cell r="A228" t="str">
            <v>V-554</v>
          </cell>
          <cell r="B228" t="str">
            <v>Mr.</v>
          </cell>
          <cell r="C228" t="str">
            <v>SAPUAY</v>
          </cell>
          <cell r="D228" t="str">
            <v>Ryan Gerard</v>
          </cell>
          <cell r="E228" t="str">
            <v>P.</v>
          </cell>
          <cell r="F228">
            <v>38961</v>
          </cell>
          <cell r="G228" t="str">
            <v>Designer 3 - (H)</v>
          </cell>
          <cell r="H228" t="str">
            <v>S</v>
          </cell>
          <cell r="I228">
            <v>20000</v>
          </cell>
          <cell r="J228">
            <v>10000</v>
          </cell>
          <cell r="K228">
            <v>657.53</v>
          </cell>
          <cell r="L228">
            <v>916.03</v>
          </cell>
          <cell r="M228">
            <v>114.5</v>
          </cell>
          <cell r="N228">
            <v>143.13</v>
          </cell>
          <cell r="O228">
            <v>114.5</v>
          </cell>
          <cell r="P228">
            <v>297.7</v>
          </cell>
          <cell r="Q228">
            <v>148.85</v>
          </cell>
          <cell r="R228">
            <v>193.51</v>
          </cell>
          <cell r="S228">
            <v>11.45</v>
          </cell>
          <cell r="T228">
            <v>14.31</v>
          </cell>
          <cell r="U228">
            <v>11.45</v>
          </cell>
          <cell r="V228" t="str">
            <v>158-122534-1</v>
          </cell>
          <cell r="X228" t="str">
            <v>Team Leader</v>
          </cell>
          <cell r="Y228" t="str">
            <v>1st</v>
          </cell>
        </row>
        <row r="229">
          <cell r="A229" t="str">
            <v>V-555</v>
          </cell>
          <cell r="B229" t="str">
            <v>Mr.</v>
          </cell>
          <cell r="C229" t="str">
            <v>QUEVEDO</v>
          </cell>
          <cell r="D229" t="str">
            <v>Genato</v>
          </cell>
          <cell r="E229" t="str">
            <v>Torres</v>
          </cell>
          <cell r="F229">
            <v>38951</v>
          </cell>
          <cell r="G229" t="str">
            <v>Deputy Principal Designer</v>
          </cell>
          <cell r="H229" t="str">
            <v>ME3</v>
          </cell>
          <cell r="I229">
            <v>48000</v>
          </cell>
          <cell r="J229">
            <v>24000</v>
          </cell>
          <cell r="K229">
            <v>1578.08</v>
          </cell>
          <cell r="L229">
            <v>2198.4699999999998</v>
          </cell>
          <cell r="M229">
            <v>274.81</v>
          </cell>
          <cell r="N229">
            <v>343.51</v>
          </cell>
          <cell r="O229">
            <v>274.81</v>
          </cell>
          <cell r="P229">
            <v>714.51</v>
          </cell>
          <cell r="Q229">
            <v>357.25</v>
          </cell>
          <cell r="R229">
            <v>464.43</v>
          </cell>
          <cell r="S229">
            <v>27.48</v>
          </cell>
          <cell r="T229">
            <v>34.35</v>
          </cell>
          <cell r="U229">
            <v>27.48</v>
          </cell>
          <cell r="V229" t="str">
            <v>158-122512-2</v>
          </cell>
          <cell r="X229" t="str">
            <v>Team Leader</v>
          </cell>
          <cell r="Y229" t="str">
            <v>1st</v>
          </cell>
        </row>
        <row r="230">
          <cell r="A230" t="str">
            <v>V-556</v>
          </cell>
          <cell r="B230" t="str">
            <v>Mr.</v>
          </cell>
          <cell r="C230" t="str">
            <v>CASTRO</v>
          </cell>
          <cell r="D230" t="str">
            <v>Jonnel</v>
          </cell>
          <cell r="E230" t="str">
            <v>S.</v>
          </cell>
          <cell r="F230">
            <v>38951</v>
          </cell>
          <cell r="G230" t="str">
            <v>CAD Encoder</v>
          </cell>
          <cell r="H230" t="str">
            <v>S</v>
          </cell>
          <cell r="I230">
            <v>12000</v>
          </cell>
          <cell r="J230">
            <v>6000</v>
          </cell>
          <cell r="K230">
            <v>394.52</v>
          </cell>
          <cell r="L230">
            <v>549.62</v>
          </cell>
          <cell r="M230">
            <v>68.7</v>
          </cell>
          <cell r="N230">
            <v>85.88</v>
          </cell>
          <cell r="O230">
            <v>68.7</v>
          </cell>
          <cell r="P230">
            <v>178.62</v>
          </cell>
          <cell r="Q230">
            <v>89.31</v>
          </cell>
          <cell r="R230">
            <v>116.1</v>
          </cell>
          <cell r="S230">
            <v>6.87</v>
          </cell>
          <cell r="T230">
            <v>8.59</v>
          </cell>
          <cell r="U230">
            <v>6.87</v>
          </cell>
          <cell r="V230" t="str">
            <v>158-122513-4</v>
          </cell>
          <cell r="X230" t="str">
            <v>CAD (H)</v>
          </cell>
          <cell r="Y230" t="str">
            <v>1st</v>
          </cell>
        </row>
        <row r="231">
          <cell r="A231" t="str">
            <v>V-557</v>
          </cell>
          <cell r="B231" t="str">
            <v>Mr.</v>
          </cell>
          <cell r="C231" t="str">
            <v>PANGILINAN</v>
          </cell>
          <cell r="D231" t="str">
            <v>Christopher</v>
          </cell>
          <cell r="E231" t="str">
            <v>Joson</v>
          </cell>
          <cell r="F231">
            <v>38951</v>
          </cell>
          <cell r="G231" t="str">
            <v>Designer 3 - (H)</v>
          </cell>
          <cell r="H231" t="str">
            <v>S</v>
          </cell>
          <cell r="I231">
            <v>30000</v>
          </cell>
          <cell r="J231">
            <v>15000</v>
          </cell>
          <cell r="K231">
            <v>986.3</v>
          </cell>
          <cell r="L231">
            <v>1374.05</v>
          </cell>
          <cell r="M231">
            <v>171.76</v>
          </cell>
          <cell r="N231">
            <v>214.7</v>
          </cell>
          <cell r="O231">
            <v>171.76</v>
          </cell>
          <cell r="P231">
            <v>446.58</v>
          </cell>
          <cell r="Q231">
            <v>223.29</v>
          </cell>
          <cell r="R231">
            <v>290.27</v>
          </cell>
          <cell r="S231">
            <v>17.18</v>
          </cell>
          <cell r="T231">
            <v>21.47</v>
          </cell>
          <cell r="U231">
            <v>17.18</v>
          </cell>
          <cell r="V231" t="str">
            <v>158-122514-6</v>
          </cell>
          <cell r="X231" t="str">
            <v>Team Leader</v>
          </cell>
          <cell r="Y231" t="str">
            <v>1st</v>
          </cell>
          <cell r="Z231" t="str">
            <v>Resigned effective  28 Sep 2007</v>
          </cell>
        </row>
        <row r="232">
          <cell r="A232" t="str">
            <v>V-558</v>
          </cell>
          <cell r="B232" t="str">
            <v>Ms.</v>
          </cell>
          <cell r="C232" t="str">
            <v>BONDOC</v>
          </cell>
          <cell r="D232" t="str">
            <v>Elizabeth</v>
          </cell>
          <cell r="E232" t="str">
            <v>Cells</v>
          </cell>
          <cell r="F232">
            <v>38971</v>
          </cell>
          <cell r="G232" t="str">
            <v>Job Captain (H)</v>
          </cell>
          <cell r="H232" t="str">
            <v>S</v>
          </cell>
          <cell r="I232">
            <v>21000</v>
          </cell>
          <cell r="J232">
            <v>10500</v>
          </cell>
          <cell r="K232">
            <v>690.41</v>
          </cell>
          <cell r="L232">
            <v>961.83</v>
          </cell>
          <cell r="M232">
            <v>120.23</v>
          </cell>
          <cell r="N232">
            <v>150.29</v>
          </cell>
          <cell r="O232">
            <v>120.23</v>
          </cell>
          <cell r="P232">
            <v>312.60000000000002</v>
          </cell>
          <cell r="Q232">
            <v>156.30000000000001</v>
          </cell>
          <cell r="R232">
            <v>203.19</v>
          </cell>
          <cell r="S232">
            <v>12.02</v>
          </cell>
          <cell r="T232">
            <v>15.03</v>
          </cell>
          <cell r="U232">
            <v>12.02</v>
          </cell>
          <cell r="V232" t="str">
            <v>158-122540-7</v>
          </cell>
          <cell r="X232" t="str">
            <v>CAD (H)</v>
          </cell>
          <cell r="Y232" t="str">
            <v>1st</v>
          </cell>
        </row>
        <row r="233">
          <cell r="A233" t="str">
            <v>V-559</v>
          </cell>
          <cell r="B233" t="str">
            <v>Mr.</v>
          </cell>
          <cell r="C233" t="str">
            <v>DALAWANGBAYAN</v>
          </cell>
          <cell r="D233" t="str">
            <v>Ericson</v>
          </cell>
          <cell r="E233" t="str">
            <v>Policarpio</v>
          </cell>
          <cell r="F233">
            <v>38971</v>
          </cell>
          <cell r="G233" t="str">
            <v>CAD Encoder</v>
          </cell>
          <cell r="H233" t="str">
            <v>ME1</v>
          </cell>
          <cell r="I233">
            <v>12000</v>
          </cell>
          <cell r="J233">
            <v>6000</v>
          </cell>
          <cell r="K233">
            <v>394.52</v>
          </cell>
          <cell r="L233">
            <v>549.62</v>
          </cell>
          <cell r="M233">
            <v>68.7</v>
          </cell>
          <cell r="N233">
            <v>85.88</v>
          </cell>
          <cell r="O233">
            <v>68.7</v>
          </cell>
          <cell r="P233">
            <v>178.62</v>
          </cell>
          <cell r="Q233">
            <v>89.31</v>
          </cell>
          <cell r="R233">
            <v>116.1</v>
          </cell>
          <cell r="S233">
            <v>6.87</v>
          </cell>
          <cell r="T233">
            <v>8.59</v>
          </cell>
          <cell r="U233">
            <v>6.87</v>
          </cell>
          <cell r="V233" t="str">
            <v>158-122544-4</v>
          </cell>
          <cell r="X233" t="str">
            <v>CAD (S)</v>
          </cell>
          <cell r="Y233" t="str">
            <v>1st</v>
          </cell>
        </row>
        <row r="234">
          <cell r="A234" t="str">
            <v>V-560</v>
          </cell>
          <cell r="B234" t="str">
            <v>Mr.</v>
          </cell>
          <cell r="C234" t="str">
            <v>DIMABUYU</v>
          </cell>
          <cell r="D234" t="str">
            <v>Heron</v>
          </cell>
          <cell r="E234" t="str">
            <v>Yuson</v>
          </cell>
          <cell r="F234">
            <v>38971</v>
          </cell>
          <cell r="G234" t="str">
            <v>Concept Designer</v>
          </cell>
          <cell r="H234" t="str">
            <v>S</v>
          </cell>
          <cell r="I234">
            <v>33000</v>
          </cell>
          <cell r="J234">
            <v>16500</v>
          </cell>
          <cell r="K234">
            <v>1084.93</v>
          </cell>
          <cell r="L234">
            <v>1511.45</v>
          </cell>
          <cell r="M234">
            <v>188.93</v>
          </cell>
          <cell r="N234">
            <v>236.16</v>
          </cell>
          <cell r="O234">
            <v>188.93</v>
          </cell>
          <cell r="P234">
            <v>491.22</v>
          </cell>
          <cell r="Q234">
            <v>245.61</v>
          </cell>
          <cell r="R234">
            <v>319.29000000000002</v>
          </cell>
          <cell r="S234">
            <v>18.89</v>
          </cell>
          <cell r="T234">
            <v>23.62</v>
          </cell>
          <cell r="U234">
            <v>18.89</v>
          </cell>
          <cell r="V234" t="str">
            <v>158-122539-0</v>
          </cell>
          <cell r="X234" t="str">
            <v>Renderer</v>
          </cell>
          <cell r="Y234" t="str">
            <v>1st</v>
          </cell>
        </row>
        <row r="235">
          <cell r="A235" t="str">
            <v>V-561</v>
          </cell>
          <cell r="B235" t="str">
            <v>Ms.</v>
          </cell>
          <cell r="C235" t="str">
            <v>SARMIENTO</v>
          </cell>
          <cell r="D235" t="str">
            <v xml:space="preserve">Angelica  </v>
          </cell>
          <cell r="E235" t="str">
            <v>Malazarte</v>
          </cell>
          <cell r="F235">
            <v>38971</v>
          </cell>
          <cell r="G235" t="str">
            <v>CAD Encoder</v>
          </cell>
          <cell r="H235" t="str">
            <v>S</v>
          </cell>
          <cell r="I235">
            <v>12000</v>
          </cell>
          <cell r="J235">
            <v>6000</v>
          </cell>
          <cell r="K235">
            <v>394.52</v>
          </cell>
          <cell r="L235">
            <v>549.62</v>
          </cell>
          <cell r="M235">
            <v>68.7</v>
          </cell>
          <cell r="N235">
            <v>85.88</v>
          </cell>
          <cell r="O235">
            <v>68.7</v>
          </cell>
          <cell r="P235">
            <v>178.62</v>
          </cell>
          <cell r="Q235">
            <v>89.31</v>
          </cell>
          <cell r="R235">
            <v>116.1</v>
          </cell>
          <cell r="S235">
            <v>6.87</v>
          </cell>
          <cell r="T235">
            <v>8.59</v>
          </cell>
          <cell r="U235">
            <v>6.87</v>
          </cell>
          <cell r="V235" t="str">
            <v>158-122537-7</v>
          </cell>
          <cell r="X235" t="str">
            <v>CAD (H)</v>
          </cell>
          <cell r="Y235" t="str">
            <v>1st</v>
          </cell>
        </row>
        <row r="236">
          <cell r="A236" t="str">
            <v>V-562</v>
          </cell>
          <cell r="B236" t="str">
            <v>Mr.</v>
          </cell>
          <cell r="C236" t="str">
            <v>SILVA</v>
          </cell>
          <cell r="D236" t="str">
            <v>Manolito</v>
          </cell>
          <cell r="E236" t="str">
            <v>Noble</v>
          </cell>
          <cell r="F236">
            <v>38971</v>
          </cell>
          <cell r="G236" t="str">
            <v>CAD Encoder</v>
          </cell>
          <cell r="H236" t="str">
            <v>S</v>
          </cell>
          <cell r="I236">
            <v>12000</v>
          </cell>
          <cell r="J236">
            <v>6000</v>
          </cell>
          <cell r="K236">
            <v>394.52</v>
          </cell>
          <cell r="L236">
            <v>549.62</v>
          </cell>
          <cell r="M236">
            <v>68.7</v>
          </cell>
          <cell r="N236">
            <v>85.88</v>
          </cell>
          <cell r="O236">
            <v>68.7</v>
          </cell>
          <cell r="P236">
            <v>178.62</v>
          </cell>
          <cell r="Q236">
            <v>89.31</v>
          </cell>
          <cell r="R236">
            <v>116.1</v>
          </cell>
          <cell r="S236">
            <v>6.87</v>
          </cell>
          <cell r="T236">
            <v>8.59</v>
          </cell>
          <cell r="U236">
            <v>6.87</v>
          </cell>
          <cell r="V236" t="str">
            <v>158-122538-9</v>
          </cell>
          <cell r="X236" t="str">
            <v>CAD (H)</v>
          </cell>
          <cell r="Y236" t="str">
            <v>1st</v>
          </cell>
        </row>
        <row r="237">
          <cell r="A237" t="str">
            <v>V-563</v>
          </cell>
          <cell r="B237" t="str">
            <v>Mr.</v>
          </cell>
          <cell r="C237" t="str">
            <v>YU</v>
          </cell>
          <cell r="D237" t="str">
            <v>Albert</v>
          </cell>
          <cell r="E237" t="str">
            <v>Basa</v>
          </cell>
          <cell r="F237">
            <v>38973</v>
          </cell>
          <cell r="G237" t="str">
            <v>Renderer</v>
          </cell>
          <cell r="H237" t="str">
            <v>S</v>
          </cell>
          <cell r="I237">
            <v>15000</v>
          </cell>
          <cell r="J237">
            <v>7500</v>
          </cell>
          <cell r="K237">
            <v>493.15</v>
          </cell>
          <cell r="L237">
            <v>687.02</v>
          </cell>
          <cell r="M237">
            <v>85.88</v>
          </cell>
          <cell r="N237">
            <v>107.35</v>
          </cell>
          <cell r="O237">
            <v>85.88</v>
          </cell>
          <cell r="P237">
            <v>223.29</v>
          </cell>
          <cell r="Q237">
            <v>111.64</v>
          </cell>
          <cell r="R237">
            <v>145.13999999999999</v>
          </cell>
          <cell r="S237">
            <v>8.59</v>
          </cell>
          <cell r="T237">
            <v>10.74</v>
          </cell>
          <cell r="U237">
            <v>8.59</v>
          </cell>
          <cell r="V237" t="str">
            <v>158-122542-0</v>
          </cell>
          <cell r="X237" t="str">
            <v>Renderer</v>
          </cell>
          <cell r="Y237" t="str">
            <v>1st</v>
          </cell>
        </row>
        <row r="238">
          <cell r="A238" t="str">
            <v>V-565</v>
          </cell>
          <cell r="B238" t="str">
            <v>Mr.</v>
          </cell>
          <cell r="C238" t="str">
            <v>CASTRO</v>
          </cell>
          <cell r="D238" t="str">
            <v>Christian</v>
          </cell>
          <cell r="E238" t="str">
            <v>Payumo</v>
          </cell>
          <cell r="F238">
            <v>38985</v>
          </cell>
          <cell r="G238" t="str">
            <v>Designer 3 - (H)</v>
          </cell>
          <cell r="H238" t="str">
            <v>ME</v>
          </cell>
          <cell r="I238">
            <v>33000</v>
          </cell>
          <cell r="J238">
            <v>16500</v>
          </cell>
          <cell r="K238">
            <v>1084.93</v>
          </cell>
          <cell r="L238">
            <v>1511.45</v>
          </cell>
          <cell r="M238">
            <v>188.93</v>
          </cell>
          <cell r="N238">
            <v>236.16</v>
          </cell>
          <cell r="O238">
            <v>188.93</v>
          </cell>
          <cell r="P238">
            <v>491.22</v>
          </cell>
          <cell r="Q238">
            <v>245.61</v>
          </cell>
          <cell r="R238">
            <v>319.29000000000002</v>
          </cell>
          <cell r="S238">
            <v>18.89</v>
          </cell>
          <cell r="T238">
            <v>23.62</v>
          </cell>
          <cell r="U238">
            <v>18.89</v>
          </cell>
          <cell r="V238" t="str">
            <v>158-122550-0</v>
          </cell>
          <cell r="X238" t="str">
            <v>Team Leader - H</v>
          </cell>
          <cell r="Y238" t="str">
            <v>1st</v>
          </cell>
        </row>
        <row r="239">
          <cell r="A239" t="str">
            <v>V-566</v>
          </cell>
          <cell r="B239" t="str">
            <v>Mr.</v>
          </cell>
          <cell r="C239" t="str">
            <v>GULAPA</v>
          </cell>
          <cell r="D239" t="str">
            <v>Oliver</v>
          </cell>
          <cell r="E239" t="str">
            <v>V.</v>
          </cell>
          <cell r="F239">
            <v>38985</v>
          </cell>
          <cell r="G239" t="str">
            <v>Designer 3 - (H)</v>
          </cell>
          <cell r="H239" t="str">
            <v>ME2</v>
          </cell>
          <cell r="I239">
            <v>30000</v>
          </cell>
          <cell r="J239">
            <v>15000</v>
          </cell>
          <cell r="K239">
            <v>986.3</v>
          </cell>
          <cell r="L239">
            <v>1374.05</v>
          </cell>
          <cell r="M239">
            <v>171.76</v>
          </cell>
          <cell r="N239">
            <v>214.7</v>
          </cell>
          <cell r="O239">
            <v>171.76</v>
          </cell>
          <cell r="P239">
            <v>446.58</v>
          </cell>
          <cell r="Q239">
            <v>223.29</v>
          </cell>
          <cell r="R239">
            <v>290.27</v>
          </cell>
          <cell r="S239">
            <v>17.18</v>
          </cell>
          <cell r="T239">
            <v>21.47</v>
          </cell>
          <cell r="U239">
            <v>17.18</v>
          </cell>
          <cell r="V239" t="str">
            <v>158-122548-1</v>
          </cell>
          <cell r="X239" t="str">
            <v>Team Leader - H</v>
          </cell>
          <cell r="Y239" t="str">
            <v>1st</v>
          </cell>
        </row>
        <row r="240">
          <cell r="A240" t="str">
            <v>V-567</v>
          </cell>
          <cell r="B240" t="str">
            <v>Mr.</v>
          </cell>
          <cell r="C240" t="str">
            <v>ILAGAN</v>
          </cell>
          <cell r="D240" t="str">
            <v>Enrico</v>
          </cell>
          <cell r="E240" t="str">
            <v>Perez</v>
          </cell>
          <cell r="F240">
            <v>38985</v>
          </cell>
          <cell r="G240" t="str">
            <v>Designer 3 - (H)</v>
          </cell>
          <cell r="H240" t="str">
            <v>ME2</v>
          </cell>
          <cell r="I240">
            <v>33000</v>
          </cell>
          <cell r="J240">
            <v>16500</v>
          </cell>
          <cell r="K240">
            <v>1084.93</v>
          </cell>
          <cell r="L240">
            <v>1511.45</v>
          </cell>
          <cell r="M240">
            <v>188.93</v>
          </cell>
          <cell r="N240">
            <v>236.16</v>
          </cell>
          <cell r="O240">
            <v>188.93</v>
          </cell>
          <cell r="P240">
            <v>491.22</v>
          </cell>
          <cell r="Q240">
            <v>245.61</v>
          </cell>
          <cell r="R240">
            <v>319.29000000000002</v>
          </cell>
          <cell r="S240">
            <v>18.89</v>
          </cell>
          <cell r="T240">
            <v>23.62</v>
          </cell>
          <cell r="U240">
            <v>18.89</v>
          </cell>
          <cell r="V240" t="str">
            <v>158-122547-0</v>
          </cell>
          <cell r="X240" t="str">
            <v>Team Leader - H</v>
          </cell>
          <cell r="Y240" t="str">
            <v>1st</v>
          </cell>
        </row>
        <row r="241">
          <cell r="A241" t="str">
            <v>V-568</v>
          </cell>
          <cell r="B241" t="str">
            <v>Mr.</v>
          </cell>
          <cell r="C241" t="str">
            <v>MENDOZA</v>
          </cell>
          <cell r="D241" t="str">
            <v>Edgar</v>
          </cell>
          <cell r="E241" t="str">
            <v>Gomez</v>
          </cell>
          <cell r="F241">
            <v>38985</v>
          </cell>
          <cell r="G241" t="str">
            <v>Designer 3 - (H)</v>
          </cell>
          <cell r="H241" t="str">
            <v>ME1</v>
          </cell>
          <cell r="I241">
            <v>25000</v>
          </cell>
          <cell r="J241">
            <v>12500</v>
          </cell>
          <cell r="K241">
            <v>821.92</v>
          </cell>
          <cell r="L241">
            <v>1145.04</v>
          </cell>
          <cell r="M241">
            <v>143.13</v>
          </cell>
          <cell r="N241">
            <v>178.91</v>
          </cell>
          <cell r="O241">
            <v>143.13</v>
          </cell>
          <cell r="P241">
            <v>372.14</v>
          </cell>
          <cell r="Q241">
            <v>186.07</v>
          </cell>
          <cell r="R241">
            <v>241.89</v>
          </cell>
          <cell r="S241">
            <v>14.31</v>
          </cell>
          <cell r="T241">
            <v>17.89</v>
          </cell>
          <cell r="U241">
            <v>14.31</v>
          </cell>
          <cell r="V241" t="str">
            <v>158-122549-3</v>
          </cell>
          <cell r="X241" t="str">
            <v>Team Leader - H</v>
          </cell>
          <cell r="Y241" t="str">
            <v>1st</v>
          </cell>
        </row>
        <row r="242">
          <cell r="A242" t="str">
            <v>V-569</v>
          </cell>
          <cell r="B242" t="str">
            <v>Ms.</v>
          </cell>
          <cell r="C242" t="str">
            <v>ACOSTA</v>
          </cell>
          <cell r="D242" t="str">
            <v>Katrina</v>
          </cell>
          <cell r="E242" t="str">
            <v>Cabato</v>
          </cell>
          <cell r="F242">
            <v>38993</v>
          </cell>
          <cell r="G242" t="str">
            <v>Designer 3 - (H)</v>
          </cell>
          <cell r="H242" t="str">
            <v>S</v>
          </cell>
          <cell r="I242">
            <v>31000</v>
          </cell>
          <cell r="J242">
            <v>15500</v>
          </cell>
          <cell r="K242">
            <v>1019.18</v>
          </cell>
          <cell r="L242">
            <v>1419.85</v>
          </cell>
          <cell r="M242">
            <v>177.48</v>
          </cell>
          <cell r="N242">
            <v>221.85</v>
          </cell>
          <cell r="O242">
            <v>177.48</v>
          </cell>
          <cell r="P242">
            <v>461.45</v>
          </cell>
          <cell r="Q242">
            <v>230.72</v>
          </cell>
          <cell r="R242">
            <v>299.94</v>
          </cell>
          <cell r="S242">
            <v>17.75</v>
          </cell>
          <cell r="T242">
            <v>22.19</v>
          </cell>
          <cell r="U242">
            <v>17.75</v>
          </cell>
          <cell r="V242" t="str">
            <v>158-122558-4</v>
          </cell>
          <cell r="X242" t="str">
            <v>Design Assistant</v>
          </cell>
          <cell r="Y242" t="str">
            <v>1st</v>
          </cell>
        </row>
        <row r="243">
          <cell r="A243" t="str">
            <v>V-571</v>
          </cell>
          <cell r="B243" t="str">
            <v>Mr.</v>
          </cell>
          <cell r="C243" t="str">
            <v>ESGUERRA</v>
          </cell>
          <cell r="D243" t="str">
            <v>Terry</v>
          </cell>
          <cell r="E243" t="str">
            <v>Peñafiel</v>
          </cell>
          <cell r="F243">
            <v>38993</v>
          </cell>
          <cell r="G243" t="str">
            <v>CAD Encoder (H)</v>
          </cell>
          <cell r="H243" t="str">
            <v>S</v>
          </cell>
          <cell r="I243">
            <v>13800</v>
          </cell>
          <cell r="J243">
            <v>6900</v>
          </cell>
          <cell r="K243">
            <v>453.7</v>
          </cell>
          <cell r="L243">
            <v>632.05999999999995</v>
          </cell>
          <cell r="M243">
            <v>79.010000000000005</v>
          </cell>
          <cell r="N243">
            <v>98.76</v>
          </cell>
          <cell r="O243">
            <v>79.010000000000005</v>
          </cell>
          <cell r="P243">
            <v>205.43</v>
          </cell>
          <cell r="Q243">
            <v>102.71</v>
          </cell>
          <cell r="R243">
            <v>133.53</v>
          </cell>
          <cell r="S243">
            <v>7.9</v>
          </cell>
          <cell r="T243">
            <v>9.8800000000000008</v>
          </cell>
          <cell r="U243">
            <v>7.9</v>
          </cell>
          <cell r="V243" t="str">
            <v>158-122567-5</v>
          </cell>
          <cell r="X243" t="str">
            <v>CAD - H</v>
          </cell>
          <cell r="Y243" t="str">
            <v>1st</v>
          </cell>
        </row>
        <row r="244">
          <cell r="A244" t="str">
            <v>V-572</v>
          </cell>
          <cell r="B244" t="str">
            <v>Mr.</v>
          </cell>
          <cell r="C244" t="str">
            <v>FLAUTA</v>
          </cell>
          <cell r="D244" t="str">
            <v>Zeigfred</v>
          </cell>
          <cell r="E244" t="str">
            <v>De Jesus</v>
          </cell>
          <cell r="F244">
            <v>38992</v>
          </cell>
          <cell r="G244" t="str">
            <v>Job Captain (H)</v>
          </cell>
          <cell r="H244" t="str">
            <v>S</v>
          </cell>
          <cell r="I244">
            <v>20102</v>
          </cell>
          <cell r="J244">
            <v>10051</v>
          </cell>
          <cell r="K244">
            <v>660.89</v>
          </cell>
          <cell r="L244">
            <v>920.7</v>
          </cell>
          <cell r="M244">
            <v>115.09</v>
          </cell>
          <cell r="N244">
            <v>143.86000000000001</v>
          </cell>
          <cell r="O244">
            <v>115.09</v>
          </cell>
          <cell r="P244">
            <v>299.23</v>
          </cell>
          <cell r="Q244">
            <v>149.62</v>
          </cell>
          <cell r="R244">
            <v>194.5</v>
          </cell>
          <cell r="S244">
            <v>11.51</v>
          </cell>
          <cell r="T244">
            <v>14.39</v>
          </cell>
          <cell r="U244">
            <v>11.51</v>
          </cell>
          <cell r="V244" t="str">
            <v>158-122554-7</v>
          </cell>
          <cell r="X244" t="str">
            <v>CAD - H</v>
          </cell>
          <cell r="Y244" t="str">
            <v>1st</v>
          </cell>
        </row>
        <row r="245">
          <cell r="A245" t="str">
            <v>V-573</v>
          </cell>
          <cell r="B245" t="str">
            <v>Mr.</v>
          </cell>
          <cell r="C245" t="str">
            <v>MARQUEZ</v>
          </cell>
          <cell r="D245" t="str">
            <v>Rodrigo Jr.</v>
          </cell>
          <cell r="E245" t="str">
            <v>Miranda</v>
          </cell>
          <cell r="F245">
            <v>38993</v>
          </cell>
          <cell r="G245" t="str">
            <v>Designer 3 - (S)</v>
          </cell>
          <cell r="H245" t="str">
            <v>S</v>
          </cell>
          <cell r="I245">
            <v>31000</v>
          </cell>
          <cell r="J245">
            <v>15500</v>
          </cell>
          <cell r="K245">
            <v>1019.18</v>
          </cell>
          <cell r="L245">
            <v>1419.85</v>
          </cell>
          <cell r="M245">
            <v>177.48</v>
          </cell>
          <cell r="N245">
            <v>221.85</v>
          </cell>
          <cell r="O245">
            <v>177.48</v>
          </cell>
          <cell r="P245">
            <v>461.45</v>
          </cell>
          <cell r="Q245">
            <v>230.72</v>
          </cell>
          <cell r="R245">
            <v>299.94</v>
          </cell>
          <cell r="S245">
            <v>17.75</v>
          </cell>
          <cell r="T245">
            <v>22.19</v>
          </cell>
          <cell r="U245">
            <v>17.75</v>
          </cell>
          <cell r="V245" t="str">
            <v>158-122555-9</v>
          </cell>
          <cell r="X245" t="str">
            <v>Team Leader</v>
          </cell>
          <cell r="Y245" t="str">
            <v>1st</v>
          </cell>
        </row>
        <row r="246">
          <cell r="A246" t="str">
            <v>V-574</v>
          </cell>
          <cell r="B246" t="str">
            <v>Mr.</v>
          </cell>
          <cell r="C246" t="str">
            <v>MORA</v>
          </cell>
          <cell r="D246" t="str">
            <v>Jose Maria</v>
          </cell>
          <cell r="E246" t="str">
            <v>Serrano</v>
          </cell>
          <cell r="F246">
            <v>38992</v>
          </cell>
          <cell r="G246" t="str">
            <v>Designer 3 - (H)</v>
          </cell>
          <cell r="H246" t="str">
            <v>ME3</v>
          </cell>
          <cell r="I246">
            <v>38400</v>
          </cell>
          <cell r="J246">
            <v>19200</v>
          </cell>
          <cell r="K246">
            <v>1262.47</v>
          </cell>
          <cell r="L246">
            <v>1758.78</v>
          </cell>
          <cell r="M246">
            <v>219.85</v>
          </cell>
          <cell r="N246">
            <v>274.81</v>
          </cell>
          <cell r="O246">
            <v>219.85</v>
          </cell>
          <cell r="P246">
            <v>571.61</v>
          </cell>
          <cell r="Q246">
            <v>285.81</v>
          </cell>
          <cell r="R246">
            <v>371.55</v>
          </cell>
          <cell r="S246">
            <v>21.99</v>
          </cell>
          <cell r="T246">
            <v>27.48</v>
          </cell>
          <cell r="U246">
            <v>21.99</v>
          </cell>
          <cell r="V246" t="str">
            <v>158-122553-5</v>
          </cell>
          <cell r="X246" t="str">
            <v>Team Leader</v>
          </cell>
          <cell r="Y246" t="str">
            <v>1st</v>
          </cell>
        </row>
        <row r="247">
          <cell r="A247" t="str">
            <v>V-575</v>
          </cell>
          <cell r="B247" t="str">
            <v>Mr.</v>
          </cell>
          <cell r="C247" t="str">
            <v>NILLOS</v>
          </cell>
          <cell r="D247" t="str">
            <v xml:space="preserve">Edward   </v>
          </cell>
          <cell r="E247" t="str">
            <v>Gonzales</v>
          </cell>
          <cell r="F247">
            <v>38992</v>
          </cell>
          <cell r="G247" t="str">
            <v>Graphic Artist</v>
          </cell>
          <cell r="H247" t="str">
            <v>S</v>
          </cell>
          <cell r="I247">
            <v>21000</v>
          </cell>
          <cell r="J247">
            <v>10500</v>
          </cell>
          <cell r="K247">
            <v>690.41</v>
          </cell>
          <cell r="L247">
            <v>961.83</v>
          </cell>
          <cell r="M247">
            <v>120.23</v>
          </cell>
          <cell r="N247">
            <v>150.29</v>
          </cell>
          <cell r="O247">
            <v>120.23</v>
          </cell>
          <cell r="P247">
            <v>312.60000000000002</v>
          </cell>
          <cell r="Q247">
            <v>156.30000000000001</v>
          </cell>
          <cell r="R247">
            <v>203.19</v>
          </cell>
          <cell r="S247">
            <v>12.02</v>
          </cell>
          <cell r="T247">
            <v>15.03</v>
          </cell>
          <cell r="U247">
            <v>12.02</v>
          </cell>
          <cell r="V247" t="str">
            <v>158-122557-2</v>
          </cell>
          <cell r="X247" t="str">
            <v>Graphic Artist</v>
          </cell>
          <cell r="Y247" t="str">
            <v>1st</v>
          </cell>
        </row>
        <row r="248">
          <cell r="A248" t="str">
            <v>V-576</v>
          </cell>
          <cell r="B248" t="str">
            <v>Ms.</v>
          </cell>
          <cell r="C248" t="str">
            <v>VILLAVICENCIO</v>
          </cell>
          <cell r="D248" t="str">
            <v>Sara Lea</v>
          </cell>
          <cell r="E248" t="str">
            <v>F.</v>
          </cell>
          <cell r="F248">
            <v>38992</v>
          </cell>
          <cell r="G248" t="str">
            <v>Design Assistant</v>
          </cell>
          <cell r="H248" t="str">
            <v>S</v>
          </cell>
          <cell r="I248">
            <v>15000</v>
          </cell>
          <cell r="J248">
            <v>7500</v>
          </cell>
          <cell r="K248">
            <v>493.15</v>
          </cell>
          <cell r="L248">
            <v>687.02</v>
          </cell>
          <cell r="M248">
            <v>85.88</v>
          </cell>
          <cell r="N248">
            <v>107.35</v>
          </cell>
          <cell r="O248">
            <v>85.88</v>
          </cell>
          <cell r="P248">
            <v>223.29</v>
          </cell>
          <cell r="Q248">
            <v>111.64</v>
          </cell>
          <cell r="R248">
            <v>145.13999999999999</v>
          </cell>
          <cell r="S248">
            <v>8.59</v>
          </cell>
          <cell r="T248">
            <v>10.74</v>
          </cell>
          <cell r="U248">
            <v>8.59</v>
          </cell>
          <cell r="V248" t="str">
            <v>158-122556-0</v>
          </cell>
          <cell r="X248" t="str">
            <v>Design Assistant</v>
          </cell>
          <cell r="Y248" t="str">
            <v>1st</v>
          </cell>
        </row>
        <row r="249">
          <cell r="A249" t="str">
            <v>V-577</v>
          </cell>
          <cell r="B249" t="str">
            <v>Mr.</v>
          </cell>
          <cell r="C249" t="str">
            <v>ABIQUE</v>
          </cell>
          <cell r="D249" t="str">
            <v>Jonathan</v>
          </cell>
          <cell r="E249" t="str">
            <v>D.</v>
          </cell>
          <cell r="F249">
            <v>38999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158-122566-3</v>
          </cell>
          <cell r="X249" t="str">
            <v>CAD - H</v>
          </cell>
          <cell r="Y249" t="str">
            <v>1st</v>
          </cell>
        </row>
        <row r="250">
          <cell r="A250" t="str">
            <v>V-578</v>
          </cell>
          <cell r="B250" t="str">
            <v>Ms.</v>
          </cell>
          <cell r="C250" t="str">
            <v>BURDEOS</v>
          </cell>
          <cell r="D250" t="str">
            <v>Maria Argentina</v>
          </cell>
          <cell r="E250" t="str">
            <v>G.</v>
          </cell>
          <cell r="F250">
            <v>39006</v>
          </cell>
          <cell r="G250" t="str">
            <v>CAD Encoder</v>
          </cell>
          <cell r="H250" t="str">
            <v>S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158-122594-8</v>
          </cell>
          <cell r="X250" t="str">
            <v>CAD - H</v>
          </cell>
          <cell r="Y250" t="str">
            <v>1st</v>
          </cell>
        </row>
        <row r="251">
          <cell r="A251" t="str">
            <v>V-579</v>
          </cell>
          <cell r="B251" t="str">
            <v>Mr.</v>
          </cell>
          <cell r="C251" t="str">
            <v>MENDOZA</v>
          </cell>
          <cell r="D251" t="str">
            <v>Mark Anthony</v>
          </cell>
          <cell r="E251" t="str">
            <v>Tapalla</v>
          </cell>
          <cell r="F251">
            <v>39013</v>
          </cell>
          <cell r="G251" t="str">
            <v>Designer 3 - (H)</v>
          </cell>
          <cell r="H251" t="str">
            <v>S</v>
          </cell>
          <cell r="I251">
            <v>27000</v>
          </cell>
          <cell r="J251">
            <v>13500</v>
          </cell>
          <cell r="K251">
            <v>887.67</v>
          </cell>
          <cell r="L251">
            <v>1236.6400000000001</v>
          </cell>
          <cell r="M251">
            <v>154.58000000000001</v>
          </cell>
          <cell r="N251">
            <v>193.23</v>
          </cell>
          <cell r="O251">
            <v>154.58000000000001</v>
          </cell>
          <cell r="P251">
            <v>401.91</v>
          </cell>
          <cell r="Q251">
            <v>200.95</v>
          </cell>
          <cell r="R251">
            <v>261.24</v>
          </cell>
          <cell r="S251">
            <v>15.46</v>
          </cell>
          <cell r="T251">
            <v>19.32</v>
          </cell>
          <cell r="U251">
            <v>15.46</v>
          </cell>
          <cell r="V251" t="str">
            <v>158-122611-4</v>
          </cell>
          <cell r="X251" t="str">
            <v>CAD - H</v>
          </cell>
          <cell r="Y251" t="str">
            <v>1st</v>
          </cell>
        </row>
        <row r="252">
          <cell r="A252" t="str">
            <v>V-580</v>
          </cell>
          <cell r="B252" t="str">
            <v>Ms.</v>
          </cell>
          <cell r="C252" t="str">
            <v>CRISTAL</v>
          </cell>
          <cell r="D252" t="str">
            <v>Rosalie</v>
          </cell>
          <cell r="E252" t="str">
            <v>Famularcano</v>
          </cell>
          <cell r="F252">
            <v>39006</v>
          </cell>
          <cell r="G252" t="str">
            <v>Design Resource Assistant</v>
          </cell>
          <cell r="H252" t="str">
            <v>S</v>
          </cell>
          <cell r="I252">
            <v>18000</v>
          </cell>
          <cell r="J252">
            <v>9000</v>
          </cell>
          <cell r="K252">
            <v>591.78</v>
          </cell>
          <cell r="L252">
            <v>824.43</v>
          </cell>
          <cell r="M252">
            <v>103.05</v>
          </cell>
          <cell r="N252">
            <v>128.81</v>
          </cell>
          <cell r="O252">
            <v>103.05</v>
          </cell>
          <cell r="P252">
            <v>267.93</v>
          </cell>
          <cell r="Q252">
            <v>133.97</v>
          </cell>
          <cell r="R252">
            <v>174.15</v>
          </cell>
          <cell r="S252">
            <v>10.31</v>
          </cell>
          <cell r="T252">
            <v>12.88</v>
          </cell>
          <cell r="U252">
            <v>10.31</v>
          </cell>
          <cell r="V252" t="str">
            <v>158-122593-6</v>
          </cell>
          <cell r="X252" t="str">
            <v>Design Resouce Assistant</v>
          </cell>
          <cell r="Y252" t="str">
            <v>1st</v>
          </cell>
        </row>
        <row r="253">
          <cell r="A253" t="str">
            <v>V-581</v>
          </cell>
          <cell r="B253" t="str">
            <v>Ms.</v>
          </cell>
          <cell r="C253" t="str">
            <v>TIZON</v>
          </cell>
          <cell r="D253" t="str">
            <v>Jane</v>
          </cell>
          <cell r="E253" t="str">
            <v>Esguerra</v>
          </cell>
          <cell r="F253">
            <v>39006</v>
          </cell>
          <cell r="G253" t="str">
            <v>CAD Encoder</v>
          </cell>
          <cell r="H253" t="str">
            <v>S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158-122592-4</v>
          </cell>
          <cell r="X253" t="str">
            <v>Design Resouce Assistant</v>
          </cell>
          <cell r="Y253" t="str">
            <v>1st</v>
          </cell>
        </row>
        <row r="254">
          <cell r="A254" t="str">
            <v>V-582</v>
          </cell>
          <cell r="B254" t="str">
            <v>Mr.</v>
          </cell>
          <cell r="C254" t="str">
            <v>SENTINTA</v>
          </cell>
          <cell r="D254" t="str">
            <v>Joe William</v>
          </cell>
          <cell r="E254" t="str">
            <v>M.</v>
          </cell>
          <cell r="F254">
            <v>39006</v>
          </cell>
          <cell r="G254" t="str">
            <v>CAD Encoder</v>
          </cell>
          <cell r="H254" t="str">
            <v>ME1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158-122595-0</v>
          </cell>
          <cell r="X254" t="str">
            <v>Design Resouce Assistant</v>
          </cell>
          <cell r="Y254" t="str">
            <v>1st</v>
          </cell>
        </row>
        <row r="255">
          <cell r="A255" t="str">
            <v>V-583</v>
          </cell>
          <cell r="B255" t="str">
            <v>Mr.</v>
          </cell>
          <cell r="C255" t="str">
            <v>VILLANUEVA</v>
          </cell>
          <cell r="D255" t="str">
            <v>Justin Rogelio</v>
          </cell>
          <cell r="E255" t="str">
            <v>A.</v>
          </cell>
          <cell r="F255">
            <v>39006</v>
          </cell>
          <cell r="G255" t="str">
            <v>Designer 3 - (H)</v>
          </cell>
          <cell r="H255" t="str">
            <v>ME2</v>
          </cell>
          <cell r="I255">
            <v>30000</v>
          </cell>
          <cell r="J255">
            <v>15000</v>
          </cell>
          <cell r="K255">
            <v>986.3</v>
          </cell>
          <cell r="L255">
            <v>1374.05</v>
          </cell>
          <cell r="M255">
            <v>171.76</v>
          </cell>
          <cell r="N255">
            <v>214.7</v>
          </cell>
          <cell r="O255">
            <v>171.76</v>
          </cell>
          <cell r="P255">
            <v>446.58</v>
          </cell>
          <cell r="Q255">
            <v>223.29</v>
          </cell>
          <cell r="R255">
            <v>290.27</v>
          </cell>
          <cell r="S255">
            <v>17.18</v>
          </cell>
          <cell r="T255">
            <v>21.47</v>
          </cell>
          <cell r="U255">
            <v>17.18</v>
          </cell>
          <cell r="V255" t="str">
            <v>158-122614-0</v>
          </cell>
          <cell r="X255" t="str">
            <v>Team Leader - H</v>
          </cell>
          <cell r="Y255" t="str">
            <v>1st</v>
          </cell>
        </row>
        <row r="256">
          <cell r="A256" t="str">
            <v>V-584</v>
          </cell>
          <cell r="B256" t="str">
            <v>Mr.</v>
          </cell>
          <cell r="C256" t="str">
            <v>ANCHETA</v>
          </cell>
          <cell r="D256" t="str">
            <v xml:space="preserve">Ryan </v>
          </cell>
          <cell r="E256" t="str">
            <v>T.</v>
          </cell>
          <cell r="F256">
            <v>39023</v>
          </cell>
          <cell r="G256" t="str">
            <v>CAD Encoder</v>
          </cell>
          <cell r="H256" t="str">
            <v>S</v>
          </cell>
          <cell r="I256">
            <v>12000</v>
          </cell>
          <cell r="J256">
            <v>6000</v>
          </cell>
          <cell r="K256">
            <v>394.52</v>
          </cell>
          <cell r="L256">
            <v>549.62</v>
          </cell>
          <cell r="M256">
            <v>68.7</v>
          </cell>
          <cell r="N256">
            <v>85.88</v>
          </cell>
          <cell r="O256">
            <v>68.7</v>
          </cell>
          <cell r="P256">
            <v>178.62</v>
          </cell>
          <cell r="Q256">
            <v>89.31</v>
          </cell>
          <cell r="R256">
            <v>116.1</v>
          </cell>
          <cell r="S256">
            <v>6.87</v>
          </cell>
          <cell r="T256">
            <v>8.59</v>
          </cell>
          <cell r="U256">
            <v>6.87</v>
          </cell>
          <cell r="V256" t="str">
            <v>158-122613-8</v>
          </cell>
          <cell r="X256" t="str">
            <v>CAD - H</v>
          </cell>
          <cell r="Y256" t="str">
            <v>1st</v>
          </cell>
        </row>
        <row r="257">
          <cell r="A257" t="str">
            <v>V-585</v>
          </cell>
          <cell r="B257" t="str">
            <v>Mr.</v>
          </cell>
          <cell r="C257" t="str">
            <v>GONZALES</v>
          </cell>
          <cell r="D257" t="str">
            <v>Angelo</v>
          </cell>
          <cell r="E257" t="str">
            <v>Ramos</v>
          </cell>
          <cell r="F257">
            <v>39023</v>
          </cell>
          <cell r="G257" t="str">
            <v>Job Captain (H)</v>
          </cell>
          <cell r="H257" t="str">
            <v>ME1</v>
          </cell>
          <cell r="I257">
            <v>20102</v>
          </cell>
          <cell r="J257">
            <v>10051</v>
          </cell>
          <cell r="K257">
            <v>660.89</v>
          </cell>
          <cell r="L257">
            <v>920.7</v>
          </cell>
          <cell r="M257">
            <v>115.09</v>
          </cell>
          <cell r="N257">
            <v>143.86000000000001</v>
          </cell>
          <cell r="O257">
            <v>115.09</v>
          </cell>
          <cell r="P257">
            <v>299.23</v>
          </cell>
          <cell r="Q257">
            <v>149.62</v>
          </cell>
          <cell r="R257">
            <v>194.5</v>
          </cell>
          <cell r="S257">
            <v>11.51</v>
          </cell>
          <cell r="T257">
            <v>14.39</v>
          </cell>
          <cell r="U257">
            <v>11.51</v>
          </cell>
          <cell r="V257" t="str">
            <v>158-122609-6</v>
          </cell>
          <cell r="X257" t="str">
            <v>CAD - H</v>
          </cell>
          <cell r="Y257" t="str">
            <v>1st</v>
          </cell>
        </row>
        <row r="258">
          <cell r="A258" t="str">
            <v>V-586</v>
          </cell>
          <cell r="B258" t="str">
            <v>Mr.</v>
          </cell>
          <cell r="C258" t="str">
            <v>OCAMPO</v>
          </cell>
          <cell r="D258" t="str">
            <v>Noel</v>
          </cell>
          <cell r="E258" t="str">
            <v>Rivera</v>
          </cell>
          <cell r="F258">
            <v>39023</v>
          </cell>
          <cell r="G258" t="str">
            <v>CAD Encoder</v>
          </cell>
          <cell r="H258" t="str">
            <v>ME1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158-122608-4</v>
          </cell>
          <cell r="X258" t="str">
            <v>CAD - H</v>
          </cell>
          <cell r="Y258" t="str">
            <v>1st</v>
          </cell>
          <cell r="Z258" t="str">
            <v>Resigned effective 17 October 2007 to work in China</v>
          </cell>
        </row>
        <row r="259">
          <cell r="A259" t="str">
            <v>V-587</v>
          </cell>
          <cell r="B259" t="str">
            <v>Mr.</v>
          </cell>
          <cell r="C259" t="str">
            <v>PEREZ</v>
          </cell>
          <cell r="D259" t="str">
            <v>Petronilo</v>
          </cell>
          <cell r="E259" t="str">
            <v>M.</v>
          </cell>
          <cell r="F259">
            <v>39023</v>
          </cell>
          <cell r="G259" t="str">
            <v>CAD Encoder</v>
          </cell>
          <cell r="H259" t="str">
            <v>S</v>
          </cell>
          <cell r="I259">
            <v>10500</v>
          </cell>
          <cell r="J259">
            <v>5250</v>
          </cell>
          <cell r="K259">
            <v>345.21</v>
          </cell>
          <cell r="L259">
            <v>480.92</v>
          </cell>
          <cell r="M259">
            <v>60.12</v>
          </cell>
          <cell r="N259">
            <v>75.150000000000006</v>
          </cell>
          <cell r="O259">
            <v>60.12</v>
          </cell>
          <cell r="P259">
            <v>156.31</v>
          </cell>
          <cell r="Q259">
            <v>78.16</v>
          </cell>
          <cell r="R259">
            <v>101.6</v>
          </cell>
          <cell r="S259">
            <v>6.01</v>
          </cell>
          <cell r="T259">
            <v>7.52</v>
          </cell>
          <cell r="U259">
            <v>6.01</v>
          </cell>
          <cell r="V259" t="str">
            <v>158-122606-0</v>
          </cell>
          <cell r="X259" t="str">
            <v>CAD - H</v>
          </cell>
          <cell r="Y259" t="str">
            <v>1st</v>
          </cell>
          <cell r="Z259" t="str">
            <v>resigned due to sickness and will undergo operation</v>
          </cell>
        </row>
        <row r="260">
          <cell r="A260" t="str">
            <v>V-588</v>
          </cell>
          <cell r="B260" t="str">
            <v>Mr.</v>
          </cell>
          <cell r="C260" t="str">
            <v>REYES</v>
          </cell>
          <cell r="D260" t="str">
            <v xml:space="preserve">Christopher Rhoby </v>
          </cell>
          <cell r="E260" t="str">
            <v>Buenaobra</v>
          </cell>
          <cell r="F260">
            <v>39023</v>
          </cell>
          <cell r="G260" t="str">
            <v>Designer 3 - (H)</v>
          </cell>
          <cell r="H260" t="str">
            <v>S</v>
          </cell>
          <cell r="I260">
            <v>25000</v>
          </cell>
          <cell r="J260">
            <v>12500</v>
          </cell>
          <cell r="K260">
            <v>821.92</v>
          </cell>
          <cell r="L260">
            <v>1145.04</v>
          </cell>
          <cell r="M260">
            <v>143.13</v>
          </cell>
          <cell r="N260">
            <v>178.91</v>
          </cell>
          <cell r="O260">
            <v>143.13</v>
          </cell>
          <cell r="P260">
            <v>372.14</v>
          </cell>
          <cell r="Q260">
            <v>186.07</v>
          </cell>
          <cell r="R260">
            <v>241.89</v>
          </cell>
          <cell r="S260">
            <v>14.31</v>
          </cell>
          <cell r="T260">
            <v>17.89</v>
          </cell>
          <cell r="U260">
            <v>14.31</v>
          </cell>
          <cell r="V260" t="str">
            <v>158-122607-2</v>
          </cell>
          <cell r="X260" t="str">
            <v>CAD - H</v>
          </cell>
          <cell r="Y260" t="str">
            <v>1st</v>
          </cell>
        </row>
        <row r="261">
          <cell r="A261" t="str">
            <v>V-589</v>
          </cell>
          <cell r="B261" t="str">
            <v>Mr.</v>
          </cell>
          <cell r="C261" t="str">
            <v>AQUINO</v>
          </cell>
          <cell r="D261" t="str">
            <v>Christian Anthony</v>
          </cell>
          <cell r="E261" t="str">
            <v>Eseo</v>
          </cell>
          <cell r="F261">
            <v>39037</v>
          </cell>
          <cell r="G261" t="str">
            <v>Designer 3 - (H)</v>
          </cell>
          <cell r="H261" t="str">
            <v>S</v>
          </cell>
          <cell r="I261">
            <v>25000</v>
          </cell>
          <cell r="J261">
            <v>12500</v>
          </cell>
          <cell r="K261">
            <v>821.92</v>
          </cell>
          <cell r="L261">
            <v>1145.04</v>
          </cell>
          <cell r="M261">
            <v>143.13</v>
          </cell>
          <cell r="N261">
            <v>178.91</v>
          </cell>
          <cell r="O261">
            <v>143.13</v>
          </cell>
          <cell r="P261">
            <v>372.14</v>
          </cell>
          <cell r="Q261">
            <v>186.07</v>
          </cell>
          <cell r="R261">
            <v>241.89</v>
          </cell>
          <cell r="S261">
            <v>14.31</v>
          </cell>
          <cell r="T261">
            <v>17.89</v>
          </cell>
          <cell r="U261">
            <v>14.31</v>
          </cell>
          <cell r="V261" t="str">
            <v>158-122631-0</v>
          </cell>
          <cell r="X261" t="str">
            <v>CAD - H</v>
          </cell>
          <cell r="Y261" t="str">
            <v>1st</v>
          </cell>
        </row>
        <row r="262">
          <cell r="A262" t="str">
            <v>V-590</v>
          </cell>
          <cell r="B262" t="str">
            <v>Mr.</v>
          </cell>
          <cell r="C262" t="str">
            <v>ERECE</v>
          </cell>
          <cell r="D262" t="str">
            <v>Patrick</v>
          </cell>
          <cell r="E262" t="str">
            <v>Icasiano</v>
          </cell>
          <cell r="F262">
            <v>39037</v>
          </cell>
          <cell r="G262" t="str">
            <v>Job Captain (H)</v>
          </cell>
          <cell r="H262" t="str">
            <v>ME</v>
          </cell>
          <cell r="I262">
            <v>19000</v>
          </cell>
          <cell r="J262">
            <v>9500</v>
          </cell>
          <cell r="K262">
            <v>624.66</v>
          </cell>
          <cell r="L262">
            <v>870.23</v>
          </cell>
          <cell r="M262">
            <v>108.78</v>
          </cell>
          <cell r="N262">
            <v>135.97999999999999</v>
          </cell>
          <cell r="O262">
            <v>108.78</v>
          </cell>
          <cell r="P262">
            <v>282.83</v>
          </cell>
          <cell r="Q262">
            <v>141.41</v>
          </cell>
          <cell r="R262">
            <v>183.84</v>
          </cell>
          <cell r="S262">
            <v>10.88</v>
          </cell>
          <cell r="T262">
            <v>13.6</v>
          </cell>
          <cell r="U262">
            <v>10.88</v>
          </cell>
          <cell r="V262" t="str">
            <v>158-122624-2</v>
          </cell>
          <cell r="X262" t="str">
            <v>CAD - H</v>
          </cell>
          <cell r="Y262" t="str">
            <v>1st</v>
          </cell>
        </row>
        <row r="263">
          <cell r="A263" t="str">
            <v>V-592</v>
          </cell>
          <cell r="B263" t="str">
            <v>Mr.</v>
          </cell>
          <cell r="C263" t="str">
            <v>TALAVERA</v>
          </cell>
          <cell r="D263" t="str">
            <v>Remigio III</v>
          </cell>
          <cell r="E263" t="str">
            <v>Eugenio</v>
          </cell>
          <cell r="F263">
            <v>39037</v>
          </cell>
          <cell r="G263" t="str">
            <v>Graphic Artist</v>
          </cell>
          <cell r="H263" t="str">
            <v>S</v>
          </cell>
          <cell r="I263">
            <v>33000</v>
          </cell>
          <cell r="J263">
            <v>16500</v>
          </cell>
          <cell r="K263">
            <v>1084.93</v>
          </cell>
          <cell r="L263">
            <v>1511.45</v>
          </cell>
          <cell r="M263">
            <v>188.93</v>
          </cell>
          <cell r="N263">
            <v>236.16</v>
          </cell>
          <cell r="O263">
            <v>188.93</v>
          </cell>
          <cell r="P263">
            <v>491.22</v>
          </cell>
          <cell r="Q263">
            <v>245.61</v>
          </cell>
          <cell r="R263">
            <v>319.29000000000002</v>
          </cell>
          <cell r="S263">
            <v>18.89</v>
          </cell>
          <cell r="T263">
            <v>23.62</v>
          </cell>
          <cell r="U263">
            <v>18.89</v>
          </cell>
          <cell r="V263" t="str">
            <v>158-122630-8</v>
          </cell>
          <cell r="X263" t="str">
            <v>CAD - H</v>
          </cell>
          <cell r="Y263" t="str">
            <v>1st</v>
          </cell>
        </row>
        <row r="264">
          <cell r="A264" t="str">
            <v>V-593</v>
          </cell>
          <cell r="B264" t="str">
            <v>Mr.</v>
          </cell>
          <cell r="C264" t="str">
            <v>MAGALLANES</v>
          </cell>
          <cell r="D264" t="str">
            <v>Lino Jr.</v>
          </cell>
          <cell r="E264" t="str">
            <v>Faralan</v>
          </cell>
          <cell r="F264">
            <v>39048</v>
          </cell>
          <cell r="G264" t="str">
            <v>Graphic Artist</v>
          </cell>
          <cell r="H264" t="str">
            <v>ME</v>
          </cell>
          <cell r="I264">
            <v>18000</v>
          </cell>
          <cell r="J264">
            <v>9000</v>
          </cell>
          <cell r="K264">
            <v>591.78</v>
          </cell>
          <cell r="L264">
            <v>824.43</v>
          </cell>
          <cell r="M264">
            <v>103.05</v>
          </cell>
          <cell r="N264">
            <v>128.81</v>
          </cell>
          <cell r="O264">
            <v>103.05</v>
          </cell>
          <cell r="P264">
            <v>267.93</v>
          </cell>
          <cell r="Q264">
            <v>133.97</v>
          </cell>
          <cell r="R264">
            <v>174.15</v>
          </cell>
          <cell r="S264">
            <v>10.31</v>
          </cell>
          <cell r="T264">
            <v>12.88</v>
          </cell>
          <cell r="U264">
            <v>10.31</v>
          </cell>
          <cell r="V264" t="str">
            <v>158-122640-0</v>
          </cell>
          <cell r="X264" t="str">
            <v>CAD - H</v>
          </cell>
          <cell r="Y264" t="str">
            <v>1st</v>
          </cell>
        </row>
        <row r="265">
          <cell r="A265" t="str">
            <v>V-594</v>
          </cell>
          <cell r="B265" t="str">
            <v>Mr.</v>
          </cell>
          <cell r="C265" t="str">
            <v>CASTILLO</v>
          </cell>
          <cell r="D265" t="str">
            <v>Onesimo Jr.</v>
          </cell>
          <cell r="E265" t="str">
            <v>Consigna</v>
          </cell>
          <cell r="F265">
            <v>39055</v>
          </cell>
          <cell r="G265" t="str">
            <v>Design Assistant</v>
          </cell>
          <cell r="H265" t="str">
            <v>S</v>
          </cell>
          <cell r="I265">
            <v>17000</v>
          </cell>
          <cell r="J265">
            <v>8500</v>
          </cell>
          <cell r="K265">
            <v>558.9</v>
          </cell>
          <cell r="L265">
            <v>778.63</v>
          </cell>
          <cell r="M265">
            <v>97.33</v>
          </cell>
          <cell r="N265">
            <v>121.66</v>
          </cell>
          <cell r="O265">
            <v>97.33</v>
          </cell>
          <cell r="P265">
            <v>253.06</v>
          </cell>
          <cell r="Q265">
            <v>126.53</v>
          </cell>
          <cell r="R265">
            <v>164.49</v>
          </cell>
          <cell r="S265">
            <v>9.73</v>
          </cell>
          <cell r="T265">
            <v>12.17</v>
          </cell>
          <cell r="U265">
            <v>9.73</v>
          </cell>
          <cell r="V265" t="str">
            <v>158-122643-6</v>
          </cell>
          <cell r="X265" t="str">
            <v>CAD - H</v>
          </cell>
          <cell r="Y265" t="str">
            <v>1st</v>
          </cell>
        </row>
        <row r="266">
          <cell r="A266" t="str">
            <v>V-595</v>
          </cell>
          <cell r="B266" t="str">
            <v>Mr.</v>
          </cell>
          <cell r="C266" t="str">
            <v>CAYANAN</v>
          </cell>
          <cell r="D266" t="str">
            <v>Rowell</v>
          </cell>
          <cell r="E266" t="str">
            <v>Florendo</v>
          </cell>
          <cell r="F266">
            <v>39055</v>
          </cell>
          <cell r="G266" t="str">
            <v>CAD Encoder (S)</v>
          </cell>
          <cell r="H266" t="str">
            <v>S</v>
          </cell>
          <cell r="I266">
            <v>13800</v>
          </cell>
          <cell r="J266">
            <v>6900</v>
          </cell>
          <cell r="K266">
            <v>453.7</v>
          </cell>
          <cell r="L266">
            <v>632.05999999999995</v>
          </cell>
          <cell r="M266">
            <v>79.010000000000005</v>
          </cell>
          <cell r="N266">
            <v>98.76</v>
          </cell>
          <cell r="O266">
            <v>79.010000000000005</v>
          </cell>
          <cell r="P266">
            <v>205.43</v>
          </cell>
          <cell r="Q266">
            <v>102.71</v>
          </cell>
          <cell r="R266">
            <v>133.53</v>
          </cell>
          <cell r="S266">
            <v>7.9</v>
          </cell>
          <cell r="T266">
            <v>9.8800000000000008</v>
          </cell>
          <cell r="U266">
            <v>7.9</v>
          </cell>
          <cell r="V266" t="str">
            <v>158-122635-7</v>
          </cell>
          <cell r="X266" t="str">
            <v>CAD (S)</v>
          </cell>
          <cell r="Y266" t="str">
            <v>1st</v>
          </cell>
        </row>
        <row r="267">
          <cell r="A267" t="str">
            <v>V-596</v>
          </cell>
          <cell r="B267" t="str">
            <v>Mr.</v>
          </cell>
          <cell r="C267" t="str">
            <v>EGENIAS</v>
          </cell>
          <cell r="D267" t="str">
            <v>Jayson</v>
          </cell>
          <cell r="E267" t="str">
            <v>Estolonio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158-122634-5</v>
          </cell>
          <cell r="X267" t="str">
            <v>CAD (S)</v>
          </cell>
          <cell r="Y267" t="str">
            <v>1st</v>
          </cell>
        </row>
        <row r="268">
          <cell r="A268" t="str">
            <v>V-597</v>
          </cell>
          <cell r="B268" t="str">
            <v>Mr.</v>
          </cell>
          <cell r="C268" t="str">
            <v>GUEVARRA</v>
          </cell>
          <cell r="D268" t="str">
            <v>Henry</v>
          </cell>
          <cell r="E268" t="str">
            <v>Manansala</v>
          </cell>
          <cell r="F268">
            <v>39055</v>
          </cell>
          <cell r="G268" t="str">
            <v>ASOCP/Sr. Job Captain</v>
          </cell>
          <cell r="H268" t="str">
            <v>ME3</v>
          </cell>
          <cell r="I268">
            <v>35000</v>
          </cell>
          <cell r="J268">
            <v>17500</v>
          </cell>
          <cell r="K268">
            <v>1150.68</v>
          </cell>
          <cell r="L268">
            <v>1603.05</v>
          </cell>
          <cell r="M268">
            <v>200.38</v>
          </cell>
          <cell r="N268">
            <v>250.48</v>
          </cell>
          <cell r="O268">
            <v>200.38</v>
          </cell>
          <cell r="P268">
            <v>520.99</v>
          </cell>
          <cell r="Q268">
            <v>260.49</v>
          </cell>
          <cell r="R268">
            <v>338.64</v>
          </cell>
          <cell r="S268">
            <v>20.04</v>
          </cell>
          <cell r="T268">
            <v>25.05</v>
          </cell>
          <cell r="U268">
            <v>20.04</v>
          </cell>
          <cell r="V268" t="str">
            <v>158-122638-2</v>
          </cell>
          <cell r="X268" t="str">
            <v>CAD (H)</v>
          </cell>
          <cell r="Y268" t="str">
            <v>1st</v>
          </cell>
        </row>
        <row r="269">
          <cell r="A269" t="str">
            <v>V-598</v>
          </cell>
          <cell r="B269" t="str">
            <v>Mr.</v>
          </cell>
          <cell r="C269" t="str">
            <v>LAUREL</v>
          </cell>
          <cell r="D269" t="str">
            <v>Raymund</v>
          </cell>
          <cell r="E269" t="str">
            <v>Hila</v>
          </cell>
          <cell r="F269">
            <v>39055</v>
          </cell>
          <cell r="G269" t="str">
            <v>Job Captain (H)</v>
          </cell>
          <cell r="H269" t="str">
            <v>S</v>
          </cell>
          <cell r="I269">
            <v>20516</v>
          </cell>
          <cell r="J269">
            <v>10258</v>
          </cell>
          <cell r="K269">
            <v>674.5</v>
          </cell>
          <cell r="L269">
            <v>939.66</v>
          </cell>
          <cell r="M269">
            <v>117.46</v>
          </cell>
          <cell r="N269">
            <v>146.83000000000001</v>
          </cell>
          <cell r="O269">
            <v>117.46</v>
          </cell>
          <cell r="P269">
            <v>305.39999999999998</v>
          </cell>
          <cell r="Q269">
            <v>152.69999999999999</v>
          </cell>
          <cell r="R269">
            <v>198.51</v>
          </cell>
          <cell r="S269">
            <v>11.75</v>
          </cell>
          <cell r="T269">
            <v>14.68</v>
          </cell>
          <cell r="U269">
            <v>11.75</v>
          </cell>
          <cell r="V269" t="str">
            <v>158-122633-3</v>
          </cell>
          <cell r="X269" t="str">
            <v>CAD (H)</v>
          </cell>
          <cell r="Y269" t="str">
            <v>1st</v>
          </cell>
        </row>
        <row r="270">
          <cell r="A270" t="str">
            <v>V-599</v>
          </cell>
          <cell r="B270" t="str">
            <v>Mr.</v>
          </cell>
          <cell r="C270" t="str">
            <v>LLANTO</v>
          </cell>
          <cell r="D270" t="str">
            <v>Philippe Anthony</v>
          </cell>
          <cell r="E270" t="str">
            <v>Balahadia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12000</v>
          </cell>
          <cell r="J270">
            <v>6000</v>
          </cell>
          <cell r="K270">
            <v>394.52</v>
          </cell>
          <cell r="L270">
            <v>549.62</v>
          </cell>
          <cell r="M270">
            <v>68.7</v>
          </cell>
          <cell r="N270">
            <v>85.88</v>
          </cell>
          <cell r="O270">
            <v>68.7</v>
          </cell>
          <cell r="P270">
            <v>178.62</v>
          </cell>
          <cell r="Q270">
            <v>89.31</v>
          </cell>
          <cell r="R270">
            <v>116.1</v>
          </cell>
          <cell r="S270">
            <v>6.87</v>
          </cell>
          <cell r="T270">
            <v>8.59</v>
          </cell>
          <cell r="U270">
            <v>6.87</v>
          </cell>
          <cell r="V270" t="str">
            <v>158-122641-2</v>
          </cell>
          <cell r="X270" t="str">
            <v>CAD (H)</v>
          </cell>
          <cell r="Y270" t="str">
            <v>1st</v>
          </cell>
          <cell r="Z270" t="str">
            <v>Resigned effective 30 March 2007</v>
          </cell>
        </row>
        <row r="271">
          <cell r="A271" t="str">
            <v>V-600</v>
          </cell>
          <cell r="B271" t="str">
            <v>Mr.</v>
          </cell>
          <cell r="C271" t="str">
            <v>LUCENA</v>
          </cell>
          <cell r="D271" t="str">
            <v>Ronnie</v>
          </cell>
          <cell r="E271" t="str">
            <v>Madrid</v>
          </cell>
          <cell r="F271">
            <v>39055</v>
          </cell>
          <cell r="G271" t="str">
            <v>Design Assistant</v>
          </cell>
          <cell r="H271" t="str">
            <v>S</v>
          </cell>
          <cell r="I271">
            <v>10500</v>
          </cell>
          <cell r="J271">
            <v>5250</v>
          </cell>
          <cell r="K271">
            <v>345.21</v>
          </cell>
          <cell r="L271">
            <v>480.92</v>
          </cell>
          <cell r="M271">
            <v>60.12</v>
          </cell>
          <cell r="N271">
            <v>75.150000000000006</v>
          </cell>
          <cell r="O271">
            <v>60.12</v>
          </cell>
          <cell r="P271">
            <v>156.31</v>
          </cell>
          <cell r="Q271">
            <v>78.16</v>
          </cell>
          <cell r="R271">
            <v>101.6</v>
          </cell>
          <cell r="S271">
            <v>6.01</v>
          </cell>
          <cell r="T271">
            <v>7.52</v>
          </cell>
          <cell r="U271">
            <v>6.01</v>
          </cell>
          <cell r="V271" t="str">
            <v>158-122627-8</v>
          </cell>
          <cell r="X271" t="str">
            <v>CAD (H)</v>
          </cell>
          <cell r="Y271" t="str">
            <v>1st</v>
          </cell>
        </row>
        <row r="272">
          <cell r="A272" t="str">
            <v>V-601</v>
          </cell>
          <cell r="B272" t="str">
            <v>Mr.</v>
          </cell>
          <cell r="C272" t="str">
            <v>MANANSALA</v>
          </cell>
          <cell r="D272" t="str">
            <v>Carby</v>
          </cell>
          <cell r="E272" t="str">
            <v>Maniti</v>
          </cell>
          <cell r="F272">
            <v>39055</v>
          </cell>
          <cell r="G272" t="str">
            <v>Lighting CAD Encoder</v>
          </cell>
          <cell r="H272" t="str">
            <v>S</v>
          </cell>
          <cell r="I272">
            <v>14400</v>
          </cell>
          <cell r="J272">
            <v>7200</v>
          </cell>
          <cell r="K272">
            <v>473.42</v>
          </cell>
          <cell r="L272">
            <v>659.54</v>
          </cell>
          <cell r="M272">
            <v>82.44</v>
          </cell>
          <cell r="N272">
            <v>103.05</v>
          </cell>
          <cell r="O272">
            <v>82.44</v>
          </cell>
          <cell r="P272">
            <v>214.34</v>
          </cell>
          <cell r="Q272">
            <v>107.17</v>
          </cell>
          <cell r="R272">
            <v>139.32</v>
          </cell>
          <cell r="S272">
            <v>8.24</v>
          </cell>
          <cell r="T272">
            <v>10.31</v>
          </cell>
          <cell r="U272">
            <v>8.24</v>
          </cell>
          <cell r="V272" t="str">
            <v>158-122637-0</v>
          </cell>
          <cell r="X272" t="str">
            <v>CAD (H)</v>
          </cell>
          <cell r="Y272" t="str">
            <v>1st</v>
          </cell>
        </row>
        <row r="273">
          <cell r="A273" t="str">
            <v>V-602</v>
          </cell>
          <cell r="B273" t="str">
            <v>Mr.</v>
          </cell>
          <cell r="C273" t="str">
            <v>SAN JUAN</v>
          </cell>
          <cell r="D273" t="str">
            <v>Reniel</v>
          </cell>
          <cell r="E273" t="str">
            <v>Domingo</v>
          </cell>
          <cell r="F273">
            <v>39055</v>
          </cell>
          <cell r="G273" t="str">
            <v>CAD Encoder</v>
          </cell>
          <cell r="H273" t="str">
            <v>S</v>
          </cell>
          <cell r="I273">
            <v>12000</v>
          </cell>
          <cell r="J273">
            <v>6000</v>
          </cell>
          <cell r="K273">
            <v>394.52</v>
          </cell>
          <cell r="L273">
            <v>549.62</v>
          </cell>
          <cell r="M273">
            <v>68.7</v>
          </cell>
          <cell r="N273">
            <v>85.88</v>
          </cell>
          <cell r="O273">
            <v>68.7</v>
          </cell>
          <cell r="P273">
            <v>178.62</v>
          </cell>
          <cell r="Q273">
            <v>89.31</v>
          </cell>
          <cell r="R273">
            <v>116.1</v>
          </cell>
          <cell r="S273">
            <v>6.87</v>
          </cell>
          <cell r="T273">
            <v>8.59</v>
          </cell>
          <cell r="U273">
            <v>6.87</v>
          </cell>
          <cell r="V273" t="str">
            <v>158-122625-4</v>
          </cell>
          <cell r="X273" t="str">
            <v>CAD (H)</v>
          </cell>
          <cell r="Y273" t="str">
            <v>1st</v>
          </cell>
          <cell r="Z273" t="str">
            <v>Resigned effective 18 Oct 2007 to join architectural firm</v>
          </cell>
        </row>
        <row r="274">
          <cell r="A274" t="str">
            <v>V-603</v>
          </cell>
          <cell r="B274" t="str">
            <v>Mr.</v>
          </cell>
          <cell r="C274" t="str">
            <v>TERRADO</v>
          </cell>
          <cell r="D274" t="str">
            <v>Marvin</v>
          </cell>
          <cell r="E274" t="str">
            <v>Gotoc</v>
          </cell>
          <cell r="F274">
            <v>39295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158-122914-0</v>
          </cell>
          <cell r="X274" t="str">
            <v>CAD (H)</v>
          </cell>
          <cell r="Y274" t="str">
            <v>1st</v>
          </cell>
          <cell r="Z274" t="str">
            <v>Re-hired effective 01 August 2007</v>
          </cell>
        </row>
        <row r="275">
          <cell r="A275" t="str">
            <v>V-604</v>
          </cell>
          <cell r="B275" t="str">
            <v>Mr.</v>
          </cell>
          <cell r="C275" t="str">
            <v>YU</v>
          </cell>
          <cell r="D275" t="str">
            <v>Julius</v>
          </cell>
          <cell r="E275" t="str">
            <v>Tan</v>
          </cell>
          <cell r="F275">
            <v>39055</v>
          </cell>
          <cell r="G275" t="str">
            <v>CAD Encoder</v>
          </cell>
          <cell r="H275" t="str">
            <v>S</v>
          </cell>
          <cell r="I275">
            <v>18500</v>
          </cell>
          <cell r="J275">
            <v>9250</v>
          </cell>
          <cell r="K275">
            <v>608.22</v>
          </cell>
          <cell r="L275">
            <v>847.33</v>
          </cell>
          <cell r="M275">
            <v>105.92</v>
          </cell>
          <cell r="N275">
            <v>132.4</v>
          </cell>
          <cell r="O275">
            <v>105.92</v>
          </cell>
          <cell r="P275">
            <v>275.39</v>
          </cell>
          <cell r="Q275">
            <v>137.69999999999999</v>
          </cell>
          <cell r="R275">
            <v>179</v>
          </cell>
          <cell r="S275">
            <v>10.59</v>
          </cell>
          <cell r="T275">
            <v>13.24</v>
          </cell>
          <cell r="U275">
            <v>10.59</v>
          </cell>
          <cell r="V275" t="str">
            <v>158-122628-0</v>
          </cell>
          <cell r="X275" t="str">
            <v>CAD (H)</v>
          </cell>
          <cell r="Y275" t="str">
            <v>1st</v>
          </cell>
        </row>
        <row r="276">
          <cell r="A276" t="str">
            <v>V-605</v>
          </cell>
          <cell r="B276" t="str">
            <v>Mr.</v>
          </cell>
          <cell r="C276" t="str">
            <v>AGETANO</v>
          </cell>
          <cell r="D276" t="str">
            <v>Paul Adrian</v>
          </cell>
          <cell r="E276" t="str">
            <v>Galvez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12000</v>
          </cell>
          <cell r="J276">
            <v>6000</v>
          </cell>
          <cell r="K276">
            <v>394.52</v>
          </cell>
          <cell r="L276">
            <v>549.62</v>
          </cell>
          <cell r="M276">
            <v>68.7</v>
          </cell>
          <cell r="N276">
            <v>85.88</v>
          </cell>
          <cell r="O276">
            <v>68.7</v>
          </cell>
          <cell r="P276">
            <v>178.62</v>
          </cell>
          <cell r="Q276">
            <v>89.31</v>
          </cell>
          <cell r="R276">
            <v>116.1</v>
          </cell>
          <cell r="S276">
            <v>6.87</v>
          </cell>
          <cell r="T276">
            <v>8.59</v>
          </cell>
          <cell r="U276">
            <v>6.87</v>
          </cell>
          <cell r="V276" t="str">
            <v>158-122661-8</v>
          </cell>
          <cell r="X276" t="str">
            <v>CAD (H)</v>
          </cell>
          <cell r="Y276" t="str">
            <v>1st</v>
          </cell>
          <cell r="Z276" t="str">
            <v>Resigned effective 12 Sept 2007</v>
          </cell>
        </row>
        <row r="277">
          <cell r="A277" t="str">
            <v>V-606</v>
          </cell>
          <cell r="B277" t="str">
            <v>Mr.</v>
          </cell>
          <cell r="C277" t="str">
            <v>DE GUZMAN</v>
          </cell>
          <cell r="D277" t="str">
            <v>Paul Norman</v>
          </cell>
          <cell r="E277" t="str">
            <v>Uy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13000</v>
          </cell>
          <cell r="J277">
            <v>6500</v>
          </cell>
          <cell r="K277">
            <v>427.4</v>
          </cell>
          <cell r="L277">
            <v>595.41999999999996</v>
          </cell>
          <cell r="M277">
            <v>74.430000000000007</v>
          </cell>
          <cell r="N277">
            <v>93.04</v>
          </cell>
          <cell r="O277">
            <v>74.430000000000007</v>
          </cell>
          <cell r="P277">
            <v>193.52</v>
          </cell>
          <cell r="Q277">
            <v>96.76</v>
          </cell>
          <cell r="R277">
            <v>125.79</v>
          </cell>
          <cell r="S277">
            <v>7.44</v>
          </cell>
          <cell r="T277">
            <v>9.3000000000000007</v>
          </cell>
          <cell r="U277">
            <v>7.44</v>
          </cell>
          <cell r="V277" t="str">
            <v>158-122657-6</v>
          </cell>
          <cell r="X277" t="str">
            <v>CAD (H)</v>
          </cell>
          <cell r="Y277" t="str">
            <v>1st</v>
          </cell>
        </row>
        <row r="278">
          <cell r="A278" t="str">
            <v>V-607</v>
          </cell>
          <cell r="B278" t="str">
            <v>Mr.</v>
          </cell>
          <cell r="C278" t="str">
            <v>LLANETA</v>
          </cell>
          <cell r="D278" t="str">
            <v>Michel George</v>
          </cell>
          <cell r="E278" t="str">
            <v>G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158-122655-2</v>
          </cell>
          <cell r="X278" t="str">
            <v>CAD (Graphics)</v>
          </cell>
          <cell r="Y278" t="str">
            <v>1st</v>
          </cell>
        </row>
        <row r="279">
          <cell r="A279" t="str">
            <v>V-608</v>
          </cell>
          <cell r="B279" t="str">
            <v>Mr.</v>
          </cell>
          <cell r="C279" t="str">
            <v>MAGAT</v>
          </cell>
          <cell r="D279" t="str">
            <v>Allain</v>
          </cell>
          <cell r="E279" t="str">
            <v>Tallada</v>
          </cell>
          <cell r="F279">
            <v>39070</v>
          </cell>
          <cell r="G279" t="str">
            <v>CAD Encoder</v>
          </cell>
          <cell r="H279" t="str">
            <v>S</v>
          </cell>
          <cell r="I279">
            <v>13800</v>
          </cell>
          <cell r="J279">
            <v>6900</v>
          </cell>
          <cell r="K279">
            <v>453.7</v>
          </cell>
          <cell r="L279">
            <v>632.05999999999995</v>
          </cell>
          <cell r="M279">
            <v>79.010000000000005</v>
          </cell>
          <cell r="N279">
            <v>98.76</v>
          </cell>
          <cell r="O279">
            <v>79.010000000000005</v>
          </cell>
          <cell r="P279">
            <v>205.43</v>
          </cell>
          <cell r="Q279">
            <v>102.71</v>
          </cell>
          <cell r="R279">
            <v>133.53</v>
          </cell>
          <cell r="S279">
            <v>7.9</v>
          </cell>
          <cell r="T279">
            <v>9.8800000000000008</v>
          </cell>
          <cell r="U279">
            <v>7.9</v>
          </cell>
          <cell r="V279" t="str">
            <v>158-122648.5</v>
          </cell>
          <cell r="X279" t="str">
            <v>CAD (Graphics)</v>
          </cell>
          <cell r="Y279" t="str">
            <v>1st</v>
          </cell>
        </row>
        <row r="280">
          <cell r="A280" t="str">
            <v>V-609</v>
          </cell>
          <cell r="B280" t="str">
            <v>Mr.</v>
          </cell>
          <cell r="C280" t="str">
            <v>OLAP</v>
          </cell>
          <cell r="D280" t="str">
            <v>Rene</v>
          </cell>
          <cell r="E280" t="str">
            <v>Aldueza</v>
          </cell>
          <cell r="F280">
            <v>39070</v>
          </cell>
          <cell r="G280" t="str">
            <v>CAD Encoder</v>
          </cell>
          <cell r="H280" t="str">
            <v>S</v>
          </cell>
          <cell r="I280">
            <v>10500</v>
          </cell>
          <cell r="J280">
            <v>5250</v>
          </cell>
          <cell r="K280">
            <v>345.21</v>
          </cell>
          <cell r="L280">
            <v>480.92</v>
          </cell>
          <cell r="M280">
            <v>60.12</v>
          </cell>
          <cell r="N280">
            <v>75.150000000000006</v>
          </cell>
          <cell r="O280">
            <v>60.12</v>
          </cell>
          <cell r="P280">
            <v>156.31</v>
          </cell>
          <cell r="Q280">
            <v>78.16</v>
          </cell>
          <cell r="R280">
            <v>101.6</v>
          </cell>
          <cell r="S280">
            <v>6.01</v>
          </cell>
          <cell r="T280">
            <v>7.52</v>
          </cell>
          <cell r="U280">
            <v>6.01</v>
          </cell>
          <cell r="V280" t="str">
            <v>158-122651-5</v>
          </cell>
          <cell r="X280" t="str">
            <v>CAD (H)</v>
          </cell>
          <cell r="Y280" t="str">
            <v>1st</v>
          </cell>
          <cell r="Z280" t="str">
            <v>terminated</v>
          </cell>
        </row>
        <row r="281">
          <cell r="A281" t="str">
            <v>V-610</v>
          </cell>
          <cell r="B281" t="str">
            <v>Mr.</v>
          </cell>
          <cell r="C281" t="str">
            <v>REPOLDO</v>
          </cell>
          <cell r="D281" t="str">
            <v>Ramon Nonato</v>
          </cell>
          <cell r="E281" t="str">
            <v>T</v>
          </cell>
          <cell r="F281">
            <v>39070</v>
          </cell>
          <cell r="G281" t="str">
            <v>CAD Encoder</v>
          </cell>
          <cell r="H281" t="str">
            <v>ME1</v>
          </cell>
          <cell r="I281">
            <v>12000</v>
          </cell>
          <cell r="J281">
            <v>6000</v>
          </cell>
          <cell r="K281">
            <v>394.52</v>
          </cell>
          <cell r="L281">
            <v>549.62</v>
          </cell>
          <cell r="M281">
            <v>68.7</v>
          </cell>
          <cell r="N281">
            <v>85.88</v>
          </cell>
          <cell r="O281">
            <v>68.7</v>
          </cell>
          <cell r="P281">
            <v>178.62</v>
          </cell>
          <cell r="Q281">
            <v>89.31</v>
          </cell>
          <cell r="R281">
            <v>116.1</v>
          </cell>
          <cell r="S281">
            <v>6.87</v>
          </cell>
          <cell r="T281">
            <v>8.59</v>
          </cell>
          <cell r="U281">
            <v>6.87</v>
          </cell>
          <cell r="V281" t="str">
            <v>158-122656-4</v>
          </cell>
          <cell r="X281" t="str">
            <v>CAD (H)</v>
          </cell>
          <cell r="Y281" t="str">
            <v>1st</v>
          </cell>
          <cell r="Z281" t="str">
            <v>terminated 01 June 2007</v>
          </cell>
        </row>
        <row r="282">
          <cell r="A282" t="str">
            <v>V-611</v>
          </cell>
          <cell r="B282" t="str">
            <v>Mr.</v>
          </cell>
          <cell r="C282" t="str">
            <v>SERRANO</v>
          </cell>
          <cell r="D282" t="str">
            <v>Mark Gerard</v>
          </cell>
          <cell r="E282" t="str">
            <v>P</v>
          </cell>
          <cell r="F282">
            <v>39070</v>
          </cell>
          <cell r="G282" t="str">
            <v>CAD Encoder</v>
          </cell>
          <cell r="H282" t="str">
            <v>S</v>
          </cell>
          <cell r="I282">
            <v>10500</v>
          </cell>
          <cell r="J282">
            <v>5250</v>
          </cell>
          <cell r="K282">
            <v>345.21</v>
          </cell>
          <cell r="L282">
            <v>480.92</v>
          </cell>
          <cell r="M282">
            <v>60.12</v>
          </cell>
          <cell r="N282">
            <v>75.150000000000006</v>
          </cell>
          <cell r="O282">
            <v>60.12</v>
          </cell>
          <cell r="P282">
            <v>156.31</v>
          </cell>
          <cell r="Q282">
            <v>78.16</v>
          </cell>
          <cell r="R282">
            <v>101.6</v>
          </cell>
          <cell r="S282">
            <v>6.01</v>
          </cell>
          <cell r="T282">
            <v>7.52</v>
          </cell>
          <cell r="U282">
            <v>6.01</v>
          </cell>
          <cell r="V282" t="str">
            <v>158-122654-0</v>
          </cell>
          <cell r="X282" t="str">
            <v>CAD (H)</v>
          </cell>
          <cell r="Y282" t="str">
            <v>1st</v>
          </cell>
          <cell r="Z282" t="str">
            <v>resigned effective 09 Feb 2007</v>
          </cell>
        </row>
        <row r="283">
          <cell r="A283" t="str">
            <v>V-612</v>
          </cell>
          <cell r="B283" t="str">
            <v>Mr.</v>
          </cell>
          <cell r="C283" t="str">
            <v>SILVA</v>
          </cell>
          <cell r="D283" t="str">
            <v>Johnny</v>
          </cell>
          <cell r="E283" t="str">
            <v>Noble</v>
          </cell>
          <cell r="F283">
            <v>39070</v>
          </cell>
          <cell r="G283" t="str">
            <v>Designer 3 - (H)</v>
          </cell>
          <cell r="H283" t="str">
            <v>S</v>
          </cell>
          <cell r="I283">
            <v>25000</v>
          </cell>
          <cell r="J283">
            <v>12500</v>
          </cell>
          <cell r="K283">
            <v>821.92</v>
          </cell>
          <cell r="L283">
            <v>1145.04</v>
          </cell>
          <cell r="M283">
            <v>143.13</v>
          </cell>
          <cell r="N283">
            <v>178.91</v>
          </cell>
          <cell r="O283">
            <v>143.13</v>
          </cell>
          <cell r="P283">
            <v>372.14</v>
          </cell>
          <cell r="Q283">
            <v>186.07</v>
          </cell>
          <cell r="R283">
            <v>241.89</v>
          </cell>
          <cell r="S283">
            <v>14.31</v>
          </cell>
          <cell r="T283">
            <v>17.89</v>
          </cell>
          <cell r="U283">
            <v>14.31</v>
          </cell>
          <cell r="V283" t="str">
            <v>158-122652-7</v>
          </cell>
          <cell r="X283" t="str">
            <v>Renderer</v>
          </cell>
          <cell r="Y283" t="str">
            <v>1st</v>
          </cell>
        </row>
        <row r="284">
          <cell r="A284" t="str">
            <v>V-613</v>
          </cell>
          <cell r="B284" t="str">
            <v>Mr.</v>
          </cell>
          <cell r="C284" t="str">
            <v>ZAPATA</v>
          </cell>
          <cell r="D284" t="str">
            <v xml:space="preserve">Denmark </v>
          </cell>
          <cell r="E284" t="str">
            <v>L</v>
          </cell>
          <cell r="F284">
            <v>39071</v>
          </cell>
          <cell r="G284" t="str">
            <v>CAD Encoder</v>
          </cell>
          <cell r="H284" t="str">
            <v>S</v>
          </cell>
          <cell r="I284">
            <v>12000</v>
          </cell>
          <cell r="J284">
            <v>6000</v>
          </cell>
          <cell r="K284">
            <v>394.52</v>
          </cell>
          <cell r="L284">
            <v>549.62</v>
          </cell>
          <cell r="M284">
            <v>68.7</v>
          </cell>
          <cell r="N284">
            <v>85.88</v>
          </cell>
          <cell r="O284">
            <v>68.7</v>
          </cell>
          <cell r="P284">
            <v>178.62</v>
          </cell>
          <cell r="Q284">
            <v>89.31</v>
          </cell>
          <cell r="R284">
            <v>116.1</v>
          </cell>
          <cell r="S284">
            <v>6.87</v>
          </cell>
          <cell r="T284">
            <v>8.59</v>
          </cell>
          <cell r="U284">
            <v>6.87</v>
          </cell>
          <cell r="V284" t="str">
            <v>158-122658-8</v>
          </cell>
          <cell r="X284" t="str">
            <v>CAD (H)</v>
          </cell>
          <cell r="Y284" t="str">
            <v>1st</v>
          </cell>
        </row>
        <row r="285">
          <cell r="A285" t="str">
            <v>V-614</v>
          </cell>
          <cell r="B285" t="str">
            <v>Mr.</v>
          </cell>
          <cell r="C285" t="str">
            <v>ANDRES</v>
          </cell>
          <cell r="D285" t="str">
            <v>Ernesto</v>
          </cell>
          <cell r="E285" t="str">
            <v>Pascua</v>
          </cell>
          <cell r="F285">
            <v>39084</v>
          </cell>
          <cell r="G285" t="str">
            <v>Designer 3 - (H)</v>
          </cell>
          <cell r="H285" t="str">
            <v>ME2</v>
          </cell>
          <cell r="I285">
            <v>36800</v>
          </cell>
          <cell r="J285">
            <v>18400</v>
          </cell>
          <cell r="K285">
            <v>1209.8599999999999</v>
          </cell>
          <cell r="L285">
            <v>1685.5</v>
          </cell>
          <cell r="M285">
            <v>210.69</v>
          </cell>
          <cell r="N285">
            <v>263.36</v>
          </cell>
          <cell r="O285">
            <v>210.69</v>
          </cell>
          <cell r="P285">
            <v>547.79</v>
          </cell>
          <cell r="Q285">
            <v>273.89999999999998</v>
          </cell>
          <cell r="R285">
            <v>356.07</v>
          </cell>
          <cell r="S285">
            <v>21.07</v>
          </cell>
          <cell r="T285">
            <v>26.34</v>
          </cell>
          <cell r="U285">
            <v>21.07</v>
          </cell>
          <cell r="V285" t="str">
            <v>158-122650-3</v>
          </cell>
          <cell r="X285" t="str">
            <v>Team Leader - H</v>
          </cell>
          <cell r="Y285" t="str">
            <v>1st</v>
          </cell>
        </row>
        <row r="286">
          <cell r="A286" t="str">
            <v>V-615</v>
          </cell>
          <cell r="B286" t="str">
            <v>Mr.</v>
          </cell>
          <cell r="C286" t="str">
            <v>BAUTISTA</v>
          </cell>
          <cell r="D286" t="str">
            <v>Edgardo Jr.</v>
          </cell>
          <cell r="E286" t="str">
            <v>Paluero</v>
          </cell>
          <cell r="F286">
            <v>39084</v>
          </cell>
          <cell r="G286" t="str">
            <v>Designer 3 - (H)</v>
          </cell>
          <cell r="H286" t="str">
            <v>ME2</v>
          </cell>
          <cell r="I286">
            <v>46000</v>
          </cell>
          <cell r="J286">
            <v>23000</v>
          </cell>
          <cell r="K286">
            <v>1512.33</v>
          </cell>
          <cell r="L286">
            <v>2106.87</v>
          </cell>
          <cell r="M286">
            <v>263.36</v>
          </cell>
          <cell r="N286">
            <v>329.2</v>
          </cell>
          <cell r="O286">
            <v>263.36</v>
          </cell>
          <cell r="P286">
            <v>684.74</v>
          </cell>
          <cell r="Q286">
            <v>342.37</v>
          </cell>
          <cell r="R286">
            <v>445.08</v>
          </cell>
          <cell r="S286">
            <v>26.34</v>
          </cell>
          <cell r="T286">
            <v>32.92</v>
          </cell>
          <cell r="U286">
            <v>26.34</v>
          </cell>
          <cell r="V286" t="str">
            <v>158-122644-8</v>
          </cell>
          <cell r="X286" t="str">
            <v>Team Leader - H</v>
          </cell>
          <cell r="Y286" t="str">
            <v>1st</v>
          </cell>
        </row>
        <row r="287">
          <cell r="A287" t="str">
            <v>V-616</v>
          </cell>
          <cell r="B287" t="str">
            <v>Ms.</v>
          </cell>
          <cell r="C287" t="str">
            <v>JULIANO</v>
          </cell>
          <cell r="D287" t="str">
            <v xml:space="preserve">Jennie Lyn </v>
          </cell>
          <cell r="E287" t="str">
            <v>Bustos</v>
          </cell>
          <cell r="F287">
            <v>39084</v>
          </cell>
          <cell r="G287" t="str">
            <v>Computer Graphics Designer 3</v>
          </cell>
          <cell r="H287" t="str">
            <v>S</v>
          </cell>
          <cell r="I287">
            <v>27000</v>
          </cell>
          <cell r="J287">
            <v>13500</v>
          </cell>
          <cell r="K287">
            <v>887.67</v>
          </cell>
          <cell r="L287">
            <v>1236.6400000000001</v>
          </cell>
          <cell r="M287">
            <v>154.58000000000001</v>
          </cell>
          <cell r="N287">
            <v>193.23</v>
          </cell>
          <cell r="O287">
            <v>154.58000000000001</v>
          </cell>
          <cell r="P287">
            <v>401.91</v>
          </cell>
          <cell r="Q287">
            <v>200.95</v>
          </cell>
          <cell r="R287">
            <v>261.24</v>
          </cell>
          <cell r="S287">
            <v>15.46</v>
          </cell>
          <cell r="T287">
            <v>19.32</v>
          </cell>
          <cell r="U287">
            <v>15.46</v>
          </cell>
          <cell r="V287" t="str">
            <v>158-122647-3</v>
          </cell>
          <cell r="X287" t="str">
            <v>Team Leader - H</v>
          </cell>
          <cell r="Y287" t="str">
            <v>1st</v>
          </cell>
          <cell r="Z287" t="str">
            <v>Resigned effective 15 August 2007</v>
          </cell>
        </row>
        <row r="288">
          <cell r="A288" t="str">
            <v>V-617</v>
          </cell>
          <cell r="B288" t="str">
            <v>Ms.</v>
          </cell>
          <cell r="C288" t="str">
            <v>MARCIAL</v>
          </cell>
          <cell r="D288" t="str">
            <v>Minelio</v>
          </cell>
          <cell r="E288" t="str">
            <v>E</v>
          </cell>
          <cell r="F288">
            <v>39084</v>
          </cell>
          <cell r="G288" t="str">
            <v>Design Assistant Researcher</v>
          </cell>
          <cell r="H288" t="str">
            <v>ME</v>
          </cell>
          <cell r="I288">
            <v>30000</v>
          </cell>
          <cell r="J288">
            <v>15000</v>
          </cell>
          <cell r="K288">
            <v>986.3</v>
          </cell>
          <cell r="L288">
            <v>1374.05</v>
          </cell>
          <cell r="M288">
            <v>171.76</v>
          </cell>
          <cell r="N288">
            <v>214.7</v>
          </cell>
          <cell r="O288">
            <v>171.76</v>
          </cell>
          <cell r="P288">
            <v>446.58</v>
          </cell>
          <cell r="Q288">
            <v>223.29</v>
          </cell>
          <cell r="R288">
            <v>290.27</v>
          </cell>
          <cell r="S288">
            <v>17.18</v>
          </cell>
          <cell r="T288">
            <v>21.47</v>
          </cell>
          <cell r="U288">
            <v>17.18</v>
          </cell>
          <cell r="V288" t="str">
            <v>158-122645-0</v>
          </cell>
          <cell r="X288" t="str">
            <v>Team Leader - H</v>
          </cell>
          <cell r="Y288" t="str">
            <v>1st</v>
          </cell>
          <cell r="Z288" t="str">
            <v>Resigned effective 01 May 2007/no 30 day notice</v>
          </cell>
        </row>
        <row r="289">
          <cell r="A289" t="str">
            <v>V-618</v>
          </cell>
          <cell r="B289" t="str">
            <v>Mr.</v>
          </cell>
          <cell r="C289" t="str">
            <v>OTANI</v>
          </cell>
          <cell r="D289" t="str">
            <v>Erwin</v>
          </cell>
          <cell r="E289" t="str">
            <v>Aranas</v>
          </cell>
          <cell r="F289">
            <v>39090</v>
          </cell>
          <cell r="G289" t="str">
            <v>CAD Encoder (H)</v>
          </cell>
          <cell r="H289" t="str">
            <v>S/HF</v>
          </cell>
          <cell r="I289">
            <v>13000</v>
          </cell>
          <cell r="J289">
            <v>6500</v>
          </cell>
          <cell r="K289">
            <v>427.4</v>
          </cell>
          <cell r="L289">
            <v>595.41999999999996</v>
          </cell>
          <cell r="M289">
            <v>74.430000000000007</v>
          </cell>
          <cell r="N289">
            <v>93.04</v>
          </cell>
          <cell r="O289">
            <v>74.430000000000007</v>
          </cell>
          <cell r="P289">
            <v>193.52</v>
          </cell>
          <cell r="Q289">
            <v>96.76</v>
          </cell>
          <cell r="R289">
            <v>125.79</v>
          </cell>
          <cell r="S289">
            <v>7.44</v>
          </cell>
          <cell r="T289">
            <v>9.3000000000000007</v>
          </cell>
          <cell r="U289">
            <v>7.44</v>
          </cell>
          <cell r="V289" t="str">
            <v>158-122703-9</v>
          </cell>
          <cell r="X289" t="str">
            <v>CAD (H)</v>
          </cell>
          <cell r="Y289" t="str">
            <v>1st</v>
          </cell>
        </row>
        <row r="290">
          <cell r="A290" t="str">
            <v>V-619</v>
          </cell>
          <cell r="B290" t="str">
            <v>Ms.</v>
          </cell>
          <cell r="C290" t="str">
            <v>RAGAS</v>
          </cell>
          <cell r="D290" t="str">
            <v>Mary Grace</v>
          </cell>
          <cell r="E290" t="str">
            <v>Adobas</v>
          </cell>
          <cell r="F290">
            <v>39090</v>
          </cell>
          <cell r="G290" t="str">
            <v>CAD Encoder (H)</v>
          </cell>
          <cell r="H290" t="str">
            <v>S</v>
          </cell>
          <cell r="I290">
            <v>13800</v>
          </cell>
          <cell r="J290">
            <v>6900</v>
          </cell>
          <cell r="K290">
            <v>453.7</v>
          </cell>
          <cell r="L290">
            <v>632.05999999999995</v>
          </cell>
          <cell r="M290">
            <v>79.010000000000005</v>
          </cell>
          <cell r="N290">
            <v>98.76</v>
          </cell>
          <cell r="O290">
            <v>79.010000000000005</v>
          </cell>
          <cell r="P290">
            <v>205.43</v>
          </cell>
          <cell r="Q290">
            <v>102.71</v>
          </cell>
          <cell r="R290">
            <v>133.53</v>
          </cell>
          <cell r="S290">
            <v>7.9</v>
          </cell>
          <cell r="T290">
            <v>9.8800000000000008</v>
          </cell>
          <cell r="U290">
            <v>7.9</v>
          </cell>
          <cell r="V290" t="str">
            <v>158-122660-6</v>
          </cell>
          <cell r="X290" t="str">
            <v>CAD (H)</v>
          </cell>
          <cell r="Y290" t="str">
            <v>1st</v>
          </cell>
        </row>
        <row r="291">
          <cell r="A291" t="str">
            <v>V-620</v>
          </cell>
          <cell r="B291" t="str">
            <v>Mr.</v>
          </cell>
          <cell r="C291" t="str">
            <v>VILLANUEVA</v>
          </cell>
          <cell r="D291" t="str">
            <v>Dynn</v>
          </cell>
          <cell r="E291" t="str">
            <v>Alver</v>
          </cell>
          <cell r="F291">
            <v>39090</v>
          </cell>
          <cell r="G291" t="str">
            <v>CAD Encoder (H)</v>
          </cell>
          <cell r="H291" t="str">
            <v>S</v>
          </cell>
          <cell r="I291">
            <v>13000</v>
          </cell>
          <cell r="J291">
            <v>6500</v>
          </cell>
          <cell r="K291">
            <v>427.4</v>
          </cell>
          <cell r="L291">
            <v>595.41999999999996</v>
          </cell>
          <cell r="M291">
            <v>74.430000000000007</v>
          </cell>
          <cell r="N291">
            <v>93.04</v>
          </cell>
          <cell r="O291">
            <v>74.430000000000007</v>
          </cell>
          <cell r="P291">
            <v>193.52</v>
          </cell>
          <cell r="Q291">
            <v>96.76</v>
          </cell>
          <cell r="R291">
            <v>125.79</v>
          </cell>
          <cell r="S291">
            <v>7.44</v>
          </cell>
          <cell r="T291">
            <v>9.3000000000000007</v>
          </cell>
          <cell r="U291">
            <v>7.44</v>
          </cell>
          <cell r="V291" t="str">
            <v>158-122659-0</v>
          </cell>
          <cell r="X291" t="str">
            <v>CAD (H)</v>
          </cell>
          <cell r="Y291" t="str">
            <v>1st</v>
          </cell>
        </row>
        <row r="292">
          <cell r="A292" t="str">
            <v>V-621</v>
          </cell>
          <cell r="B292" t="str">
            <v>Mr.</v>
          </cell>
          <cell r="C292" t="str">
            <v>CASTRO</v>
          </cell>
          <cell r="D292" t="str">
            <v>Norman</v>
          </cell>
          <cell r="E292" t="str">
            <v>Pineda</v>
          </cell>
          <cell r="F292">
            <v>39091</v>
          </cell>
          <cell r="G292" t="str">
            <v>CAD Encoder</v>
          </cell>
          <cell r="H292" t="str">
            <v>S</v>
          </cell>
          <cell r="I292">
            <v>10500</v>
          </cell>
          <cell r="J292">
            <v>5250</v>
          </cell>
          <cell r="K292">
            <v>345.21</v>
          </cell>
          <cell r="L292">
            <v>480.92</v>
          </cell>
          <cell r="M292">
            <v>60.12</v>
          </cell>
          <cell r="N292">
            <v>75.150000000000006</v>
          </cell>
          <cell r="O292">
            <v>60.12</v>
          </cell>
          <cell r="P292">
            <v>156.31</v>
          </cell>
          <cell r="Q292">
            <v>78.16</v>
          </cell>
          <cell r="R292">
            <v>101.6</v>
          </cell>
          <cell r="S292">
            <v>6.01</v>
          </cell>
          <cell r="T292">
            <v>7.52</v>
          </cell>
          <cell r="U292">
            <v>6.01</v>
          </cell>
          <cell r="V292" t="str">
            <v>158-122679-5</v>
          </cell>
          <cell r="X292" t="str">
            <v>CAD (H)</v>
          </cell>
          <cell r="Y292" t="str">
            <v>1st</v>
          </cell>
          <cell r="Z292" t="str">
            <v xml:space="preserve">Resigned effective 16 June 2007 </v>
          </cell>
        </row>
        <row r="293">
          <cell r="A293" t="str">
            <v>V-622</v>
          </cell>
          <cell r="B293" t="str">
            <v>Ms.</v>
          </cell>
          <cell r="C293" t="str">
            <v>BARBA</v>
          </cell>
          <cell r="D293" t="str">
            <v>Anna Gianelli</v>
          </cell>
          <cell r="E293" t="str">
            <v>Austria</v>
          </cell>
          <cell r="F293">
            <v>39091</v>
          </cell>
          <cell r="G293" t="str">
            <v>CAD Encoder (H)</v>
          </cell>
          <cell r="H293" t="str">
            <v>S</v>
          </cell>
          <cell r="I293">
            <v>13000</v>
          </cell>
          <cell r="J293">
            <v>6500</v>
          </cell>
          <cell r="K293">
            <v>427.4</v>
          </cell>
          <cell r="L293">
            <v>595.41999999999996</v>
          </cell>
          <cell r="M293">
            <v>74.430000000000007</v>
          </cell>
          <cell r="N293">
            <v>93.04</v>
          </cell>
          <cell r="O293">
            <v>74.430000000000007</v>
          </cell>
          <cell r="P293">
            <v>193.52</v>
          </cell>
          <cell r="Q293">
            <v>96.76</v>
          </cell>
          <cell r="R293">
            <v>125.79</v>
          </cell>
          <cell r="S293">
            <v>7.44</v>
          </cell>
          <cell r="T293">
            <v>9.3000000000000007</v>
          </cell>
          <cell r="U293">
            <v>7.44</v>
          </cell>
          <cell r="V293" t="str">
            <v>158-122669-2</v>
          </cell>
          <cell r="X293" t="str">
            <v>CAD (H)</v>
          </cell>
          <cell r="Y293" t="str">
            <v>1st</v>
          </cell>
        </row>
        <row r="294">
          <cell r="A294" t="str">
            <v>V-623</v>
          </cell>
          <cell r="B294" t="str">
            <v>Mr.</v>
          </cell>
          <cell r="C294" t="str">
            <v>CATAPANG</v>
          </cell>
          <cell r="D294" t="str">
            <v>Romeo Jr.</v>
          </cell>
          <cell r="E294" t="str">
            <v>Enriquez</v>
          </cell>
          <cell r="F294">
            <v>39097</v>
          </cell>
          <cell r="G294" t="str">
            <v>Designer 3 - (H)</v>
          </cell>
          <cell r="H294" t="str">
            <v>S</v>
          </cell>
          <cell r="I294">
            <v>35000</v>
          </cell>
          <cell r="J294">
            <v>17500</v>
          </cell>
          <cell r="K294">
            <v>1150.68</v>
          </cell>
          <cell r="L294">
            <v>1603.05</v>
          </cell>
          <cell r="M294">
            <v>200.38</v>
          </cell>
          <cell r="N294">
            <v>250.48</v>
          </cell>
          <cell r="O294">
            <v>200.38</v>
          </cell>
          <cell r="P294">
            <v>520.99</v>
          </cell>
          <cell r="Q294">
            <v>260.49</v>
          </cell>
          <cell r="R294">
            <v>338.64</v>
          </cell>
          <cell r="S294">
            <v>20.04</v>
          </cell>
          <cell r="T294">
            <v>25.05</v>
          </cell>
          <cell r="U294">
            <v>20.04</v>
          </cell>
          <cell r="V294" t="str">
            <v>158-122666-7</v>
          </cell>
          <cell r="X294" t="str">
            <v>Team Leader - H</v>
          </cell>
          <cell r="Y294" t="str">
            <v>1st</v>
          </cell>
        </row>
        <row r="295">
          <cell r="A295" t="str">
            <v>V-624</v>
          </cell>
          <cell r="B295" t="str">
            <v>Ms.</v>
          </cell>
          <cell r="C295" t="str">
            <v>CORREA</v>
          </cell>
          <cell r="D295" t="str">
            <v>Jessiel</v>
          </cell>
          <cell r="E295" t="str">
            <v>Sayco</v>
          </cell>
          <cell r="F295">
            <v>39097</v>
          </cell>
          <cell r="G295" t="str">
            <v>Design Assistant</v>
          </cell>
          <cell r="H295" t="str">
            <v>S</v>
          </cell>
          <cell r="I295">
            <v>17000</v>
          </cell>
          <cell r="J295">
            <v>8500</v>
          </cell>
          <cell r="K295">
            <v>558.9</v>
          </cell>
          <cell r="L295">
            <v>778.63</v>
          </cell>
          <cell r="M295">
            <v>97.33</v>
          </cell>
          <cell r="N295">
            <v>121.66</v>
          </cell>
          <cell r="O295">
            <v>97.33</v>
          </cell>
          <cell r="P295">
            <v>253.06</v>
          </cell>
          <cell r="Q295">
            <v>126.53</v>
          </cell>
          <cell r="R295">
            <v>164.49</v>
          </cell>
          <cell r="S295">
            <v>9.73</v>
          </cell>
          <cell r="T295">
            <v>12.17</v>
          </cell>
          <cell r="U295">
            <v>9.73</v>
          </cell>
          <cell r="V295" t="str">
            <v>158-122667-9</v>
          </cell>
          <cell r="X295" t="str">
            <v>CAD (H)</v>
          </cell>
          <cell r="Y295" t="str">
            <v>1st</v>
          </cell>
        </row>
        <row r="296">
          <cell r="A296" t="str">
            <v>V-625</v>
          </cell>
          <cell r="B296" t="str">
            <v>Ms.</v>
          </cell>
          <cell r="C296" t="str">
            <v>SIERRA</v>
          </cell>
          <cell r="D296" t="str">
            <v>Maria Elena</v>
          </cell>
          <cell r="E296" t="str">
            <v>Quiñones</v>
          </cell>
          <cell r="F296">
            <v>39104</v>
          </cell>
          <cell r="G296" t="str">
            <v>Administrative Clerk</v>
          </cell>
          <cell r="H296" t="str">
            <v>S</v>
          </cell>
          <cell r="I296">
            <v>15000</v>
          </cell>
          <cell r="J296">
            <v>7500</v>
          </cell>
          <cell r="K296">
            <v>493.15</v>
          </cell>
          <cell r="L296">
            <v>687.02</v>
          </cell>
          <cell r="M296">
            <v>85.88</v>
          </cell>
          <cell r="N296">
            <v>107.35</v>
          </cell>
          <cell r="O296">
            <v>85.88</v>
          </cell>
          <cell r="P296">
            <v>223.29</v>
          </cell>
          <cell r="Q296">
            <v>111.64</v>
          </cell>
          <cell r="R296">
            <v>145.13999999999999</v>
          </cell>
          <cell r="S296">
            <v>8.59</v>
          </cell>
          <cell r="T296">
            <v>10.74</v>
          </cell>
          <cell r="U296">
            <v>8.59</v>
          </cell>
          <cell r="V296" t="str">
            <v>158-122680-1</v>
          </cell>
          <cell r="X296" t="str">
            <v>Administrative Clerk</v>
          </cell>
          <cell r="Y296" t="str">
            <v>1st</v>
          </cell>
        </row>
        <row r="297">
          <cell r="A297" t="str">
            <v>V-626</v>
          </cell>
          <cell r="B297" t="str">
            <v>Ms.</v>
          </cell>
          <cell r="C297" t="str">
            <v>ECAT</v>
          </cell>
          <cell r="D297" t="str">
            <v>Monna Lissa</v>
          </cell>
          <cell r="E297" t="str">
            <v>Montajes</v>
          </cell>
          <cell r="F297">
            <v>39097</v>
          </cell>
          <cell r="G297" t="str">
            <v>CAD Encoder</v>
          </cell>
          <cell r="H297" t="str">
            <v>S</v>
          </cell>
          <cell r="I297">
            <v>12000</v>
          </cell>
          <cell r="J297">
            <v>6000</v>
          </cell>
          <cell r="K297">
            <v>394.52</v>
          </cell>
          <cell r="L297">
            <v>549.62</v>
          </cell>
          <cell r="M297">
            <v>68.7</v>
          </cell>
          <cell r="N297">
            <v>85.88</v>
          </cell>
          <cell r="O297">
            <v>68.7</v>
          </cell>
          <cell r="P297">
            <v>178.62</v>
          </cell>
          <cell r="Q297">
            <v>89.31</v>
          </cell>
          <cell r="R297">
            <v>116.1</v>
          </cell>
          <cell r="S297">
            <v>6.87</v>
          </cell>
          <cell r="T297">
            <v>8.59</v>
          </cell>
          <cell r="U297">
            <v>6.87</v>
          </cell>
          <cell r="V297" t="str">
            <v>158-122668-0</v>
          </cell>
          <cell r="X297" t="str">
            <v>CAD (H)</v>
          </cell>
          <cell r="Y297" t="str">
            <v>1st</v>
          </cell>
        </row>
        <row r="298">
          <cell r="A298" t="str">
            <v>V-627</v>
          </cell>
          <cell r="B298" t="str">
            <v>Ms.</v>
          </cell>
          <cell r="C298" t="str">
            <v>INTAL</v>
          </cell>
          <cell r="D298" t="str">
            <v>Mary Grace</v>
          </cell>
          <cell r="E298" t="str">
            <v>S</v>
          </cell>
          <cell r="F298">
            <v>39104</v>
          </cell>
          <cell r="G298" t="str">
            <v>CAD Encoder</v>
          </cell>
          <cell r="H298" t="str">
            <v>S</v>
          </cell>
          <cell r="I298">
            <v>10500</v>
          </cell>
          <cell r="J298">
            <v>5250</v>
          </cell>
          <cell r="K298">
            <v>345.21</v>
          </cell>
          <cell r="L298">
            <v>480.92</v>
          </cell>
          <cell r="M298">
            <v>60.12</v>
          </cell>
          <cell r="N298">
            <v>75.150000000000006</v>
          </cell>
          <cell r="O298">
            <v>60.12</v>
          </cell>
          <cell r="P298">
            <v>156.31</v>
          </cell>
          <cell r="Q298">
            <v>78.16</v>
          </cell>
          <cell r="R298">
            <v>101.6</v>
          </cell>
          <cell r="S298">
            <v>6.01</v>
          </cell>
          <cell r="T298">
            <v>7.52</v>
          </cell>
          <cell r="U298">
            <v>6.01</v>
          </cell>
          <cell r="V298" t="str">
            <v>158-122681-3</v>
          </cell>
          <cell r="X298" t="str">
            <v>CAD (H)</v>
          </cell>
          <cell r="Y298" t="str">
            <v>1st</v>
          </cell>
        </row>
        <row r="299">
          <cell r="A299" t="str">
            <v>V-628</v>
          </cell>
          <cell r="B299" t="str">
            <v>Mr.</v>
          </cell>
          <cell r="C299" t="str">
            <v>MANALILI</v>
          </cell>
          <cell r="D299" t="str">
            <v>Antonio Jr.</v>
          </cell>
          <cell r="E299" t="str">
            <v>P</v>
          </cell>
          <cell r="F299">
            <v>39097</v>
          </cell>
          <cell r="G299" t="str">
            <v>Designer 3 - (H)</v>
          </cell>
          <cell r="H299" t="str">
            <v>ME2</v>
          </cell>
          <cell r="I299">
            <v>25000</v>
          </cell>
          <cell r="J299">
            <v>12500</v>
          </cell>
          <cell r="K299">
            <v>821.92</v>
          </cell>
          <cell r="L299">
            <v>1145.04</v>
          </cell>
          <cell r="M299">
            <v>143.13</v>
          </cell>
          <cell r="N299">
            <v>178.91</v>
          </cell>
          <cell r="O299">
            <v>143.13</v>
          </cell>
          <cell r="P299">
            <v>372.14</v>
          </cell>
          <cell r="Q299">
            <v>186.07</v>
          </cell>
          <cell r="R299">
            <v>241.89</v>
          </cell>
          <cell r="S299">
            <v>14.31</v>
          </cell>
          <cell r="T299">
            <v>17.89</v>
          </cell>
          <cell r="U299">
            <v>14.31</v>
          </cell>
          <cell r="V299" t="str">
            <v>158-122665-5</v>
          </cell>
          <cell r="X299" t="str">
            <v>Team Leader - H</v>
          </cell>
          <cell r="Y299" t="str">
            <v>1st</v>
          </cell>
        </row>
        <row r="300">
          <cell r="A300" t="str">
            <v>V-629</v>
          </cell>
          <cell r="B300" t="str">
            <v>Mr.</v>
          </cell>
          <cell r="C300" t="str">
            <v>AMONTANO</v>
          </cell>
          <cell r="D300" t="str">
            <v>Abemelech</v>
          </cell>
          <cell r="E300" t="str">
            <v>Hiponia</v>
          </cell>
          <cell r="F300">
            <v>39114</v>
          </cell>
          <cell r="G300" t="str">
            <v>CAD Encoder (H)</v>
          </cell>
          <cell r="H300" t="str">
            <v>S</v>
          </cell>
          <cell r="I300">
            <v>13000</v>
          </cell>
          <cell r="J300">
            <v>6500</v>
          </cell>
          <cell r="K300">
            <v>427.4</v>
          </cell>
          <cell r="L300">
            <v>595.41999999999996</v>
          </cell>
          <cell r="M300">
            <v>74.430000000000007</v>
          </cell>
          <cell r="N300">
            <v>93.04</v>
          </cell>
          <cell r="O300">
            <v>74.430000000000007</v>
          </cell>
          <cell r="P300">
            <v>193.52</v>
          </cell>
          <cell r="Q300">
            <v>96.76</v>
          </cell>
          <cell r="R300">
            <v>125.79</v>
          </cell>
          <cell r="S300">
            <v>7.44</v>
          </cell>
          <cell r="T300">
            <v>9.3000000000000007</v>
          </cell>
          <cell r="U300">
            <v>7.44</v>
          </cell>
          <cell r="V300" t="str">
            <v>158-122695-3</v>
          </cell>
          <cell r="X300" t="str">
            <v>CAD (H)</v>
          </cell>
          <cell r="Y300" t="str">
            <v>1st</v>
          </cell>
        </row>
        <row r="301">
          <cell r="A301" t="str">
            <v>V-630</v>
          </cell>
          <cell r="B301" t="str">
            <v>Mr.</v>
          </cell>
          <cell r="C301" t="str">
            <v>CHUA</v>
          </cell>
          <cell r="D301" t="str">
            <v>Michael</v>
          </cell>
          <cell r="E301" t="str">
            <v>Galisim</v>
          </cell>
          <cell r="F301">
            <v>39114</v>
          </cell>
          <cell r="G301" t="str">
            <v>CAD Encoder (H)</v>
          </cell>
          <cell r="H301" t="str">
            <v>S</v>
          </cell>
          <cell r="I301">
            <v>13800</v>
          </cell>
          <cell r="J301">
            <v>6900</v>
          </cell>
          <cell r="K301">
            <v>453.7</v>
          </cell>
          <cell r="L301">
            <v>632.05999999999995</v>
          </cell>
          <cell r="M301">
            <v>79.010000000000005</v>
          </cell>
          <cell r="N301">
            <v>98.76</v>
          </cell>
          <cell r="O301">
            <v>79.010000000000005</v>
          </cell>
          <cell r="P301">
            <v>205.43</v>
          </cell>
          <cell r="Q301">
            <v>102.71</v>
          </cell>
          <cell r="R301">
            <v>133.53</v>
          </cell>
          <cell r="S301">
            <v>7.9</v>
          </cell>
          <cell r="T301">
            <v>9.8800000000000008</v>
          </cell>
          <cell r="U301">
            <v>7.9</v>
          </cell>
          <cell r="V301" t="str">
            <v>158-122692-8</v>
          </cell>
          <cell r="X301" t="str">
            <v>CAD (H)</v>
          </cell>
          <cell r="Y301" t="str">
            <v>1st</v>
          </cell>
        </row>
        <row r="302">
          <cell r="A302" t="str">
            <v>V-631</v>
          </cell>
          <cell r="B302" t="str">
            <v>Mr.</v>
          </cell>
          <cell r="C302" t="str">
            <v>CRISOSTOMO</v>
          </cell>
          <cell r="D302" t="str">
            <v>Christopher</v>
          </cell>
          <cell r="E302" t="str">
            <v>Bautista</v>
          </cell>
          <cell r="F302">
            <v>39114</v>
          </cell>
          <cell r="G302" t="str">
            <v>CAD Encoder (S)</v>
          </cell>
          <cell r="H302" t="str">
            <v>S</v>
          </cell>
          <cell r="I302">
            <v>13000</v>
          </cell>
          <cell r="J302">
            <v>6500</v>
          </cell>
          <cell r="K302">
            <v>427.4</v>
          </cell>
          <cell r="L302">
            <v>595.41999999999996</v>
          </cell>
          <cell r="M302">
            <v>74.430000000000007</v>
          </cell>
          <cell r="N302">
            <v>93.04</v>
          </cell>
          <cell r="O302">
            <v>74.430000000000007</v>
          </cell>
          <cell r="P302">
            <v>193.52</v>
          </cell>
          <cell r="Q302">
            <v>96.76</v>
          </cell>
          <cell r="R302">
            <v>125.79</v>
          </cell>
          <cell r="S302">
            <v>7.44</v>
          </cell>
          <cell r="T302">
            <v>9.3000000000000007</v>
          </cell>
          <cell r="U302">
            <v>7.44</v>
          </cell>
          <cell r="V302" t="str">
            <v>158-122694-1</v>
          </cell>
          <cell r="X302" t="str">
            <v>CAD (S)</v>
          </cell>
          <cell r="Y302" t="str">
            <v>1st</v>
          </cell>
        </row>
        <row r="303">
          <cell r="A303" t="str">
            <v>V-632</v>
          </cell>
          <cell r="B303" t="str">
            <v>Mr.</v>
          </cell>
          <cell r="C303" t="str">
            <v>FAVILA</v>
          </cell>
          <cell r="D303" t="str">
            <v>Dennis</v>
          </cell>
          <cell r="E303" t="str">
            <v>Quimpo</v>
          </cell>
          <cell r="F303">
            <v>39114</v>
          </cell>
          <cell r="G303" t="str">
            <v>CAD Encoder (H)</v>
          </cell>
          <cell r="H303" t="str">
            <v>S</v>
          </cell>
          <cell r="I303">
            <v>13200</v>
          </cell>
          <cell r="J303">
            <v>6600</v>
          </cell>
          <cell r="K303">
            <v>433.97</v>
          </cell>
          <cell r="L303">
            <v>604.58000000000004</v>
          </cell>
          <cell r="M303">
            <v>75.569999999999993</v>
          </cell>
          <cell r="N303">
            <v>94.46</v>
          </cell>
          <cell r="O303">
            <v>75.569999999999993</v>
          </cell>
          <cell r="P303">
            <v>196.48</v>
          </cell>
          <cell r="Q303">
            <v>98.24</v>
          </cell>
          <cell r="R303">
            <v>127.71</v>
          </cell>
          <cell r="S303">
            <v>7.56</v>
          </cell>
          <cell r="T303">
            <v>9.4499999999999993</v>
          </cell>
          <cell r="U303">
            <v>7.56</v>
          </cell>
          <cell r="V303" t="str">
            <v>158-122693-0</v>
          </cell>
          <cell r="X303" t="str">
            <v>CAD (S)</v>
          </cell>
          <cell r="Y303" t="str">
            <v>1st</v>
          </cell>
        </row>
        <row r="304">
          <cell r="A304" t="str">
            <v>V-633</v>
          </cell>
          <cell r="B304" t="str">
            <v>Mr.</v>
          </cell>
          <cell r="C304" t="str">
            <v>PEÑAFUERTE</v>
          </cell>
          <cell r="D304" t="str">
            <v>Joel</v>
          </cell>
          <cell r="E304" t="str">
            <v>Cuales</v>
          </cell>
          <cell r="F304">
            <v>39114</v>
          </cell>
          <cell r="G304" t="str">
            <v>CAD Encoder (H)</v>
          </cell>
          <cell r="H304" t="str">
            <v>S</v>
          </cell>
          <cell r="I304">
            <v>13800</v>
          </cell>
          <cell r="J304">
            <v>6900</v>
          </cell>
          <cell r="K304">
            <v>453.7</v>
          </cell>
          <cell r="L304">
            <v>632.05999999999995</v>
          </cell>
          <cell r="M304">
            <v>79.010000000000005</v>
          </cell>
          <cell r="N304">
            <v>98.76</v>
          </cell>
          <cell r="O304">
            <v>79.010000000000005</v>
          </cell>
          <cell r="P304">
            <v>205.43</v>
          </cell>
          <cell r="Q304">
            <v>102.71</v>
          </cell>
          <cell r="R304">
            <v>133.53</v>
          </cell>
          <cell r="S304">
            <v>7.9</v>
          </cell>
          <cell r="T304">
            <v>9.8800000000000008</v>
          </cell>
          <cell r="U304">
            <v>7.9</v>
          </cell>
          <cell r="V304" t="str">
            <v>158-122701-5</v>
          </cell>
          <cell r="X304" t="str">
            <v>CAD (H)</v>
          </cell>
          <cell r="Y304" t="str">
            <v>1st</v>
          </cell>
        </row>
        <row r="305">
          <cell r="A305" t="str">
            <v>V-634</v>
          </cell>
          <cell r="B305" t="str">
            <v>Mr.</v>
          </cell>
          <cell r="C305" t="str">
            <v>TORRES</v>
          </cell>
          <cell r="D305" t="str">
            <v>Ronaldo</v>
          </cell>
          <cell r="E305" t="str">
            <v>Tapang</v>
          </cell>
          <cell r="F305">
            <v>39114</v>
          </cell>
          <cell r="G305" t="str">
            <v>Designer 3 - (H)</v>
          </cell>
          <cell r="H305" t="str">
            <v>S</v>
          </cell>
          <cell r="I305">
            <v>35000</v>
          </cell>
          <cell r="J305">
            <v>17500</v>
          </cell>
          <cell r="K305">
            <v>1150.68</v>
          </cell>
          <cell r="L305">
            <v>1603.05</v>
          </cell>
          <cell r="M305">
            <v>200.38</v>
          </cell>
          <cell r="N305">
            <v>250.48</v>
          </cell>
          <cell r="O305">
            <v>200.38</v>
          </cell>
          <cell r="P305">
            <v>520.99</v>
          </cell>
          <cell r="Q305">
            <v>260.49</v>
          </cell>
          <cell r="R305">
            <v>338.64</v>
          </cell>
          <cell r="S305">
            <v>20.04</v>
          </cell>
          <cell r="T305">
            <v>25.05</v>
          </cell>
          <cell r="U305">
            <v>20.04</v>
          </cell>
          <cell r="V305" t="str">
            <v>158-122696-5</v>
          </cell>
          <cell r="X305" t="str">
            <v>Team Leader - H</v>
          </cell>
          <cell r="Y305" t="str">
            <v>1st</v>
          </cell>
        </row>
        <row r="306">
          <cell r="A306" t="str">
            <v>V-635</v>
          </cell>
          <cell r="B306" t="str">
            <v>Mr.</v>
          </cell>
          <cell r="C306" t="str">
            <v>PAGSOLINGAN</v>
          </cell>
          <cell r="D306" t="str">
            <v>John</v>
          </cell>
          <cell r="E306" t="str">
            <v>Tungol</v>
          </cell>
          <cell r="F306">
            <v>39118</v>
          </cell>
          <cell r="G306" t="str">
            <v>CAD Encoder</v>
          </cell>
          <cell r="H306" t="str">
            <v>S</v>
          </cell>
          <cell r="I306">
            <v>10500</v>
          </cell>
          <cell r="J306">
            <v>5250</v>
          </cell>
          <cell r="K306">
            <v>345.21</v>
          </cell>
          <cell r="L306">
            <v>480.92</v>
          </cell>
          <cell r="M306">
            <v>60.12</v>
          </cell>
          <cell r="N306">
            <v>75.150000000000006</v>
          </cell>
          <cell r="O306">
            <v>60.12</v>
          </cell>
          <cell r="P306">
            <v>156.31</v>
          </cell>
          <cell r="Q306">
            <v>78.16</v>
          </cell>
          <cell r="R306">
            <v>101.6</v>
          </cell>
          <cell r="S306">
            <v>6.01</v>
          </cell>
          <cell r="T306">
            <v>7.52</v>
          </cell>
          <cell r="U306">
            <v>6.01</v>
          </cell>
          <cell r="V306" t="str">
            <v>158-122702-7</v>
          </cell>
          <cell r="X306" t="str">
            <v>CAD (H)</v>
          </cell>
          <cell r="Y306" t="str">
            <v>1st</v>
          </cell>
        </row>
        <row r="307">
          <cell r="A307" t="str">
            <v>V-636</v>
          </cell>
          <cell r="B307" t="str">
            <v>Ms.</v>
          </cell>
          <cell r="C307" t="str">
            <v>AGULTO</v>
          </cell>
          <cell r="D307" t="str">
            <v>Krista Michelle</v>
          </cell>
          <cell r="E307" t="str">
            <v>Miravite</v>
          </cell>
          <cell r="F307">
            <v>39125</v>
          </cell>
          <cell r="G307" t="str">
            <v>Design Assistant</v>
          </cell>
          <cell r="H307" t="str">
            <v>S</v>
          </cell>
          <cell r="I307">
            <v>18000</v>
          </cell>
          <cell r="J307">
            <v>9000</v>
          </cell>
          <cell r="K307">
            <v>591.78</v>
          </cell>
          <cell r="L307">
            <v>824.43</v>
          </cell>
          <cell r="M307">
            <v>103.05</v>
          </cell>
          <cell r="N307">
            <v>128.81</v>
          </cell>
          <cell r="O307">
            <v>103.05</v>
          </cell>
          <cell r="P307">
            <v>267.93</v>
          </cell>
          <cell r="Q307">
            <v>133.97</v>
          </cell>
          <cell r="R307">
            <v>174.15</v>
          </cell>
          <cell r="S307">
            <v>10.31</v>
          </cell>
          <cell r="T307">
            <v>12.88</v>
          </cell>
          <cell r="U307">
            <v>10.31</v>
          </cell>
          <cell r="V307" t="str">
            <v>158-122707-6</v>
          </cell>
          <cell r="X307" t="str">
            <v>Design Assistant</v>
          </cell>
          <cell r="Y307" t="str">
            <v>1st</v>
          </cell>
        </row>
        <row r="308">
          <cell r="A308" t="str">
            <v>V-637</v>
          </cell>
          <cell r="B308" t="str">
            <v>Mr.</v>
          </cell>
          <cell r="C308" t="str">
            <v>RODRIGUEZ</v>
          </cell>
          <cell r="D308" t="str">
            <v>Edwin</v>
          </cell>
          <cell r="E308" t="str">
            <v>Mendoza</v>
          </cell>
          <cell r="F308">
            <v>39125</v>
          </cell>
          <cell r="G308" t="str">
            <v>Designer 3 - (H)</v>
          </cell>
          <cell r="H308" t="str">
            <v>ME3</v>
          </cell>
          <cell r="I308">
            <v>35000</v>
          </cell>
          <cell r="J308">
            <v>17500</v>
          </cell>
          <cell r="K308">
            <v>1150.68</v>
          </cell>
          <cell r="L308">
            <v>1603.05</v>
          </cell>
          <cell r="M308">
            <v>200.38</v>
          </cell>
          <cell r="N308">
            <v>250.48</v>
          </cell>
          <cell r="O308">
            <v>200.38</v>
          </cell>
          <cell r="P308">
            <v>520.99</v>
          </cell>
          <cell r="Q308">
            <v>260.49</v>
          </cell>
          <cell r="R308">
            <v>338.64</v>
          </cell>
          <cell r="S308">
            <v>20.04</v>
          </cell>
          <cell r="T308">
            <v>25.05</v>
          </cell>
          <cell r="U308">
            <v>20.04</v>
          </cell>
          <cell r="V308" t="str">
            <v>158-122705-2</v>
          </cell>
          <cell r="X308" t="str">
            <v>Team Leader - H</v>
          </cell>
          <cell r="Y308" t="str">
            <v>1st</v>
          </cell>
        </row>
        <row r="309">
          <cell r="A309" t="str">
            <v>V-638</v>
          </cell>
          <cell r="B309" t="str">
            <v>Mr.</v>
          </cell>
          <cell r="C309" t="str">
            <v>VILLONES</v>
          </cell>
          <cell r="D309" t="str">
            <v>Reynaldo Jr.</v>
          </cell>
          <cell r="E309" t="str">
            <v>Clerigo</v>
          </cell>
          <cell r="F309">
            <v>39126</v>
          </cell>
          <cell r="G309" t="str">
            <v>CAD Encoder</v>
          </cell>
          <cell r="H309" t="str">
            <v>S</v>
          </cell>
          <cell r="I309">
            <v>12000</v>
          </cell>
          <cell r="J309">
            <v>6000</v>
          </cell>
          <cell r="K309">
            <v>394.52</v>
          </cell>
          <cell r="L309">
            <v>549.62</v>
          </cell>
          <cell r="M309">
            <v>68.7</v>
          </cell>
          <cell r="N309">
            <v>85.88</v>
          </cell>
          <cell r="O309">
            <v>68.7</v>
          </cell>
          <cell r="P309">
            <v>178.62</v>
          </cell>
          <cell r="Q309">
            <v>89.31</v>
          </cell>
          <cell r="R309">
            <v>116.1</v>
          </cell>
          <cell r="S309">
            <v>6.87</v>
          </cell>
          <cell r="T309">
            <v>8.59</v>
          </cell>
          <cell r="U309">
            <v>6.87</v>
          </cell>
          <cell r="V309" t="str">
            <v>158-122708-8</v>
          </cell>
          <cell r="X309" t="str">
            <v>CAD (S)</v>
          </cell>
          <cell r="Y309" t="str">
            <v>1st</v>
          </cell>
        </row>
        <row r="310">
          <cell r="A310" t="str">
            <v>V-639</v>
          </cell>
          <cell r="B310" t="str">
            <v>Mr.</v>
          </cell>
          <cell r="C310" t="str">
            <v>NUVAL</v>
          </cell>
          <cell r="D310" t="str">
            <v>Dexter</v>
          </cell>
          <cell r="E310" t="str">
            <v>Caballero</v>
          </cell>
          <cell r="F310">
            <v>39129</v>
          </cell>
          <cell r="G310" t="str">
            <v>CAD Encoder</v>
          </cell>
          <cell r="H310" t="str">
            <v>S</v>
          </cell>
          <cell r="I310">
            <v>18000</v>
          </cell>
          <cell r="J310">
            <v>9000</v>
          </cell>
          <cell r="K310">
            <v>591.78</v>
          </cell>
          <cell r="L310">
            <v>824.43</v>
          </cell>
          <cell r="M310">
            <v>103.05</v>
          </cell>
          <cell r="N310">
            <v>128.81</v>
          </cell>
          <cell r="O310">
            <v>103.05</v>
          </cell>
          <cell r="P310">
            <v>267.93</v>
          </cell>
          <cell r="Q310">
            <v>133.97</v>
          </cell>
          <cell r="R310">
            <v>174.15</v>
          </cell>
          <cell r="S310">
            <v>10.31</v>
          </cell>
          <cell r="T310">
            <v>12.88</v>
          </cell>
          <cell r="U310">
            <v>10.31</v>
          </cell>
          <cell r="V310" t="str">
            <v>158-122714-3</v>
          </cell>
          <cell r="X310" t="str">
            <v>CAD (S)</v>
          </cell>
          <cell r="Y310" t="str">
            <v>1st</v>
          </cell>
        </row>
        <row r="311">
          <cell r="A311" t="str">
            <v>V-640</v>
          </cell>
          <cell r="B311" t="str">
            <v>Mr.</v>
          </cell>
          <cell r="C311" t="str">
            <v>SEGUNDO</v>
          </cell>
          <cell r="D311" t="str">
            <v>Dennis</v>
          </cell>
          <cell r="E311" t="str">
            <v>Pelijates</v>
          </cell>
          <cell r="F311">
            <v>39129</v>
          </cell>
          <cell r="G311" t="str">
            <v>CAD Encoder</v>
          </cell>
          <cell r="H311" t="str">
            <v>ME2</v>
          </cell>
          <cell r="I311">
            <v>13000</v>
          </cell>
          <cell r="J311">
            <v>6500</v>
          </cell>
          <cell r="K311">
            <v>427.4</v>
          </cell>
          <cell r="L311">
            <v>595.41999999999996</v>
          </cell>
          <cell r="M311">
            <v>74.430000000000007</v>
          </cell>
          <cell r="N311">
            <v>93.04</v>
          </cell>
          <cell r="O311">
            <v>74.430000000000007</v>
          </cell>
          <cell r="P311">
            <v>193.52</v>
          </cell>
          <cell r="Q311">
            <v>96.76</v>
          </cell>
          <cell r="R311">
            <v>125.79</v>
          </cell>
          <cell r="S311">
            <v>7.44</v>
          </cell>
          <cell r="T311">
            <v>9.3000000000000007</v>
          </cell>
          <cell r="U311">
            <v>7.44</v>
          </cell>
          <cell r="V311" t="str">
            <v>158-122715-5</v>
          </cell>
          <cell r="X311" t="str">
            <v>CAD (S)</v>
          </cell>
          <cell r="Y311" t="str">
            <v>1st</v>
          </cell>
        </row>
        <row r="312">
          <cell r="A312" t="str">
            <v>V-641</v>
          </cell>
          <cell r="B312" t="str">
            <v>Ms.</v>
          </cell>
          <cell r="C312" t="str">
            <v>FLANCIA</v>
          </cell>
          <cell r="D312" t="str">
            <v>Monica</v>
          </cell>
          <cell r="E312" t="str">
            <v>B</v>
          </cell>
          <cell r="F312">
            <v>39142</v>
          </cell>
          <cell r="G312" t="str">
            <v>CAD Encoder</v>
          </cell>
          <cell r="H312" t="str">
            <v>S</v>
          </cell>
          <cell r="I312">
            <v>10500</v>
          </cell>
          <cell r="J312">
            <v>5250</v>
          </cell>
          <cell r="K312">
            <v>345.21</v>
          </cell>
          <cell r="L312">
            <v>480.92</v>
          </cell>
          <cell r="M312">
            <v>60.12</v>
          </cell>
          <cell r="N312">
            <v>75.150000000000006</v>
          </cell>
          <cell r="O312">
            <v>60.12</v>
          </cell>
          <cell r="P312">
            <v>156.31</v>
          </cell>
          <cell r="Q312">
            <v>78.16</v>
          </cell>
          <cell r="R312">
            <v>101.6</v>
          </cell>
          <cell r="S312">
            <v>6.01</v>
          </cell>
          <cell r="T312">
            <v>7.52</v>
          </cell>
          <cell r="U312">
            <v>6.01</v>
          </cell>
          <cell r="V312" t="str">
            <v>to follow</v>
          </cell>
          <cell r="X312" t="str">
            <v>CAD (S)</v>
          </cell>
          <cell r="Y312" t="str">
            <v>1st</v>
          </cell>
        </row>
        <row r="313">
          <cell r="A313" t="str">
            <v>V-642</v>
          </cell>
          <cell r="B313" t="str">
            <v>Mr.</v>
          </cell>
          <cell r="C313" t="str">
            <v>MADRIDEO</v>
          </cell>
          <cell r="D313" t="str">
            <v>Nestor</v>
          </cell>
          <cell r="E313" t="str">
            <v>Mandane</v>
          </cell>
          <cell r="F313">
            <v>39142</v>
          </cell>
          <cell r="G313" t="str">
            <v>Designer 2</v>
          </cell>
          <cell r="H313" t="str">
            <v>ME</v>
          </cell>
          <cell r="I313">
            <v>45000</v>
          </cell>
          <cell r="J313">
            <v>22500</v>
          </cell>
          <cell r="K313">
            <v>1479.45</v>
          </cell>
          <cell r="L313">
            <v>2061.0700000000002</v>
          </cell>
          <cell r="M313">
            <v>257.63</v>
          </cell>
          <cell r="N313">
            <v>322.04000000000002</v>
          </cell>
          <cell r="O313">
            <v>257.63</v>
          </cell>
          <cell r="P313">
            <v>669.84</v>
          </cell>
          <cell r="Q313">
            <v>334.92</v>
          </cell>
          <cell r="R313">
            <v>435.39</v>
          </cell>
          <cell r="S313">
            <v>25.76</v>
          </cell>
          <cell r="T313">
            <v>32.200000000000003</v>
          </cell>
          <cell r="U313">
            <v>25.76</v>
          </cell>
          <cell r="V313" t="str">
            <v>158-122719-2</v>
          </cell>
          <cell r="X313" t="str">
            <v>Team Designer</v>
          </cell>
          <cell r="Y313" t="str">
            <v>1st</v>
          </cell>
        </row>
        <row r="314">
          <cell r="A314" t="str">
            <v>V-643</v>
          </cell>
          <cell r="B314" t="str">
            <v>Mr.</v>
          </cell>
          <cell r="C314" t="str">
            <v>REBAYA</v>
          </cell>
          <cell r="D314" t="str">
            <v>Billy Wilson</v>
          </cell>
          <cell r="E314" t="str">
            <v>Martin</v>
          </cell>
          <cell r="F314">
            <v>39142</v>
          </cell>
          <cell r="G314" t="str">
            <v>CAD Encoder</v>
          </cell>
          <cell r="H314" t="str">
            <v>S</v>
          </cell>
          <cell r="I314">
            <v>12000</v>
          </cell>
          <cell r="J314">
            <v>6000</v>
          </cell>
          <cell r="K314">
            <v>394.52</v>
          </cell>
          <cell r="L314">
            <v>549.62</v>
          </cell>
          <cell r="M314">
            <v>68.7</v>
          </cell>
          <cell r="N314">
            <v>85.88</v>
          </cell>
          <cell r="O314">
            <v>68.7</v>
          </cell>
          <cell r="P314">
            <v>178.62</v>
          </cell>
          <cell r="Q314">
            <v>89.31</v>
          </cell>
          <cell r="R314">
            <v>116.1</v>
          </cell>
          <cell r="S314">
            <v>6.87</v>
          </cell>
          <cell r="T314">
            <v>8.59</v>
          </cell>
          <cell r="U314">
            <v>6.87</v>
          </cell>
          <cell r="V314" t="str">
            <v>158-122716-7</v>
          </cell>
          <cell r="X314" t="str">
            <v>CAD (H)</v>
          </cell>
          <cell r="Y314" t="str">
            <v>1st</v>
          </cell>
        </row>
        <row r="315">
          <cell r="A315" t="str">
            <v>V-644</v>
          </cell>
          <cell r="B315" t="str">
            <v>Mr.</v>
          </cell>
          <cell r="C315" t="str">
            <v>VERTUDEZ</v>
          </cell>
          <cell r="D315" t="str">
            <v>Jaime</v>
          </cell>
          <cell r="E315" t="str">
            <v>Sombilla</v>
          </cell>
          <cell r="F315">
            <v>39142</v>
          </cell>
          <cell r="G315" t="str">
            <v>CAD Encoder</v>
          </cell>
          <cell r="H315" t="str">
            <v>ME3</v>
          </cell>
          <cell r="I315">
            <v>15000</v>
          </cell>
          <cell r="J315">
            <v>7500</v>
          </cell>
          <cell r="K315">
            <v>493.15</v>
          </cell>
          <cell r="L315">
            <v>687.02</v>
          </cell>
          <cell r="M315">
            <v>85.88</v>
          </cell>
          <cell r="N315">
            <v>107.35</v>
          </cell>
          <cell r="O315">
            <v>85.88</v>
          </cell>
          <cell r="P315">
            <v>223.29</v>
          </cell>
          <cell r="Q315">
            <v>111.64</v>
          </cell>
          <cell r="R315">
            <v>145.13999999999999</v>
          </cell>
          <cell r="S315">
            <v>8.59</v>
          </cell>
          <cell r="T315">
            <v>10.74</v>
          </cell>
          <cell r="U315">
            <v>8.59</v>
          </cell>
          <cell r="V315" t="str">
            <v>158-122731-3</v>
          </cell>
          <cell r="X315" t="str">
            <v>CAD (H)</v>
          </cell>
          <cell r="Y315" t="str">
            <v>1st</v>
          </cell>
        </row>
        <row r="316">
          <cell r="A316" t="str">
            <v>V-645</v>
          </cell>
          <cell r="B316" t="str">
            <v>Mr.</v>
          </cell>
          <cell r="C316" t="str">
            <v>GUERRA</v>
          </cell>
          <cell r="D316" t="str">
            <v>Marvin</v>
          </cell>
          <cell r="E316" t="str">
            <v>Faro</v>
          </cell>
          <cell r="F316">
            <v>39142</v>
          </cell>
          <cell r="G316" t="str">
            <v>CAD Encoder</v>
          </cell>
          <cell r="H316" t="str">
            <v>S</v>
          </cell>
          <cell r="I316">
            <v>10500</v>
          </cell>
          <cell r="J316">
            <v>5250</v>
          </cell>
          <cell r="K316">
            <v>345.21</v>
          </cell>
          <cell r="L316">
            <v>480.92</v>
          </cell>
          <cell r="M316">
            <v>60.12</v>
          </cell>
          <cell r="N316">
            <v>75.150000000000006</v>
          </cell>
          <cell r="O316">
            <v>60.12</v>
          </cell>
          <cell r="P316">
            <v>156.31</v>
          </cell>
          <cell r="Q316">
            <v>78.16</v>
          </cell>
          <cell r="R316">
            <v>101.6</v>
          </cell>
          <cell r="S316">
            <v>6.01</v>
          </cell>
          <cell r="T316">
            <v>7.52</v>
          </cell>
          <cell r="U316">
            <v>6.01</v>
          </cell>
          <cell r="V316" t="str">
            <v>158-122721-0</v>
          </cell>
          <cell r="X316" t="str">
            <v>CAD (S)</v>
          </cell>
          <cell r="Y316" t="str">
            <v>1st</v>
          </cell>
        </row>
        <row r="317">
          <cell r="A317" t="str">
            <v>V-646</v>
          </cell>
          <cell r="B317" t="str">
            <v>Ms.</v>
          </cell>
          <cell r="C317" t="str">
            <v>SOL</v>
          </cell>
          <cell r="D317" t="str">
            <v>Kay Lenz</v>
          </cell>
          <cell r="E317" t="str">
            <v>Buizon</v>
          </cell>
          <cell r="F317">
            <v>39142</v>
          </cell>
          <cell r="G317" t="str">
            <v>CAD Encoder</v>
          </cell>
          <cell r="H317" t="str">
            <v>S</v>
          </cell>
          <cell r="I317">
            <v>10500</v>
          </cell>
          <cell r="J317">
            <v>5250</v>
          </cell>
          <cell r="K317">
            <v>345.21</v>
          </cell>
          <cell r="L317">
            <v>480.92</v>
          </cell>
          <cell r="M317">
            <v>60.12</v>
          </cell>
          <cell r="N317">
            <v>75.150000000000006</v>
          </cell>
          <cell r="O317">
            <v>60.12</v>
          </cell>
          <cell r="P317">
            <v>156.31</v>
          </cell>
          <cell r="Q317">
            <v>78.16</v>
          </cell>
          <cell r="R317">
            <v>101.6</v>
          </cell>
          <cell r="S317">
            <v>6.01</v>
          </cell>
          <cell r="T317">
            <v>7.52</v>
          </cell>
          <cell r="U317">
            <v>6.01</v>
          </cell>
          <cell r="V317" t="str">
            <v>158-122730-1</v>
          </cell>
          <cell r="X317" t="str">
            <v>CAD (H)</v>
          </cell>
          <cell r="Y317" t="str">
            <v>1st</v>
          </cell>
          <cell r="Z317" t="str">
            <v>Resigned effective 23 Feb 2008 to work in architectural firm</v>
          </cell>
        </row>
        <row r="318">
          <cell r="A318" t="str">
            <v>V-648</v>
          </cell>
          <cell r="B318" t="str">
            <v>Mr.</v>
          </cell>
          <cell r="C318" t="str">
            <v>ALMACEN</v>
          </cell>
          <cell r="D318" t="str">
            <v>Noel</v>
          </cell>
          <cell r="E318" t="str">
            <v>Guhel</v>
          </cell>
          <cell r="F318">
            <v>39142</v>
          </cell>
          <cell r="G318" t="str">
            <v>CAD Encoder</v>
          </cell>
          <cell r="H318" t="str">
            <v>S</v>
          </cell>
          <cell r="I318">
            <v>10500</v>
          </cell>
          <cell r="J318">
            <v>5250</v>
          </cell>
          <cell r="K318">
            <v>345.21</v>
          </cell>
          <cell r="L318">
            <v>480.92</v>
          </cell>
          <cell r="M318">
            <v>60.12</v>
          </cell>
          <cell r="N318">
            <v>75.150000000000006</v>
          </cell>
          <cell r="O318">
            <v>60.12</v>
          </cell>
          <cell r="P318">
            <v>156.31</v>
          </cell>
          <cell r="Q318">
            <v>78.16</v>
          </cell>
          <cell r="R318">
            <v>101.6</v>
          </cell>
          <cell r="S318">
            <v>6.01</v>
          </cell>
          <cell r="T318">
            <v>7.52</v>
          </cell>
          <cell r="U318">
            <v>6.01</v>
          </cell>
          <cell r="V318" t="str">
            <v>158-122720-9</v>
          </cell>
          <cell r="X318" t="str">
            <v>CAD (S)</v>
          </cell>
          <cell r="Y318" t="str">
            <v>1st</v>
          </cell>
        </row>
        <row r="319">
          <cell r="A319" t="str">
            <v>V-649</v>
          </cell>
          <cell r="B319" t="str">
            <v>Mr.</v>
          </cell>
          <cell r="C319" t="str">
            <v>TORIBIO</v>
          </cell>
          <cell r="D319" t="str">
            <v xml:space="preserve">Manuel Jr. </v>
          </cell>
          <cell r="E319" t="str">
            <v>Sanchez</v>
          </cell>
          <cell r="F319">
            <v>39146</v>
          </cell>
          <cell r="G319" t="str">
            <v>CAD Encoder</v>
          </cell>
          <cell r="H319" t="str">
            <v>S</v>
          </cell>
          <cell r="I319">
            <v>10500</v>
          </cell>
          <cell r="J319">
            <v>5250</v>
          </cell>
          <cell r="K319">
            <v>345.21</v>
          </cell>
          <cell r="L319">
            <v>480.92</v>
          </cell>
          <cell r="M319">
            <v>60.12</v>
          </cell>
          <cell r="N319">
            <v>75.150000000000006</v>
          </cell>
          <cell r="O319">
            <v>60.12</v>
          </cell>
          <cell r="P319">
            <v>156.31</v>
          </cell>
          <cell r="Q319">
            <v>78.16</v>
          </cell>
          <cell r="R319">
            <v>101.6</v>
          </cell>
          <cell r="S319">
            <v>6.01</v>
          </cell>
          <cell r="T319">
            <v>7.52</v>
          </cell>
          <cell r="U319">
            <v>6.01</v>
          </cell>
          <cell r="V319" t="str">
            <v>158-122725-8</v>
          </cell>
          <cell r="X319" t="str">
            <v>CAD (S)</v>
          </cell>
          <cell r="Y319" t="str">
            <v>1st</v>
          </cell>
        </row>
        <row r="320">
          <cell r="A320" t="str">
            <v>V-650</v>
          </cell>
          <cell r="B320" t="str">
            <v>Mr.</v>
          </cell>
          <cell r="C320" t="str">
            <v>CAJEGAS</v>
          </cell>
          <cell r="D320" t="str">
            <v>Adrian Rey</v>
          </cell>
          <cell r="E320" t="str">
            <v>Catudio</v>
          </cell>
          <cell r="F320">
            <v>39146</v>
          </cell>
          <cell r="G320" t="str">
            <v>CAD Encoder</v>
          </cell>
          <cell r="H320" t="str">
            <v>S</v>
          </cell>
          <cell r="I320">
            <v>12000</v>
          </cell>
          <cell r="J320">
            <v>6000</v>
          </cell>
          <cell r="K320">
            <v>394.52</v>
          </cell>
          <cell r="L320">
            <v>549.62</v>
          </cell>
          <cell r="M320">
            <v>68.7</v>
          </cell>
          <cell r="N320">
            <v>85.88</v>
          </cell>
          <cell r="O320">
            <v>68.7</v>
          </cell>
          <cell r="P320">
            <v>178.62</v>
          </cell>
          <cell r="Q320">
            <v>89.31</v>
          </cell>
          <cell r="R320">
            <v>116.1</v>
          </cell>
          <cell r="S320">
            <v>6.87</v>
          </cell>
          <cell r="T320">
            <v>8.59</v>
          </cell>
          <cell r="U320">
            <v>6.87</v>
          </cell>
          <cell r="V320" t="str">
            <v>158-122724-6</v>
          </cell>
          <cell r="X320" t="str">
            <v>CAD (S)</v>
          </cell>
          <cell r="Y320" t="str">
            <v>1st</v>
          </cell>
        </row>
        <row r="321">
          <cell r="A321" t="str">
            <v>V-651</v>
          </cell>
          <cell r="B321" t="str">
            <v>Mr.</v>
          </cell>
          <cell r="C321" t="str">
            <v>CONCORDIA</v>
          </cell>
          <cell r="D321" t="str">
            <v>Richmond Oliver</v>
          </cell>
          <cell r="E321" t="str">
            <v>C</v>
          </cell>
          <cell r="F321">
            <v>39154</v>
          </cell>
          <cell r="G321" t="str">
            <v>Designer 3 - (H)</v>
          </cell>
          <cell r="H321" t="str">
            <v>S</v>
          </cell>
          <cell r="I321">
            <v>30000</v>
          </cell>
          <cell r="J321">
            <v>15000</v>
          </cell>
          <cell r="K321">
            <v>986.3</v>
          </cell>
          <cell r="L321">
            <v>1374.05</v>
          </cell>
          <cell r="M321">
            <v>171.76</v>
          </cell>
          <cell r="N321">
            <v>214.7</v>
          </cell>
          <cell r="O321">
            <v>171.76</v>
          </cell>
          <cell r="P321">
            <v>446.58</v>
          </cell>
          <cell r="Q321">
            <v>223.29</v>
          </cell>
          <cell r="R321">
            <v>290.27</v>
          </cell>
          <cell r="S321">
            <v>17.18</v>
          </cell>
          <cell r="T321">
            <v>21.47</v>
          </cell>
          <cell r="U321">
            <v>17.18</v>
          </cell>
          <cell r="V321" t="str">
            <v>158-122738-6</v>
          </cell>
          <cell r="X321" t="str">
            <v>Team Leader - H</v>
          </cell>
          <cell r="Y321" t="str">
            <v>1st</v>
          </cell>
        </row>
        <row r="322">
          <cell r="A322" t="str">
            <v>V-652</v>
          </cell>
          <cell r="B322" t="str">
            <v>Mr.</v>
          </cell>
          <cell r="C322" t="str">
            <v>BONAGUA</v>
          </cell>
          <cell r="D322" t="str">
            <v>Erwin</v>
          </cell>
          <cell r="E322" t="str">
            <v>Dellosa</v>
          </cell>
          <cell r="F322">
            <v>39157</v>
          </cell>
          <cell r="G322" t="str">
            <v>CAD Encoder</v>
          </cell>
          <cell r="H322" t="str">
            <v>S</v>
          </cell>
          <cell r="I322">
            <v>10500</v>
          </cell>
          <cell r="J322">
            <v>5250</v>
          </cell>
          <cell r="K322">
            <v>345.21</v>
          </cell>
          <cell r="L322">
            <v>480.92</v>
          </cell>
          <cell r="M322">
            <v>60.12</v>
          </cell>
          <cell r="N322">
            <v>75.150000000000006</v>
          </cell>
          <cell r="O322">
            <v>60.12</v>
          </cell>
          <cell r="P322">
            <v>156.31</v>
          </cell>
          <cell r="Q322">
            <v>78.16</v>
          </cell>
          <cell r="R322">
            <v>101.6</v>
          </cell>
          <cell r="S322">
            <v>6.01</v>
          </cell>
          <cell r="T322">
            <v>7.52</v>
          </cell>
          <cell r="U322">
            <v>6.01</v>
          </cell>
          <cell r="V322" t="str">
            <v>158-122735-0</v>
          </cell>
          <cell r="X322" t="str">
            <v>CAD (H)</v>
          </cell>
          <cell r="Y322" t="str">
            <v>1st</v>
          </cell>
        </row>
        <row r="323">
          <cell r="A323" t="str">
            <v>V-653</v>
          </cell>
          <cell r="B323" t="str">
            <v>Ms.</v>
          </cell>
          <cell r="C323" t="str">
            <v>LUSTAN</v>
          </cell>
          <cell r="D323" t="str">
            <v>Mary Rose</v>
          </cell>
          <cell r="E323" t="str">
            <v>Gunao</v>
          </cell>
          <cell r="F323">
            <v>39157</v>
          </cell>
          <cell r="G323" t="str">
            <v>CAD Encoder</v>
          </cell>
          <cell r="H323" t="str">
            <v>S</v>
          </cell>
          <cell r="I323">
            <v>10500</v>
          </cell>
          <cell r="J323">
            <v>5250</v>
          </cell>
          <cell r="K323">
            <v>345.21</v>
          </cell>
          <cell r="L323">
            <v>480.92</v>
          </cell>
          <cell r="M323">
            <v>60.12</v>
          </cell>
          <cell r="N323">
            <v>75.150000000000006</v>
          </cell>
          <cell r="O323">
            <v>60.12</v>
          </cell>
          <cell r="P323">
            <v>156.31</v>
          </cell>
          <cell r="Q323">
            <v>78.16</v>
          </cell>
          <cell r="R323">
            <v>101.6</v>
          </cell>
          <cell r="S323">
            <v>6.01</v>
          </cell>
          <cell r="T323">
            <v>7.52</v>
          </cell>
          <cell r="U323">
            <v>6.01</v>
          </cell>
          <cell r="V323" t="str">
            <v>158-122736-2</v>
          </cell>
          <cell r="X323" t="str">
            <v>CAD (H)</v>
          </cell>
          <cell r="Y323" t="str">
            <v>1st</v>
          </cell>
        </row>
        <row r="324">
          <cell r="A324" t="str">
            <v>V-654</v>
          </cell>
          <cell r="B324" t="str">
            <v>Mr.</v>
          </cell>
          <cell r="C324" t="str">
            <v>SEVERO</v>
          </cell>
          <cell r="D324" t="str">
            <v xml:space="preserve">Frederick </v>
          </cell>
          <cell r="E324" t="str">
            <v>Banton</v>
          </cell>
          <cell r="F324">
            <v>39157</v>
          </cell>
          <cell r="G324" t="str">
            <v>Designer 3 - (H)</v>
          </cell>
          <cell r="H324" t="str">
            <v>ME2</v>
          </cell>
          <cell r="I324">
            <v>35000</v>
          </cell>
          <cell r="J324">
            <v>17500</v>
          </cell>
          <cell r="K324">
            <v>1150.68</v>
          </cell>
          <cell r="L324">
            <v>1603.05</v>
          </cell>
          <cell r="M324">
            <v>200.38</v>
          </cell>
          <cell r="N324">
            <v>250.48</v>
          </cell>
          <cell r="O324">
            <v>200.38</v>
          </cell>
          <cell r="P324">
            <v>520.99</v>
          </cell>
          <cell r="Q324">
            <v>260.49</v>
          </cell>
          <cell r="R324">
            <v>338.64</v>
          </cell>
          <cell r="S324">
            <v>20.04</v>
          </cell>
          <cell r="T324">
            <v>25.05</v>
          </cell>
          <cell r="U324">
            <v>20.04</v>
          </cell>
          <cell r="V324" t="str">
            <v>158-122734-9</v>
          </cell>
          <cell r="X324" t="str">
            <v>Team Leader - H</v>
          </cell>
          <cell r="Y324" t="str">
            <v>1st</v>
          </cell>
        </row>
        <row r="325">
          <cell r="A325" t="str">
            <v>V-655</v>
          </cell>
          <cell r="B325" t="str">
            <v>Ms.</v>
          </cell>
          <cell r="C325" t="str">
            <v>MOSQUEDA</v>
          </cell>
          <cell r="D325" t="str">
            <v>Charlene</v>
          </cell>
          <cell r="E325" t="str">
            <v>De Leon</v>
          </cell>
          <cell r="F325">
            <v>39160</v>
          </cell>
          <cell r="G325" t="str">
            <v>Recruitment Officer</v>
          </cell>
          <cell r="H325" t="str">
            <v>S</v>
          </cell>
          <cell r="I325">
            <v>20000</v>
          </cell>
          <cell r="J325">
            <v>10000</v>
          </cell>
          <cell r="K325">
            <v>657.53</v>
          </cell>
          <cell r="L325">
            <v>916.03</v>
          </cell>
          <cell r="M325">
            <v>114.5</v>
          </cell>
          <cell r="N325">
            <v>143.13</v>
          </cell>
          <cell r="O325">
            <v>114.5</v>
          </cell>
          <cell r="P325">
            <v>297.7</v>
          </cell>
          <cell r="Q325">
            <v>148.85</v>
          </cell>
          <cell r="R325">
            <v>193.51</v>
          </cell>
          <cell r="S325">
            <v>11.45</v>
          </cell>
          <cell r="T325">
            <v>14.31</v>
          </cell>
          <cell r="U325">
            <v>11.45</v>
          </cell>
          <cell r="V325" t="str">
            <v>158-122742-8</v>
          </cell>
          <cell r="X325" t="str">
            <v>Recruitment Officer</v>
          </cell>
          <cell r="Y325" t="str">
            <v>1st</v>
          </cell>
        </row>
        <row r="326">
          <cell r="A326" t="str">
            <v>V-656</v>
          </cell>
          <cell r="B326" t="str">
            <v>Mr.</v>
          </cell>
          <cell r="C326" t="str">
            <v>CRISTOBAL</v>
          </cell>
          <cell r="D326" t="str">
            <v>Dennis</v>
          </cell>
          <cell r="E326" t="str">
            <v>Dela Cruz</v>
          </cell>
          <cell r="F326">
            <v>39167</v>
          </cell>
          <cell r="G326" t="str">
            <v>Designer 3 - (H)</v>
          </cell>
          <cell r="H326" t="str">
            <v>ME1</v>
          </cell>
          <cell r="I326">
            <v>25000</v>
          </cell>
          <cell r="J326">
            <v>12500</v>
          </cell>
          <cell r="K326">
            <v>821.92</v>
          </cell>
          <cell r="L326">
            <v>1145.04</v>
          </cell>
          <cell r="M326">
            <v>143.13</v>
          </cell>
          <cell r="N326">
            <v>178.91</v>
          </cell>
          <cell r="O326">
            <v>143.13</v>
          </cell>
          <cell r="P326">
            <v>372.14</v>
          </cell>
          <cell r="Q326">
            <v>186.07</v>
          </cell>
          <cell r="R326">
            <v>241.89</v>
          </cell>
          <cell r="S326">
            <v>14.31</v>
          </cell>
          <cell r="T326">
            <v>17.89</v>
          </cell>
          <cell r="U326">
            <v>14.31</v>
          </cell>
          <cell r="V326" t="str">
            <v>158-122746-5</v>
          </cell>
          <cell r="X326" t="str">
            <v>Team Leader - H</v>
          </cell>
          <cell r="Y326" t="str">
            <v>1st</v>
          </cell>
          <cell r="Z326" t="str">
            <v>Resigned effective 18 Jan 2008 to transfer to BCA</v>
          </cell>
        </row>
        <row r="327">
          <cell r="A327" t="str">
            <v>V-657</v>
          </cell>
          <cell r="B327" t="str">
            <v>Mr.</v>
          </cell>
          <cell r="C327" t="str">
            <v>CASTARITAS</v>
          </cell>
          <cell r="D327" t="str">
            <v>Ron Erick</v>
          </cell>
          <cell r="E327" t="str">
            <v>Delos Reyes</v>
          </cell>
          <cell r="F327">
            <v>39182</v>
          </cell>
          <cell r="G327" t="str">
            <v>CAD Encoder</v>
          </cell>
          <cell r="H327" t="str">
            <v>S</v>
          </cell>
          <cell r="I327">
            <v>10500</v>
          </cell>
          <cell r="J327">
            <v>5250</v>
          </cell>
          <cell r="K327">
            <v>345.21</v>
          </cell>
          <cell r="L327">
            <v>480.92</v>
          </cell>
          <cell r="M327">
            <v>60.12</v>
          </cell>
          <cell r="N327">
            <v>75.150000000000006</v>
          </cell>
          <cell r="O327">
            <v>60.12</v>
          </cell>
          <cell r="P327">
            <v>156.31</v>
          </cell>
          <cell r="Q327">
            <v>78.16</v>
          </cell>
          <cell r="R327">
            <v>101.6</v>
          </cell>
          <cell r="S327">
            <v>6.01</v>
          </cell>
          <cell r="T327">
            <v>7.52</v>
          </cell>
          <cell r="U327">
            <v>6.01</v>
          </cell>
          <cell r="V327" t="str">
            <v>158-122756-8</v>
          </cell>
          <cell r="X327" t="str">
            <v>CAD (H)</v>
          </cell>
          <cell r="Y327" t="str">
            <v>1st</v>
          </cell>
        </row>
        <row r="328">
          <cell r="A328" t="str">
            <v>V-658</v>
          </cell>
          <cell r="B328" t="str">
            <v>Ms.</v>
          </cell>
          <cell r="C328" t="str">
            <v>DICEN</v>
          </cell>
          <cell r="D328" t="str">
            <v>Maria Theresa</v>
          </cell>
          <cell r="E328" t="str">
            <v>Binamira</v>
          </cell>
          <cell r="F328">
            <v>39182</v>
          </cell>
          <cell r="G328" t="str">
            <v>HR Clerk</v>
          </cell>
          <cell r="H328" t="str">
            <v>S</v>
          </cell>
          <cell r="I328">
            <v>10500</v>
          </cell>
          <cell r="J328">
            <v>5250</v>
          </cell>
          <cell r="K328">
            <v>345.21</v>
          </cell>
          <cell r="L328">
            <v>480.92</v>
          </cell>
          <cell r="M328">
            <v>60.12</v>
          </cell>
          <cell r="N328">
            <v>75.150000000000006</v>
          </cell>
          <cell r="O328">
            <v>60.12</v>
          </cell>
          <cell r="P328">
            <v>156.31</v>
          </cell>
          <cell r="Q328">
            <v>78.16</v>
          </cell>
          <cell r="R328">
            <v>101.6</v>
          </cell>
          <cell r="S328">
            <v>6.01</v>
          </cell>
          <cell r="T328">
            <v>7.52</v>
          </cell>
          <cell r="U328">
            <v>6.01</v>
          </cell>
          <cell r="V328" t="str">
            <v>158-122764-7</v>
          </cell>
          <cell r="X328" t="str">
            <v>HR Clerk</v>
          </cell>
          <cell r="Y328" t="str">
            <v>1st</v>
          </cell>
        </row>
        <row r="329">
          <cell r="A329" t="str">
            <v>V-659</v>
          </cell>
          <cell r="B329" t="str">
            <v>Mr.</v>
          </cell>
          <cell r="C329" t="str">
            <v>GALVEZ</v>
          </cell>
          <cell r="D329" t="str">
            <v>Edjie</v>
          </cell>
          <cell r="E329" t="str">
            <v>Agustin</v>
          </cell>
          <cell r="F329">
            <v>39182</v>
          </cell>
          <cell r="G329" t="str">
            <v>CAD Encoder</v>
          </cell>
          <cell r="H329" t="str">
            <v>S</v>
          </cell>
          <cell r="I329">
            <v>10500</v>
          </cell>
          <cell r="J329">
            <v>5250</v>
          </cell>
          <cell r="K329">
            <v>345.21</v>
          </cell>
          <cell r="L329">
            <v>480.92</v>
          </cell>
          <cell r="M329">
            <v>60.12</v>
          </cell>
          <cell r="N329">
            <v>75.150000000000006</v>
          </cell>
          <cell r="O329">
            <v>60.12</v>
          </cell>
          <cell r="P329">
            <v>156.31</v>
          </cell>
          <cell r="Q329">
            <v>78.16</v>
          </cell>
          <cell r="R329">
            <v>101.6</v>
          </cell>
          <cell r="S329">
            <v>6.01</v>
          </cell>
          <cell r="T329">
            <v>7.52</v>
          </cell>
          <cell r="U329">
            <v>6.01</v>
          </cell>
          <cell r="V329" t="str">
            <v>158-122755-6</v>
          </cell>
          <cell r="X329" t="str">
            <v>CAD (H)</v>
          </cell>
          <cell r="Y329" t="str">
            <v>1st</v>
          </cell>
          <cell r="Z329" t="str">
            <v>Resigned effective 18 Feb 08 to finish thesis in UP</v>
          </cell>
        </row>
        <row r="330">
          <cell r="A330" t="str">
            <v>V-660</v>
          </cell>
          <cell r="B330" t="str">
            <v>Mr.</v>
          </cell>
          <cell r="C330" t="str">
            <v xml:space="preserve">JACINTO </v>
          </cell>
          <cell r="D330" t="str">
            <v>Benjamin Jr.</v>
          </cell>
          <cell r="E330" t="str">
            <v>Questas</v>
          </cell>
          <cell r="F330">
            <v>39182</v>
          </cell>
          <cell r="G330" t="str">
            <v>CAD Encoder</v>
          </cell>
          <cell r="H330" t="str">
            <v>S</v>
          </cell>
          <cell r="I330">
            <v>10500</v>
          </cell>
          <cell r="J330">
            <v>5250</v>
          </cell>
          <cell r="K330">
            <v>345.21</v>
          </cell>
          <cell r="L330">
            <v>480.92</v>
          </cell>
          <cell r="M330">
            <v>60.12</v>
          </cell>
          <cell r="N330">
            <v>75.150000000000006</v>
          </cell>
          <cell r="O330">
            <v>60.12</v>
          </cell>
          <cell r="P330">
            <v>156.31</v>
          </cell>
          <cell r="Q330">
            <v>78.16</v>
          </cell>
          <cell r="R330">
            <v>101.6</v>
          </cell>
          <cell r="S330">
            <v>6.01</v>
          </cell>
          <cell r="T330">
            <v>7.52</v>
          </cell>
          <cell r="U330">
            <v>6.01</v>
          </cell>
          <cell r="V330" t="str">
            <v>158-122761-1</v>
          </cell>
          <cell r="X330" t="str">
            <v>CAD (H)</v>
          </cell>
          <cell r="Y330" t="str">
            <v>1st</v>
          </cell>
          <cell r="Z330" t="str">
            <v>Resigned effective 05 August 2007</v>
          </cell>
        </row>
        <row r="331">
          <cell r="A331" t="str">
            <v>V-661</v>
          </cell>
          <cell r="B331" t="str">
            <v>Mr.</v>
          </cell>
          <cell r="C331" t="str">
            <v>OBRADOR</v>
          </cell>
          <cell r="D331" t="str">
            <v>Mon Christopher</v>
          </cell>
          <cell r="E331" t="str">
            <v>Arellano</v>
          </cell>
          <cell r="F331">
            <v>39182</v>
          </cell>
          <cell r="G331" t="str">
            <v>CAD Encoder</v>
          </cell>
          <cell r="H331" t="str">
            <v>S</v>
          </cell>
          <cell r="I331">
            <v>10500</v>
          </cell>
          <cell r="J331">
            <v>5250</v>
          </cell>
          <cell r="K331">
            <v>345.21</v>
          </cell>
          <cell r="L331">
            <v>480.92</v>
          </cell>
          <cell r="M331">
            <v>60.12</v>
          </cell>
          <cell r="N331">
            <v>75.150000000000006</v>
          </cell>
          <cell r="O331">
            <v>60.12</v>
          </cell>
          <cell r="P331">
            <v>156.31</v>
          </cell>
          <cell r="Q331">
            <v>78.16</v>
          </cell>
          <cell r="R331">
            <v>101.6</v>
          </cell>
          <cell r="S331">
            <v>6.01</v>
          </cell>
          <cell r="T331">
            <v>7.52</v>
          </cell>
          <cell r="U331">
            <v>6.01</v>
          </cell>
          <cell r="V331" t="str">
            <v>158-122779-9</v>
          </cell>
          <cell r="X331" t="str">
            <v>CAD (H)</v>
          </cell>
          <cell r="Y331" t="str">
            <v>1st</v>
          </cell>
          <cell r="Z331" t="str">
            <v>Resigned effective 03 December 2007/30 day notice waived</v>
          </cell>
        </row>
        <row r="332">
          <cell r="A332" t="str">
            <v>V-662</v>
          </cell>
          <cell r="B332" t="str">
            <v>Mr.</v>
          </cell>
          <cell r="C332" t="str">
            <v>SEE</v>
          </cell>
          <cell r="D332" t="str">
            <v>Dreyfuss</v>
          </cell>
          <cell r="E332" t="str">
            <v>Eserio</v>
          </cell>
          <cell r="F332">
            <v>39182</v>
          </cell>
          <cell r="G332" t="str">
            <v>Translator</v>
          </cell>
          <cell r="H332" t="str">
            <v>S</v>
          </cell>
          <cell r="I332">
            <v>12000</v>
          </cell>
          <cell r="J332">
            <v>6000</v>
          </cell>
          <cell r="K332">
            <v>394.52</v>
          </cell>
          <cell r="L332">
            <v>549.62</v>
          </cell>
          <cell r="M332">
            <v>68.7</v>
          </cell>
          <cell r="N332">
            <v>85.88</v>
          </cell>
          <cell r="O332">
            <v>68.7</v>
          </cell>
          <cell r="P332">
            <v>178.62</v>
          </cell>
          <cell r="Q332">
            <v>89.31</v>
          </cell>
          <cell r="R332">
            <v>116.1</v>
          </cell>
          <cell r="S332">
            <v>6.87</v>
          </cell>
          <cell r="T332">
            <v>8.59</v>
          </cell>
          <cell r="U332">
            <v>6.87</v>
          </cell>
          <cell r="V332" t="str">
            <v>158-122759-3</v>
          </cell>
          <cell r="X332" t="str">
            <v>Translator</v>
          </cell>
          <cell r="Y332" t="str">
            <v>1st</v>
          </cell>
        </row>
        <row r="333">
          <cell r="A333" t="str">
            <v>V-663</v>
          </cell>
          <cell r="B333" t="str">
            <v>Mr.</v>
          </cell>
          <cell r="C333" t="str">
            <v>PANCHO</v>
          </cell>
          <cell r="D333" t="str">
            <v>Florentino</v>
          </cell>
          <cell r="E333" t="str">
            <v>Sasi</v>
          </cell>
          <cell r="F333">
            <v>39188</v>
          </cell>
          <cell r="G333" t="str">
            <v>Designer 3 - (H)</v>
          </cell>
          <cell r="H333" t="str">
            <v>S</v>
          </cell>
          <cell r="I333">
            <v>20000</v>
          </cell>
          <cell r="J333">
            <v>10000</v>
          </cell>
          <cell r="K333">
            <v>657.53</v>
          </cell>
          <cell r="L333">
            <v>916.03</v>
          </cell>
          <cell r="M333">
            <v>114.5</v>
          </cell>
          <cell r="N333">
            <v>143.13</v>
          </cell>
          <cell r="O333">
            <v>114.5</v>
          </cell>
          <cell r="P333">
            <v>297.7</v>
          </cell>
          <cell r="Q333">
            <v>148.85</v>
          </cell>
          <cell r="R333">
            <v>193.51</v>
          </cell>
          <cell r="S333">
            <v>11.45</v>
          </cell>
          <cell r="T333">
            <v>14.31</v>
          </cell>
          <cell r="U333">
            <v>11.45</v>
          </cell>
          <cell r="V333" t="str">
            <v>158-122763-5</v>
          </cell>
          <cell r="X333" t="str">
            <v>Team Leader - H</v>
          </cell>
          <cell r="Y333" t="str">
            <v>1st</v>
          </cell>
        </row>
        <row r="334">
          <cell r="A334" t="str">
            <v>V-664</v>
          </cell>
          <cell r="B334" t="str">
            <v>Mr.</v>
          </cell>
          <cell r="C334" t="str">
            <v>BUENAVENTURA</v>
          </cell>
          <cell r="D334" t="str">
            <v>Bernard</v>
          </cell>
          <cell r="E334" t="str">
            <v>Calica</v>
          </cell>
          <cell r="F334">
            <v>39188</v>
          </cell>
          <cell r="G334" t="str">
            <v>CAD Encoder</v>
          </cell>
          <cell r="H334" t="str">
            <v>S</v>
          </cell>
          <cell r="I334">
            <v>10500</v>
          </cell>
          <cell r="J334">
            <v>5250</v>
          </cell>
          <cell r="K334">
            <v>345.21</v>
          </cell>
          <cell r="L334">
            <v>480.92</v>
          </cell>
          <cell r="M334">
            <v>60.12</v>
          </cell>
          <cell r="N334">
            <v>75.150000000000006</v>
          </cell>
          <cell r="O334">
            <v>60.12</v>
          </cell>
          <cell r="P334">
            <v>156.31</v>
          </cell>
          <cell r="Q334">
            <v>78.16</v>
          </cell>
          <cell r="R334">
            <v>101.6</v>
          </cell>
          <cell r="S334">
            <v>6.01</v>
          </cell>
          <cell r="T334">
            <v>7.52</v>
          </cell>
          <cell r="U334">
            <v>6.01</v>
          </cell>
          <cell r="V334" t="str">
            <v>158-122762-3</v>
          </cell>
          <cell r="X334" t="str">
            <v>CAD (S)</v>
          </cell>
          <cell r="Y334" t="str">
            <v>1st</v>
          </cell>
        </row>
        <row r="335">
          <cell r="A335" t="str">
            <v>V-665</v>
          </cell>
          <cell r="B335" t="str">
            <v>Mr.</v>
          </cell>
          <cell r="C335" t="str">
            <v>ALBANO</v>
          </cell>
          <cell r="D335" t="str">
            <v>Galahad</v>
          </cell>
          <cell r="E335" t="str">
            <v>Advincula</v>
          </cell>
          <cell r="F335">
            <v>39195</v>
          </cell>
          <cell r="G335" t="str">
            <v>CAD Encoder</v>
          </cell>
          <cell r="H335" t="str">
            <v>ME2</v>
          </cell>
          <cell r="I335">
            <v>12000</v>
          </cell>
          <cell r="J335">
            <v>6000</v>
          </cell>
          <cell r="K335">
            <v>394.52</v>
          </cell>
          <cell r="L335">
            <v>549.62</v>
          </cell>
          <cell r="M335">
            <v>68.7</v>
          </cell>
          <cell r="N335">
            <v>85.88</v>
          </cell>
          <cell r="O335">
            <v>68.7</v>
          </cell>
          <cell r="P335">
            <v>178.62</v>
          </cell>
          <cell r="Q335">
            <v>89.31</v>
          </cell>
          <cell r="R335">
            <v>116.1</v>
          </cell>
          <cell r="S335">
            <v>6.87</v>
          </cell>
          <cell r="T335">
            <v>8.59</v>
          </cell>
          <cell r="U335">
            <v>6.87</v>
          </cell>
          <cell r="V335" t="str">
            <v>158-122773-8</v>
          </cell>
          <cell r="X335" t="str">
            <v>CAD (H)</v>
          </cell>
          <cell r="Y335" t="str">
            <v>1st</v>
          </cell>
        </row>
        <row r="336">
          <cell r="A336" t="str">
            <v>V-666</v>
          </cell>
          <cell r="B336" t="str">
            <v>Mr.</v>
          </cell>
          <cell r="C336" t="str">
            <v>ALFARO</v>
          </cell>
          <cell r="D336" t="str">
            <v>Romel</v>
          </cell>
          <cell r="E336" t="str">
            <v>Luciano</v>
          </cell>
          <cell r="F336">
            <v>39195</v>
          </cell>
          <cell r="G336" t="str">
            <v>CAD Encoder</v>
          </cell>
          <cell r="H336" t="str">
            <v>S</v>
          </cell>
          <cell r="I336">
            <v>10500</v>
          </cell>
          <cell r="J336">
            <v>5250</v>
          </cell>
          <cell r="K336">
            <v>345.21</v>
          </cell>
          <cell r="L336">
            <v>480.92</v>
          </cell>
          <cell r="M336">
            <v>60.12</v>
          </cell>
          <cell r="N336">
            <v>75.150000000000006</v>
          </cell>
          <cell r="O336">
            <v>60.12</v>
          </cell>
          <cell r="P336">
            <v>156.31</v>
          </cell>
          <cell r="Q336">
            <v>78.16</v>
          </cell>
          <cell r="R336">
            <v>101.6</v>
          </cell>
          <cell r="S336">
            <v>6.01</v>
          </cell>
          <cell r="T336">
            <v>7.52</v>
          </cell>
          <cell r="U336">
            <v>6.01</v>
          </cell>
          <cell r="V336" t="str">
            <v>158-122768-4</v>
          </cell>
          <cell r="X336" t="str">
            <v>CAD (H)</v>
          </cell>
          <cell r="Y336" t="str">
            <v>1st</v>
          </cell>
        </row>
        <row r="337">
          <cell r="A337" t="str">
            <v>V-667</v>
          </cell>
          <cell r="B337" t="str">
            <v>Ms.</v>
          </cell>
          <cell r="C337" t="str">
            <v>ANGELES</v>
          </cell>
          <cell r="D337" t="str">
            <v xml:space="preserve">Sheila </v>
          </cell>
          <cell r="E337" t="str">
            <v>Olano</v>
          </cell>
          <cell r="F337">
            <v>39218</v>
          </cell>
          <cell r="G337" t="str">
            <v>Designer 3 - (S)</v>
          </cell>
          <cell r="H337" t="str">
            <v>S</v>
          </cell>
          <cell r="I337">
            <v>20000</v>
          </cell>
          <cell r="J337">
            <v>10000</v>
          </cell>
          <cell r="K337">
            <v>657.53</v>
          </cell>
          <cell r="L337">
            <v>916.03</v>
          </cell>
          <cell r="M337">
            <v>114.5</v>
          </cell>
          <cell r="N337">
            <v>143.13</v>
          </cell>
          <cell r="O337">
            <v>114.5</v>
          </cell>
          <cell r="P337">
            <v>297.7</v>
          </cell>
          <cell r="Q337">
            <v>148.85</v>
          </cell>
          <cell r="R337">
            <v>193.51</v>
          </cell>
          <cell r="S337">
            <v>11.45</v>
          </cell>
          <cell r="T337">
            <v>14.31</v>
          </cell>
          <cell r="U337">
            <v>11.45</v>
          </cell>
          <cell r="V337" t="str">
            <v>158-122793-3</v>
          </cell>
          <cell r="X337" t="str">
            <v>Team Leader</v>
          </cell>
          <cell r="Y337" t="str">
            <v>1st</v>
          </cell>
        </row>
        <row r="338">
          <cell r="A338" t="str">
            <v>V-668</v>
          </cell>
          <cell r="B338" t="str">
            <v>Mr.</v>
          </cell>
          <cell r="C338" t="str">
            <v>BANGCALE</v>
          </cell>
          <cell r="D338" t="str">
            <v>Arman</v>
          </cell>
          <cell r="E338" t="str">
            <v>Aniban</v>
          </cell>
          <cell r="F338">
            <v>39195</v>
          </cell>
          <cell r="G338" t="str">
            <v>CAD Encoder</v>
          </cell>
          <cell r="H338" t="str">
            <v>S</v>
          </cell>
          <cell r="I338">
            <v>12000</v>
          </cell>
          <cell r="J338">
            <v>6000</v>
          </cell>
          <cell r="K338">
            <v>394.52</v>
          </cell>
          <cell r="L338">
            <v>549.62</v>
          </cell>
          <cell r="M338">
            <v>68.7</v>
          </cell>
          <cell r="N338">
            <v>85.88</v>
          </cell>
          <cell r="O338">
            <v>68.7</v>
          </cell>
          <cell r="P338">
            <v>178.62</v>
          </cell>
          <cell r="Q338">
            <v>89.31</v>
          </cell>
          <cell r="R338">
            <v>116.1</v>
          </cell>
          <cell r="S338">
            <v>6.87</v>
          </cell>
          <cell r="T338">
            <v>8.59</v>
          </cell>
          <cell r="U338">
            <v>6.87</v>
          </cell>
          <cell r="V338" t="str">
            <v>158-122767-2</v>
          </cell>
          <cell r="X338" t="str">
            <v>CAD (S)</v>
          </cell>
          <cell r="Y338" t="str">
            <v>1st</v>
          </cell>
        </row>
        <row r="339">
          <cell r="A339" t="str">
            <v>V-669</v>
          </cell>
          <cell r="B339" t="str">
            <v>Mr.</v>
          </cell>
          <cell r="C339" t="str">
            <v>MARIWA</v>
          </cell>
          <cell r="D339" t="str">
            <v>Bensoud</v>
          </cell>
          <cell r="E339" t="str">
            <v>Urin</v>
          </cell>
          <cell r="F339">
            <v>39195</v>
          </cell>
          <cell r="G339" t="str">
            <v>CAD Encoder</v>
          </cell>
          <cell r="H339" t="str">
            <v>S</v>
          </cell>
          <cell r="I339">
            <v>15000</v>
          </cell>
          <cell r="J339">
            <v>7500</v>
          </cell>
          <cell r="K339">
            <v>493.15</v>
          </cell>
          <cell r="L339">
            <v>687.02</v>
          </cell>
          <cell r="M339">
            <v>85.88</v>
          </cell>
          <cell r="N339">
            <v>107.35</v>
          </cell>
          <cell r="O339">
            <v>85.88</v>
          </cell>
          <cell r="P339">
            <v>223.29</v>
          </cell>
          <cell r="Q339">
            <v>111.64</v>
          </cell>
          <cell r="R339">
            <v>145.13999999999999</v>
          </cell>
          <cell r="S339">
            <v>8.59</v>
          </cell>
          <cell r="T339">
            <v>10.74</v>
          </cell>
          <cell r="U339">
            <v>8.59</v>
          </cell>
          <cell r="V339" t="str">
            <v>158-122769-6</v>
          </cell>
          <cell r="X339" t="str">
            <v>CAD (H)</v>
          </cell>
          <cell r="Y339" t="str">
            <v>1st</v>
          </cell>
          <cell r="Z339" t="str">
            <v>Resigned effective 30 Nov 2007</v>
          </cell>
        </row>
        <row r="340">
          <cell r="A340" t="str">
            <v>V-670</v>
          </cell>
          <cell r="B340" t="str">
            <v>Mr.</v>
          </cell>
          <cell r="C340" t="str">
            <v>REYES</v>
          </cell>
          <cell r="D340" t="str">
            <v>Edwin</v>
          </cell>
          <cell r="E340" t="str">
            <v>Nobleza</v>
          </cell>
          <cell r="F340">
            <v>39195</v>
          </cell>
          <cell r="G340" t="str">
            <v>CAD Encoder</v>
          </cell>
          <cell r="H340" t="str">
            <v>S</v>
          </cell>
          <cell r="I340">
            <v>12000</v>
          </cell>
          <cell r="J340">
            <v>6000</v>
          </cell>
          <cell r="K340">
            <v>394.52</v>
          </cell>
          <cell r="L340">
            <v>549.62</v>
          </cell>
          <cell r="M340">
            <v>68.7</v>
          </cell>
          <cell r="N340">
            <v>85.88</v>
          </cell>
          <cell r="O340">
            <v>68.7</v>
          </cell>
          <cell r="P340">
            <v>178.62</v>
          </cell>
          <cell r="Q340">
            <v>89.31</v>
          </cell>
          <cell r="R340">
            <v>116.1</v>
          </cell>
          <cell r="S340">
            <v>6.87</v>
          </cell>
          <cell r="T340">
            <v>8.59</v>
          </cell>
          <cell r="U340">
            <v>6.87</v>
          </cell>
          <cell r="V340" t="str">
            <v>158-122770-2</v>
          </cell>
          <cell r="X340" t="str">
            <v>CAD (H)</v>
          </cell>
          <cell r="Y340" t="str">
            <v>1st</v>
          </cell>
        </row>
        <row r="341">
          <cell r="A341" t="str">
            <v>V-671</v>
          </cell>
          <cell r="B341" t="str">
            <v xml:space="preserve">Ms. </v>
          </cell>
          <cell r="C341" t="str">
            <v>RODRIGUEZ</v>
          </cell>
          <cell r="D341" t="str">
            <v>Leste</v>
          </cell>
          <cell r="E341" t="str">
            <v>Besas</v>
          </cell>
          <cell r="F341">
            <v>39195</v>
          </cell>
          <cell r="G341" t="str">
            <v>Assistant Schedule Officer</v>
          </cell>
          <cell r="H341" t="str">
            <v>S</v>
          </cell>
          <cell r="I341">
            <v>20000</v>
          </cell>
          <cell r="J341">
            <v>10000</v>
          </cell>
          <cell r="K341">
            <v>657.53</v>
          </cell>
          <cell r="L341">
            <v>916.03</v>
          </cell>
          <cell r="M341">
            <v>114.5</v>
          </cell>
          <cell r="N341">
            <v>143.13</v>
          </cell>
          <cell r="O341">
            <v>114.5</v>
          </cell>
          <cell r="P341">
            <v>297.7</v>
          </cell>
          <cell r="Q341">
            <v>148.85</v>
          </cell>
          <cell r="R341">
            <v>193.51</v>
          </cell>
          <cell r="S341">
            <v>11.45</v>
          </cell>
          <cell r="T341">
            <v>14.31</v>
          </cell>
          <cell r="U341">
            <v>11.45</v>
          </cell>
          <cell r="V341" t="str">
            <v>158-122789-1</v>
          </cell>
          <cell r="X341" t="str">
            <v>Assistant Schedule Officer</v>
          </cell>
          <cell r="Y341" t="str">
            <v>1st</v>
          </cell>
          <cell r="Z341" t="str">
            <v>Resigned effective 15 Feb 08 to work abroad</v>
          </cell>
        </row>
        <row r="342">
          <cell r="A342" t="str">
            <v>V-672</v>
          </cell>
          <cell r="B342" t="str">
            <v>Ms.</v>
          </cell>
          <cell r="C342" t="str">
            <v>PALACIO</v>
          </cell>
          <cell r="D342" t="str">
            <v>Mary Kristine</v>
          </cell>
          <cell r="E342" t="str">
            <v>Ubante</v>
          </cell>
          <cell r="F342">
            <v>39188</v>
          </cell>
          <cell r="G342" t="str">
            <v>CAD Encoder</v>
          </cell>
          <cell r="H342" t="str">
            <v>S</v>
          </cell>
          <cell r="I342">
            <v>12000</v>
          </cell>
          <cell r="J342">
            <v>6000</v>
          </cell>
          <cell r="K342">
            <v>394.52</v>
          </cell>
          <cell r="L342">
            <v>549.62</v>
          </cell>
          <cell r="M342">
            <v>68.7</v>
          </cell>
          <cell r="N342">
            <v>85.88</v>
          </cell>
          <cell r="O342">
            <v>68.7</v>
          </cell>
          <cell r="P342">
            <v>178.62</v>
          </cell>
          <cell r="Q342">
            <v>89.31</v>
          </cell>
          <cell r="R342">
            <v>116.1</v>
          </cell>
          <cell r="S342">
            <v>6.87</v>
          </cell>
          <cell r="T342">
            <v>8.59</v>
          </cell>
          <cell r="U342">
            <v>6.87</v>
          </cell>
          <cell r="V342" t="str">
            <v>158-122765-9</v>
          </cell>
          <cell r="X342" t="str">
            <v>CAD (H)</v>
          </cell>
          <cell r="Y342" t="str">
            <v>1st</v>
          </cell>
        </row>
        <row r="343">
          <cell r="A343" t="str">
            <v>V-673</v>
          </cell>
          <cell r="B343" t="str">
            <v>Mr.</v>
          </cell>
          <cell r="C343" t="str">
            <v>DE BELEN</v>
          </cell>
          <cell r="D343" t="str">
            <v>Angelo Lorenzo</v>
          </cell>
          <cell r="E343" t="str">
            <v>Saclao</v>
          </cell>
          <cell r="F343">
            <v>39188</v>
          </cell>
          <cell r="G343" t="str">
            <v>CAD Encoder</v>
          </cell>
          <cell r="H343" t="str">
            <v>S</v>
          </cell>
          <cell r="I343">
            <v>12000</v>
          </cell>
          <cell r="J343">
            <v>6000</v>
          </cell>
          <cell r="K343">
            <v>394.52</v>
          </cell>
          <cell r="L343">
            <v>549.62</v>
          </cell>
          <cell r="M343">
            <v>68.7</v>
          </cell>
          <cell r="N343">
            <v>85.88</v>
          </cell>
          <cell r="O343">
            <v>68.7</v>
          </cell>
          <cell r="P343">
            <v>178.62</v>
          </cell>
          <cell r="Q343">
            <v>89.31</v>
          </cell>
          <cell r="R343">
            <v>116.1</v>
          </cell>
          <cell r="S343">
            <v>6.87</v>
          </cell>
          <cell r="T343">
            <v>8.59</v>
          </cell>
          <cell r="U343">
            <v>6.87</v>
          </cell>
          <cell r="V343" t="str">
            <v>158-122766-0</v>
          </cell>
          <cell r="X343" t="str">
            <v>CAD (H)</v>
          </cell>
          <cell r="Y343" t="str">
            <v>1st</v>
          </cell>
        </row>
        <row r="344">
          <cell r="A344" t="str">
            <v>V-674</v>
          </cell>
          <cell r="B344" t="str">
            <v>Mr.</v>
          </cell>
          <cell r="C344" t="str">
            <v>DAYRO</v>
          </cell>
          <cell r="D344" t="str">
            <v>Manuel</v>
          </cell>
          <cell r="E344" t="str">
            <v>Mangali</v>
          </cell>
          <cell r="F344">
            <v>39204</v>
          </cell>
          <cell r="G344" t="str">
            <v>Designer 3 - (H)</v>
          </cell>
          <cell r="H344" t="str">
            <v>ME2</v>
          </cell>
          <cell r="I344">
            <v>40000</v>
          </cell>
          <cell r="J344">
            <v>20000</v>
          </cell>
          <cell r="K344">
            <v>1315.07</v>
          </cell>
          <cell r="L344">
            <v>1832.06</v>
          </cell>
          <cell r="M344">
            <v>229.01</v>
          </cell>
          <cell r="N344">
            <v>286.26</v>
          </cell>
          <cell r="O344">
            <v>229.01</v>
          </cell>
          <cell r="P344">
            <v>595.42999999999995</v>
          </cell>
          <cell r="Q344">
            <v>297.70999999999998</v>
          </cell>
          <cell r="R344">
            <v>387.03</v>
          </cell>
          <cell r="S344">
            <v>22.9</v>
          </cell>
          <cell r="T344">
            <v>28.63</v>
          </cell>
          <cell r="U344">
            <v>22.9</v>
          </cell>
          <cell r="V344" t="str">
            <v>158-122790-8</v>
          </cell>
          <cell r="X344" t="str">
            <v>Team Leader - H</v>
          </cell>
          <cell r="Y344" t="str">
            <v>1st</v>
          </cell>
        </row>
        <row r="345">
          <cell r="A345" t="str">
            <v>V-675</v>
          </cell>
          <cell r="B345" t="str">
            <v>Mr.</v>
          </cell>
          <cell r="C345" t="str">
            <v>DE LEON</v>
          </cell>
          <cell r="D345" t="str">
            <v>Eduardo Jr.</v>
          </cell>
          <cell r="E345" t="str">
            <v>Tuason</v>
          </cell>
          <cell r="F345">
            <v>39218</v>
          </cell>
          <cell r="G345" t="str">
            <v>Designer 3 - (H)</v>
          </cell>
          <cell r="H345" t="str">
            <v>S</v>
          </cell>
          <cell r="I345">
            <v>38000</v>
          </cell>
          <cell r="J345">
            <v>19000</v>
          </cell>
          <cell r="K345">
            <v>1249.32</v>
          </cell>
          <cell r="L345">
            <v>1740.46</v>
          </cell>
          <cell r="M345">
            <v>217.56</v>
          </cell>
          <cell r="N345">
            <v>271.95</v>
          </cell>
          <cell r="O345">
            <v>217.56</v>
          </cell>
          <cell r="P345">
            <v>565.66</v>
          </cell>
          <cell r="Q345">
            <v>282.83</v>
          </cell>
          <cell r="R345">
            <v>367.68</v>
          </cell>
          <cell r="S345">
            <v>21.76</v>
          </cell>
          <cell r="T345">
            <v>27.2</v>
          </cell>
          <cell r="U345">
            <v>21.76</v>
          </cell>
          <cell r="V345" t="str">
            <v>158-122796-9</v>
          </cell>
          <cell r="X345" t="str">
            <v>Team Leader - H</v>
          </cell>
          <cell r="Y345" t="str">
            <v>1st</v>
          </cell>
        </row>
        <row r="346">
          <cell r="A346" t="str">
            <v>V-676</v>
          </cell>
          <cell r="B346" t="str">
            <v>Mr.</v>
          </cell>
          <cell r="C346" t="str">
            <v>DIMALANTA</v>
          </cell>
          <cell r="D346" t="str">
            <v>Kennent</v>
          </cell>
          <cell r="E346" t="str">
            <v>Dimla</v>
          </cell>
          <cell r="F346">
            <v>39204</v>
          </cell>
          <cell r="G346" t="str">
            <v>Graphic Artist</v>
          </cell>
          <cell r="H346" t="str">
            <v>S</v>
          </cell>
          <cell r="I346">
            <v>18000</v>
          </cell>
          <cell r="J346">
            <v>9000</v>
          </cell>
          <cell r="K346">
            <v>591.78</v>
          </cell>
          <cell r="L346">
            <v>824.43</v>
          </cell>
          <cell r="M346">
            <v>103.05</v>
          </cell>
          <cell r="N346">
            <v>128.81</v>
          </cell>
          <cell r="O346">
            <v>103.05</v>
          </cell>
          <cell r="P346">
            <v>267.93</v>
          </cell>
          <cell r="Q346">
            <v>133.97</v>
          </cell>
          <cell r="R346">
            <v>174.15</v>
          </cell>
          <cell r="S346">
            <v>10.31</v>
          </cell>
          <cell r="T346">
            <v>12.88</v>
          </cell>
          <cell r="U346">
            <v>10.31</v>
          </cell>
          <cell r="V346" t="str">
            <v>158-122788-0</v>
          </cell>
          <cell r="X346" t="str">
            <v>Graphic Artist</v>
          </cell>
          <cell r="Y346" t="str">
            <v>1st</v>
          </cell>
          <cell r="Z346" t="str">
            <v>AWOL as per MPM 25 Jul 2007</v>
          </cell>
        </row>
        <row r="347">
          <cell r="A347" t="str">
            <v>V-677</v>
          </cell>
          <cell r="B347" t="str">
            <v>Ms.</v>
          </cell>
          <cell r="C347" t="str">
            <v>PACATANG</v>
          </cell>
          <cell r="D347" t="str">
            <v>Louella</v>
          </cell>
          <cell r="E347" t="str">
            <v>G</v>
          </cell>
          <cell r="F347">
            <v>39204</v>
          </cell>
          <cell r="G347" t="str">
            <v>CAD Encoder</v>
          </cell>
          <cell r="H347" t="str">
            <v>S</v>
          </cell>
          <cell r="I347">
            <v>12000</v>
          </cell>
          <cell r="J347">
            <v>6000</v>
          </cell>
          <cell r="K347">
            <v>394.52</v>
          </cell>
          <cell r="L347">
            <v>549.62</v>
          </cell>
          <cell r="M347">
            <v>68.7</v>
          </cell>
          <cell r="N347">
            <v>85.88</v>
          </cell>
          <cell r="O347">
            <v>68.7</v>
          </cell>
          <cell r="P347">
            <v>178.62</v>
          </cell>
          <cell r="Q347">
            <v>89.31</v>
          </cell>
          <cell r="R347">
            <v>116.1</v>
          </cell>
          <cell r="S347">
            <v>6.87</v>
          </cell>
          <cell r="T347">
            <v>8.59</v>
          </cell>
          <cell r="U347">
            <v>6.87</v>
          </cell>
          <cell r="V347" t="str">
            <v>158-122792-1</v>
          </cell>
          <cell r="X347" t="str">
            <v>CAD(H)</v>
          </cell>
          <cell r="Y347" t="str">
            <v>1st</v>
          </cell>
        </row>
        <row r="348">
          <cell r="A348" t="str">
            <v>V-678</v>
          </cell>
          <cell r="B348" t="str">
            <v>Mr.</v>
          </cell>
          <cell r="C348" t="str">
            <v>ANURAN</v>
          </cell>
          <cell r="D348" t="str">
            <v>Irane</v>
          </cell>
          <cell r="E348" t="str">
            <v>Balaquit</v>
          </cell>
          <cell r="F348">
            <v>39218</v>
          </cell>
          <cell r="G348" t="str">
            <v>CAD Encoder</v>
          </cell>
          <cell r="H348" t="str">
            <v>S</v>
          </cell>
          <cell r="I348">
            <v>10500</v>
          </cell>
          <cell r="J348">
            <v>5250</v>
          </cell>
          <cell r="K348">
            <v>345.21</v>
          </cell>
          <cell r="L348">
            <v>480.92</v>
          </cell>
          <cell r="M348">
            <v>60.12</v>
          </cell>
          <cell r="N348">
            <v>75.150000000000006</v>
          </cell>
          <cell r="O348">
            <v>60.12</v>
          </cell>
          <cell r="P348">
            <v>156.31</v>
          </cell>
          <cell r="Q348">
            <v>78.16</v>
          </cell>
          <cell r="R348">
            <v>101.6</v>
          </cell>
          <cell r="S348">
            <v>6.01</v>
          </cell>
          <cell r="T348">
            <v>7.52</v>
          </cell>
          <cell r="U348">
            <v>6.01</v>
          </cell>
          <cell r="V348" t="str">
            <v>158-122797-0</v>
          </cell>
          <cell r="X348" t="str">
            <v>CAD(H)</v>
          </cell>
          <cell r="Y348" t="str">
            <v>1st</v>
          </cell>
        </row>
        <row r="349">
          <cell r="A349" t="str">
            <v>V-679</v>
          </cell>
          <cell r="B349" t="str">
            <v>Mr.</v>
          </cell>
          <cell r="C349" t="str">
            <v>VOCAL</v>
          </cell>
          <cell r="D349" t="str">
            <v>Marc-Ray</v>
          </cell>
          <cell r="E349" t="str">
            <v>Gabatin</v>
          </cell>
          <cell r="F349">
            <v>39204</v>
          </cell>
          <cell r="G349" t="str">
            <v>Designer 3 - (H)</v>
          </cell>
          <cell r="H349" t="str">
            <v>ME2</v>
          </cell>
          <cell r="I349">
            <v>30000</v>
          </cell>
          <cell r="J349">
            <v>15000</v>
          </cell>
          <cell r="K349">
            <v>986.3</v>
          </cell>
          <cell r="L349">
            <v>1374.05</v>
          </cell>
          <cell r="M349">
            <v>171.76</v>
          </cell>
          <cell r="N349">
            <v>214.7</v>
          </cell>
          <cell r="O349">
            <v>171.76</v>
          </cell>
          <cell r="P349">
            <v>446.58</v>
          </cell>
          <cell r="Q349">
            <v>223.29</v>
          </cell>
          <cell r="R349">
            <v>290.27</v>
          </cell>
          <cell r="S349">
            <v>17.18</v>
          </cell>
          <cell r="T349">
            <v>21.47</v>
          </cell>
          <cell r="U349">
            <v>17.18</v>
          </cell>
          <cell r="V349" t="str">
            <v>158-122787-8</v>
          </cell>
          <cell r="X349" t="str">
            <v>Team Leader - H</v>
          </cell>
          <cell r="Y349" t="str">
            <v>1st</v>
          </cell>
        </row>
        <row r="350">
          <cell r="A350" t="str">
            <v>V-680</v>
          </cell>
          <cell r="B350" t="str">
            <v>Mr.</v>
          </cell>
          <cell r="C350" t="str">
            <v>COLLANTES</v>
          </cell>
          <cell r="D350" t="str">
            <v>Dennis</v>
          </cell>
          <cell r="E350" t="str">
            <v>Palma</v>
          </cell>
          <cell r="F350">
            <v>39209</v>
          </cell>
          <cell r="G350" t="str">
            <v>Designer 3 - (H)</v>
          </cell>
          <cell r="H350" t="str">
            <v>ME2</v>
          </cell>
          <cell r="I350">
            <v>25000</v>
          </cell>
          <cell r="J350">
            <v>12500</v>
          </cell>
          <cell r="K350">
            <v>821.92</v>
          </cell>
          <cell r="L350">
            <v>1145.04</v>
          </cell>
          <cell r="M350">
            <v>143.13</v>
          </cell>
          <cell r="N350">
            <v>178.91</v>
          </cell>
          <cell r="O350">
            <v>143.13</v>
          </cell>
          <cell r="P350">
            <v>372.14</v>
          </cell>
          <cell r="Q350">
            <v>186.07</v>
          </cell>
          <cell r="R350">
            <v>241.89</v>
          </cell>
          <cell r="S350">
            <v>14.31</v>
          </cell>
          <cell r="T350">
            <v>17.89</v>
          </cell>
          <cell r="U350">
            <v>14.31</v>
          </cell>
          <cell r="V350" t="str">
            <v>158-122786-6</v>
          </cell>
          <cell r="X350" t="str">
            <v>Team Leader - H</v>
          </cell>
          <cell r="Y350" t="str">
            <v>1st</v>
          </cell>
        </row>
        <row r="351">
          <cell r="A351" t="str">
            <v>V-681</v>
          </cell>
          <cell r="B351" t="str">
            <v>Mr.</v>
          </cell>
          <cell r="C351" t="str">
            <v>LIM</v>
          </cell>
          <cell r="D351" t="str">
            <v>Vincent</v>
          </cell>
          <cell r="E351" t="str">
            <v>Tan</v>
          </cell>
          <cell r="F351">
            <v>39218</v>
          </cell>
          <cell r="G351" t="str">
            <v>Designer 3 - (S)</v>
          </cell>
          <cell r="H351" t="str">
            <v>S</v>
          </cell>
          <cell r="I351">
            <v>30000</v>
          </cell>
          <cell r="J351">
            <v>15000</v>
          </cell>
          <cell r="K351">
            <v>986.3</v>
          </cell>
          <cell r="L351">
            <v>1374.05</v>
          </cell>
          <cell r="M351">
            <v>171.76</v>
          </cell>
          <cell r="N351">
            <v>214.7</v>
          </cell>
          <cell r="O351">
            <v>171.76</v>
          </cell>
          <cell r="P351">
            <v>446.58</v>
          </cell>
          <cell r="Q351">
            <v>223.29</v>
          </cell>
          <cell r="R351">
            <v>290.27</v>
          </cell>
          <cell r="S351">
            <v>17.18</v>
          </cell>
          <cell r="T351">
            <v>21.47</v>
          </cell>
          <cell r="U351">
            <v>17.18</v>
          </cell>
          <cell r="V351" t="str">
            <v>158-122791-0</v>
          </cell>
          <cell r="X351" t="str">
            <v>Team Leader - S</v>
          </cell>
          <cell r="Y351" t="str">
            <v>1st</v>
          </cell>
        </row>
        <row r="352">
          <cell r="A352" t="str">
            <v>V-682</v>
          </cell>
          <cell r="B352" t="str">
            <v>Ms.</v>
          </cell>
          <cell r="C352" t="str">
            <v>CHAM</v>
          </cell>
          <cell r="D352" t="str">
            <v>Joni</v>
          </cell>
          <cell r="E352" t="str">
            <v>Lim</v>
          </cell>
          <cell r="F352">
            <v>39356</v>
          </cell>
          <cell r="G352" t="str">
            <v>Translator</v>
          </cell>
          <cell r="H352" t="str">
            <v>S</v>
          </cell>
          <cell r="I352">
            <v>25000</v>
          </cell>
          <cell r="J352">
            <v>12500</v>
          </cell>
          <cell r="K352">
            <v>821.92</v>
          </cell>
          <cell r="L352">
            <v>1145.04</v>
          </cell>
          <cell r="M352">
            <v>143.13</v>
          </cell>
          <cell r="N352">
            <v>178.91</v>
          </cell>
          <cell r="O352">
            <v>143.13</v>
          </cell>
          <cell r="P352">
            <v>372.14</v>
          </cell>
          <cell r="Q352">
            <v>186.07</v>
          </cell>
          <cell r="R352">
            <v>241.89</v>
          </cell>
          <cell r="S352">
            <v>14.31</v>
          </cell>
          <cell r="T352">
            <v>17.89</v>
          </cell>
          <cell r="U352">
            <v>14.31</v>
          </cell>
          <cell r="V352" t="str">
            <v>158-122803-2</v>
          </cell>
          <cell r="X352" t="str">
            <v>Translator</v>
          </cell>
          <cell r="Y352" t="str">
            <v>1st</v>
          </cell>
          <cell r="Z352" t="str">
            <v>First employment 15 May 07/ Resigned effective 15 August 2007/Rehired 01 Oct 2007</v>
          </cell>
        </row>
        <row r="353">
          <cell r="A353" t="str">
            <v>V-683</v>
          </cell>
          <cell r="B353" t="str">
            <v>Ms.</v>
          </cell>
          <cell r="C353" t="str">
            <v>CLAVIO</v>
          </cell>
          <cell r="D353" t="str">
            <v>Gerleen Jane</v>
          </cell>
          <cell r="E353" t="str">
            <v>Mallari</v>
          </cell>
          <cell r="F353">
            <v>39218</v>
          </cell>
          <cell r="G353" t="str">
            <v>Design Assistant-(S)</v>
          </cell>
          <cell r="H353" t="str">
            <v>S</v>
          </cell>
          <cell r="I353">
            <v>15000</v>
          </cell>
          <cell r="J353">
            <v>7500</v>
          </cell>
          <cell r="K353">
            <v>493.15</v>
          </cell>
          <cell r="L353">
            <v>687.02</v>
          </cell>
          <cell r="M353">
            <v>85.88</v>
          </cell>
          <cell r="N353">
            <v>107.35</v>
          </cell>
          <cell r="O353">
            <v>85.88</v>
          </cell>
          <cell r="P353">
            <v>223.29</v>
          </cell>
          <cell r="Q353">
            <v>111.64</v>
          </cell>
          <cell r="R353">
            <v>145.13999999999999</v>
          </cell>
          <cell r="S353">
            <v>8.59</v>
          </cell>
          <cell r="T353">
            <v>10.74</v>
          </cell>
          <cell r="U353">
            <v>8.59</v>
          </cell>
          <cell r="V353" t="str">
            <v>158-122814-7</v>
          </cell>
          <cell r="X353" t="str">
            <v>Design Assistant-(S)</v>
          </cell>
          <cell r="Y353" t="str">
            <v>1st</v>
          </cell>
        </row>
        <row r="354">
          <cell r="A354" t="str">
            <v>V-684</v>
          </cell>
          <cell r="B354" t="str">
            <v>Mr.</v>
          </cell>
          <cell r="C354" t="str">
            <v>DAÑO</v>
          </cell>
          <cell r="D354" t="str">
            <v>Antonio Jr.</v>
          </cell>
          <cell r="E354" t="str">
            <v>Salomes</v>
          </cell>
          <cell r="F354">
            <v>39218</v>
          </cell>
          <cell r="G354" t="str">
            <v>CAD Encoder</v>
          </cell>
          <cell r="H354" t="str">
            <v>S</v>
          </cell>
          <cell r="I354">
            <v>10500</v>
          </cell>
          <cell r="J354">
            <v>5250</v>
          </cell>
          <cell r="K354">
            <v>345.21</v>
          </cell>
          <cell r="L354">
            <v>480.92</v>
          </cell>
          <cell r="M354">
            <v>60.12</v>
          </cell>
          <cell r="N354">
            <v>75.150000000000006</v>
          </cell>
          <cell r="O354">
            <v>60.12</v>
          </cell>
          <cell r="P354">
            <v>156.31</v>
          </cell>
          <cell r="Q354">
            <v>78.16</v>
          </cell>
          <cell r="R354">
            <v>101.6</v>
          </cell>
          <cell r="S354">
            <v>6.01</v>
          </cell>
          <cell r="T354">
            <v>7.52</v>
          </cell>
          <cell r="U354">
            <v>6.01</v>
          </cell>
          <cell r="V354" t="str">
            <v>158-122801-9</v>
          </cell>
          <cell r="X354" t="str">
            <v>CAD (S)</v>
          </cell>
          <cell r="Y354" t="str">
            <v>1st</v>
          </cell>
          <cell r="Z354" t="str">
            <v>Resigned effective 01 Nov to review and take board exams</v>
          </cell>
        </row>
        <row r="355">
          <cell r="A355" t="str">
            <v>V-685</v>
          </cell>
          <cell r="B355" t="str">
            <v>Mr.</v>
          </cell>
          <cell r="C355" t="str">
            <v>GONZALES</v>
          </cell>
          <cell r="D355" t="str">
            <v>Romulo Jr.</v>
          </cell>
          <cell r="E355" t="str">
            <v>Ancuelo</v>
          </cell>
          <cell r="F355">
            <v>39218</v>
          </cell>
          <cell r="G355" t="str">
            <v>CAD Encoder</v>
          </cell>
          <cell r="H355" t="str">
            <v>S</v>
          </cell>
          <cell r="I355">
            <v>10500</v>
          </cell>
          <cell r="J355">
            <v>5250</v>
          </cell>
          <cell r="K355">
            <v>345.21</v>
          </cell>
          <cell r="L355">
            <v>480.92</v>
          </cell>
          <cell r="M355">
            <v>60.12</v>
          </cell>
          <cell r="N355">
            <v>75.150000000000006</v>
          </cell>
          <cell r="O355">
            <v>60.12</v>
          </cell>
          <cell r="P355">
            <v>156.31</v>
          </cell>
          <cell r="Q355">
            <v>78.16</v>
          </cell>
          <cell r="R355">
            <v>101.6</v>
          </cell>
          <cell r="S355">
            <v>6.01</v>
          </cell>
          <cell r="T355">
            <v>7.52</v>
          </cell>
          <cell r="U355">
            <v>6.01</v>
          </cell>
          <cell r="V355" t="str">
            <v>158-122798-2</v>
          </cell>
          <cell r="X355" t="str">
            <v>CAD (S)</v>
          </cell>
          <cell r="Y355" t="str">
            <v>1st</v>
          </cell>
        </row>
        <row r="356">
          <cell r="A356" t="str">
            <v>V-686</v>
          </cell>
          <cell r="B356" t="str">
            <v>Mr.</v>
          </cell>
          <cell r="C356" t="str">
            <v>LARA</v>
          </cell>
          <cell r="D356" t="str">
            <v xml:space="preserve">Denmark </v>
          </cell>
          <cell r="E356" t="str">
            <v>Camaña</v>
          </cell>
          <cell r="F356">
            <v>39218</v>
          </cell>
          <cell r="G356" t="str">
            <v>CAD Encoder</v>
          </cell>
          <cell r="H356" t="str">
            <v>S</v>
          </cell>
          <cell r="I356">
            <v>10500</v>
          </cell>
          <cell r="J356">
            <v>5250</v>
          </cell>
          <cell r="K356">
            <v>345.21</v>
          </cell>
          <cell r="L356">
            <v>480.92</v>
          </cell>
          <cell r="M356">
            <v>60.12</v>
          </cell>
          <cell r="N356">
            <v>75.150000000000006</v>
          </cell>
          <cell r="O356">
            <v>60.12</v>
          </cell>
          <cell r="P356">
            <v>156.31</v>
          </cell>
          <cell r="Q356">
            <v>78.16</v>
          </cell>
          <cell r="R356">
            <v>101.6</v>
          </cell>
          <cell r="S356">
            <v>6.01</v>
          </cell>
          <cell r="T356">
            <v>7.52</v>
          </cell>
          <cell r="U356">
            <v>6.01</v>
          </cell>
          <cell r="V356" t="str">
            <v>158-122799-4</v>
          </cell>
          <cell r="X356" t="str">
            <v>CAD (S)</v>
          </cell>
          <cell r="Y356" t="str">
            <v>1st</v>
          </cell>
        </row>
        <row r="357">
          <cell r="A357" t="str">
            <v>V-687</v>
          </cell>
          <cell r="B357" t="str">
            <v>Mr.</v>
          </cell>
          <cell r="C357" t="str">
            <v>MACA</v>
          </cell>
          <cell r="D357" t="str">
            <v>Karl Jarol</v>
          </cell>
          <cell r="E357" t="str">
            <v>Demetillo</v>
          </cell>
          <cell r="F357">
            <v>39218</v>
          </cell>
          <cell r="G357" t="str">
            <v>CAD Encoder</v>
          </cell>
          <cell r="H357" t="str">
            <v>S</v>
          </cell>
          <cell r="I357">
            <v>10500</v>
          </cell>
          <cell r="J357">
            <v>5250</v>
          </cell>
          <cell r="K357">
            <v>345.21</v>
          </cell>
          <cell r="L357">
            <v>480.92</v>
          </cell>
          <cell r="M357">
            <v>60.12</v>
          </cell>
          <cell r="N357">
            <v>75.150000000000006</v>
          </cell>
          <cell r="O357">
            <v>60.12</v>
          </cell>
          <cell r="P357">
            <v>156.31</v>
          </cell>
          <cell r="Q357">
            <v>78.16</v>
          </cell>
          <cell r="R357">
            <v>101.6</v>
          </cell>
          <cell r="S357">
            <v>6.01</v>
          </cell>
          <cell r="T357">
            <v>7.52</v>
          </cell>
          <cell r="U357">
            <v>6.01</v>
          </cell>
          <cell r="V357" t="str">
            <v>158-122802-0</v>
          </cell>
          <cell r="X357" t="str">
            <v>CAD (S)</v>
          </cell>
          <cell r="Y357" t="str">
            <v>1st</v>
          </cell>
        </row>
        <row r="358">
          <cell r="A358" t="str">
            <v>V-688</v>
          </cell>
          <cell r="B358" t="str">
            <v>Mr.</v>
          </cell>
          <cell r="C358" t="str">
            <v>PARAISO</v>
          </cell>
          <cell r="D358" t="str">
            <v xml:space="preserve">Jay-Ar </v>
          </cell>
          <cell r="E358" t="str">
            <v>Pacunayen</v>
          </cell>
          <cell r="F358">
            <v>39218</v>
          </cell>
          <cell r="G358" t="str">
            <v>CAD Encoder</v>
          </cell>
          <cell r="H358" t="str">
            <v>S</v>
          </cell>
          <cell r="I358">
            <v>12000</v>
          </cell>
          <cell r="J358">
            <v>6000</v>
          </cell>
          <cell r="K358">
            <v>394.52</v>
          </cell>
          <cell r="L358">
            <v>549.62</v>
          </cell>
          <cell r="M358">
            <v>68.7</v>
          </cell>
          <cell r="N358">
            <v>85.88</v>
          </cell>
          <cell r="O358">
            <v>68.7</v>
          </cell>
          <cell r="P358">
            <v>178.62</v>
          </cell>
          <cell r="Q358">
            <v>89.31</v>
          </cell>
          <cell r="R358">
            <v>116.1</v>
          </cell>
          <cell r="S358">
            <v>6.87</v>
          </cell>
          <cell r="T358">
            <v>8.59</v>
          </cell>
          <cell r="U358">
            <v>6.87</v>
          </cell>
          <cell r="V358" t="str">
            <v>158-122805-6</v>
          </cell>
          <cell r="X358" t="str">
            <v>CAD (S)</v>
          </cell>
          <cell r="Y358" t="str">
            <v>1st</v>
          </cell>
        </row>
        <row r="359">
          <cell r="A359" t="str">
            <v>V-689</v>
          </cell>
          <cell r="B359" t="str">
            <v>Mr.</v>
          </cell>
          <cell r="C359" t="str">
            <v>SUAREZ</v>
          </cell>
          <cell r="D359" t="str">
            <v>Israel</v>
          </cell>
          <cell r="E359" t="str">
            <v>Comia</v>
          </cell>
          <cell r="F359">
            <v>39218</v>
          </cell>
          <cell r="G359" t="str">
            <v>Design Assistant</v>
          </cell>
          <cell r="H359" t="str">
            <v>S</v>
          </cell>
          <cell r="I359">
            <v>15000</v>
          </cell>
          <cell r="J359">
            <v>7500</v>
          </cell>
          <cell r="K359">
            <v>493.15</v>
          </cell>
          <cell r="L359">
            <v>687.02</v>
          </cell>
          <cell r="M359">
            <v>85.88</v>
          </cell>
          <cell r="N359">
            <v>107.35</v>
          </cell>
          <cell r="O359">
            <v>85.88</v>
          </cell>
          <cell r="P359">
            <v>223.29</v>
          </cell>
          <cell r="Q359">
            <v>111.64</v>
          </cell>
          <cell r="R359">
            <v>145.13999999999999</v>
          </cell>
          <cell r="S359">
            <v>8.59</v>
          </cell>
          <cell r="T359">
            <v>10.74</v>
          </cell>
          <cell r="U359">
            <v>8.59</v>
          </cell>
          <cell r="V359" t="str">
            <v>158-122804-4</v>
          </cell>
          <cell r="X359" t="str">
            <v>CAD (S)</v>
          </cell>
          <cell r="Y359" t="str">
            <v>1st</v>
          </cell>
        </row>
        <row r="360">
          <cell r="A360" t="str">
            <v>V-690</v>
          </cell>
          <cell r="B360" t="str">
            <v>Mr.</v>
          </cell>
          <cell r="C360" t="str">
            <v>VINLUAN</v>
          </cell>
          <cell r="D360" t="str">
            <v>Rodolfo</v>
          </cell>
          <cell r="E360" t="str">
            <v>S</v>
          </cell>
          <cell r="F360">
            <v>39218</v>
          </cell>
          <cell r="G360" t="str">
            <v>Designer 3 - (H)</v>
          </cell>
          <cell r="H360" t="str">
            <v>ME1</v>
          </cell>
          <cell r="I360">
            <v>25000</v>
          </cell>
          <cell r="J360">
            <v>12500</v>
          </cell>
          <cell r="K360">
            <v>821.92</v>
          </cell>
          <cell r="L360">
            <v>1145.04</v>
          </cell>
          <cell r="M360">
            <v>143.13</v>
          </cell>
          <cell r="N360">
            <v>178.91</v>
          </cell>
          <cell r="O360">
            <v>143.13</v>
          </cell>
          <cell r="P360">
            <v>372.14</v>
          </cell>
          <cell r="Q360">
            <v>186.07</v>
          </cell>
          <cell r="R360">
            <v>241.89</v>
          </cell>
          <cell r="S360">
            <v>14.31</v>
          </cell>
          <cell r="T360">
            <v>17.89</v>
          </cell>
          <cell r="U360">
            <v>14.31</v>
          </cell>
          <cell r="V360" t="str">
            <v>158-122795-7</v>
          </cell>
          <cell r="X360" t="str">
            <v>Team Leader - H</v>
          </cell>
          <cell r="Y360" t="str">
            <v>1st</v>
          </cell>
          <cell r="Z360" t="str">
            <v>Resigned a few days after he started work</v>
          </cell>
        </row>
        <row r="361">
          <cell r="A361" t="str">
            <v>V-691</v>
          </cell>
          <cell r="B361" t="str">
            <v>Mr.</v>
          </cell>
          <cell r="C361" t="str">
            <v>SALTA</v>
          </cell>
          <cell r="D361" t="str">
            <v>Henry</v>
          </cell>
          <cell r="E361" t="str">
            <v>De Leon</v>
          </cell>
          <cell r="F361">
            <v>39218</v>
          </cell>
          <cell r="G361" t="str">
            <v>Design Assistant</v>
          </cell>
          <cell r="H361" t="str">
            <v>S</v>
          </cell>
          <cell r="I361">
            <v>15000</v>
          </cell>
          <cell r="J361">
            <v>7500</v>
          </cell>
          <cell r="K361">
            <v>493.15</v>
          </cell>
          <cell r="L361">
            <v>687.02</v>
          </cell>
          <cell r="M361">
            <v>85.88</v>
          </cell>
          <cell r="N361">
            <v>107.35</v>
          </cell>
          <cell r="O361">
            <v>85.88</v>
          </cell>
          <cell r="P361">
            <v>223.29</v>
          </cell>
          <cell r="Q361">
            <v>111.64</v>
          </cell>
          <cell r="R361">
            <v>145.13999999999999</v>
          </cell>
          <cell r="S361">
            <v>8.59</v>
          </cell>
          <cell r="T361">
            <v>10.74</v>
          </cell>
          <cell r="U361">
            <v>8.59</v>
          </cell>
          <cell r="V361" t="str">
            <v>158-122806-8</v>
          </cell>
          <cell r="X361" t="str">
            <v>Design Assistant-(Silver Team)</v>
          </cell>
          <cell r="Y361" t="str">
            <v>1st</v>
          </cell>
        </row>
        <row r="362">
          <cell r="A362" t="str">
            <v>V-692</v>
          </cell>
          <cell r="B362" t="str">
            <v>Mr.</v>
          </cell>
          <cell r="C362" t="str">
            <v>FASTIDIO</v>
          </cell>
          <cell r="D362" t="str">
            <v>Marco</v>
          </cell>
          <cell r="E362" t="str">
            <v>Ordoña</v>
          </cell>
          <cell r="F362">
            <v>39223</v>
          </cell>
          <cell r="G362" t="str">
            <v>Conceptual Designer-Siver</v>
          </cell>
          <cell r="H362" t="str">
            <v>S</v>
          </cell>
          <cell r="I362">
            <v>65000</v>
          </cell>
          <cell r="J362">
            <v>32500</v>
          </cell>
          <cell r="K362">
            <v>2136.9899999999998</v>
          </cell>
          <cell r="L362">
            <v>2977.1</v>
          </cell>
          <cell r="M362">
            <v>372.14</v>
          </cell>
          <cell r="N362">
            <v>465.18</v>
          </cell>
          <cell r="O362">
            <v>372.14</v>
          </cell>
          <cell r="P362">
            <v>967.56</v>
          </cell>
          <cell r="Q362">
            <v>483.78</v>
          </cell>
          <cell r="R362">
            <v>628.91999999999996</v>
          </cell>
          <cell r="S362">
            <v>37.21</v>
          </cell>
          <cell r="T362">
            <v>46.52</v>
          </cell>
          <cell r="U362">
            <v>37.21</v>
          </cell>
          <cell r="V362" t="str">
            <v>158-122807-0</v>
          </cell>
          <cell r="X362" t="str">
            <v>Conceptual Designer-Silverr</v>
          </cell>
          <cell r="Y362" t="str">
            <v>1st</v>
          </cell>
          <cell r="Z362" t="str">
            <v>Resigned effective 9 Nov 2007 to work abroad</v>
          </cell>
        </row>
        <row r="363">
          <cell r="A363" t="str">
            <v>V-693</v>
          </cell>
          <cell r="B363" t="str">
            <v>Mr.</v>
          </cell>
          <cell r="C363" t="str">
            <v>VIERNES</v>
          </cell>
          <cell r="D363" t="str">
            <v>Paul Christian</v>
          </cell>
          <cell r="E363" t="str">
            <v>Tangan</v>
          </cell>
          <cell r="F363">
            <v>39223</v>
          </cell>
          <cell r="G363" t="str">
            <v>Designer 3 - (H)</v>
          </cell>
          <cell r="H363" t="str">
            <v>S</v>
          </cell>
          <cell r="I363">
            <v>25000</v>
          </cell>
          <cell r="J363">
            <v>12500</v>
          </cell>
          <cell r="K363">
            <v>821.92</v>
          </cell>
          <cell r="L363">
            <v>1145.04</v>
          </cell>
          <cell r="M363">
            <v>143.13</v>
          </cell>
          <cell r="N363">
            <v>178.91</v>
          </cell>
          <cell r="O363">
            <v>143.13</v>
          </cell>
          <cell r="P363">
            <v>372.14</v>
          </cell>
          <cell r="Q363">
            <v>186.07</v>
          </cell>
          <cell r="R363">
            <v>241.89</v>
          </cell>
          <cell r="S363">
            <v>14.31</v>
          </cell>
          <cell r="T363">
            <v>17.89</v>
          </cell>
          <cell r="U363">
            <v>14.31</v>
          </cell>
          <cell r="V363" t="str">
            <v>158-122808-1</v>
          </cell>
          <cell r="X363" t="str">
            <v>Team Leader - H</v>
          </cell>
          <cell r="Y363" t="str">
            <v>1st</v>
          </cell>
        </row>
        <row r="364">
          <cell r="A364" t="str">
            <v>V-694</v>
          </cell>
          <cell r="B364" t="str">
            <v>Mr.</v>
          </cell>
          <cell r="C364" t="str">
            <v>ESTELLORE</v>
          </cell>
          <cell r="D364" t="str">
            <v>Ronnel</v>
          </cell>
          <cell r="E364" t="str">
            <v>Leron</v>
          </cell>
          <cell r="F364">
            <v>39224</v>
          </cell>
          <cell r="G364" t="str">
            <v>CAD Encoder</v>
          </cell>
          <cell r="H364" t="str">
            <v>S</v>
          </cell>
          <cell r="I364">
            <v>12000</v>
          </cell>
          <cell r="J364">
            <v>6000</v>
          </cell>
          <cell r="K364">
            <v>394.52</v>
          </cell>
          <cell r="L364">
            <v>549.62</v>
          </cell>
          <cell r="M364">
            <v>68.7</v>
          </cell>
          <cell r="N364">
            <v>85.88</v>
          </cell>
          <cell r="O364">
            <v>68.7</v>
          </cell>
          <cell r="P364">
            <v>178.62</v>
          </cell>
          <cell r="Q364">
            <v>89.31</v>
          </cell>
          <cell r="R364">
            <v>116.1</v>
          </cell>
          <cell r="S364">
            <v>6.87</v>
          </cell>
          <cell r="T364">
            <v>8.59</v>
          </cell>
          <cell r="U364">
            <v>6.87</v>
          </cell>
          <cell r="V364" t="str">
            <v>158-122810-0</v>
          </cell>
          <cell r="X364" t="str">
            <v>CAD (H)</v>
          </cell>
          <cell r="Y364" t="str">
            <v>1st</v>
          </cell>
          <cell r="Z364" t="str">
            <v>End of probation 22 Nov 2007/paid until 15 Nov 2007</v>
          </cell>
        </row>
        <row r="365">
          <cell r="A365" t="str">
            <v>V-695</v>
          </cell>
          <cell r="B365" t="str">
            <v>Mr.</v>
          </cell>
          <cell r="C365" t="str">
            <v>PALOMARES</v>
          </cell>
          <cell r="D365" t="str">
            <v>Jimmy</v>
          </cell>
          <cell r="E365" t="str">
            <v>Dale</v>
          </cell>
          <cell r="F365">
            <v>39224</v>
          </cell>
          <cell r="G365" t="str">
            <v>CAD Encoder</v>
          </cell>
          <cell r="H365" t="str">
            <v>S</v>
          </cell>
          <cell r="I365">
            <v>12000</v>
          </cell>
          <cell r="J365">
            <v>6000</v>
          </cell>
          <cell r="K365">
            <v>394.52</v>
          </cell>
          <cell r="L365">
            <v>549.62</v>
          </cell>
          <cell r="M365">
            <v>68.7</v>
          </cell>
          <cell r="N365">
            <v>85.88</v>
          </cell>
          <cell r="O365">
            <v>68.7</v>
          </cell>
          <cell r="P365">
            <v>178.62</v>
          </cell>
          <cell r="Q365">
            <v>89.31</v>
          </cell>
          <cell r="R365">
            <v>116.1</v>
          </cell>
          <cell r="S365">
            <v>6.87</v>
          </cell>
          <cell r="T365">
            <v>8.59</v>
          </cell>
          <cell r="U365">
            <v>6.87</v>
          </cell>
          <cell r="V365" t="str">
            <v>158-122809-3</v>
          </cell>
          <cell r="X365" t="str">
            <v>CAD (H)</v>
          </cell>
          <cell r="Y365" t="str">
            <v>1st</v>
          </cell>
        </row>
        <row r="366">
          <cell r="A366" t="str">
            <v>V-696</v>
          </cell>
          <cell r="B366" t="str">
            <v>Mr.</v>
          </cell>
          <cell r="C366" t="str">
            <v>GARAMONTE</v>
          </cell>
          <cell r="D366" t="str">
            <v>Jayvin</v>
          </cell>
          <cell r="E366" t="str">
            <v>Soriano</v>
          </cell>
          <cell r="F366">
            <v>39226</v>
          </cell>
          <cell r="G366" t="str">
            <v>CAD Encoder</v>
          </cell>
          <cell r="H366" t="str">
            <v>S</v>
          </cell>
          <cell r="I366">
            <v>10500</v>
          </cell>
          <cell r="J366">
            <v>5250</v>
          </cell>
          <cell r="K366">
            <v>345.21</v>
          </cell>
          <cell r="L366">
            <v>480.92</v>
          </cell>
          <cell r="M366">
            <v>60.12</v>
          </cell>
          <cell r="N366">
            <v>75.150000000000006</v>
          </cell>
          <cell r="O366">
            <v>60.12</v>
          </cell>
          <cell r="P366">
            <v>156.31</v>
          </cell>
          <cell r="Q366">
            <v>78.16</v>
          </cell>
          <cell r="R366">
            <v>101.6</v>
          </cell>
          <cell r="S366">
            <v>6.01</v>
          </cell>
          <cell r="T366">
            <v>7.52</v>
          </cell>
          <cell r="U366">
            <v>6.01</v>
          </cell>
          <cell r="V366" t="str">
            <v>158-122817-2</v>
          </cell>
          <cell r="X366" t="str">
            <v>CAD (H)</v>
          </cell>
          <cell r="Y366" t="str">
            <v>1st</v>
          </cell>
        </row>
        <row r="367">
          <cell r="A367" t="str">
            <v>V-697</v>
          </cell>
          <cell r="B367" t="str">
            <v>Mr.</v>
          </cell>
          <cell r="C367" t="str">
            <v>DE GUZMAN</v>
          </cell>
          <cell r="D367" t="str">
            <v>Kilby</v>
          </cell>
          <cell r="E367" t="str">
            <v>Manguiat</v>
          </cell>
          <cell r="F367">
            <v>39231</v>
          </cell>
          <cell r="G367" t="str">
            <v>Utility Staff/Messenger</v>
          </cell>
          <cell r="H367" t="str">
            <v>ME2</v>
          </cell>
          <cell r="I367">
            <v>10500</v>
          </cell>
          <cell r="J367">
            <v>5250</v>
          </cell>
          <cell r="K367">
            <v>345.21</v>
          </cell>
          <cell r="L367">
            <v>480.92</v>
          </cell>
          <cell r="M367">
            <v>60.12</v>
          </cell>
          <cell r="N367">
            <v>75.150000000000006</v>
          </cell>
          <cell r="O367">
            <v>60.12</v>
          </cell>
          <cell r="P367">
            <v>156.31</v>
          </cell>
          <cell r="Q367">
            <v>78.16</v>
          </cell>
          <cell r="R367">
            <v>101.6</v>
          </cell>
          <cell r="S367">
            <v>6.01</v>
          </cell>
          <cell r="T367">
            <v>7.52</v>
          </cell>
          <cell r="U367">
            <v>6.01</v>
          </cell>
          <cell r="V367" t="str">
            <v>158-122853-6</v>
          </cell>
          <cell r="X367" t="str">
            <v>Utility Staff/Messenger</v>
          </cell>
          <cell r="Y367" t="str">
            <v>1st</v>
          </cell>
        </row>
        <row r="368">
          <cell r="A368" t="str">
            <v>V-698</v>
          </cell>
          <cell r="B368" t="str">
            <v>Mr.</v>
          </cell>
          <cell r="C368" t="str">
            <v>AGUSTIN</v>
          </cell>
          <cell r="D368" t="str">
            <v>Romel</v>
          </cell>
          <cell r="E368" t="str">
            <v>Williams</v>
          </cell>
          <cell r="F368">
            <v>39237</v>
          </cell>
          <cell r="G368" t="str">
            <v>CAD Encoder</v>
          </cell>
          <cell r="H368" t="str">
            <v>S</v>
          </cell>
          <cell r="I368">
            <v>10500</v>
          </cell>
          <cell r="J368">
            <v>5250</v>
          </cell>
          <cell r="K368">
            <v>345.21</v>
          </cell>
          <cell r="L368">
            <v>480.92</v>
          </cell>
          <cell r="M368">
            <v>60.12</v>
          </cell>
          <cell r="N368">
            <v>75.150000000000006</v>
          </cell>
          <cell r="O368">
            <v>60.12</v>
          </cell>
          <cell r="P368">
            <v>156.31</v>
          </cell>
          <cell r="Q368">
            <v>78.16</v>
          </cell>
          <cell r="R368">
            <v>101.6</v>
          </cell>
          <cell r="S368">
            <v>6.01</v>
          </cell>
          <cell r="T368">
            <v>7.52</v>
          </cell>
          <cell r="U368">
            <v>6.01</v>
          </cell>
          <cell r="V368" t="str">
            <v>158-122834-2</v>
          </cell>
          <cell r="X368" t="str">
            <v>CAD (H)</v>
          </cell>
          <cell r="Y368" t="str">
            <v>1st</v>
          </cell>
        </row>
        <row r="369">
          <cell r="A369" t="str">
            <v>V-699</v>
          </cell>
          <cell r="B369" t="str">
            <v>Mr.</v>
          </cell>
          <cell r="C369" t="str">
            <v>ARANETA</v>
          </cell>
          <cell r="D369" t="str">
            <v>Ronaldo Miguel</v>
          </cell>
          <cell r="E369" t="str">
            <v>Santos</v>
          </cell>
          <cell r="F369">
            <v>39237</v>
          </cell>
          <cell r="G369" t="str">
            <v>Designer 3 - (H)</v>
          </cell>
          <cell r="H369" t="str">
            <v>ME2</v>
          </cell>
          <cell r="I369">
            <v>35000</v>
          </cell>
          <cell r="J369">
            <v>17500</v>
          </cell>
          <cell r="K369">
            <v>1150.68</v>
          </cell>
          <cell r="L369">
            <v>1603.05</v>
          </cell>
          <cell r="M369">
            <v>200.38</v>
          </cell>
          <cell r="N369">
            <v>250.48</v>
          </cell>
          <cell r="O369">
            <v>200.38</v>
          </cell>
          <cell r="P369">
            <v>520.99</v>
          </cell>
          <cell r="Q369">
            <v>260.49</v>
          </cell>
          <cell r="R369">
            <v>338.64</v>
          </cell>
          <cell r="S369">
            <v>20.04</v>
          </cell>
          <cell r="T369">
            <v>25.05</v>
          </cell>
          <cell r="U369">
            <v>20.04</v>
          </cell>
          <cell r="V369" t="str">
            <v>158-122821-4</v>
          </cell>
          <cell r="X369" t="str">
            <v>Team Leader - H</v>
          </cell>
          <cell r="Y369" t="str">
            <v>1st</v>
          </cell>
          <cell r="Z369" t="str">
            <v>Resigned effective 15 January 2008, not rerularized</v>
          </cell>
        </row>
        <row r="370">
          <cell r="A370" t="str">
            <v>V-700</v>
          </cell>
          <cell r="B370" t="str">
            <v>Mr.</v>
          </cell>
          <cell r="C370" t="str">
            <v>NAVARRA</v>
          </cell>
          <cell r="D370" t="str">
            <v>Nappy</v>
          </cell>
          <cell r="E370" t="str">
            <v>Lacorte</v>
          </cell>
          <cell r="F370">
            <v>39238</v>
          </cell>
          <cell r="G370" t="str">
            <v>Designer 3 - (S)</v>
          </cell>
          <cell r="H370" t="str">
            <v>S</v>
          </cell>
          <cell r="I370">
            <v>25000</v>
          </cell>
          <cell r="J370">
            <v>12500</v>
          </cell>
          <cell r="K370">
            <v>821.92</v>
          </cell>
          <cell r="L370">
            <v>1145.04</v>
          </cell>
          <cell r="M370">
            <v>143.13</v>
          </cell>
          <cell r="N370">
            <v>178.91</v>
          </cell>
          <cell r="O370">
            <v>143.13</v>
          </cell>
          <cell r="P370">
            <v>372.14</v>
          </cell>
          <cell r="Q370">
            <v>186.07</v>
          </cell>
          <cell r="R370">
            <v>241.89</v>
          </cell>
          <cell r="S370">
            <v>14.31</v>
          </cell>
          <cell r="T370">
            <v>17.89</v>
          </cell>
          <cell r="U370">
            <v>14.31</v>
          </cell>
          <cell r="V370" t="str">
            <v>158-122862-7</v>
          </cell>
          <cell r="X370" t="str">
            <v>Team Leader - H</v>
          </cell>
          <cell r="Y370" t="str">
            <v>1st</v>
          </cell>
          <cell r="Z370" t="str">
            <v>Resigned effective 31 Oct 2007 to pursue teaching career</v>
          </cell>
        </row>
        <row r="371">
          <cell r="A371" t="str">
            <v>V-701</v>
          </cell>
          <cell r="B371" t="str">
            <v>Mr.</v>
          </cell>
          <cell r="C371" t="str">
            <v>BENAMER</v>
          </cell>
          <cell r="D371" t="str">
            <v>Jose</v>
          </cell>
          <cell r="E371" t="str">
            <v>Tamayo</v>
          </cell>
          <cell r="F371">
            <v>39237</v>
          </cell>
          <cell r="G371" t="str">
            <v>Graphic Artist</v>
          </cell>
          <cell r="H371" t="str">
            <v>ME2</v>
          </cell>
          <cell r="I371">
            <v>20000</v>
          </cell>
          <cell r="J371">
            <v>10000</v>
          </cell>
          <cell r="K371">
            <v>657.53</v>
          </cell>
          <cell r="L371">
            <v>916.03</v>
          </cell>
          <cell r="M371">
            <v>114.5</v>
          </cell>
          <cell r="N371">
            <v>143.13</v>
          </cell>
          <cell r="O371">
            <v>114.5</v>
          </cell>
          <cell r="P371">
            <v>297.7</v>
          </cell>
          <cell r="Q371">
            <v>148.85</v>
          </cell>
          <cell r="R371">
            <v>193.51</v>
          </cell>
          <cell r="S371">
            <v>11.45</v>
          </cell>
          <cell r="T371">
            <v>14.31</v>
          </cell>
          <cell r="U371">
            <v>11.45</v>
          </cell>
          <cell r="V371" t="str">
            <v>158-122855-0</v>
          </cell>
          <cell r="X371" t="str">
            <v>Graphic Artist</v>
          </cell>
          <cell r="Y371" t="str">
            <v>1st</v>
          </cell>
        </row>
        <row r="372">
          <cell r="A372" t="str">
            <v>V-702</v>
          </cell>
          <cell r="B372" t="str">
            <v>Ms.</v>
          </cell>
          <cell r="C372" t="str">
            <v>BESIN</v>
          </cell>
          <cell r="D372" t="str">
            <v>Ma. Jeanette</v>
          </cell>
          <cell r="E372" t="str">
            <v>Belmonte</v>
          </cell>
          <cell r="F372">
            <v>39237</v>
          </cell>
          <cell r="G372" t="str">
            <v>CAD Encoder</v>
          </cell>
          <cell r="H372" t="str">
            <v>S</v>
          </cell>
          <cell r="I372">
            <v>13000</v>
          </cell>
          <cell r="J372">
            <v>6500</v>
          </cell>
          <cell r="K372">
            <v>427.4</v>
          </cell>
          <cell r="L372">
            <v>595.41999999999996</v>
          </cell>
          <cell r="M372">
            <v>74.430000000000007</v>
          </cell>
          <cell r="N372">
            <v>93.04</v>
          </cell>
          <cell r="O372">
            <v>74.430000000000007</v>
          </cell>
          <cell r="P372">
            <v>193.52</v>
          </cell>
          <cell r="Q372">
            <v>96.76</v>
          </cell>
          <cell r="R372">
            <v>125.79</v>
          </cell>
          <cell r="S372">
            <v>7.44</v>
          </cell>
          <cell r="T372">
            <v>9.3000000000000007</v>
          </cell>
          <cell r="U372">
            <v>7.44</v>
          </cell>
          <cell r="V372" t="str">
            <v>to follow</v>
          </cell>
          <cell r="X372" t="str">
            <v>CAD (H)</v>
          </cell>
          <cell r="Y372" t="str">
            <v>1st</v>
          </cell>
        </row>
        <row r="373">
          <cell r="A373" t="str">
            <v>V-703</v>
          </cell>
          <cell r="B373" t="str">
            <v>Mr.</v>
          </cell>
          <cell r="C373" t="str">
            <v>CORTEZ</v>
          </cell>
          <cell r="D373" t="str">
            <v>Alvin Steven</v>
          </cell>
          <cell r="E373" t="str">
            <v>Chua</v>
          </cell>
          <cell r="F373">
            <v>39237</v>
          </cell>
          <cell r="G373" t="str">
            <v>CAD Encoder</v>
          </cell>
          <cell r="H373" t="str">
            <v>S</v>
          </cell>
          <cell r="I373">
            <v>10500</v>
          </cell>
          <cell r="J373">
            <v>5250</v>
          </cell>
          <cell r="K373">
            <v>345.21</v>
          </cell>
          <cell r="L373">
            <v>480.92</v>
          </cell>
          <cell r="M373">
            <v>60.12</v>
          </cell>
          <cell r="N373">
            <v>75.150000000000006</v>
          </cell>
          <cell r="O373">
            <v>60.12</v>
          </cell>
          <cell r="P373">
            <v>156.31</v>
          </cell>
          <cell r="Q373">
            <v>78.16</v>
          </cell>
          <cell r="R373">
            <v>101.6</v>
          </cell>
          <cell r="S373">
            <v>6.01</v>
          </cell>
          <cell r="T373">
            <v>7.52</v>
          </cell>
          <cell r="U373">
            <v>6.01</v>
          </cell>
          <cell r="V373" t="str">
            <v>158-122842-1</v>
          </cell>
          <cell r="X373" t="str">
            <v>CAD (H)</v>
          </cell>
          <cell r="Y373" t="str">
            <v>1st</v>
          </cell>
        </row>
        <row r="374">
          <cell r="A374" t="str">
            <v>V-704</v>
          </cell>
          <cell r="B374" t="str">
            <v>Ms.</v>
          </cell>
          <cell r="C374" t="str">
            <v>CRUZ</v>
          </cell>
          <cell r="D374" t="str">
            <v>Maria Rosalie Corazon</v>
          </cell>
          <cell r="E374" t="str">
            <v>Hernandez</v>
          </cell>
          <cell r="F374">
            <v>39237</v>
          </cell>
          <cell r="G374" t="str">
            <v>CAD Encoder</v>
          </cell>
          <cell r="H374" t="str">
            <v>S</v>
          </cell>
          <cell r="I374">
            <v>10500</v>
          </cell>
          <cell r="J374">
            <v>5250</v>
          </cell>
          <cell r="K374">
            <v>345.21</v>
          </cell>
          <cell r="L374">
            <v>480.92</v>
          </cell>
          <cell r="M374">
            <v>60.12</v>
          </cell>
          <cell r="N374">
            <v>75.150000000000006</v>
          </cell>
          <cell r="O374">
            <v>60.12</v>
          </cell>
          <cell r="P374">
            <v>156.31</v>
          </cell>
          <cell r="Q374">
            <v>78.16</v>
          </cell>
          <cell r="R374">
            <v>101.6</v>
          </cell>
          <cell r="S374">
            <v>6.01</v>
          </cell>
          <cell r="T374">
            <v>7.52</v>
          </cell>
          <cell r="U374">
            <v>6.01</v>
          </cell>
          <cell r="V374" t="str">
            <v>158-122825-1</v>
          </cell>
          <cell r="X374" t="str">
            <v>CAD (H)</v>
          </cell>
          <cell r="Y374" t="str">
            <v>1st</v>
          </cell>
        </row>
        <row r="375">
          <cell r="A375" t="str">
            <v>V-705</v>
          </cell>
          <cell r="B375" t="str">
            <v>Mr.</v>
          </cell>
          <cell r="C375" t="str">
            <v>GONZALES</v>
          </cell>
          <cell r="D375" t="str">
            <v>John Jaylan Jay</v>
          </cell>
          <cell r="E375" t="str">
            <v>Tibi</v>
          </cell>
          <cell r="F375">
            <v>39237</v>
          </cell>
          <cell r="G375" t="str">
            <v>CAD Encoder</v>
          </cell>
          <cell r="H375" t="str">
            <v>S</v>
          </cell>
          <cell r="I375">
            <v>10500</v>
          </cell>
          <cell r="J375">
            <v>5250</v>
          </cell>
          <cell r="K375">
            <v>345.21</v>
          </cell>
          <cell r="L375">
            <v>480.92</v>
          </cell>
          <cell r="M375">
            <v>60.12</v>
          </cell>
          <cell r="N375">
            <v>75.150000000000006</v>
          </cell>
          <cell r="O375">
            <v>60.12</v>
          </cell>
          <cell r="P375">
            <v>156.31</v>
          </cell>
          <cell r="Q375">
            <v>78.16</v>
          </cell>
          <cell r="R375">
            <v>101.6</v>
          </cell>
          <cell r="S375">
            <v>6.01</v>
          </cell>
          <cell r="T375">
            <v>7.52</v>
          </cell>
          <cell r="U375">
            <v>6.01</v>
          </cell>
          <cell r="V375" t="str">
            <v>158-122847-0</v>
          </cell>
          <cell r="X375" t="str">
            <v>CAD (H)</v>
          </cell>
          <cell r="Y375" t="str">
            <v>1st</v>
          </cell>
        </row>
        <row r="376">
          <cell r="A376" t="str">
            <v>V-706</v>
          </cell>
          <cell r="B376" t="str">
            <v>Mr.</v>
          </cell>
          <cell r="C376" t="str">
            <v>IRAPTA</v>
          </cell>
          <cell r="D376" t="str">
            <v>Robert John</v>
          </cell>
          <cell r="E376" t="str">
            <v>Barsaga</v>
          </cell>
          <cell r="F376">
            <v>39237</v>
          </cell>
          <cell r="G376" t="str">
            <v>CAD Encoder</v>
          </cell>
          <cell r="H376" t="str">
            <v>S</v>
          </cell>
          <cell r="I376">
            <v>10500</v>
          </cell>
          <cell r="J376">
            <v>5250</v>
          </cell>
          <cell r="K376">
            <v>345.21</v>
          </cell>
          <cell r="L376">
            <v>480.92</v>
          </cell>
          <cell r="M376">
            <v>60.12</v>
          </cell>
          <cell r="N376">
            <v>75.150000000000006</v>
          </cell>
          <cell r="O376">
            <v>60.12</v>
          </cell>
          <cell r="P376">
            <v>156.31</v>
          </cell>
          <cell r="Q376">
            <v>78.16</v>
          </cell>
          <cell r="R376">
            <v>101.6</v>
          </cell>
          <cell r="S376">
            <v>6.01</v>
          </cell>
          <cell r="T376">
            <v>7.52</v>
          </cell>
          <cell r="U376">
            <v>6.01</v>
          </cell>
          <cell r="V376" t="str">
            <v>158-122843-3</v>
          </cell>
          <cell r="X376" t="str">
            <v>CAD (H)</v>
          </cell>
          <cell r="Y376" t="str">
            <v>1st</v>
          </cell>
        </row>
        <row r="377">
          <cell r="A377" t="str">
            <v>V-707</v>
          </cell>
          <cell r="B377" t="str">
            <v>Mr.</v>
          </cell>
          <cell r="C377" t="str">
            <v>MAGPAYO</v>
          </cell>
          <cell r="D377" t="str">
            <v>Ronald</v>
          </cell>
          <cell r="E377" t="str">
            <v>Ortega</v>
          </cell>
          <cell r="F377">
            <v>39237</v>
          </cell>
          <cell r="G377" t="str">
            <v>Graphic Artist</v>
          </cell>
          <cell r="H377" t="str">
            <v>S</v>
          </cell>
          <cell r="I377">
            <v>18000</v>
          </cell>
          <cell r="J377">
            <v>9000</v>
          </cell>
          <cell r="K377">
            <v>591.78</v>
          </cell>
          <cell r="L377">
            <v>824.43</v>
          </cell>
          <cell r="M377">
            <v>103.05</v>
          </cell>
          <cell r="N377">
            <v>128.81</v>
          </cell>
          <cell r="O377">
            <v>103.05</v>
          </cell>
          <cell r="P377">
            <v>267.93</v>
          </cell>
          <cell r="Q377">
            <v>133.97</v>
          </cell>
          <cell r="R377">
            <v>174.15</v>
          </cell>
          <cell r="S377">
            <v>10.31</v>
          </cell>
          <cell r="T377">
            <v>12.88</v>
          </cell>
          <cell r="U377">
            <v>10.31</v>
          </cell>
          <cell r="V377" t="str">
            <v>158-122822-6</v>
          </cell>
          <cell r="X377" t="str">
            <v>Graphic Artist-Red Team</v>
          </cell>
          <cell r="Y377" t="str">
            <v>1st</v>
          </cell>
        </row>
        <row r="378">
          <cell r="A378" t="str">
            <v>V-708</v>
          </cell>
          <cell r="B378" t="str">
            <v>Mr.</v>
          </cell>
          <cell r="C378" t="str">
            <v>PAYUMO</v>
          </cell>
          <cell r="D378" t="str">
            <v>Mark Angelo</v>
          </cell>
          <cell r="E378" t="str">
            <v>Cayanan</v>
          </cell>
          <cell r="F378">
            <v>39237</v>
          </cell>
          <cell r="G378" t="str">
            <v>Graphic Artist</v>
          </cell>
          <cell r="H378" t="str">
            <v>S</v>
          </cell>
          <cell r="I378">
            <v>20000</v>
          </cell>
          <cell r="J378">
            <v>10000</v>
          </cell>
          <cell r="K378">
            <v>657.53</v>
          </cell>
          <cell r="L378">
            <v>916.03</v>
          </cell>
          <cell r="M378">
            <v>114.5</v>
          </cell>
          <cell r="N378">
            <v>143.13</v>
          </cell>
          <cell r="O378">
            <v>114.5</v>
          </cell>
          <cell r="P378">
            <v>297.7</v>
          </cell>
          <cell r="Q378">
            <v>148.85</v>
          </cell>
          <cell r="R378">
            <v>193.51</v>
          </cell>
          <cell r="S378">
            <v>11.45</v>
          </cell>
          <cell r="T378">
            <v>14.31</v>
          </cell>
          <cell r="U378">
            <v>11.45</v>
          </cell>
          <cell r="V378" t="str">
            <v>158-122823-8</v>
          </cell>
          <cell r="X378" t="str">
            <v>Graphic Artist</v>
          </cell>
          <cell r="Y378" t="str">
            <v>1st</v>
          </cell>
          <cell r="Z378" t="str">
            <v>Resigned effective 17 July 2007/no 30 day notice</v>
          </cell>
        </row>
        <row r="379">
          <cell r="A379" t="str">
            <v>V-709</v>
          </cell>
          <cell r="B379" t="str">
            <v>Mr.</v>
          </cell>
          <cell r="C379" t="str">
            <v>VILLARICO</v>
          </cell>
          <cell r="D379" t="str">
            <v>Paul Richard</v>
          </cell>
          <cell r="E379" t="str">
            <v>Mantile</v>
          </cell>
          <cell r="F379">
            <v>39237</v>
          </cell>
          <cell r="G379" t="str">
            <v>CAD Encoder</v>
          </cell>
          <cell r="H379" t="str">
            <v>S</v>
          </cell>
          <cell r="I379">
            <v>10500</v>
          </cell>
          <cell r="J379">
            <v>5250</v>
          </cell>
          <cell r="K379">
            <v>345.21</v>
          </cell>
          <cell r="L379">
            <v>480.92</v>
          </cell>
          <cell r="M379">
            <v>60.12</v>
          </cell>
          <cell r="N379">
            <v>75.150000000000006</v>
          </cell>
          <cell r="O379">
            <v>60.12</v>
          </cell>
          <cell r="P379">
            <v>156.31</v>
          </cell>
          <cell r="Q379">
            <v>78.16</v>
          </cell>
          <cell r="R379">
            <v>101.6</v>
          </cell>
          <cell r="S379">
            <v>6.01</v>
          </cell>
          <cell r="T379">
            <v>7.52</v>
          </cell>
          <cell r="U379">
            <v>6.01</v>
          </cell>
          <cell r="V379" t="str">
            <v>158-122826-3</v>
          </cell>
          <cell r="X379" t="str">
            <v>CAD (H)</v>
          </cell>
          <cell r="Y379" t="str">
            <v>1st</v>
          </cell>
        </row>
        <row r="380">
          <cell r="A380" t="str">
            <v>V-710</v>
          </cell>
          <cell r="B380" t="str">
            <v>Ms.</v>
          </cell>
          <cell r="C380" t="str">
            <v>SY</v>
          </cell>
          <cell r="D380" t="str">
            <v>Emi Lyra</v>
          </cell>
          <cell r="E380" t="str">
            <v>Tan</v>
          </cell>
          <cell r="F380">
            <v>39237</v>
          </cell>
          <cell r="G380" t="str">
            <v>Design Assistant</v>
          </cell>
          <cell r="H380" t="str">
            <v>S</v>
          </cell>
          <cell r="I380">
            <v>15000</v>
          </cell>
          <cell r="J380">
            <v>7500</v>
          </cell>
          <cell r="K380">
            <v>493.15</v>
          </cell>
          <cell r="L380">
            <v>687.02</v>
          </cell>
          <cell r="M380">
            <v>85.88</v>
          </cell>
          <cell r="N380">
            <v>107.35</v>
          </cell>
          <cell r="O380">
            <v>85.88</v>
          </cell>
          <cell r="P380">
            <v>223.29</v>
          </cell>
          <cell r="Q380">
            <v>111.64</v>
          </cell>
          <cell r="R380">
            <v>145.13999999999999</v>
          </cell>
          <cell r="S380">
            <v>8.59</v>
          </cell>
          <cell r="T380">
            <v>10.74</v>
          </cell>
          <cell r="U380">
            <v>8.59</v>
          </cell>
          <cell r="V380" t="str">
            <v>158-122824-0</v>
          </cell>
          <cell r="X380" t="str">
            <v>Design Assistant-(Red Team)</v>
          </cell>
          <cell r="Y380" t="str">
            <v>1st</v>
          </cell>
        </row>
        <row r="381">
          <cell r="A381" t="str">
            <v>V-711</v>
          </cell>
          <cell r="B381" t="str">
            <v>Mr.</v>
          </cell>
          <cell r="C381" t="str">
            <v>APLAON</v>
          </cell>
          <cell r="D381" t="str">
            <v xml:space="preserve">Adrian </v>
          </cell>
          <cell r="E381" t="str">
            <v>Marcelo</v>
          </cell>
          <cell r="F381">
            <v>39245</v>
          </cell>
          <cell r="G381" t="str">
            <v>CAD Encoder</v>
          </cell>
          <cell r="H381" t="str">
            <v>ME</v>
          </cell>
          <cell r="I381">
            <v>13000</v>
          </cell>
          <cell r="J381">
            <v>6500</v>
          </cell>
          <cell r="K381">
            <v>427.4</v>
          </cell>
          <cell r="L381">
            <v>595.41999999999996</v>
          </cell>
          <cell r="M381">
            <v>74.430000000000007</v>
          </cell>
          <cell r="N381">
            <v>93.04</v>
          </cell>
          <cell r="O381">
            <v>74.430000000000007</v>
          </cell>
          <cell r="P381">
            <v>193.52</v>
          </cell>
          <cell r="Q381">
            <v>96.76</v>
          </cell>
          <cell r="R381">
            <v>125.79</v>
          </cell>
          <cell r="S381">
            <v>7.44</v>
          </cell>
          <cell r="T381">
            <v>9.3000000000000007</v>
          </cell>
          <cell r="U381">
            <v>7.44</v>
          </cell>
          <cell r="V381" t="str">
            <v>158-122845-7</v>
          </cell>
          <cell r="X381" t="str">
            <v>CAD (S)</v>
          </cell>
          <cell r="Y381" t="str">
            <v>1st</v>
          </cell>
        </row>
        <row r="382">
          <cell r="A382" t="str">
            <v>V-712</v>
          </cell>
          <cell r="B382" t="str">
            <v>Mr.</v>
          </cell>
          <cell r="C382" t="str">
            <v>BIGCAS</v>
          </cell>
          <cell r="D382" t="str">
            <v>Joshua</v>
          </cell>
          <cell r="E382" t="str">
            <v>Mapano</v>
          </cell>
          <cell r="F382">
            <v>39245</v>
          </cell>
          <cell r="G382" t="str">
            <v>Design Assistant</v>
          </cell>
          <cell r="H382" t="str">
            <v>S</v>
          </cell>
          <cell r="I382">
            <v>15000</v>
          </cell>
          <cell r="J382">
            <v>7500</v>
          </cell>
          <cell r="K382">
            <v>493.15</v>
          </cell>
          <cell r="L382">
            <v>687.02</v>
          </cell>
          <cell r="M382">
            <v>85.88</v>
          </cell>
          <cell r="N382">
            <v>107.35</v>
          </cell>
          <cell r="O382">
            <v>85.88</v>
          </cell>
          <cell r="P382">
            <v>223.29</v>
          </cell>
          <cell r="Q382">
            <v>111.64</v>
          </cell>
          <cell r="R382">
            <v>145.13999999999999</v>
          </cell>
          <cell r="S382">
            <v>8.59</v>
          </cell>
          <cell r="T382">
            <v>10.74</v>
          </cell>
          <cell r="U382">
            <v>8.59</v>
          </cell>
          <cell r="V382" t="str">
            <v>158-122881-0</v>
          </cell>
          <cell r="X382" t="str">
            <v>Design Assistant-(Silver Team)</v>
          </cell>
          <cell r="Y382" t="str">
            <v>1st</v>
          </cell>
        </row>
        <row r="383">
          <cell r="A383" t="str">
            <v>V-713</v>
          </cell>
          <cell r="B383" t="str">
            <v>Mr.</v>
          </cell>
          <cell r="C383" t="str">
            <v>CORPUZ</v>
          </cell>
          <cell r="D383" t="str">
            <v xml:space="preserve">Paul Emmanuelle </v>
          </cell>
          <cell r="E383" t="str">
            <v>Esguerra</v>
          </cell>
          <cell r="F383">
            <v>39245</v>
          </cell>
          <cell r="G383" t="str">
            <v>CAD Encoder</v>
          </cell>
          <cell r="H383" t="str">
            <v>S</v>
          </cell>
          <cell r="I383">
            <v>10500</v>
          </cell>
          <cell r="J383">
            <v>5250</v>
          </cell>
          <cell r="K383">
            <v>345.21</v>
          </cell>
          <cell r="L383">
            <v>480.92</v>
          </cell>
          <cell r="M383">
            <v>60.12</v>
          </cell>
          <cell r="N383">
            <v>75.150000000000006</v>
          </cell>
          <cell r="O383">
            <v>60.12</v>
          </cell>
          <cell r="P383">
            <v>156.31</v>
          </cell>
          <cell r="Q383">
            <v>78.16</v>
          </cell>
          <cell r="R383">
            <v>101.6</v>
          </cell>
          <cell r="S383">
            <v>6.01</v>
          </cell>
          <cell r="T383">
            <v>7.52</v>
          </cell>
          <cell r="U383">
            <v>6.01</v>
          </cell>
          <cell r="V383" t="str">
            <v>158-122841-0</v>
          </cell>
          <cell r="X383" t="str">
            <v>CAD (H)</v>
          </cell>
          <cell r="Y383" t="str">
            <v>1st</v>
          </cell>
        </row>
        <row r="384">
          <cell r="A384" t="str">
            <v>V-714</v>
          </cell>
          <cell r="B384" t="str">
            <v>Mr.</v>
          </cell>
          <cell r="C384" t="str">
            <v>CUNANAN</v>
          </cell>
          <cell r="D384" t="str">
            <v>Paul Dennis</v>
          </cell>
          <cell r="E384" t="str">
            <v>T</v>
          </cell>
          <cell r="F384">
            <v>39265</v>
          </cell>
          <cell r="G384" t="str">
            <v>CAD Encoder</v>
          </cell>
          <cell r="H384" t="str">
            <v>S</v>
          </cell>
          <cell r="I384">
            <v>10500</v>
          </cell>
          <cell r="J384">
            <v>5250</v>
          </cell>
          <cell r="K384">
            <v>345.21</v>
          </cell>
          <cell r="L384">
            <v>480.92</v>
          </cell>
          <cell r="M384">
            <v>60.12</v>
          </cell>
          <cell r="N384">
            <v>75.150000000000006</v>
          </cell>
          <cell r="O384">
            <v>60.12</v>
          </cell>
          <cell r="P384">
            <v>156.31</v>
          </cell>
          <cell r="Q384">
            <v>78.16</v>
          </cell>
          <cell r="R384">
            <v>101.6</v>
          </cell>
          <cell r="S384">
            <v>6.01</v>
          </cell>
          <cell r="T384">
            <v>7.52</v>
          </cell>
          <cell r="U384">
            <v>6.01</v>
          </cell>
          <cell r="V384" t="str">
            <v>158-122841-0</v>
          </cell>
          <cell r="X384" t="str">
            <v>CAD (H)</v>
          </cell>
          <cell r="Y384" t="str">
            <v>1st</v>
          </cell>
          <cell r="Z384" t="str">
            <v>AWOL as per MPM 25 Jul 2007/Informed MPM thru phone of his resignation due to caring for his sick wife</v>
          </cell>
        </row>
        <row r="385">
          <cell r="A385" t="str">
            <v>V-716</v>
          </cell>
          <cell r="B385" t="str">
            <v>Mr.</v>
          </cell>
          <cell r="C385" t="str">
            <v>MIRANDA</v>
          </cell>
          <cell r="D385" t="str">
            <v>Louie</v>
          </cell>
          <cell r="E385" t="str">
            <v>Torres</v>
          </cell>
          <cell r="F385">
            <v>39245</v>
          </cell>
          <cell r="G385" t="str">
            <v>CAD Encoder</v>
          </cell>
          <cell r="H385" t="str">
            <v>S</v>
          </cell>
          <cell r="I385">
            <v>10500</v>
          </cell>
          <cell r="J385">
            <v>5250</v>
          </cell>
          <cell r="K385">
            <v>345.21</v>
          </cell>
          <cell r="L385">
            <v>480.92</v>
          </cell>
          <cell r="M385">
            <v>60.12</v>
          </cell>
          <cell r="N385">
            <v>75.150000000000006</v>
          </cell>
          <cell r="O385">
            <v>60.12</v>
          </cell>
          <cell r="P385">
            <v>156.31</v>
          </cell>
          <cell r="Q385">
            <v>78.16</v>
          </cell>
          <cell r="R385">
            <v>101.6</v>
          </cell>
          <cell r="S385">
            <v>6.01</v>
          </cell>
          <cell r="T385">
            <v>7.52</v>
          </cell>
          <cell r="U385">
            <v>6.01</v>
          </cell>
          <cell r="V385" t="str">
            <v>158-122850-0</v>
          </cell>
          <cell r="X385" t="str">
            <v>CAD (H)</v>
          </cell>
          <cell r="Y385" t="str">
            <v>1st</v>
          </cell>
        </row>
        <row r="386">
          <cell r="A386" t="str">
            <v>V-717</v>
          </cell>
          <cell r="B386" t="str">
            <v>Mr.</v>
          </cell>
          <cell r="C386" t="str">
            <v>PADOR</v>
          </cell>
          <cell r="D386" t="str">
            <v>Garry</v>
          </cell>
          <cell r="E386" t="str">
            <v>Valerio</v>
          </cell>
          <cell r="F386">
            <v>39245</v>
          </cell>
          <cell r="G386" t="str">
            <v>CAD Encoder</v>
          </cell>
          <cell r="H386" t="str">
            <v>S</v>
          </cell>
          <cell r="I386">
            <v>10500</v>
          </cell>
          <cell r="J386">
            <v>5250</v>
          </cell>
          <cell r="K386">
            <v>345.21</v>
          </cell>
          <cell r="L386">
            <v>480.92</v>
          </cell>
          <cell r="M386">
            <v>60.12</v>
          </cell>
          <cell r="N386">
            <v>75.150000000000006</v>
          </cell>
          <cell r="O386">
            <v>60.12</v>
          </cell>
          <cell r="P386">
            <v>156.31</v>
          </cell>
          <cell r="Q386">
            <v>78.16</v>
          </cell>
          <cell r="R386">
            <v>101.6</v>
          </cell>
          <cell r="S386">
            <v>6.01</v>
          </cell>
          <cell r="T386">
            <v>7.52</v>
          </cell>
          <cell r="U386">
            <v>6.01</v>
          </cell>
          <cell r="V386" t="str">
            <v>158-122838-0</v>
          </cell>
          <cell r="X386" t="str">
            <v>CAD (H)</v>
          </cell>
          <cell r="Y386" t="str">
            <v>1st</v>
          </cell>
        </row>
        <row r="387">
          <cell r="A387" t="str">
            <v>V-718</v>
          </cell>
          <cell r="B387" t="str">
            <v>Mr.</v>
          </cell>
          <cell r="C387" t="str">
            <v>PALOMARES</v>
          </cell>
          <cell r="D387" t="str">
            <v>Patrick Jayson</v>
          </cell>
          <cell r="E387" t="str">
            <v>Distor</v>
          </cell>
          <cell r="F387">
            <v>39245</v>
          </cell>
          <cell r="G387" t="str">
            <v>CAD Encoder</v>
          </cell>
          <cell r="H387" t="str">
            <v>S</v>
          </cell>
          <cell r="I387">
            <v>10500</v>
          </cell>
          <cell r="J387">
            <v>5250</v>
          </cell>
          <cell r="K387">
            <v>345.21</v>
          </cell>
          <cell r="L387">
            <v>480.92</v>
          </cell>
          <cell r="M387">
            <v>60.12</v>
          </cell>
          <cell r="N387">
            <v>75.150000000000006</v>
          </cell>
          <cell r="O387">
            <v>60.12</v>
          </cell>
          <cell r="P387">
            <v>156.31</v>
          </cell>
          <cell r="Q387">
            <v>78.16</v>
          </cell>
          <cell r="R387">
            <v>101.6</v>
          </cell>
          <cell r="S387">
            <v>6.01</v>
          </cell>
          <cell r="T387">
            <v>7.52</v>
          </cell>
          <cell r="U387">
            <v>6.01</v>
          </cell>
          <cell r="V387" t="str">
            <v>158-122836-6</v>
          </cell>
          <cell r="X387" t="str">
            <v>CAD (S)</v>
          </cell>
          <cell r="Y387" t="str">
            <v>1st</v>
          </cell>
        </row>
        <row r="388">
          <cell r="A388" t="str">
            <v>V-719</v>
          </cell>
          <cell r="B388" t="str">
            <v>Mr.</v>
          </cell>
          <cell r="C388" t="str">
            <v>PON</v>
          </cell>
          <cell r="D388" t="str">
            <v>Edison</v>
          </cell>
          <cell r="E388" t="str">
            <v>Galamiton</v>
          </cell>
          <cell r="F388">
            <v>39245</v>
          </cell>
          <cell r="G388" t="str">
            <v>CAD Encoder</v>
          </cell>
          <cell r="H388" t="str">
            <v>S</v>
          </cell>
          <cell r="I388">
            <v>10500</v>
          </cell>
          <cell r="J388">
            <v>5250</v>
          </cell>
          <cell r="K388">
            <v>345.21</v>
          </cell>
          <cell r="L388">
            <v>480.92</v>
          </cell>
          <cell r="M388">
            <v>60.12</v>
          </cell>
          <cell r="N388">
            <v>75.150000000000006</v>
          </cell>
          <cell r="O388">
            <v>60.12</v>
          </cell>
          <cell r="P388">
            <v>156.31</v>
          </cell>
          <cell r="Q388">
            <v>78.16</v>
          </cell>
          <cell r="R388">
            <v>101.6</v>
          </cell>
          <cell r="S388">
            <v>6.01</v>
          </cell>
          <cell r="T388">
            <v>7.52</v>
          </cell>
          <cell r="U388">
            <v>6.01</v>
          </cell>
          <cell r="V388" t="str">
            <v>158-122844-5</v>
          </cell>
          <cell r="X388" t="str">
            <v>CAD (S)</v>
          </cell>
          <cell r="Y388" t="str">
            <v>1st</v>
          </cell>
        </row>
        <row r="389">
          <cell r="A389" t="str">
            <v>V-720</v>
          </cell>
          <cell r="B389" t="str">
            <v>Mr.</v>
          </cell>
          <cell r="C389" t="str">
            <v>REGUERRA</v>
          </cell>
          <cell r="D389" t="str">
            <v>Reginald</v>
          </cell>
          <cell r="E389" t="str">
            <v>Balingata</v>
          </cell>
          <cell r="F389">
            <v>39245</v>
          </cell>
          <cell r="G389" t="str">
            <v>CAD Encoder</v>
          </cell>
          <cell r="H389" t="str">
            <v>S</v>
          </cell>
          <cell r="I389">
            <v>10500</v>
          </cell>
          <cell r="J389">
            <v>5250</v>
          </cell>
          <cell r="K389">
            <v>345.21</v>
          </cell>
          <cell r="L389">
            <v>480.92</v>
          </cell>
          <cell r="M389">
            <v>60.12</v>
          </cell>
          <cell r="N389">
            <v>75.150000000000006</v>
          </cell>
          <cell r="O389">
            <v>60.12</v>
          </cell>
          <cell r="P389">
            <v>156.31</v>
          </cell>
          <cell r="Q389">
            <v>78.16</v>
          </cell>
          <cell r="R389">
            <v>101.6</v>
          </cell>
          <cell r="S389">
            <v>6.01</v>
          </cell>
          <cell r="T389">
            <v>7.52</v>
          </cell>
          <cell r="U389">
            <v>6.01</v>
          </cell>
          <cell r="V389" t="str">
            <v>158-122846-9</v>
          </cell>
          <cell r="X389" t="str">
            <v>CAD (S)</v>
          </cell>
          <cell r="Y389" t="str">
            <v>1st</v>
          </cell>
        </row>
        <row r="390">
          <cell r="A390" t="str">
            <v>V-721</v>
          </cell>
          <cell r="B390" t="str">
            <v>Mr.</v>
          </cell>
          <cell r="C390" t="str">
            <v>ROBLES</v>
          </cell>
          <cell r="D390" t="str">
            <v>Don Reneo</v>
          </cell>
          <cell r="E390" t="str">
            <v>Mendoza</v>
          </cell>
          <cell r="F390">
            <v>39245</v>
          </cell>
          <cell r="G390" t="str">
            <v>CAD Encoder</v>
          </cell>
          <cell r="H390" t="str">
            <v>S</v>
          </cell>
          <cell r="I390">
            <v>10500</v>
          </cell>
          <cell r="J390">
            <v>5250</v>
          </cell>
          <cell r="K390">
            <v>345.21</v>
          </cell>
          <cell r="L390">
            <v>480.92</v>
          </cell>
          <cell r="M390">
            <v>60.12</v>
          </cell>
          <cell r="N390">
            <v>75.150000000000006</v>
          </cell>
          <cell r="O390">
            <v>60.12</v>
          </cell>
          <cell r="P390">
            <v>156.31</v>
          </cell>
          <cell r="Q390">
            <v>78.16</v>
          </cell>
          <cell r="R390">
            <v>101.6</v>
          </cell>
          <cell r="S390">
            <v>6.01</v>
          </cell>
          <cell r="T390">
            <v>7.52</v>
          </cell>
          <cell r="U390">
            <v>6.01</v>
          </cell>
          <cell r="V390" t="str">
            <v>158-122840-8</v>
          </cell>
          <cell r="X390" t="str">
            <v>CAD (H)</v>
          </cell>
          <cell r="Y390" t="str">
            <v>1st</v>
          </cell>
        </row>
        <row r="391">
          <cell r="A391" t="str">
            <v>V-722</v>
          </cell>
          <cell r="B391" t="str">
            <v>Ms.</v>
          </cell>
          <cell r="C391" t="str">
            <v>TAYAG</v>
          </cell>
          <cell r="D391" t="str">
            <v>Samantha Joyce</v>
          </cell>
          <cell r="E391" t="str">
            <v>Aballe</v>
          </cell>
          <cell r="F391">
            <v>39245</v>
          </cell>
          <cell r="G391" t="str">
            <v>CAD Encoder</v>
          </cell>
          <cell r="H391" t="str">
            <v>S</v>
          </cell>
          <cell r="I391">
            <v>10500</v>
          </cell>
          <cell r="J391">
            <v>5250</v>
          </cell>
          <cell r="K391">
            <v>345.21</v>
          </cell>
          <cell r="L391">
            <v>480.92</v>
          </cell>
          <cell r="M391">
            <v>60.12</v>
          </cell>
          <cell r="N391">
            <v>75.150000000000006</v>
          </cell>
          <cell r="O391">
            <v>60.12</v>
          </cell>
          <cell r="P391">
            <v>156.31</v>
          </cell>
          <cell r="Q391">
            <v>78.16</v>
          </cell>
          <cell r="R391">
            <v>101.6</v>
          </cell>
          <cell r="S391">
            <v>6.01</v>
          </cell>
          <cell r="T391">
            <v>7.52</v>
          </cell>
          <cell r="U391">
            <v>6.01</v>
          </cell>
          <cell r="V391" t="str">
            <v>158-122837-8</v>
          </cell>
          <cell r="X391" t="str">
            <v>CAD (H)</v>
          </cell>
          <cell r="Y391" t="str">
            <v>1st</v>
          </cell>
        </row>
        <row r="392">
          <cell r="A392" t="str">
            <v>V-723</v>
          </cell>
          <cell r="B392" t="str">
            <v>Mr.</v>
          </cell>
          <cell r="C392" t="str">
            <v>ROMASANTA</v>
          </cell>
          <cell r="D392" t="str">
            <v>Richard</v>
          </cell>
          <cell r="E392" t="str">
            <v>Puente</v>
          </cell>
          <cell r="F392">
            <v>39245</v>
          </cell>
          <cell r="G392" t="str">
            <v>CAD Encoder</v>
          </cell>
          <cell r="H392" t="str">
            <v>S</v>
          </cell>
          <cell r="I392">
            <v>10500</v>
          </cell>
          <cell r="J392">
            <v>5250</v>
          </cell>
          <cell r="K392">
            <v>345.21</v>
          </cell>
          <cell r="L392">
            <v>480.92</v>
          </cell>
          <cell r="M392">
            <v>60.12</v>
          </cell>
          <cell r="N392">
            <v>75.150000000000006</v>
          </cell>
          <cell r="O392">
            <v>60.12</v>
          </cell>
          <cell r="P392">
            <v>156.31</v>
          </cell>
          <cell r="Q392">
            <v>78.16</v>
          </cell>
          <cell r="R392">
            <v>101.6</v>
          </cell>
          <cell r="S392">
            <v>6.01</v>
          </cell>
          <cell r="T392">
            <v>7.52</v>
          </cell>
          <cell r="U392">
            <v>6.01</v>
          </cell>
          <cell r="V392" t="str">
            <v>158-122839-1</v>
          </cell>
          <cell r="X392" t="str">
            <v>CAD (S)</v>
          </cell>
          <cell r="Y392" t="str">
            <v>1st</v>
          </cell>
        </row>
        <row r="393">
          <cell r="A393" t="str">
            <v>V-724</v>
          </cell>
          <cell r="B393" t="str">
            <v>Mr.</v>
          </cell>
          <cell r="C393" t="str">
            <v>BALAQUIAO</v>
          </cell>
          <cell r="D393" t="str">
            <v>Nikko Paulo</v>
          </cell>
          <cell r="E393" t="str">
            <v>Quinto</v>
          </cell>
          <cell r="F393">
            <v>39251</v>
          </cell>
          <cell r="G393" t="str">
            <v>CAD Encoder</v>
          </cell>
          <cell r="H393" t="str">
            <v>S</v>
          </cell>
          <cell r="I393">
            <v>10500</v>
          </cell>
          <cell r="J393">
            <v>5250</v>
          </cell>
          <cell r="K393">
            <v>345.21</v>
          </cell>
          <cell r="L393">
            <v>480.92</v>
          </cell>
          <cell r="M393">
            <v>60.12</v>
          </cell>
          <cell r="N393">
            <v>75.150000000000006</v>
          </cell>
          <cell r="O393">
            <v>60.12</v>
          </cell>
          <cell r="P393">
            <v>156.31</v>
          </cell>
          <cell r="Q393">
            <v>78.16</v>
          </cell>
          <cell r="R393">
            <v>101.6</v>
          </cell>
          <cell r="S393">
            <v>6.01</v>
          </cell>
          <cell r="T393">
            <v>7.52</v>
          </cell>
          <cell r="U393">
            <v>6.01</v>
          </cell>
          <cell r="V393" t="str">
            <v>158-122852-4</v>
          </cell>
          <cell r="X393" t="str">
            <v>CAD (H)</v>
          </cell>
          <cell r="Y393" t="str">
            <v>1st</v>
          </cell>
        </row>
        <row r="394">
          <cell r="A394" t="str">
            <v>V-725</v>
          </cell>
          <cell r="B394" t="str">
            <v>Mr.</v>
          </cell>
          <cell r="C394" t="str">
            <v>EMBERNATE</v>
          </cell>
          <cell r="D394" t="str">
            <v>Ricky</v>
          </cell>
          <cell r="E394" t="str">
            <v>Juanico</v>
          </cell>
          <cell r="F394">
            <v>39251</v>
          </cell>
          <cell r="G394" t="str">
            <v>CAD Encoder</v>
          </cell>
          <cell r="H394" t="str">
            <v>S</v>
          </cell>
          <cell r="I394">
            <v>10500</v>
          </cell>
          <cell r="J394">
            <v>5250</v>
          </cell>
          <cell r="K394">
            <v>345.21</v>
          </cell>
          <cell r="L394">
            <v>480.92</v>
          </cell>
          <cell r="M394">
            <v>60.12</v>
          </cell>
          <cell r="N394">
            <v>75.150000000000006</v>
          </cell>
          <cell r="O394">
            <v>60.12</v>
          </cell>
          <cell r="P394">
            <v>156.31</v>
          </cell>
          <cell r="Q394">
            <v>78.16</v>
          </cell>
          <cell r="R394">
            <v>101.6</v>
          </cell>
          <cell r="S394">
            <v>6.01</v>
          </cell>
          <cell r="T394">
            <v>7.52</v>
          </cell>
          <cell r="U394">
            <v>6.01</v>
          </cell>
          <cell r="V394" t="str">
            <v>158-122854-8</v>
          </cell>
          <cell r="X394" t="str">
            <v>CAD (S)</v>
          </cell>
          <cell r="Y394" t="str">
            <v>1st</v>
          </cell>
        </row>
        <row r="395">
          <cell r="A395" t="str">
            <v>V-726</v>
          </cell>
          <cell r="B395" t="str">
            <v>Mr.</v>
          </cell>
          <cell r="C395" t="str">
            <v>JAVERINA</v>
          </cell>
          <cell r="D395" t="str">
            <v>Lawrence</v>
          </cell>
          <cell r="E395" t="str">
            <v>Nery</v>
          </cell>
          <cell r="F395">
            <v>39251</v>
          </cell>
          <cell r="G395" t="str">
            <v>CAD Encoder</v>
          </cell>
          <cell r="H395" t="str">
            <v>S</v>
          </cell>
          <cell r="I395">
            <v>10500</v>
          </cell>
          <cell r="J395">
            <v>5250</v>
          </cell>
          <cell r="K395">
            <v>345.21</v>
          </cell>
          <cell r="L395">
            <v>480.92</v>
          </cell>
          <cell r="M395">
            <v>60.12</v>
          </cell>
          <cell r="N395">
            <v>75.150000000000006</v>
          </cell>
          <cell r="O395">
            <v>60.12</v>
          </cell>
          <cell r="P395">
            <v>156.31</v>
          </cell>
          <cell r="Q395">
            <v>78.16</v>
          </cell>
          <cell r="R395">
            <v>101.6</v>
          </cell>
          <cell r="S395">
            <v>6.01</v>
          </cell>
          <cell r="T395">
            <v>7.52</v>
          </cell>
          <cell r="U395">
            <v>6.01</v>
          </cell>
          <cell r="V395" t="str">
            <v>158-122851-2</v>
          </cell>
          <cell r="X395" t="str">
            <v>CAD (H)</v>
          </cell>
          <cell r="Y395" t="str">
            <v>1st</v>
          </cell>
        </row>
        <row r="396">
          <cell r="A396" t="str">
            <v>V-727</v>
          </cell>
          <cell r="B396" t="str">
            <v>Mr.</v>
          </cell>
          <cell r="C396" t="str">
            <v>ARCEO</v>
          </cell>
          <cell r="D396" t="str">
            <v>Raymond</v>
          </cell>
          <cell r="E396" t="str">
            <v>Clemente</v>
          </cell>
          <cell r="F396">
            <v>39252</v>
          </cell>
          <cell r="G396" t="str">
            <v>Designer 3 - (H)</v>
          </cell>
          <cell r="H396" t="str">
            <v>ME1</v>
          </cell>
          <cell r="I396">
            <v>30000</v>
          </cell>
          <cell r="J396">
            <v>15000</v>
          </cell>
          <cell r="K396">
            <v>986.3</v>
          </cell>
          <cell r="L396">
            <v>1374.05</v>
          </cell>
          <cell r="M396">
            <v>171.76</v>
          </cell>
          <cell r="N396">
            <v>214.7</v>
          </cell>
          <cell r="O396">
            <v>171.76</v>
          </cell>
          <cell r="P396">
            <v>446.58</v>
          </cell>
          <cell r="Q396">
            <v>223.29</v>
          </cell>
          <cell r="R396">
            <v>290.27</v>
          </cell>
          <cell r="S396">
            <v>17.18</v>
          </cell>
          <cell r="T396">
            <v>21.47</v>
          </cell>
          <cell r="U396">
            <v>17.18</v>
          </cell>
          <cell r="V396" t="str">
            <v>158-122859-7</v>
          </cell>
          <cell r="X396" t="str">
            <v>Team Leader - H</v>
          </cell>
          <cell r="Y396" t="str">
            <v>1st</v>
          </cell>
        </row>
        <row r="397">
          <cell r="A397" t="str">
            <v>V-728</v>
          </cell>
          <cell r="B397" t="str">
            <v>Mr.</v>
          </cell>
          <cell r="C397" t="str">
            <v>BAUTISTA</v>
          </cell>
          <cell r="D397" t="str">
            <v>Armaine</v>
          </cell>
          <cell r="E397" t="str">
            <v>Lupac</v>
          </cell>
          <cell r="F397">
            <v>39252</v>
          </cell>
          <cell r="G397" t="str">
            <v>CAD Encoder</v>
          </cell>
          <cell r="H397" t="str">
            <v>S</v>
          </cell>
          <cell r="I397">
            <v>10500</v>
          </cell>
          <cell r="J397">
            <v>5250</v>
          </cell>
          <cell r="K397">
            <v>345.21</v>
          </cell>
          <cell r="L397">
            <v>480.92</v>
          </cell>
          <cell r="M397">
            <v>60.12</v>
          </cell>
          <cell r="N397">
            <v>75.150000000000006</v>
          </cell>
          <cell r="O397">
            <v>60.12</v>
          </cell>
          <cell r="P397">
            <v>156.31</v>
          </cell>
          <cell r="Q397">
            <v>78.16</v>
          </cell>
          <cell r="R397">
            <v>101.6</v>
          </cell>
          <cell r="S397">
            <v>6.01</v>
          </cell>
          <cell r="T397">
            <v>7.52</v>
          </cell>
          <cell r="U397">
            <v>6.01</v>
          </cell>
          <cell r="V397" t="str">
            <v>158-122861-5</v>
          </cell>
          <cell r="X397" t="str">
            <v>CAD (H)</v>
          </cell>
          <cell r="Y397" t="str">
            <v>1st</v>
          </cell>
        </row>
        <row r="398">
          <cell r="A398" t="str">
            <v>V-729</v>
          </cell>
          <cell r="B398" t="str">
            <v>Mr.</v>
          </cell>
          <cell r="C398" t="str">
            <v>CHUA</v>
          </cell>
          <cell r="D398" t="str">
            <v>Gerard</v>
          </cell>
          <cell r="E398" t="str">
            <v>C</v>
          </cell>
          <cell r="F398">
            <v>39252</v>
          </cell>
          <cell r="G398" t="str">
            <v>CAD Encoder</v>
          </cell>
          <cell r="H398" t="str">
            <v>S</v>
          </cell>
          <cell r="I398">
            <v>10500</v>
          </cell>
          <cell r="J398">
            <v>5250</v>
          </cell>
          <cell r="K398">
            <v>345.21</v>
          </cell>
          <cell r="L398">
            <v>480.92</v>
          </cell>
          <cell r="M398">
            <v>60.12</v>
          </cell>
          <cell r="N398">
            <v>75.150000000000006</v>
          </cell>
          <cell r="O398">
            <v>60.12</v>
          </cell>
          <cell r="P398">
            <v>156.31</v>
          </cell>
          <cell r="Q398">
            <v>78.16</v>
          </cell>
          <cell r="R398">
            <v>101.6</v>
          </cell>
          <cell r="S398">
            <v>6.01</v>
          </cell>
          <cell r="T398">
            <v>7.52</v>
          </cell>
          <cell r="U398">
            <v>6.01</v>
          </cell>
          <cell r="V398" t="str">
            <v>158-122858-5</v>
          </cell>
          <cell r="X398" t="str">
            <v>CAD (H)</v>
          </cell>
          <cell r="Y398" t="str">
            <v>1st</v>
          </cell>
          <cell r="Z398" t="str">
            <v>Resigned effective 02 Sept 2007</v>
          </cell>
        </row>
        <row r="399">
          <cell r="A399" t="str">
            <v>V-730</v>
          </cell>
          <cell r="B399" t="str">
            <v>Mr.</v>
          </cell>
          <cell r="C399" t="str">
            <v>GABUYA</v>
          </cell>
          <cell r="D399" t="str">
            <v>Jason</v>
          </cell>
          <cell r="E399" t="str">
            <v>F</v>
          </cell>
          <cell r="F399">
            <v>39252</v>
          </cell>
          <cell r="G399" t="str">
            <v>CAD Encoder</v>
          </cell>
          <cell r="H399" t="str">
            <v>S</v>
          </cell>
          <cell r="I399">
            <v>10500</v>
          </cell>
          <cell r="J399">
            <v>5250</v>
          </cell>
          <cell r="K399">
            <v>345.21</v>
          </cell>
          <cell r="L399">
            <v>480.92</v>
          </cell>
          <cell r="M399">
            <v>60.12</v>
          </cell>
          <cell r="N399">
            <v>75.150000000000006</v>
          </cell>
          <cell r="O399">
            <v>60.12</v>
          </cell>
          <cell r="P399">
            <v>156.31</v>
          </cell>
          <cell r="Q399">
            <v>78.16</v>
          </cell>
          <cell r="R399">
            <v>101.6</v>
          </cell>
          <cell r="S399">
            <v>6.01</v>
          </cell>
          <cell r="T399">
            <v>7.52</v>
          </cell>
          <cell r="U399">
            <v>6.01</v>
          </cell>
          <cell r="V399" t="str">
            <v>158-122857-3</v>
          </cell>
          <cell r="X399" t="str">
            <v>CAD (H)</v>
          </cell>
          <cell r="Y399" t="str">
            <v>1st</v>
          </cell>
          <cell r="Z399" t="str">
            <v>Resigned effective 25 Aug 2007</v>
          </cell>
        </row>
        <row r="400">
          <cell r="A400" t="str">
            <v>V-731</v>
          </cell>
          <cell r="B400" t="str">
            <v>Mr.</v>
          </cell>
          <cell r="C400" t="str">
            <v>TAN</v>
          </cell>
          <cell r="D400" t="str">
            <v>Jason</v>
          </cell>
          <cell r="E400" t="str">
            <v>Manalo</v>
          </cell>
          <cell r="F400">
            <v>39252</v>
          </cell>
          <cell r="G400" t="str">
            <v>CAD Encoder</v>
          </cell>
          <cell r="H400" t="str">
            <v>S</v>
          </cell>
          <cell r="I400">
            <v>10500</v>
          </cell>
          <cell r="J400">
            <v>5250</v>
          </cell>
          <cell r="K400">
            <v>345.21</v>
          </cell>
          <cell r="L400">
            <v>480.92</v>
          </cell>
          <cell r="M400">
            <v>60.12</v>
          </cell>
          <cell r="N400">
            <v>75.150000000000006</v>
          </cell>
          <cell r="O400">
            <v>60.12</v>
          </cell>
          <cell r="P400">
            <v>156.31</v>
          </cell>
          <cell r="Q400">
            <v>78.16</v>
          </cell>
          <cell r="R400">
            <v>101.6</v>
          </cell>
          <cell r="S400">
            <v>6.01</v>
          </cell>
          <cell r="T400">
            <v>7.52</v>
          </cell>
          <cell r="U400">
            <v>6.01</v>
          </cell>
          <cell r="V400" t="str">
            <v>158-122856-1</v>
          </cell>
          <cell r="X400" t="str">
            <v>CAD (H)</v>
          </cell>
          <cell r="Y400" t="str">
            <v>1st</v>
          </cell>
        </row>
        <row r="401">
          <cell r="A401" t="str">
            <v>V-732</v>
          </cell>
          <cell r="B401" t="str">
            <v>Mr.</v>
          </cell>
          <cell r="C401" t="str">
            <v>REYES</v>
          </cell>
          <cell r="D401" t="str">
            <v>Alvin</v>
          </cell>
          <cell r="E401" t="str">
            <v>Alegado</v>
          </cell>
          <cell r="F401">
            <v>39252</v>
          </cell>
          <cell r="G401" t="str">
            <v>CAD Encoder</v>
          </cell>
          <cell r="H401" t="str">
            <v>S</v>
          </cell>
          <cell r="I401">
            <v>10500</v>
          </cell>
          <cell r="J401">
            <v>5250</v>
          </cell>
          <cell r="K401">
            <v>345.21</v>
          </cell>
          <cell r="L401">
            <v>480.92</v>
          </cell>
          <cell r="M401">
            <v>60.12</v>
          </cell>
          <cell r="N401">
            <v>75.150000000000006</v>
          </cell>
          <cell r="O401">
            <v>60.12</v>
          </cell>
          <cell r="P401">
            <v>156.31</v>
          </cell>
          <cell r="Q401">
            <v>78.16</v>
          </cell>
          <cell r="R401">
            <v>101.6</v>
          </cell>
          <cell r="S401">
            <v>6.01</v>
          </cell>
          <cell r="T401">
            <v>7.52</v>
          </cell>
          <cell r="U401">
            <v>6.01</v>
          </cell>
          <cell r="V401" t="str">
            <v>158-122860-3</v>
          </cell>
          <cell r="X401" t="str">
            <v>CAD (H)</v>
          </cell>
          <cell r="Y401" t="str">
            <v>1st</v>
          </cell>
        </row>
        <row r="402">
          <cell r="A402" t="str">
            <v>V-733</v>
          </cell>
          <cell r="B402" t="str">
            <v>Ms.</v>
          </cell>
          <cell r="C402" t="str">
            <v>CRUZ</v>
          </cell>
          <cell r="D402" t="str">
            <v>Sheryl</v>
          </cell>
          <cell r="E402" t="str">
            <v>M</v>
          </cell>
          <cell r="F402">
            <v>39258</v>
          </cell>
          <cell r="G402" t="str">
            <v>CAD Encoder</v>
          </cell>
          <cell r="H402" t="str">
            <v>S</v>
          </cell>
          <cell r="I402">
            <v>12000</v>
          </cell>
          <cell r="J402">
            <v>6000</v>
          </cell>
          <cell r="K402">
            <v>394.52</v>
          </cell>
          <cell r="L402">
            <v>549.62</v>
          </cell>
          <cell r="M402">
            <v>68.7</v>
          </cell>
          <cell r="N402">
            <v>85.88</v>
          </cell>
          <cell r="O402">
            <v>68.7</v>
          </cell>
          <cell r="P402">
            <v>178.62</v>
          </cell>
          <cell r="Q402">
            <v>89.31</v>
          </cell>
          <cell r="R402">
            <v>116.1</v>
          </cell>
          <cell r="S402">
            <v>6.87</v>
          </cell>
          <cell r="T402">
            <v>8.59</v>
          </cell>
          <cell r="U402">
            <v>6.87</v>
          </cell>
          <cell r="V402" t="str">
            <v>158-122864-0</v>
          </cell>
          <cell r="X402" t="str">
            <v>CAD (S)</v>
          </cell>
          <cell r="Y402" t="str">
            <v>1st</v>
          </cell>
          <cell r="Z402" t="str">
            <v>Resigned effective 13 July 2007/no 30 day notice.</v>
          </cell>
        </row>
        <row r="403">
          <cell r="A403" t="str">
            <v>V-734</v>
          </cell>
          <cell r="B403" t="str">
            <v>Mr.</v>
          </cell>
          <cell r="C403" t="str">
            <v>HERNANDEZ</v>
          </cell>
          <cell r="D403" t="str">
            <v xml:space="preserve">Ramon </v>
          </cell>
          <cell r="E403" t="str">
            <v>Catapang</v>
          </cell>
          <cell r="F403">
            <v>39258</v>
          </cell>
          <cell r="G403" t="str">
            <v>Designer 3 - (H)</v>
          </cell>
          <cell r="H403" t="str">
            <v>HF1</v>
          </cell>
          <cell r="I403">
            <v>30000</v>
          </cell>
          <cell r="J403">
            <v>15000</v>
          </cell>
          <cell r="K403">
            <v>986.3</v>
          </cell>
          <cell r="L403">
            <v>1374.05</v>
          </cell>
          <cell r="M403">
            <v>171.76</v>
          </cell>
          <cell r="N403">
            <v>214.7</v>
          </cell>
          <cell r="O403">
            <v>171.76</v>
          </cell>
          <cell r="P403">
            <v>446.58</v>
          </cell>
          <cell r="Q403">
            <v>223.29</v>
          </cell>
          <cell r="R403">
            <v>290.27</v>
          </cell>
          <cell r="S403">
            <v>17.18</v>
          </cell>
          <cell r="T403">
            <v>21.47</v>
          </cell>
          <cell r="U403">
            <v>17.18</v>
          </cell>
          <cell r="V403" t="str">
            <v>158-122865-2</v>
          </cell>
          <cell r="X403" t="str">
            <v>Team Leader - H</v>
          </cell>
          <cell r="Y403" t="str">
            <v>1st</v>
          </cell>
        </row>
        <row r="404">
          <cell r="A404" t="str">
            <v>V-735</v>
          </cell>
          <cell r="B404" t="str">
            <v>Mr.</v>
          </cell>
          <cell r="C404" t="str">
            <v>HERRERA</v>
          </cell>
          <cell r="D404" t="str">
            <v>Anthony Ronald</v>
          </cell>
          <cell r="E404" t="str">
            <v>Viado</v>
          </cell>
          <cell r="F404">
            <v>39258</v>
          </cell>
          <cell r="G404" t="str">
            <v>Designer 3 - (H)</v>
          </cell>
          <cell r="H404" t="str">
            <v>S</v>
          </cell>
          <cell r="I404">
            <v>25000</v>
          </cell>
          <cell r="J404">
            <v>12500</v>
          </cell>
          <cell r="K404">
            <v>821.92</v>
          </cell>
          <cell r="L404">
            <v>1145.04</v>
          </cell>
          <cell r="M404">
            <v>143.13</v>
          </cell>
          <cell r="N404">
            <v>178.91</v>
          </cell>
          <cell r="O404">
            <v>143.13</v>
          </cell>
          <cell r="P404">
            <v>372.14</v>
          </cell>
          <cell r="Q404">
            <v>186.07</v>
          </cell>
          <cell r="R404">
            <v>241.89</v>
          </cell>
          <cell r="S404">
            <v>14.31</v>
          </cell>
          <cell r="T404">
            <v>17.89</v>
          </cell>
          <cell r="U404">
            <v>14.31</v>
          </cell>
          <cell r="V404" t="str">
            <v>158-122863-9</v>
          </cell>
          <cell r="X404" t="str">
            <v>Team Leader - H</v>
          </cell>
          <cell r="Y404" t="str">
            <v>1st</v>
          </cell>
        </row>
        <row r="405">
          <cell r="A405" t="str">
            <v>V-736</v>
          </cell>
          <cell r="B405" t="str">
            <v>Mr.</v>
          </cell>
          <cell r="C405" t="str">
            <v>RUBIO</v>
          </cell>
          <cell r="D405" t="str">
            <v>Jose Janazer</v>
          </cell>
          <cell r="E405" t="str">
            <v>Platon</v>
          </cell>
          <cell r="F405">
            <v>39258</v>
          </cell>
          <cell r="G405" t="str">
            <v>CAD Encoder</v>
          </cell>
          <cell r="H405" t="str">
            <v>S</v>
          </cell>
          <cell r="I405">
            <v>10500</v>
          </cell>
          <cell r="J405">
            <v>5250</v>
          </cell>
          <cell r="K405">
            <v>345.21</v>
          </cell>
          <cell r="L405">
            <v>480.92</v>
          </cell>
          <cell r="M405">
            <v>60.12</v>
          </cell>
          <cell r="N405">
            <v>75.150000000000006</v>
          </cell>
          <cell r="O405">
            <v>60.12</v>
          </cell>
          <cell r="P405">
            <v>156.31</v>
          </cell>
          <cell r="Q405">
            <v>78.16</v>
          </cell>
          <cell r="R405">
            <v>101.6</v>
          </cell>
          <cell r="S405">
            <v>6.01</v>
          </cell>
          <cell r="T405">
            <v>7.52</v>
          </cell>
          <cell r="U405">
            <v>6.01</v>
          </cell>
          <cell r="V405" t="str">
            <v>158-122878-0</v>
          </cell>
          <cell r="X405" t="str">
            <v>CAD (S)</v>
          </cell>
          <cell r="Y405" t="str">
            <v>1st</v>
          </cell>
        </row>
        <row r="406">
          <cell r="A406" t="str">
            <v>V-737</v>
          </cell>
          <cell r="B406" t="str">
            <v>Mr.</v>
          </cell>
          <cell r="C406" t="str">
            <v>SY</v>
          </cell>
          <cell r="D406" t="str">
            <v>Joseph</v>
          </cell>
          <cell r="E406" t="str">
            <v>Lao</v>
          </cell>
          <cell r="F406">
            <v>39258</v>
          </cell>
          <cell r="G406" t="str">
            <v>CAD Encoder</v>
          </cell>
          <cell r="H406" t="str">
            <v>S</v>
          </cell>
          <cell r="I406">
            <v>11000</v>
          </cell>
          <cell r="J406">
            <v>5500</v>
          </cell>
          <cell r="K406">
            <v>361.64</v>
          </cell>
          <cell r="L406">
            <v>503.82</v>
          </cell>
          <cell r="M406">
            <v>62.98</v>
          </cell>
          <cell r="N406">
            <v>78.73</v>
          </cell>
          <cell r="O406">
            <v>62.98</v>
          </cell>
          <cell r="P406">
            <v>163.75</v>
          </cell>
          <cell r="Q406">
            <v>81.87</v>
          </cell>
          <cell r="R406">
            <v>106.44</v>
          </cell>
          <cell r="S406">
            <v>6.3</v>
          </cell>
          <cell r="T406">
            <v>7.87</v>
          </cell>
          <cell r="U406">
            <v>6.3</v>
          </cell>
          <cell r="V406" t="str">
            <v>158-122880-9</v>
          </cell>
          <cell r="X406" t="str">
            <v>CAD (H)</v>
          </cell>
          <cell r="Y406" t="str">
            <v>1st</v>
          </cell>
        </row>
        <row r="407">
          <cell r="A407" t="str">
            <v>V-738</v>
          </cell>
          <cell r="B407" t="str">
            <v>Mr.</v>
          </cell>
          <cell r="C407" t="str">
            <v>ALFONSO</v>
          </cell>
          <cell r="D407" t="str">
            <v>Rhoderick</v>
          </cell>
          <cell r="E407" t="str">
            <v>Marcelo</v>
          </cell>
          <cell r="F407">
            <v>39265</v>
          </cell>
          <cell r="G407" t="str">
            <v>Renderer</v>
          </cell>
          <cell r="H407" t="str">
            <v>S</v>
          </cell>
          <cell r="I407">
            <v>20000</v>
          </cell>
          <cell r="J407">
            <v>10000</v>
          </cell>
          <cell r="K407">
            <v>657.53</v>
          </cell>
          <cell r="L407">
            <v>916.03</v>
          </cell>
          <cell r="M407">
            <v>114.5</v>
          </cell>
          <cell r="N407">
            <v>143.13</v>
          </cell>
          <cell r="O407">
            <v>114.5</v>
          </cell>
          <cell r="P407">
            <v>297.7</v>
          </cell>
          <cell r="Q407">
            <v>148.85</v>
          </cell>
          <cell r="R407">
            <v>193.51</v>
          </cell>
          <cell r="S407">
            <v>11.45</v>
          </cell>
          <cell r="T407">
            <v>14.31</v>
          </cell>
          <cell r="U407">
            <v>11.45</v>
          </cell>
          <cell r="V407" t="str">
            <v>158-122867-6</v>
          </cell>
          <cell r="X407" t="str">
            <v>Renderer</v>
          </cell>
          <cell r="Y407" t="str">
            <v>1st</v>
          </cell>
          <cell r="Z407" t="str">
            <v>Resigned effective 16 Nov 2007 to go back to architectural firm</v>
          </cell>
        </row>
        <row r="408">
          <cell r="A408" t="str">
            <v>V-739</v>
          </cell>
          <cell r="B408" t="str">
            <v>Mr.</v>
          </cell>
          <cell r="C408" t="str">
            <v>BOLANTE</v>
          </cell>
          <cell r="D408" t="str">
            <v>Rene</v>
          </cell>
          <cell r="E408" t="str">
            <v>Matematico</v>
          </cell>
          <cell r="F408">
            <v>39265</v>
          </cell>
          <cell r="G408" t="str">
            <v>CAD Encoder</v>
          </cell>
          <cell r="H408" t="str">
            <v>S</v>
          </cell>
          <cell r="I408">
            <v>12000</v>
          </cell>
          <cell r="J408">
            <v>6000</v>
          </cell>
          <cell r="K408">
            <v>394.52</v>
          </cell>
          <cell r="L408">
            <v>549.62</v>
          </cell>
          <cell r="M408">
            <v>68.7</v>
          </cell>
          <cell r="N408">
            <v>85.88</v>
          </cell>
          <cell r="O408">
            <v>68.7</v>
          </cell>
          <cell r="P408">
            <v>178.62</v>
          </cell>
          <cell r="Q408">
            <v>89.31</v>
          </cell>
          <cell r="R408">
            <v>116.1</v>
          </cell>
          <cell r="S408">
            <v>6.87</v>
          </cell>
          <cell r="T408">
            <v>8.59</v>
          </cell>
          <cell r="U408">
            <v>6.87</v>
          </cell>
          <cell r="V408" t="str">
            <v>158-122870-6</v>
          </cell>
          <cell r="X408" t="str">
            <v>CAD (H)</v>
          </cell>
          <cell r="Y408" t="str">
            <v>1st</v>
          </cell>
        </row>
        <row r="409">
          <cell r="A409" t="str">
            <v>V-740</v>
          </cell>
          <cell r="B409" t="str">
            <v>Ms.</v>
          </cell>
          <cell r="C409" t="str">
            <v>FERNANDEZ</v>
          </cell>
          <cell r="D409" t="str">
            <v>Lea Ruth</v>
          </cell>
          <cell r="E409" t="str">
            <v>Herrera</v>
          </cell>
          <cell r="F409">
            <v>39265</v>
          </cell>
          <cell r="G409" t="str">
            <v>CAD Encoder</v>
          </cell>
          <cell r="H409" t="str">
            <v>S</v>
          </cell>
          <cell r="I409">
            <v>10500</v>
          </cell>
          <cell r="J409">
            <v>5250</v>
          </cell>
          <cell r="K409">
            <v>345.21</v>
          </cell>
          <cell r="L409">
            <v>480.92</v>
          </cell>
          <cell r="M409">
            <v>60.12</v>
          </cell>
          <cell r="N409">
            <v>75.150000000000006</v>
          </cell>
          <cell r="O409">
            <v>60.12</v>
          </cell>
          <cell r="P409">
            <v>156.31</v>
          </cell>
          <cell r="Q409">
            <v>78.16</v>
          </cell>
          <cell r="R409">
            <v>101.6</v>
          </cell>
          <cell r="S409">
            <v>6.01</v>
          </cell>
          <cell r="T409">
            <v>7.52</v>
          </cell>
          <cell r="U409">
            <v>6.01</v>
          </cell>
          <cell r="V409" t="str">
            <v>158-122885-8</v>
          </cell>
          <cell r="X409" t="str">
            <v>CAD (H)</v>
          </cell>
          <cell r="Y409" t="str">
            <v>1st</v>
          </cell>
        </row>
        <row r="410">
          <cell r="A410" t="str">
            <v>V-741</v>
          </cell>
          <cell r="B410" t="str">
            <v>Mr.</v>
          </cell>
          <cell r="C410" t="str">
            <v>FERRER</v>
          </cell>
          <cell r="D410" t="str">
            <v>Ernesto</v>
          </cell>
          <cell r="E410" t="str">
            <v>Camorongan</v>
          </cell>
          <cell r="F410">
            <v>39265</v>
          </cell>
          <cell r="G410" t="str">
            <v>CAD Encoder</v>
          </cell>
          <cell r="H410" t="str">
            <v>S</v>
          </cell>
          <cell r="I410">
            <v>10500</v>
          </cell>
          <cell r="J410">
            <v>5250</v>
          </cell>
          <cell r="K410">
            <v>345.21</v>
          </cell>
          <cell r="L410">
            <v>480.92</v>
          </cell>
          <cell r="M410">
            <v>60.12</v>
          </cell>
          <cell r="N410">
            <v>75.150000000000006</v>
          </cell>
          <cell r="O410">
            <v>60.12</v>
          </cell>
          <cell r="P410">
            <v>156.31</v>
          </cell>
          <cell r="Q410">
            <v>78.16</v>
          </cell>
          <cell r="R410">
            <v>101.6</v>
          </cell>
          <cell r="S410">
            <v>6.01</v>
          </cell>
          <cell r="T410">
            <v>7.52</v>
          </cell>
          <cell r="U410">
            <v>6.01</v>
          </cell>
          <cell r="V410" t="str">
            <v>158-122877-9</v>
          </cell>
          <cell r="X410" t="str">
            <v>CAD (H)</v>
          </cell>
          <cell r="Y410" t="str">
            <v>1st</v>
          </cell>
        </row>
        <row r="411">
          <cell r="A411" t="str">
            <v>V-742</v>
          </cell>
          <cell r="B411" t="str">
            <v>Mr.</v>
          </cell>
          <cell r="C411" t="str">
            <v>FULMINAR</v>
          </cell>
          <cell r="D411" t="str">
            <v>Danilo</v>
          </cell>
          <cell r="E411" t="str">
            <v>Alferez</v>
          </cell>
          <cell r="F411">
            <v>39265</v>
          </cell>
          <cell r="G411" t="str">
            <v>CAD Encoder</v>
          </cell>
          <cell r="H411" t="str">
            <v>S</v>
          </cell>
          <cell r="I411">
            <v>10500</v>
          </cell>
          <cell r="J411">
            <v>5250</v>
          </cell>
          <cell r="K411">
            <v>345.21</v>
          </cell>
          <cell r="L411">
            <v>480.92</v>
          </cell>
          <cell r="M411">
            <v>60.12</v>
          </cell>
          <cell r="N411">
            <v>75.150000000000006</v>
          </cell>
          <cell r="O411">
            <v>60.12</v>
          </cell>
          <cell r="P411">
            <v>156.31</v>
          </cell>
          <cell r="Q411">
            <v>78.16</v>
          </cell>
          <cell r="R411">
            <v>101.6</v>
          </cell>
          <cell r="S411">
            <v>6.01</v>
          </cell>
          <cell r="T411">
            <v>7.52</v>
          </cell>
          <cell r="U411">
            <v>6.01</v>
          </cell>
          <cell r="V411" t="str">
            <v>158-122872-0</v>
          </cell>
          <cell r="X411" t="str">
            <v>CAD (H)</v>
          </cell>
          <cell r="Y411" t="str">
            <v>1st</v>
          </cell>
        </row>
        <row r="412">
          <cell r="A412" t="str">
            <v>V-743</v>
          </cell>
          <cell r="B412" t="str">
            <v>Ms.</v>
          </cell>
          <cell r="C412" t="str">
            <v>MALAPIT</v>
          </cell>
          <cell r="D412" t="str">
            <v>Ria Gina</v>
          </cell>
          <cell r="E412" t="str">
            <v>Ilagan</v>
          </cell>
          <cell r="F412">
            <v>39265</v>
          </cell>
          <cell r="G412" t="str">
            <v>CAD Encoder</v>
          </cell>
          <cell r="H412" t="str">
            <v>S</v>
          </cell>
          <cell r="I412">
            <v>10500</v>
          </cell>
          <cell r="J412">
            <v>5250</v>
          </cell>
          <cell r="K412">
            <v>345.21</v>
          </cell>
          <cell r="L412">
            <v>480.92</v>
          </cell>
          <cell r="M412">
            <v>60.12</v>
          </cell>
          <cell r="N412">
            <v>75.150000000000006</v>
          </cell>
          <cell r="O412">
            <v>60.12</v>
          </cell>
          <cell r="P412">
            <v>156.31</v>
          </cell>
          <cell r="Q412">
            <v>78.16</v>
          </cell>
          <cell r="R412">
            <v>101.6</v>
          </cell>
          <cell r="S412">
            <v>6.01</v>
          </cell>
          <cell r="T412">
            <v>7.52</v>
          </cell>
          <cell r="U412">
            <v>6.01</v>
          </cell>
          <cell r="V412" t="str">
            <v>158-122871-8</v>
          </cell>
          <cell r="X412" t="str">
            <v>CAD (H)</v>
          </cell>
          <cell r="Y412" t="str">
            <v>1st</v>
          </cell>
          <cell r="Z412" t="str">
            <v>Resigned effective 21 Feb 08 to work in an architectural firm</v>
          </cell>
        </row>
        <row r="413">
          <cell r="A413" t="str">
            <v>V-744</v>
          </cell>
          <cell r="B413" t="str">
            <v>Mr.</v>
          </cell>
          <cell r="C413" t="str">
            <v>PASION</v>
          </cell>
          <cell r="D413" t="str">
            <v>Jason</v>
          </cell>
          <cell r="E413" t="str">
            <v>Carmona</v>
          </cell>
          <cell r="F413">
            <v>39265</v>
          </cell>
          <cell r="G413" t="str">
            <v>CAD Encoder</v>
          </cell>
          <cell r="H413" t="str">
            <v>S</v>
          </cell>
          <cell r="I413">
            <v>10500</v>
          </cell>
          <cell r="J413">
            <v>5250</v>
          </cell>
          <cell r="K413">
            <v>345.21</v>
          </cell>
          <cell r="L413">
            <v>480.92</v>
          </cell>
          <cell r="M413">
            <v>60.12</v>
          </cell>
          <cell r="N413">
            <v>75.150000000000006</v>
          </cell>
          <cell r="O413">
            <v>60.12</v>
          </cell>
          <cell r="P413">
            <v>156.31</v>
          </cell>
          <cell r="Q413">
            <v>78.16</v>
          </cell>
          <cell r="R413">
            <v>101.6</v>
          </cell>
          <cell r="S413">
            <v>6.01</v>
          </cell>
          <cell r="T413">
            <v>7.52</v>
          </cell>
          <cell r="U413">
            <v>6.01</v>
          </cell>
          <cell r="V413" t="str">
            <v>158-122875-5</v>
          </cell>
          <cell r="X413" t="str">
            <v>CAD (H)</v>
          </cell>
          <cell r="Y413" t="str">
            <v>1st</v>
          </cell>
        </row>
        <row r="414">
          <cell r="A414" t="str">
            <v>V-745</v>
          </cell>
          <cell r="B414" t="str">
            <v>Mr.</v>
          </cell>
          <cell r="C414" t="str">
            <v>SOLIS</v>
          </cell>
          <cell r="D414" t="str">
            <v>Macdonald</v>
          </cell>
          <cell r="E414" t="str">
            <v>Ferrancullo</v>
          </cell>
          <cell r="F414">
            <v>39265</v>
          </cell>
          <cell r="G414" t="str">
            <v>CAD Encoder</v>
          </cell>
          <cell r="H414" t="str">
            <v>S</v>
          </cell>
          <cell r="I414">
            <v>10500</v>
          </cell>
          <cell r="J414">
            <v>5250</v>
          </cell>
          <cell r="K414">
            <v>345.21</v>
          </cell>
          <cell r="L414">
            <v>480.92</v>
          </cell>
          <cell r="M414">
            <v>60.12</v>
          </cell>
          <cell r="N414">
            <v>75.150000000000006</v>
          </cell>
          <cell r="O414">
            <v>60.12</v>
          </cell>
          <cell r="P414">
            <v>156.31</v>
          </cell>
          <cell r="Q414">
            <v>78.16</v>
          </cell>
          <cell r="R414">
            <v>101.6</v>
          </cell>
          <cell r="S414">
            <v>6.01</v>
          </cell>
          <cell r="T414">
            <v>7.52</v>
          </cell>
          <cell r="U414">
            <v>6.01</v>
          </cell>
          <cell r="V414" t="str">
            <v>158-122869-0</v>
          </cell>
          <cell r="X414" t="str">
            <v>CAD (H)</v>
          </cell>
          <cell r="Y414" t="str">
            <v>1st</v>
          </cell>
        </row>
        <row r="415">
          <cell r="A415" t="str">
            <v>V-746</v>
          </cell>
          <cell r="B415" t="str">
            <v>Mr.</v>
          </cell>
          <cell r="C415" t="str">
            <v>TUGUBLIMAS</v>
          </cell>
          <cell r="D415" t="str">
            <v>J. Noel</v>
          </cell>
          <cell r="E415" t="str">
            <v>Floresca</v>
          </cell>
          <cell r="F415">
            <v>39265</v>
          </cell>
          <cell r="G415" t="str">
            <v>CAD Encoder</v>
          </cell>
          <cell r="H415" t="str">
            <v>S</v>
          </cell>
          <cell r="I415">
            <v>10500</v>
          </cell>
          <cell r="J415">
            <v>5250</v>
          </cell>
          <cell r="K415">
            <v>345.21</v>
          </cell>
          <cell r="L415">
            <v>480.92</v>
          </cell>
          <cell r="M415">
            <v>60.12</v>
          </cell>
          <cell r="N415">
            <v>75.150000000000006</v>
          </cell>
          <cell r="O415">
            <v>60.12</v>
          </cell>
          <cell r="P415">
            <v>156.31</v>
          </cell>
          <cell r="Q415">
            <v>78.16</v>
          </cell>
          <cell r="R415">
            <v>101.6</v>
          </cell>
          <cell r="S415">
            <v>6.01</v>
          </cell>
          <cell r="T415">
            <v>7.52</v>
          </cell>
          <cell r="U415">
            <v>6.01</v>
          </cell>
          <cell r="V415" t="str">
            <v>158-122873-1</v>
          </cell>
          <cell r="X415" t="str">
            <v>CAD (H)</v>
          </cell>
          <cell r="Y415" t="str">
            <v>1st</v>
          </cell>
        </row>
        <row r="416">
          <cell r="A416" t="str">
            <v>V-747</v>
          </cell>
          <cell r="B416" t="str">
            <v>Mr.</v>
          </cell>
          <cell r="C416" t="str">
            <v>APDUA</v>
          </cell>
          <cell r="D416" t="str">
            <v>Jeffrey</v>
          </cell>
          <cell r="E416" t="str">
            <v>Etac</v>
          </cell>
          <cell r="F416">
            <v>39272</v>
          </cell>
          <cell r="G416" t="str">
            <v>CAD Encoder</v>
          </cell>
          <cell r="H416" t="str">
            <v>S</v>
          </cell>
          <cell r="I416">
            <v>12000</v>
          </cell>
          <cell r="J416">
            <v>6000</v>
          </cell>
          <cell r="K416">
            <v>394.52</v>
          </cell>
          <cell r="L416">
            <v>549.62</v>
          </cell>
          <cell r="M416">
            <v>68.7</v>
          </cell>
          <cell r="N416">
            <v>85.88</v>
          </cell>
          <cell r="O416">
            <v>68.7</v>
          </cell>
          <cell r="P416">
            <v>178.62</v>
          </cell>
          <cell r="Q416">
            <v>89.31</v>
          </cell>
          <cell r="R416">
            <v>116.1</v>
          </cell>
          <cell r="S416">
            <v>6.87</v>
          </cell>
          <cell r="T416">
            <v>8.59</v>
          </cell>
          <cell r="U416">
            <v>6.87</v>
          </cell>
          <cell r="V416" t="str">
            <v>158-122894-9</v>
          </cell>
          <cell r="X416" t="str">
            <v>CAD (H)</v>
          </cell>
          <cell r="Y416" t="str">
            <v>1st</v>
          </cell>
        </row>
        <row r="417">
          <cell r="A417" t="str">
            <v>V-748</v>
          </cell>
          <cell r="B417" t="str">
            <v>Mr.</v>
          </cell>
          <cell r="C417" t="str">
            <v>RAMIREZ</v>
          </cell>
          <cell r="D417" t="str">
            <v>Alle</v>
          </cell>
          <cell r="E417" t="str">
            <v>Manalon</v>
          </cell>
          <cell r="F417">
            <v>39272</v>
          </cell>
          <cell r="G417" t="str">
            <v>Renderer</v>
          </cell>
          <cell r="H417" t="str">
            <v>S</v>
          </cell>
          <cell r="I417">
            <v>13000</v>
          </cell>
          <cell r="J417">
            <v>6500</v>
          </cell>
          <cell r="K417">
            <v>427.4</v>
          </cell>
          <cell r="L417">
            <v>595.41999999999996</v>
          </cell>
          <cell r="M417">
            <v>74.430000000000007</v>
          </cell>
          <cell r="N417">
            <v>93.04</v>
          </cell>
          <cell r="O417">
            <v>74.430000000000007</v>
          </cell>
          <cell r="P417">
            <v>193.52</v>
          </cell>
          <cell r="Q417">
            <v>96.76</v>
          </cell>
          <cell r="R417">
            <v>125.79</v>
          </cell>
          <cell r="S417">
            <v>7.44</v>
          </cell>
          <cell r="T417">
            <v>9.3000000000000007</v>
          </cell>
          <cell r="U417">
            <v>7.44</v>
          </cell>
          <cell r="V417" t="str">
            <v>158-122886-0</v>
          </cell>
          <cell r="X417" t="str">
            <v>Renderer</v>
          </cell>
          <cell r="Y417" t="str">
            <v>1st</v>
          </cell>
        </row>
        <row r="418">
          <cell r="A418" t="str">
            <v>V-749</v>
          </cell>
          <cell r="B418" t="str">
            <v>Ms.</v>
          </cell>
          <cell r="C418" t="str">
            <v>RAVINA</v>
          </cell>
          <cell r="D418" t="str">
            <v>Joanna</v>
          </cell>
          <cell r="E418" t="str">
            <v>Almojuela</v>
          </cell>
          <cell r="F418">
            <v>39272</v>
          </cell>
          <cell r="G418" t="str">
            <v>CAD Encoder</v>
          </cell>
          <cell r="H418" t="str">
            <v>S</v>
          </cell>
          <cell r="I418">
            <v>11000</v>
          </cell>
          <cell r="J418">
            <v>5500</v>
          </cell>
          <cell r="K418">
            <v>361.64</v>
          </cell>
          <cell r="L418">
            <v>503.82</v>
          </cell>
          <cell r="M418">
            <v>62.98</v>
          </cell>
          <cell r="N418">
            <v>78.73</v>
          </cell>
          <cell r="O418">
            <v>62.98</v>
          </cell>
          <cell r="P418">
            <v>163.75</v>
          </cell>
          <cell r="Q418">
            <v>81.87</v>
          </cell>
          <cell r="R418">
            <v>106.44</v>
          </cell>
          <cell r="S418">
            <v>6.3</v>
          </cell>
          <cell r="T418">
            <v>7.87</v>
          </cell>
          <cell r="U418">
            <v>6.3</v>
          </cell>
          <cell r="V418" t="str">
            <v>158-122883-4</v>
          </cell>
          <cell r="X418" t="str">
            <v>CAD (H)</v>
          </cell>
          <cell r="Y418" t="str">
            <v>1st</v>
          </cell>
        </row>
        <row r="419">
          <cell r="A419" t="str">
            <v>V-750</v>
          </cell>
          <cell r="B419" t="str">
            <v>Mr.</v>
          </cell>
          <cell r="C419" t="str">
            <v>CELINO</v>
          </cell>
          <cell r="D419" t="str">
            <v>Ernesto Jr.</v>
          </cell>
          <cell r="E419" t="str">
            <v>Laguna</v>
          </cell>
          <cell r="F419">
            <v>39272</v>
          </cell>
          <cell r="G419" t="str">
            <v>CAD Encoder</v>
          </cell>
          <cell r="H419" t="str">
            <v>ME</v>
          </cell>
          <cell r="I419">
            <v>13000</v>
          </cell>
          <cell r="J419">
            <v>6500</v>
          </cell>
          <cell r="K419">
            <v>427.4</v>
          </cell>
          <cell r="L419">
            <v>595.41999999999996</v>
          </cell>
          <cell r="M419">
            <v>74.430000000000007</v>
          </cell>
          <cell r="N419">
            <v>93.04</v>
          </cell>
          <cell r="O419">
            <v>74.430000000000007</v>
          </cell>
          <cell r="P419">
            <v>193.52</v>
          </cell>
          <cell r="Q419">
            <v>96.76</v>
          </cell>
          <cell r="R419">
            <v>125.79</v>
          </cell>
          <cell r="S419">
            <v>7.44</v>
          </cell>
          <cell r="T419">
            <v>9.3000000000000007</v>
          </cell>
          <cell r="U419">
            <v>7.44</v>
          </cell>
          <cell r="V419" t="str">
            <v>158-122893-7</v>
          </cell>
          <cell r="X419" t="str">
            <v>CAD (H)</v>
          </cell>
          <cell r="Y419" t="str">
            <v>1st</v>
          </cell>
        </row>
        <row r="420">
          <cell r="A420" t="str">
            <v>V-751</v>
          </cell>
          <cell r="B420" t="str">
            <v>Mr.</v>
          </cell>
          <cell r="C420" t="str">
            <v>FERRER</v>
          </cell>
          <cell r="D420" t="str">
            <v>Juan Carlos</v>
          </cell>
          <cell r="E420" t="str">
            <v>Cruz</v>
          </cell>
          <cell r="F420">
            <v>39272</v>
          </cell>
          <cell r="G420" t="str">
            <v>CAD Encoder</v>
          </cell>
          <cell r="H420" t="str">
            <v>S</v>
          </cell>
          <cell r="I420">
            <v>12000</v>
          </cell>
          <cell r="J420">
            <v>6000</v>
          </cell>
          <cell r="K420">
            <v>394.52</v>
          </cell>
          <cell r="L420">
            <v>549.62</v>
          </cell>
          <cell r="M420">
            <v>68.7</v>
          </cell>
          <cell r="N420">
            <v>85.88</v>
          </cell>
          <cell r="O420">
            <v>68.7</v>
          </cell>
          <cell r="P420">
            <v>178.62</v>
          </cell>
          <cell r="Q420">
            <v>89.31</v>
          </cell>
          <cell r="R420">
            <v>116.1</v>
          </cell>
          <cell r="S420">
            <v>6.87</v>
          </cell>
          <cell r="T420">
            <v>8.59</v>
          </cell>
          <cell r="U420">
            <v>6.87</v>
          </cell>
          <cell r="V420" t="str">
            <v>158-122884-6</v>
          </cell>
          <cell r="X420" t="str">
            <v>CAD (H)</v>
          </cell>
          <cell r="Y420" t="str">
            <v>1st</v>
          </cell>
        </row>
        <row r="421">
          <cell r="A421" t="str">
            <v>V-752</v>
          </cell>
          <cell r="B421" t="str">
            <v>Ms.</v>
          </cell>
          <cell r="C421" t="str">
            <v>BAWAR</v>
          </cell>
          <cell r="D421" t="str">
            <v>Mahallil</v>
          </cell>
          <cell r="E421" t="str">
            <v>Toledo</v>
          </cell>
          <cell r="F421">
            <v>39279</v>
          </cell>
          <cell r="G421" t="str">
            <v>CAD Encoder</v>
          </cell>
          <cell r="H421" t="str">
            <v>S</v>
          </cell>
          <cell r="I421">
            <v>10500</v>
          </cell>
          <cell r="J421">
            <v>5250</v>
          </cell>
          <cell r="K421">
            <v>345.21</v>
          </cell>
          <cell r="L421">
            <v>480.92</v>
          </cell>
          <cell r="M421">
            <v>60.12</v>
          </cell>
          <cell r="N421">
            <v>75.150000000000006</v>
          </cell>
          <cell r="O421">
            <v>60.12</v>
          </cell>
          <cell r="P421">
            <v>156.31</v>
          </cell>
          <cell r="Q421">
            <v>78.16</v>
          </cell>
          <cell r="R421">
            <v>101.6</v>
          </cell>
          <cell r="S421">
            <v>6.01</v>
          </cell>
          <cell r="T421">
            <v>7.52</v>
          </cell>
          <cell r="U421">
            <v>6.01</v>
          </cell>
          <cell r="V421" t="str">
            <v>158-122891-3</v>
          </cell>
          <cell r="X421" t="str">
            <v>CAD (H)</v>
          </cell>
          <cell r="Y421" t="str">
            <v>1st</v>
          </cell>
        </row>
        <row r="422">
          <cell r="A422" t="str">
            <v>V-753</v>
          </cell>
          <cell r="B422" t="str">
            <v>Mr.</v>
          </cell>
          <cell r="C422" t="str">
            <v>SANTIAGO</v>
          </cell>
          <cell r="D422" t="str">
            <v>Miguel Enrico</v>
          </cell>
          <cell r="E422" t="str">
            <v>Morales</v>
          </cell>
          <cell r="F422">
            <v>39279</v>
          </cell>
          <cell r="G422" t="str">
            <v>CAD Encoder</v>
          </cell>
          <cell r="H422" t="str">
            <v>S</v>
          </cell>
          <cell r="I422">
            <v>10500</v>
          </cell>
          <cell r="J422">
            <v>5250</v>
          </cell>
          <cell r="K422">
            <v>345.21</v>
          </cell>
          <cell r="L422">
            <v>480.92</v>
          </cell>
          <cell r="M422">
            <v>60.12</v>
          </cell>
          <cell r="N422">
            <v>75.150000000000006</v>
          </cell>
          <cell r="O422">
            <v>60.12</v>
          </cell>
          <cell r="P422">
            <v>156.31</v>
          </cell>
          <cell r="Q422">
            <v>78.16</v>
          </cell>
          <cell r="R422">
            <v>101.6</v>
          </cell>
          <cell r="S422">
            <v>6.01</v>
          </cell>
          <cell r="T422">
            <v>7.52</v>
          </cell>
          <cell r="U422">
            <v>6.01</v>
          </cell>
          <cell r="V422" t="str">
            <v>158-122890-1</v>
          </cell>
          <cell r="X422" t="str">
            <v>CAD (H)</v>
          </cell>
          <cell r="Y422" t="str">
            <v>1st</v>
          </cell>
        </row>
        <row r="423">
          <cell r="A423" t="str">
            <v>V-754</v>
          </cell>
          <cell r="B423" t="str">
            <v>Mr.</v>
          </cell>
          <cell r="C423" t="str">
            <v>TONGOL</v>
          </cell>
          <cell r="D423" t="str">
            <v>Marvin Louie</v>
          </cell>
          <cell r="E423" t="str">
            <v>Lumbang</v>
          </cell>
          <cell r="F423">
            <v>39279</v>
          </cell>
          <cell r="G423" t="str">
            <v>CAD Encoder</v>
          </cell>
          <cell r="H423" t="str">
            <v>S</v>
          </cell>
          <cell r="I423">
            <v>10500</v>
          </cell>
          <cell r="J423">
            <v>5250</v>
          </cell>
          <cell r="K423">
            <v>345.21</v>
          </cell>
          <cell r="L423">
            <v>480.92</v>
          </cell>
          <cell r="M423">
            <v>60.12</v>
          </cell>
          <cell r="N423">
            <v>75.150000000000006</v>
          </cell>
          <cell r="O423">
            <v>60.12</v>
          </cell>
          <cell r="P423">
            <v>156.31</v>
          </cell>
          <cell r="Q423">
            <v>78.16</v>
          </cell>
          <cell r="R423">
            <v>101.6</v>
          </cell>
          <cell r="S423">
            <v>6.01</v>
          </cell>
          <cell r="T423">
            <v>7.52</v>
          </cell>
          <cell r="U423">
            <v>6.01</v>
          </cell>
          <cell r="V423" t="str">
            <v>158-122895-0</v>
          </cell>
          <cell r="X423" t="str">
            <v>CAD (H)</v>
          </cell>
          <cell r="Y423" t="str">
            <v>1st</v>
          </cell>
        </row>
        <row r="424">
          <cell r="A424" t="str">
            <v>V-755</v>
          </cell>
          <cell r="B424" t="str">
            <v>Mr.</v>
          </cell>
          <cell r="C424" t="str">
            <v>VILLARAMA</v>
          </cell>
          <cell r="D424" t="str">
            <v>Jairus Daniel</v>
          </cell>
          <cell r="E424" t="str">
            <v>Andanar</v>
          </cell>
          <cell r="F424">
            <v>39279</v>
          </cell>
          <cell r="G424" t="str">
            <v>CAD Encoder</v>
          </cell>
          <cell r="H424" t="str">
            <v>S</v>
          </cell>
          <cell r="I424">
            <v>10500</v>
          </cell>
          <cell r="J424">
            <v>5250</v>
          </cell>
          <cell r="K424">
            <v>345.21</v>
          </cell>
          <cell r="L424">
            <v>480.92</v>
          </cell>
          <cell r="M424">
            <v>60.12</v>
          </cell>
          <cell r="N424">
            <v>75.150000000000006</v>
          </cell>
          <cell r="O424">
            <v>60.12</v>
          </cell>
          <cell r="P424">
            <v>156.31</v>
          </cell>
          <cell r="Q424">
            <v>78.16</v>
          </cell>
          <cell r="R424">
            <v>101.6</v>
          </cell>
          <cell r="S424">
            <v>6.01</v>
          </cell>
          <cell r="T424">
            <v>7.52</v>
          </cell>
          <cell r="U424">
            <v>6.01</v>
          </cell>
          <cell r="V424" t="str">
            <v>158-122892-5</v>
          </cell>
          <cell r="X424" t="str">
            <v>CAD (H)</v>
          </cell>
          <cell r="Y424" t="str">
            <v>1st</v>
          </cell>
        </row>
        <row r="425">
          <cell r="A425" t="str">
            <v>V-756</v>
          </cell>
          <cell r="B425" t="str">
            <v>Ms.</v>
          </cell>
          <cell r="C425" t="str">
            <v>AGUILAR</v>
          </cell>
          <cell r="D425" t="str">
            <v>Zenaida</v>
          </cell>
          <cell r="E425" t="str">
            <v>Leti</v>
          </cell>
          <cell r="F425">
            <v>39286</v>
          </cell>
          <cell r="G425" t="str">
            <v>CAD Encoder</v>
          </cell>
          <cell r="H425" t="str">
            <v>S</v>
          </cell>
          <cell r="I425">
            <v>10500</v>
          </cell>
          <cell r="J425">
            <v>5250</v>
          </cell>
          <cell r="K425">
            <v>345.21</v>
          </cell>
          <cell r="L425">
            <v>480.92</v>
          </cell>
          <cell r="M425">
            <v>60.12</v>
          </cell>
          <cell r="N425">
            <v>75.150000000000006</v>
          </cell>
          <cell r="O425">
            <v>60.12</v>
          </cell>
          <cell r="P425">
            <v>156.31</v>
          </cell>
          <cell r="Q425">
            <v>78.16</v>
          </cell>
          <cell r="R425">
            <v>101.6</v>
          </cell>
          <cell r="S425">
            <v>6.01</v>
          </cell>
          <cell r="T425">
            <v>7.52</v>
          </cell>
          <cell r="U425">
            <v>6.01</v>
          </cell>
          <cell r="V425" t="str">
            <v>158-122898-6</v>
          </cell>
          <cell r="X425" t="str">
            <v>CAD (H)</v>
          </cell>
          <cell r="Y425" t="str">
            <v>1st</v>
          </cell>
        </row>
        <row r="426">
          <cell r="A426" t="str">
            <v>V-757</v>
          </cell>
          <cell r="B426" t="str">
            <v>Mr.</v>
          </cell>
          <cell r="C426" t="str">
            <v>PEÑALOZA</v>
          </cell>
          <cell r="D426" t="str">
            <v>Orland Patrick</v>
          </cell>
          <cell r="E426" t="str">
            <v>Abordo</v>
          </cell>
          <cell r="F426">
            <v>39286</v>
          </cell>
          <cell r="G426" t="str">
            <v>CAD Encoder</v>
          </cell>
          <cell r="H426" t="str">
            <v>S</v>
          </cell>
          <cell r="I426">
            <v>12000</v>
          </cell>
          <cell r="J426">
            <v>6000</v>
          </cell>
          <cell r="K426">
            <v>394.52</v>
          </cell>
          <cell r="L426">
            <v>549.62</v>
          </cell>
          <cell r="M426">
            <v>68.7</v>
          </cell>
          <cell r="N426">
            <v>85.88</v>
          </cell>
          <cell r="O426">
            <v>68.7</v>
          </cell>
          <cell r="P426">
            <v>178.62</v>
          </cell>
          <cell r="Q426">
            <v>89.31</v>
          </cell>
          <cell r="R426">
            <v>116.1</v>
          </cell>
          <cell r="S426">
            <v>6.87</v>
          </cell>
          <cell r="T426">
            <v>8.59</v>
          </cell>
          <cell r="U426">
            <v>6.87</v>
          </cell>
          <cell r="V426" t="str">
            <v>158-122901-2</v>
          </cell>
          <cell r="X426" t="str">
            <v>CAD (H)</v>
          </cell>
          <cell r="Y426" t="str">
            <v>1st</v>
          </cell>
        </row>
        <row r="427">
          <cell r="A427" t="str">
            <v>V-758</v>
          </cell>
          <cell r="B427" t="str">
            <v>Mr.</v>
          </cell>
          <cell r="C427" t="str">
            <v>ADAN</v>
          </cell>
          <cell r="D427" t="str">
            <v>Niño Rodel</v>
          </cell>
          <cell r="E427" t="str">
            <v>Janapin</v>
          </cell>
          <cell r="F427">
            <v>39295</v>
          </cell>
          <cell r="G427" t="str">
            <v>CAD Encoder</v>
          </cell>
          <cell r="H427" t="str">
            <v>S</v>
          </cell>
          <cell r="I427">
            <v>12000</v>
          </cell>
          <cell r="J427">
            <v>6000</v>
          </cell>
          <cell r="K427">
            <v>394.52</v>
          </cell>
          <cell r="L427">
            <v>549.62</v>
          </cell>
          <cell r="M427">
            <v>68.7</v>
          </cell>
          <cell r="N427">
            <v>85.88</v>
          </cell>
          <cell r="O427">
            <v>68.7</v>
          </cell>
          <cell r="P427">
            <v>178.62</v>
          </cell>
          <cell r="Q427">
            <v>89.31</v>
          </cell>
          <cell r="R427">
            <v>116.1</v>
          </cell>
          <cell r="S427">
            <v>6.87</v>
          </cell>
          <cell r="T427">
            <v>8.59</v>
          </cell>
          <cell r="U427">
            <v>6.87</v>
          </cell>
          <cell r="V427" t="str">
            <v>158-122908-5</v>
          </cell>
          <cell r="X427" t="str">
            <v>CAD (H)</v>
          </cell>
          <cell r="Y427" t="str">
            <v>1st</v>
          </cell>
        </row>
        <row r="428">
          <cell r="A428" t="str">
            <v>V-759</v>
          </cell>
          <cell r="B428" t="str">
            <v>Ms.</v>
          </cell>
          <cell r="C428" t="str">
            <v>CANAVE</v>
          </cell>
          <cell r="D428" t="str">
            <v>Ghia</v>
          </cell>
          <cell r="E428" t="str">
            <v>Del Rosario</v>
          </cell>
          <cell r="F428">
            <v>39295</v>
          </cell>
          <cell r="G428" t="str">
            <v>HR Assistant</v>
          </cell>
          <cell r="H428" t="str">
            <v>S</v>
          </cell>
          <cell r="I428">
            <v>10500</v>
          </cell>
          <cell r="J428">
            <v>5250</v>
          </cell>
          <cell r="K428">
            <v>345.21</v>
          </cell>
          <cell r="L428">
            <v>480.92</v>
          </cell>
          <cell r="M428">
            <v>60.12</v>
          </cell>
          <cell r="N428">
            <v>75.150000000000006</v>
          </cell>
          <cell r="O428">
            <v>60.12</v>
          </cell>
          <cell r="P428">
            <v>156.31</v>
          </cell>
          <cell r="Q428">
            <v>78.16</v>
          </cell>
          <cell r="R428">
            <v>101.6</v>
          </cell>
          <cell r="S428">
            <v>6.01</v>
          </cell>
          <cell r="T428">
            <v>7.52</v>
          </cell>
          <cell r="U428">
            <v>6.01</v>
          </cell>
          <cell r="V428" t="str">
            <v>158-122909-7</v>
          </cell>
          <cell r="X428" t="str">
            <v>HR Assistant</v>
          </cell>
          <cell r="Y428" t="str">
            <v>1st</v>
          </cell>
        </row>
        <row r="429">
          <cell r="A429" t="str">
            <v>V-760</v>
          </cell>
          <cell r="B429" t="str">
            <v>Mr.</v>
          </cell>
          <cell r="C429" t="str">
            <v>DABU</v>
          </cell>
          <cell r="D429" t="str">
            <v>Gilbert</v>
          </cell>
          <cell r="E429" t="str">
            <v>Ferrer</v>
          </cell>
          <cell r="F429">
            <v>39295</v>
          </cell>
          <cell r="G429" t="str">
            <v>CAD Encoder</v>
          </cell>
          <cell r="H429" t="str">
            <v>S</v>
          </cell>
          <cell r="I429">
            <v>10500</v>
          </cell>
          <cell r="J429">
            <v>5250</v>
          </cell>
          <cell r="K429">
            <v>345.21</v>
          </cell>
          <cell r="L429">
            <v>480.92</v>
          </cell>
          <cell r="M429">
            <v>60.12</v>
          </cell>
          <cell r="N429">
            <v>75.150000000000006</v>
          </cell>
          <cell r="O429">
            <v>60.12</v>
          </cell>
          <cell r="P429">
            <v>156.31</v>
          </cell>
          <cell r="Q429">
            <v>78.16</v>
          </cell>
          <cell r="R429">
            <v>101.6</v>
          </cell>
          <cell r="S429">
            <v>6.01</v>
          </cell>
          <cell r="T429">
            <v>7.52</v>
          </cell>
          <cell r="U429">
            <v>6.01</v>
          </cell>
          <cell r="V429" t="str">
            <v>158-122913-9</v>
          </cell>
          <cell r="X429" t="str">
            <v>CAD (H)</v>
          </cell>
          <cell r="Y429" t="str">
            <v>1st</v>
          </cell>
        </row>
        <row r="430">
          <cell r="A430" t="str">
            <v>V-761</v>
          </cell>
          <cell r="B430" t="str">
            <v>Mr.</v>
          </cell>
          <cell r="C430" t="str">
            <v>FELICIANO</v>
          </cell>
          <cell r="D430" t="str">
            <v>Butch Ryan</v>
          </cell>
          <cell r="E430" t="str">
            <v>Guiao</v>
          </cell>
          <cell r="F430">
            <v>39295</v>
          </cell>
          <cell r="G430" t="str">
            <v>CAD Encoder</v>
          </cell>
          <cell r="H430" t="str">
            <v>S</v>
          </cell>
          <cell r="I430">
            <v>10500</v>
          </cell>
          <cell r="J430">
            <v>5250</v>
          </cell>
          <cell r="K430">
            <v>345.21</v>
          </cell>
          <cell r="L430">
            <v>480.92</v>
          </cell>
          <cell r="M430">
            <v>60.12</v>
          </cell>
          <cell r="N430">
            <v>75.150000000000006</v>
          </cell>
          <cell r="O430">
            <v>60.12</v>
          </cell>
          <cell r="P430">
            <v>156.31</v>
          </cell>
          <cell r="Q430">
            <v>78.16</v>
          </cell>
          <cell r="R430">
            <v>101.6</v>
          </cell>
          <cell r="S430">
            <v>6.01</v>
          </cell>
          <cell r="T430">
            <v>7.52</v>
          </cell>
          <cell r="U430">
            <v>6.01</v>
          </cell>
          <cell r="V430" t="str">
            <v>158-122912-7</v>
          </cell>
          <cell r="X430" t="str">
            <v>CAD (H)</v>
          </cell>
          <cell r="Y430" t="str">
            <v>1st</v>
          </cell>
        </row>
        <row r="431">
          <cell r="A431" t="str">
            <v>V-762</v>
          </cell>
          <cell r="B431" t="str">
            <v>Mr.</v>
          </cell>
          <cell r="C431" t="str">
            <v>GUEVARRA</v>
          </cell>
          <cell r="D431" t="str">
            <v>Aldrin</v>
          </cell>
          <cell r="E431" t="str">
            <v>Bunyi</v>
          </cell>
          <cell r="F431">
            <v>39295</v>
          </cell>
          <cell r="G431" t="str">
            <v>CAD Encoder</v>
          </cell>
          <cell r="H431" t="str">
            <v>S</v>
          </cell>
          <cell r="I431">
            <v>13000</v>
          </cell>
          <cell r="J431">
            <v>6500</v>
          </cell>
          <cell r="K431">
            <v>427.4</v>
          </cell>
          <cell r="L431">
            <v>595.41999999999996</v>
          </cell>
          <cell r="M431">
            <v>74.430000000000007</v>
          </cell>
          <cell r="N431">
            <v>93.04</v>
          </cell>
          <cell r="O431">
            <v>74.430000000000007</v>
          </cell>
          <cell r="P431">
            <v>193.52</v>
          </cell>
          <cell r="Q431">
            <v>96.76</v>
          </cell>
          <cell r="R431">
            <v>125.79</v>
          </cell>
          <cell r="S431">
            <v>7.44</v>
          </cell>
          <cell r="T431">
            <v>9.3000000000000007</v>
          </cell>
          <cell r="U431">
            <v>7.44</v>
          </cell>
          <cell r="V431" t="str">
            <v>158-122911-5</v>
          </cell>
          <cell r="X431" t="str">
            <v>CAD (H)</v>
          </cell>
          <cell r="Y431" t="str">
            <v>1st</v>
          </cell>
        </row>
        <row r="432">
          <cell r="A432" t="str">
            <v>V-763</v>
          </cell>
          <cell r="B432" t="str">
            <v>Mr.</v>
          </cell>
          <cell r="C432" t="str">
            <v>MALABANAN</v>
          </cell>
          <cell r="D432" t="str">
            <v>Jose Ramir</v>
          </cell>
          <cell r="E432" t="str">
            <v>delos Santos</v>
          </cell>
          <cell r="F432">
            <v>39295</v>
          </cell>
          <cell r="G432" t="str">
            <v>CAD Encoder</v>
          </cell>
          <cell r="H432" t="str">
            <v>S</v>
          </cell>
          <cell r="I432">
            <v>12000</v>
          </cell>
          <cell r="J432">
            <v>6000</v>
          </cell>
          <cell r="K432">
            <v>394.52</v>
          </cell>
          <cell r="L432">
            <v>549.62</v>
          </cell>
          <cell r="M432">
            <v>68.7</v>
          </cell>
          <cell r="N432">
            <v>85.88</v>
          </cell>
          <cell r="O432">
            <v>68.7</v>
          </cell>
          <cell r="P432">
            <v>178.62</v>
          </cell>
          <cell r="Q432">
            <v>89.31</v>
          </cell>
          <cell r="R432">
            <v>116.1</v>
          </cell>
          <cell r="S432">
            <v>6.87</v>
          </cell>
          <cell r="T432">
            <v>8.59</v>
          </cell>
          <cell r="U432">
            <v>6.87</v>
          </cell>
          <cell r="V432" t="str">
            <v>158-122915-2</v>
          </cell>
          <cell r="X432" t="str">
            <v>CAD (H)</v>
          </cell>
          <cell r="Y432" t="str">
            <v>1st</v>
          </cell>
        </row>
        <row r="433">
          <cell r="A433" t="str">
            <v>V-764</v>
          </cell>
          <cell r="B433" t="str">
            <v>Ms.</v>
          </cell>
          <cell r="C433" t="str">
            <v>MANABAT</v>
          </cell>
          <cell r="D433" t="str">
            <v>Princess</v>
          </cell>
          <cell r="E433" t="str">
            <v>Hung</v>
          </cell>
          <cell r="F433">
            <v>39295</v>
          </cell>
          <cell r="G433" t="str">
            <v>Translator</v>
          </cell>
          <cell r="H433" t="str">
            <v>S</v>
          </cell>
          <cell r="I433">
            <v>12000</v>
          </cell>
          <cell r="J433">
            <v>6000</v>
          </cell>
          <cell r="K433">
            <v>394.52</v>
          </cell>
          <cell r="L433">
            <v>549.62</v>
          </cell>
          <cell r="M433">
            <v>68.7</v>
          </cell>
          <cell r="N433">
            <v>85.88</v>
          </cell>
          <cell r="O433">
            <v>68.7</v>
          </cell>
          <cell r="P433">
            <v>178.62</v>
          </cell>
          <cell r="Q433">
            <v>89.31</v>
          </cell>
          <cell r="R433">
            <v>116.1</v>
          </cell>
          <cell r="S433">
            <v>6.87</v>
          </cell>
          <cell r="T433">
            <v>8.59</v>
          </cell>
          <cell r="U433">
            <v>6.87</v>
          </cell>
          <cell r="V433" t="str">
            <v>158-122907-3</v>
          </cell>
          <cell r="X433" t="str">
            <v>Translator</v>
          </cell>
          <cell r="Y433" t="str">
            <v>1st</v>
          </cell>
        </row>
        <row r="434">
          <cell r="A434" t="str">
            <v>V-765</v>
          </cell>
          <cell r="B434" t="str">
            <v>Mr.</v>
          </cell>
          <cell r="C434" t="str">
            <v>OLAYVAR</v>
          </cell>
          <cell r="D434" t="str">
            <v>James</v>
          </cell>
          <cell r="E434" t="str">
            <v>Bituin</v>
          </cell>
          <cell r="F434">
            <v>39300</v>
          </cell>
          <cell r="G434" t="str">
            <v>CAD Encoder</v>
          </cell>
          <cell r="H434" t="str">
            <v>S</v>
          </cell>
          <cell r="I434">
            <v>11000</v>
          </cell>
          <cell r="J434">
            <v>5500</v>
          </cell>
          <cell r="K434">
            <v>361.64</v>
          </cell>
          <cell r="L434">
            <v>503.82</v>
          </cell>
          <cell r="M434">
            <v>62.98</v>
          </cell>
          <cell r="N434">
            <v>78.73</v>
          </cell>
          <cell r="O434">
            <v>62.98</v>
          </cell>
          <cell r="P434">
            <v>163.75</v>
          </cell>
          <cell r="Q434">
            <v>81.87</v>
          </cell>
          <cell r="R434">
            <v>106.44</v>
          </cell>
          <cell r="S434">
            <v>6.3</v>
          </cell>
          <cell r="T434">
            <v>7.87</v>
          </cell>
          <cell r="U434">
            <v>6.3</v>
          </cell>
          <cell r="V434" t="str">
            <v>158-122923-1</v>
          </cell>
          <cell r="X434" t="str">
            <v>CAD (H)</v>
          </cell>
          <cell r="Y434" t="str">
            <v>1st</v>
          </cell>
        </row>
        <row r="435">
          <cell r="A435" t="str">
            <v>V-766</v>
          </cell>
          <cell r="B435" t="str">
            <v>Mr.</v>
          </cell>
          <cell r="C435" t="str">
            <v>SACLUTI</v>
          </cell>
          <cell r="D435" t="str">
            <v>Edmund II</v>
          </cell>
          <cell r="E435" t="str">
            <v>Sabile</v>
          </cell>
          <cell r="F435">
            <v>39300</v>
          </cell>
          <cell r="G435" t="str">
            <v>CAD Encoder</v>
          </cell>
          <cell r="H435" t="str">
            <v>S</v>
          </cell>
          <cell r="I435">
            <v>10500</v>
          </cell>
          <cell r="J435">
            <v>5250</v>
          </cell>
          <cell r="K435">
            <v>345.21</v>
          </cell>
          <cell r="L435">
            <v>480.92</v>
          </cell>
          <cell r="M435">
            <v>60.12</v>
          </cell>
          <cell r="N435">
            <v>75.150000000000006</v>
          </cell>
          <cell r="O435">
            <v>60.12</v>
          </cell>
          <cell r="P435">
            <v>156.31</v>
          </cell>
          <cell r="Q435">
            <v>78.16</v>
          </cell>
          <cell r="R435">
            <v>101.6</v>
          </cell>
          <cell r="S435">
            <v>6.01</v>
          </cell>
          <cell r="T435">
            <v>7.52</v>
          </cell>
          <cell r="U435">
            <v>6.01</v>
          </cell>
          <cell r="V435" t="str">
            <v>158-122922-0</v>
          </cell>
          <cell r="X435" t="str">
            <v>CAD (H)</v>
          </cell>
          <cell r="Y435" t="str">
            <v>1st</v>
          </cell>
        </row>
        <row r="436">
          <cell r="A436" t="str">
            <v>V-767</v>
          </cell>
          <cell r="B436" t="str">
            <v>Mr.</v>
          </cell>
          <cell r="C436" t="str">
            <v>SALON</v>
          </cell>
          <cell r="D436" t="str">
            <v>Ermon</v>
          </cell>
          <cell r="E436" t="str">
            <v>Domo</v>
          </cell>
          <cell r="F436">
            <v>39295</v>
          </cell>
          <cell r="G436" t="str">
            <v>Designer 3 - (H)</v>
          </cell>
          <cell r="H436" t="str">
            <v>S</v>
          </cell>
          <cell r="I436">
            <v>30000</v>
          </cell>
          <cell r="J436">
            <v>15000</v>
          </cell>
          <cell r="K436">
            <v>986.3</v>
          </cell>
          <cell r="L436">
            <v>1374.05</v>
          </cell>
          <cell r="M436">
            <v>171.76</v>
          </cell>
          <cell r="N436">
            <v>214.7</v>
          </cell>
          <cell r="O436">
            <v>171.76</v>
          </cell>
          <cell r="P436">
            <v>446.58</v>
          </cell>
          <cell r="Q436">
            <v>223.29</v>
          </cell>
          <cell r="R436">
            <v>290.27</v>
          </cell>
          <cell r="S436">
            <v>17.18</v>
          </cell>
          <cell r="T436">
            <v>21.47</v>
          </cell>
          <cell r="U436">
            <v>17.18</v>
          </cell>
          <cell r="V436" t="str">
            <v>158-122910-3</v>
          </cell>
          <cell r="X436" t="str">
            <v>Team Leader - H</v>
          </cell>
          <cell r="Y436" t="str">
            <v>1st</v>
          </cell>
        </row>
        <row r="437">
          <cell r="A437" t="str">
            <v>V-768</v>
          </cell>
          <cell r="B437" t="str">
            <v>Mr.</v>
          </cell>
          <cell r="C437" t="str">
            <v>DUQUIATAN</v>
          </cell>
          <cell r="D437" t="str">
            <v>Sidney</v>
          </cell>
          <cell r="E437" t="str">
            <v>Malinao</v>
          </cell>
          <cell r="F437">
            <v>39300</v>
          </cell>
          <cell r="G437" t="str">
            <v>CAD Encoder</v>
          </cell>
          <cell r="H437" t="str">
            <v>ME1</v>
          </cell>
          <cell r="I437">
            <v>13000</v>
          </cell>
          <cell r="J437">
            <v>6500</v>
          </cell>
          <cell r="K437">
            <v>427.4</v>
          </cell>
          <cell r="L437">
            <v>595.41999999999996</v>
          </cell>
          <cell r="M437">
            <v>74.430000000000007</v>
          </cell>
          <cell r="N437">
            <v>93.04</v>
          </cell>
          <cell r="O437">
            <v>74.430000000000007</v>
          </cell>
          <cell r="P437">
            <v>193.52</v>
          </cell>
          <cell r="Q437">
            <v>96.76</v>
          </cell>
          <cell r="R437">
            <v>125.79</v>
          </cell>
          <cell r="S437">
            <v>7.44</v>
          </cell>
          <cell r="T437">
            <v>9.3000000000000007</v>
          </cell>
          <cell r="U437">
            <v>7.44</v>
          </cell>
          <cell r="V437" t="str">
            <v>158-122918-8</v>
          </cell>
          <cell r="X437" t="str">
            <v>CAD (H)</v>
          </cell>
          <cell r="Y437" t="str">
            <v>1st</v>
          </cell>
        </row>
        <row r="438">
          <cell r="A438" t="str">
            <v>V-769</v>
          </cell>
          <cell r="B438" t="str">
            <v>Ms.</v>
          </cell>
          <cell r="C438" t="str">
            <v>MENDOZA</v>
          </cell>
          <cell r="D438" t="str">
            <v>May</v>
          </cell>
          <cell r="E438" t="str">
            <v>Mendoza</v>
          </cell>
          <cell r="F438">
            <v>39301</v>
          </cell>
          <cell r="G438" t="str">
            <v>HR Assistant</v>
          </cell>
          <cell r="H438" t="str">
            <v>S</v>
          </cell>
          <cell r="I438">
            <v>20000</v>
          </cell>
          <cell r="J438">
            <v>10000</v>
          </cell>
          <cell r="K438">
            <v>657.53</v>
          </cell>
          <cell r="L438">
            <v>916.03</v>
          </cell>
          <cell r="M438">
            <v>114.5</v>
          </cell>
          <cell r="N438">
            <v>143.13</v>
          </cell>
          <cell r="O438">
            <v>114.5</v>
          </cell>
          <cell r="P438">
            <v>297.7</v>
          </cell>
          <cell r="Q438">
            <v>148.85</v>
          </cell>
          <cell r="R438">
            <v>193.51</v>
          </cell>
          <cell r="S438">
            <v>11.45</v>
          </cell>
          <cell r="T438">
            <v>14.31</v>
          </cell>
          <cell r="U438">
            <v>11.45</v>
          </cell>
          <cell r="V438" t="str">
            <v>158-122930-9</v>
          </cell>
          <cell r="X438" t="str">
            <v>HR Assistant</v>
          </cell>
          <cell r="Y438" t="str">
            <v>1st</v>
          </cell>
          <cell r="Z438" t="str">
            <v>Resigned effective 06 Sept 2007 to take care of her daughter</v>
          </cell>
        </row>
        <row r="439">
          <cell r="A439" t="str">
            <v>V-770</v>
          </cell>
          <cell r="B439" t="str">
            <v>Ms.</v>
          </cell>
          <cell r="C439" t="str">
            <v>CARPIO</v>
          </cell>
          <cell r="D439" t="str">
            <v xml:space="preserve">Mary Grace </v>
          </cell>
          <cell r="E439" t="str">
            <v>Ponce</v>
          </cell>
          <cell r="F439">
            <v>39314</v>
          </cell>
          <cell r="G439" t="str">
            <v>Design Assistant</v>
          </cell>
          <cell r="H439" t="str">
            <v>S</v>
          </cell>
          <cell r="I439">
            <v>15000</v>
          </cell>
          <cell r="J439">
            <v>7500</v>
          </cell>
          <cell r="K439">
            <v>493.15</v>
          </cell>
          <cell r="L439">
            <v>687.02</v>
          </cell>
          <cell r="M439">
            <v>85.88</v>
          </cell>
          <cell r="N439">
            <v>107.35</v>
          </cell>
          <cell r="O439">
            <v>85.88</v>
          </cell>
          <cell r="P439">
            <v>223.29</v>
          </cell>
          <cell r="Q439">
            <v>111.64</v>
          </cell>
          <cell r="R439">
            <v>145.13999999999999</v>
          </cell>
          <cell r="S439">
            <v>8.59</v>
          </cell>
          <cell r="T439">
            <v>10.74</v>
          </cell>
          <cell r="U439">
            <v>8.59</v>
          </cell>
          <cell r="V439" t="str">
            <v>158-122940-1</v>
          </cell>
          <cell r="X439" t="str">
            <v>Design Assistant</v>
          </cell>
          <cell r="Y439" t="str">
            <v>1st</v>
          </cell>
          <cell r="Z439" t="str">
            <v xml:space="preserve">Resigned effective 12 February 08 to pusue career on Interior Design </v>
          </cell>
        </row>
        <row r="440">
          <cell r="A440" t="str">
            <v>V-771</v>
          </cell>
          <cell r="B440" t="str">
            <v>Ms.</v>
          </cell>
          <cell r="C440" t="str">
            <v>CORPUZ</v>
          </cell>
          <cell r="D440" t="str">
            <v>Elaine Gaye</v>
          </cell>
          <cell r="E440" t="str">
            <v>Lacbay</v>
          </cell>
          <cell r="F440">
            <v>39317</v>
          </cell>
          <cell r="G440" t="str">
            <v>Project Communication Assistant</v>
          </cell>
          <cell r="H440" t="str">
            <v>S</v>
          </cell>
          <cell r="I440">
            <v>12000</v>
          </cell>
          <cell r="J440">
            <v>6000</v>
          </cell>
          <cell r="K440">
            <v>394.52</v>
          </cell>
          <cell r="L440">
            <v>549.62</v>
          </cell>
          <cell r="M440">
            <v>68.7</v>
          </cell>
          <cell r="N440">
            <v>85.88</v>
          </cell>
          <cell r="O440">
            <v>68.7</v>
          </cell>
          <cell r="P440">
            <v>178.62</v>
          </cell>
          <cell r="Q440">
            <v>89.31</v>
          </cell>
          <cell r="R440">
            <v>116.1</v>
          </cell>
          <cell r="S440">
            <v>6.87</v>
          </cell>
          <cell r="T440">
            <v>8.59</v>
          </cell>
          <cell r="U440">
            <v>6.87</v>
          </cell>
          <cell r="V440" t="str">
            <v>158-122939-5</v>
          </cell>
          <cell r="X440" t="str">
            <v>Project Communication Assistant</v>
          </cell>
          <cell r="Y440" t="str">
            <v>1st</v>
          </cell>
        </row>
        <row r="441">
          <cell r="A441" t="str">
            <v>V-772</v>
          </cell>
          <cell r="B441" t="str">
            <v>Mr.</v>
          </cell>
          <cell r="C441" t="str">
            <v>DUMDUM</v>
          </cell>
          <cell r="D441" t="str">
            <v>Danderick</v>
          </cell>
          <cell r="E441" t="str">
            <v>Iñigo</v>
          </cell>
          <cell r="F441">
            <v>39322</v>
          </cell>
          <cell r="G441" t="str">
            <v>Graphic Artist</v>
          </cell>
          <cell r="H441" t="str">
            <v>S</v>
          </cell>
          <cell r="I441">
            <v>12000</v>
          </cell>
          <cell r="J441">
            <v>6000</v>
          </cell>
          <cell r="K441">
            <v>394.52</v>
          </cell>
          <cell r="L441">
            <v>549.62</v>
          </cell>
          <cell r="M441">
            <v>68.7</v>
          </cell>
          <cell r="N441">
            <v>85.88</v>
          </cell>
          <cell r="O441">
            <v>68.7</v>
          </cell>
          <cell r="P441">
            <v>178.62</v>
          </cell>
          <cell r="Q441">
            <v>89.31</v>
          </cell>
          <cell r="R441">
            <v>116.1</v>
          </cell>
          <cell r="S441">
            <v>6.87</v>
          </cell>
          <cell r="T441">
            <v>8.59</v>
          </cell>
          <cell r="U441">
            <v>6.87</v>
          </cell>
          <cell r="V441" t="str">
            <v>158-122945-0</v>
          </cell>
          <cell r="X441" t="str">
            <v>Graphic Artist</v>
          </cell>
          <cell r="Y441" t="str">
            <v>1st</v>
          </cell>
        </row>
        <row r="442">
          <cell r="A442" t="str">
            <v>V-773</v>
          </cell>
          <cell r="B442" t="str">
            <v>Mr.</v>
          </cell>
          <cell r="C442" t="str">
            <v>GOPACO</v>
          </cell>
          <cell r="D442" t="str">
            <v xml:space="preserve">Francis  </v>
          </cell>
          <cell r="E442" t="str">
            <v>Sta. Maria</v>
          </cell>
          <cell r="F442">
            <v>39322</v>
          </cell>
          <cell r="G442" t="str">
            <v>Graphic Artist</v>
          </cell>
          <cell r="H442" t="str">
            <v>S</v>
          </cell>
          <cell r="I442">
            <v>12000</v>
          </cell>
          <cell r="J442">
            <v>6000</v>
          </cell>
          <cell r="K442">
            <v>394.52</v>
          </cell>
          <cell r="L442">
            <v>549.62</v>
          </cell>
          <cell r="M442">
            <v>68.7</v>
          </cell>
          <cell r="N442">
            <v>85.88</v>
          </cell>
          <cell r="O442">
            <v>68.7</v>
          </cell>
          <cell r="P442">
            <v>178.62</v>
          </cell>
          <cell r="Q442">
            <v>89.31</v>
          </cell>
          <cell r="R442">
            <v>116.1</v>
          </cell>
          <cell r="S442">
            <v>6.87</v>
          </cell>
          <cell r="T442">
            <v>8.59</v>
          </cell>
          <cell r="U442">
            <v>6.87</v>
          </cell>
          <cell r="V442" t="str">
            <v>158-122961-9</v>
          </cell>
          <cell r="X442" t="str">
            <v>Graphic Artist</v>
          </cell>
          <cell r="Y442" t="str">
            <v>1st</v>
          </cell>
        </row>
        <row r="443">
          <cell r="A443" t="str">
            <v>V-774</v>
          </cell>
          <cell r="B443" t="str">
            <v>Ms.</v>
          </cell>
          <cell r="C443" t="str">
            <v>SANTOS</v>
          </cell>
          <cell r="D443" t="str">
            <v>Ma. Kristina Corazon</v>
          </cell>
          <cell r="E443" t="str">
            <v>Danuco</v>
          </cell>
          <cell r="F443">
            <v>39322</v>
          </cell>
          <cell r="G443" t="str">
            <v>HR Clerk</v>
          </cell>
          <cell r="H443" t="str">
            <v>S</v>
          </cell>
          <cell r="I443">
            <v>10500</v>
          </cell>
          <cell r="J443">
            <v>5250</v>
          </cell>
          <cell r="K443">
            <v>345.21</v>
          </cell>
          <cell r="L443">
            <v>480.92</v>
          </cell>
          <cell r="M443">
            <v>60.12</v>
          </cell>
          <cell r="N443">
            <v>75.150000000000006</v>
          </cell>
          <cell r="O443">
            <v>60.12</v>
          </cell>
          <cell r="P443">
            <v>156.31</v>
          </cell>
          <cell r="Q443">
            <v>78.16</v>
          </cell>
          <cell r="R443">
            <v>101.6</v>
          </cell>
          <cell r="S443">
            <v>6.01</v>
          </cell>
          <cell r="T443">
            <v>7.52</v>
          </cell>
          <cell r="U443">
            <v>6.01</v>
          </cell>
          <cell r="V443" t="str">
            <v>158-122946-2</v>
          </cell>
          <cell r="X443" t="str">
            <v>HR Clerk</v>
          </cell>
          <cell r="Y443" t="str">
            <v>1st</v>
          </cell>
        </row>
        <row r="444">
          <cell r="A444" t="str">
            <v>V-775</v>
          </cell>
          <cell r="B444" t="str">
            <v>Mr.</v>
          </cell>
          <cell r="C444" t="str">
            <v>CHOU</v>
          </cell>
          <cell r="D444" t="str">
            <v>Joewenson</v>
          </cell>
          <cell r="E444" t="str">
            <v>C</v>
          </cell>
          <cell r="F444">
            <v>39341</v>
          </cell>
          <cell r="G444" t="str">
            <v>Translator</v>
          </cell>
          <cell r="H444" t="str">
            <v>S</v>
          </cell>
          <cell r="I444">
            <v>12000</v>
          </cell>
          <cell r="J444">
            <v>6000</v>
          </cell>
          <cell r="K444">
            <v>394.52</v>
          </cell>
          <cell r="L444">
            <v>549.62</v>
          </cell>
          <cell r="M444">
            <v>68.7</v>
          </cell>
          <cell r="N444">
            <v>85.88</v>
          </cell>
          <cell r="O444">
            <v>68.7</v>
          </cell>
          <cell r="P444">
            <v>178.62</v>
          </cell>
          <cell r="Q444">
            <v>89.31</v>
          </cell>
          <cell r="R444">
            <v>116.1</v>
          </cell>
          <cell r="S444">
            <v>6.87</v>
          </cell>
          <cell r="T444">
            <v>8.59</v>
          </cell>
          <cell r="U444">
            <v>6.87</v>
          </cell>
          <cell r="V444" t="str">
            <v>to follow</v>
          </cell>
          <cell r="X444" t="str">
            <v>Translator</v>
          </cell>
          <cell r="Y444" t="str">
            <v>1st</v>
          </cell>
          <cell r="Z444" t="str">
            <v>Resigned due to health problems effective immediately 24 Sept 2007</v>
          </cell>
        </row>
        <row r="445">
          <cell r="A445" t="str">
            <v>V-776</v>
          </cell>
          <cell r="B445" t="str">
            <v>Mr.</v>
          </cell>
          <cell r="C445" t="str">
            <v>NARIO</v>
          </cell>
          <cell r="D445" t="str">
            <v>Joseph Bryan</v>
          </cell>
          <cell r="E445" t="str">
            <v>Hernandez</v>
          </cell>
          <cell r="F445">
            <v>39328</v>
          </cell>
          <cell r="G445" t="str">
            <v>CAD Encoder</v>
          </cell>
          <cell r="H445" t="str">
            <v>S</v>
          </cell>
          <cell r="I445">
            <v>10500</v>
          </cell>
          <cell r="J445">
            <v>5250</v>
          </cell>
          <cell r="K445">
            <v>345.21</v>
          </cell>
          <cell r="L445">
            <v>480.92</v>
          </cell>
          <cell r="M445">
            <v>60.12</v>
          </cell>
          <cell r="N445">
            <v>75.150000000000006</v>
          </cell>
          <cell r="O445">
            <v>60.12</v>
          </cell>
          <cell r="P445">
            <v>156.31</v>
          </cell>
          <cell r="Q445">
            <v>78.16</v>
          </cell>
          <cell r="R445">
            <v>101.6</v>
          </cell>
          <cell r="S445">
            <v>6.01</v>
          </cell>
          <cell r="T445">
            <v>7.52</v>
          </cell>
          <cell r="U445">
            <v>6.01</v>
          </cell>
          <cell r="V445" t="str">
            <v>158-122970-0</v>
          </cell>
          <cell r="X445" t="str">
            <v>CAD (H)</v>
          </cell>
          <cell r="Y445" t="str">
            <v>1st</v>
          </cell>
        </row>
        <row r="446">
          <cell r="A446" t="str">
            <v>V-777</v>
          </cell>
          <cell r="B446" t="str">
            <v>Ms.</v>
          </cell>
          <cell r="C446" t="str">
            <v>REMO</v>
          </cell>
          <cell r="D446" t="str">
            <v>Virginia</v>
          </cell>
          <cell r="E446" t="str">
            <v>Tagudtod</v>
          </cell>
          <cell r="F446">
            <v>39329</v>
          </cell>
          <cell r="G446" t="str">
            <v>Receptionist</v>
          </cell>
          <cell r="H446" t="str">
            <v>S</v>
          </cell>
          <cell r="I446">
            <v>11000</v>
          </cell>
          <cell r="J446">
            <v>5500</v>
          </cell>
          <cell r="K446">
            <v>361.64</v>
          </cell>
          <cell r="L446">
            <v>503.82</v>
          </cell>
          <cell r="M446">
            <v>62.98</v>
          </cell>
          <cell r="N446">
            <v>78.73</v>
          </cell>
          <cell r="O446">
            <v>62.98</v>
          </cell>
          <cell r="P446">
            <v>163.75</v>
          </cell>
          <cell r="Q446">
            <v>81.87</v>
          </cell>
          <cell r="R446">
            <v>106.44</v>
          </cell>
          <cell r="S446">
            <v>6.3</v>
          </cell>
          <cell r="T446">
            <v>7.87</v>
          </cell>
          <cell r="U446">
            <v>6.3</v>
          </cell>
          <cell r="V446" t="str">
            <v>158-122960-7</v>
          </cell>
          <cell r="X446" t="str">
            <v>Receptionist</v>
          </cell>
          <cell r="Y446" t="str">
            <v>1st</v>
          </cell>
        </row>
        <row r="447">
          <cell r="A447" t="str">
            <v>V-778</v>
          </cell>
          <cell r="B447" t="str">
            <v>Mr.</v>
          </cell>
          <cell r="C447" t="str">
            <v>SALONGA</v>
          </cell>
          <cell r="D447" t="str">
            <v>Ronald</v>
          </cell>
          <cell r="E447" t="str">
            <v>Dimalanta</v>
          </cell>
          <cell r="F447">
            <v>39328</v>
          </cell>
          <cell r="G447" t="str">
            <v>Designer 3 - (H)</v>
          </cell>
          <cell r="H447" t="str">
            <v>S</v>
          </cell>
          <cell r="I447">
            <v>40000</v>
          </cell>
          <cell r="J447">
            <v>20000</v>
          </cell>
          <cell r="K447">
            <v>1315.07</v>
          </cell>
          <cell r="L447">
            <v>1832.06</v>
          </cell>
          <cell r="M447">
            <v>229.01</v>
          </cell>
          <cell r="N447">
            <v>286.26</v>
          </cell>
          <cell r="O447">
            <v>229.01</v>
          </cell>
          <cell r="P447">
            <v>595.42999999999995</v>
          </cell>
          <cell r="Q447">
            <v>297.70999999999998</v>
          </cell>
          <cell r="R447">
            <v>387.03</v>
          </cell>
          <cell r="S447">
            <v>22.9</v>
          </cell>
          <cell r="T447">
            <v>28.63</v>
          </cell>
          <cell r="U447">
            <v>22.9</v>
          </cell>
          <cell r="V447" t="str">
            <v>158-122953-0</v>
          </cell>
          <cell r="X447" t="str">
            <v>Team Leader - H</v>
          </cell>
          <cell r="Y447" t="str">
            <v>1st</v>
          </cell>
        </row>
        <row r="448">
          <cell r="A448" t="str">
            <v>V-779</v>
          </cell>
          <cell r="B448" t="str">
            <v>Ms.</v>
          </cell>
          <cell r="C448" t="str">
            <v>REYES</v>
          </cell>
          <cell r="D448" t="str">
            <v xml:space="preserve">Mary Ann </v>
          </cell>
          <cell r="E448" t="str">
            <v>Pabales</v>
          </cell>
          <cell r="F448">
            <v>39329</v>
          </cell>
          <cell r="G448" t="str">
            <v>Designer 3 - (S)</v>
          </cell>
          <cell r="H448" t="str">
            <v>S</v>
          </cell>
          <cell r="I448">
            <v>25000</v>
          </cell>
          <cell r="J448">
            <v>12500</v>
          </cell>
          <cell r="K448">
            <v>821.92</v>
          </cell>
          <cell r="L448">
            <v>1145.04</v>
          </cell>
          <cell r="M448">
            <v>143.13</v>
          </cell>
          <cell r="N448">
            <v>178.91</v>
          </cell>
          <cell r="O448">
            <v>143.13</v>
          </cell>
          <cell r="P448">
            <v>372.14</v>
          </cell>
          <cell r="Q448">
            <v>186.07</v>
          </cell>
          <cell r="R448">
            <v>241.89</v>
          </cell>
          <cell r="S448">
            <v>14.31</v>
          </cell>
          <cell r="T448">
            <v>17.89</v>
          </cell>
          <cell r="U448">
            <v>14.31</v>
          </cell>
          <cell r="V448" t="str">
            <v>158-122964-4</v>
          </cell>
          <cell r="X448" t="str">
            <v>Team Leader - H</v>
          </cell>
          <cell r="Y448" t="str">
            <v>1st</v>
          </cell>
          <cell r="Z448" t="str">
            <v>Resigned effective 03 Jan 2008/no 30 days notice/can't cope with pressure</v>
          </cell>
        </row>
        <row r="449">
          <cell r="A449" t="str">
            <v>V-780</v>
          </cell>
          <cell r="B449" t="str">
            <v>Mr.</v>
          </cell>
          <cell r="C449" t="str">
            <v>BORILLA</v>
          </cell>
          <cell r="D449" t="str">
            <v>John Glenn</v>
          </cell>
          <cell r="E449" t="str">
            <v>De Guzman</v>
          </cell>
          <cell r="F449">
            <v>39342</v>
          </cell>
          <cell r="G449" t="str">
            <v>Design Assistant</v>
          </cell>
          <cell r="H449" t="str">
            <v>S</v>
          </cell>
          <cell r="I449">
            <v>15000</v>
          </cell>
          <cell r="J449">
            <v>7500</v>
          </cell>
          <cell r="K449">
            <v>493.15</v>
          </cell>
          <cell r="L449">
            <v>687.02</v>
          </cell>
          <cell r="M449">
            <v>85.88</v>
          </cell>
          <cell r="N449">
            <v>107.35</v>
          </cell>
          <cell r="O449">
            <v>85.88</v>
          </cell>
          <cell r="P449">
            <v>223.29</v>
          </cell>
          <cell r="Q449">
            <v>111.64</v>
          </cell>
          <cell r="R449">
            <v>145.13999999999999</v>
          </cell>
          <cell r="S449">
            <v>8.59</v>
          </cell>
          <cell r="T449">
            <v>10.74</v>
          </cell>
          <cell r="U449">
            <v>8.59</v>
          </cell>
          <cell r="V449" t="str">
            <v>158-122974-7</v>
          </cell>
          <cell r="X449" t="str">
            <v>Design Assistant</v>
          </cell>
          <cell r="Y449" t="str">
            <v>1st</v>
          </cell>
        </row>
        <row r="450">
          <cell r="A450" t="str">
            <v>V-781</v>
          </cell>
          <cell r="B450" t="str">
            <v>Mr.</v>
          </cell>
          <cell r="C450" t="str">
            <v>CORPUZ</v>
          </cell>
          <cell r="D450" t="str">
            <v>Veridigno</v>
          </cell>
          <cell r="E450" t="str">
            <v>Diccion</v>
          </cell>
          <cell r="F450">
            <v>39342</v>
          </cell>
          <cell r="G450" t="str">
            <v>Designer 3 - (H)</v>
          </cell>
          <cell r="H450" t="str">
            <v>S</v>
          </cell>
          <cell r="I450">
            <v>30000</v>
          </cell>
          <cell r="J450">
            <v>15000</v>
          </cell>
          <cell r="K450">
            <v>986.3</v>
          </cell>
          <cell r="L450">
            <v>1374.05</v>
          </cell>
          <cell r="M450">
            <v>171.76</v>
          </cell>
          <cell r="N450">
            <v>214.7</v>
          </cell>
          <cell r="O450">
            <v>171.76</v>
          </cell>
          <cell r="P450">
            <v>446.58</v>
          </cell>
          <cell r="Q450">
            <v>223.29</v>
          </cell>
          <cell r="R450">
            <v>290.27</v>
          </cell>
          <cell r="S450">
            <v>17.18</v>
          </cell>
          <cell r="T450">
            <v>21.47</v>
          </cell>
          <cell r="U450">
            <v>17.18</v>
          </cell>
          <cell r="V450" t="str">
            <v>158-122971-1</v>
          </cell>
          <cell r="X450" t="str">
            <v>Team Leader - H</v>
          </cell>
          <cell r="Y450" t="str">
            <v>1st</v>
          </cell>
        </row>
        <row r="451">
          <cell r="A451" t="str">
            <v>V-782</v>
          </cell>
          <cell r="B451" t="str">
            <v>Mr.</v>
          </cell>
          <cell r="C451" t="str">
            <v>GAMBA</v>
          </cell>
          <cell r="D451" t="str">
            <v>Nilo</v>
          </cell>
          <cell r="E451" t="str">
            <v>Daymon</v>
          </cell>
          <cell r="F451">
            <v>39342</v>
          </cell>
          <cell r="G451" t="str">
            <v>Designer 3 - (H)</v>
          </cell>
          <cell r="H451" t="str">
            <v>S</v>
          </cell>
          <cell r="I451">
            <v>30000</v>
          </cell>
          <cell r="J451">
            <v>15000</v>
          </cell>
          <cell r="K451">
            <v>986.3</v>
          </cell>
          <cell r="L451">
            <v>1374.05</v>
          </cell>
          <cell r="M451">
            <v>171.76</v>
          </cell>
          <cell r="N451">
            <v>214.7</v>
          </cell>
          <cell r="O451">
            <v>171.76</v>
          </cell>
          <cell r="P451">
            <v>446.58</v>
          </cell>
          <cell r="Q451">
            <v>223.29</v>
          </cell>
          <cell r="R451">
            <v>290.27</v>
          </cell>
          <cell r="S451">
            <v>17.18</v>
          </cell>
          <cell r="T451">
            <v>21.47</v>
          </cell>
          <cell r="U451">
            <v>17.18</v>
          </cell>
          <cell r="V451" t="str">
            <v>158-122972-3</v>
          </cell>
          <cell r="X451" t="str">
            <v>Team Leader - H</v>
          </cell>
          <cell r="Y451" t="str">
            <v>1st</v>
          </cell>
        </row>
        <row r="452">
          <cell r="A452" t="str">
            <v>V-783</v>
          </cell>
          <cell r="B452" t="str">
            <v>Ms.</v>
          </cell>
          <cell r="C452" t="str">
            <v>GELI</v>
          </cell>
          <cell r="D452" t="str">
            <v>Aileen</v>
          </cell>
          <cell r="E452" t="str">
            <v>Lamban</v>
          </cell>
          <cell r="F452">
            <v>39342</v>
          </cell>
          <cell r="G452" t="str">
            <v>Design Assistant</v>
          </cell>
          <cell r="H452" t="str">
            <v>S</v>
          </cell>
          <cell r="I452">
            <v>15000</v>
          </cell>
          <cell r="J452">
            <v>7500</v>
          </cell>
          <cell r="K452">
            <v>493.15</v>
          </cell>
          <cell r="L452">
            <v>687.02</v>
          </cell>
          <cell r="M452">
            <v>85.88</v>
          </cell>
          <cell r="N452">
            <v>107.35</v>
          </cell>
          <cell r="O452">
            <v>85.88</v>
          </cell>
          <cell r="P452">
            <v>223.29</v>
          </cell>
          <cell r="Q452">
            <v>111.64</v>
          </cell>
          <cell r="R452">
            <v>145.13999999999999</v>
          </cell>
          <cell r="S452">
            <v>8.59</v>
          </cell>
          <cell r="T452">
            <v>10.74</v>
          </cell>
          <cell r="U452">
            <v>8.59</v>
          </cell>
          <cell r="V452" t="str">
            <v>158-123005-1</v>
          </cell>
          <cell r="X452" t="str">
            <v>Design Assistant</v>
          </cell>
          <cell r="Y452" t="str">
            <v>1st</v>
          </cell>
        </row>
        <row r="453">
          <cell r="A453" t="str">
            <v>V-784</v>
          </cell>
          <cell r="B453" t="str">
            <v>Ms.</v>
          </cell>
          <cell r="C453" t="str">
            <v>APALIS</v>
          </cell>
          <cell r="D453" t="str">
            <v>Charisse</v>
          </cell>
          <cell r="E453" t="str">
            <v>Sinay</v>
          </cell>
          <cell r="F453">
            <v>39356</v>
          </cell>
          <cell r="G453" t="str">
            <v>Designer 3 - (S)</v>
          </cell>
          <cell r="H453" t="str">
            <v>S</v>
          </cell>
          <cell r="I453">
            <v>25000</v>
          </cell>
          <cell r="J453">
            <v>12500</v>
          </cell>
          <cell r="K453">
            <v>821.92</v>
          </cell>
          <cell r="L453">
            <v>1145.04</v>
          </cell>
          <cell r="M453">
            <v>143.13</v>
          </cell>
          <cell r="N453">
            <v>178.91</v>
          </cell>
          <cell r="O453">
            <v>143.13</v>
          </cell>
          <cell r="P453">
            <v>372.14</v>
          </cell>
          <cell r="Q453">
            <v>186.07</v>
          </cell>
          <cell r="R453">
            <v>241.89</v>
          </cell>
          <cell r="S453">
            <v>14.31</v>
          </cell>
          <cell r="T453">
            <v>17.89</v>
          </cell>
          <cell r="U453">
            <v>14.31</v>
          </cell>
          <cell r="V453" t="str">
            <v>158-122995-4</v>
          </cell>
          <cell r="X453" t="str">
            <v>Design Assistant</v>
          </cell>
          <cell r="Y453" t="str">
            <v>1st</v>
          </cell>
        </row>
        <row r="454">
          <cell r="A454" t="str">
            <v>V-785</v>
          </cell>
          <cell r="B454" t="str">
            <v>Mr.</v>
          </cell>
          <cell r="C454" t="str">
            <v>ESGUERRA</v>
          </cell>
          <cell r="D454" t="str">
            <v>Albert</v>
          </cell>
          <cell r="E454" t="str">
            <v>Perez</v>
          </cell>
          <cell r="F454">
            <v>39356</v>
          </cell>
          <cell r="G454" t="str">
            <v>Schedule Clerk</v>
          </cell>
          <cell r="H454" t="str">
            <v>S</v>
          </cell>
          <cell r="I454">
            <v>10500</v>
          </cell>
          <cell r="J454">
            <v>5250</v>
          </cell>
          <cell r="K454">
            <v>345.21</v>
          </cell>
          <cell r="L454">
            <v>480.92</v>
          </cell>
          <cell r="M454">
            <v>60.12</v>
          </cell>
          <cell r="N454">
            <v>75.150000000000006</v>
          </cell>
          <cell r="O454">
            <v>60.12</v>
          </cell>
          <cell r="P454">
            <v>156.31</v>
          </cell>
          <cell r="Q454">
            <v>78.16</v>
          </cell>
          <cell r="R454">
            <v>101.6</v>
          </cell>
          <cell r="S454">
            <v>6.01</v>
          </cell>
          <cell r="T454">
            <v>7.52</v>
          </cell>
          <cell r="U454">
            <v>6.01</v>
          </cell>
          <cell r="V454" t="str">
            <v>158-122993-0</v>
          </cell>
          <cell r="X454" t="str">
            <v>Design Assistant</v>
          </cell>
          <cell r="Y454" t="str">
            <v>1st</v>
          </cell>
        </row>
        <row r="455">
          <cell r="A455" t="str">
            <v>V-786</v>
          </cell>
          <cell r="B455" t="str">
            <v>Mr.</v>
          </cell>
          <cell r="C455" t="str">
            <v>FACUN</v>
          </cell>
          <cell r="D455" t="str">
            <v>Dennis</v>
          </cell>
          <cell r="E455" t="str">
            <v>Lacayanga</v>
          </cell>
          <cell r="F455">
            <v>39356</v>
          </cell>
          <cell r="G455" t="str">
            <v>Graphic Artist</v>
          </cell>
          <cell r="H455" t="str">
            <v>S</v>
          </cell>
          <cell r="I455">
            <v>12000</v>
          </cell>
          <cell r="J455">
            <v>6000</v>
          </cell>
          <cell r="K455">
            <v>394.52</v>
          </cell>
          <cell r="L455">
            <v>549.62</v>
          </cell>
          <cell r="M455">
            <v>68.7</v>
          </cell>
          <cell r="N455">
            <v>85.88</v>
          </cell>
          <cell r="O455">
            <v>68.7</v>
          </cell>
          <cell r="P455">
            <v>178.62</v>
          </cell>
          <cell r="Q455">
            <v>89.31</v>
          </cell>
          <cell r="R455">
            <v>116.1</v>
          </cell>
          <cell r="S455">
            <v>6.87</v>
          </cell>
          <cell r="T455">
            <v>8.59</v>
          </cell>
          <cell r="U455">
            <v>6.87</v>
          </cell>
          <cell r="V455" t="str">
            <v>158-122998-0</v>
          </cell>
          <cell r="X455" t="str">
            <v>Design Assistant</v>
          </cell>
          <cell r="Y455" t="str">
            <v>1st</v>
          </cell>
        </row>
        <row r="456">
          <cell r="A456" t="str">
            <v>V-787</v>
          </cell>
          <cell r="B456" t="str">
            <v>Mr.</v>
          </cell>
          <cell r="C456" t="str">
            <v>FONTANOZA</v>
          </cell>
          <cell r="D456" t="str">
            <v>Franklin Jr.</v>
          </cell>
          <cell r="E456" t="str">
            <v>Salanguit</v>
          </cell>
          <cell r="F456">
            <v>39356</v>
          </cell>
          <cell r="G456" t="str">
            <v>Designer 3 - (S)</v>
          </cell>
          <cell r="H456" t="str">
            <v>S</v>
          </cell>
          <cell r="I456">
            <v>25000</v>
          </cell>
          <cell r="J456">
            <v>12500</v>
          </cell>
          <cell r="K456">
            <v>821.92</v>
          </cell>
          <cell r="L456">
            <v>1145.04</v>
          </cell>
          <cell r="M456">
            <v>143.13</v>
          </cell>
          <cell r="N456">
            <v>178.91</v>
          </cell>
          <cell r="O456">
            <v>143.13</v>
          </cell>
          <cell r="P456">
            <v>372.14</v>
          </cell>
          <cell r="Q456">
            <v>186.07</v>
          </cell>
          <cell r="R456">
            <v>241.89</v>
          </cell>
          <cell r="S456">
            <v>14.31</v>
          </cell>
          <cell r="T456">
            <v>17.89</v>
          </cell>
          <cell r="U456">
            <v>14.31</v>
          </cell>
          <cell r="V456" t="str">
            <v>158-122994-2</v>
          </cell>
          <cell r="X456" t="str">
            <v>Design Assistant</v>
          </cell>
          <cell r="Y456" t="str">
            <v>1st</v>
          </cell>
        </row>
        <row r="457">
          <cell r="A457" t="str">
            <v>V-788</v>
          </cell>
          <cell r="B457" t="str">
            <v>Mr.</v>
          </cell>
          <cell r="C457" t="str">
            <v>ISIDRO</v>
          </cell>
          <cell r="D457" t="str">
            <v>Rodin Armando</v>
          </cell>
          <cell r="E457" t="str">
            <v>Reyes</v>
          </cell>
          <cell r="F457">
            <v>39356</v>
          </cell>
          <cell r="G457" t="str">
            <v>Conceptual Designer</v>
          </cell>
          <cell r="H457" t="str">
            <v>ME</v>
          </cell>
          <cell r="I457">
            <v>70000</v>
          </cell>
          <cell r="J457">
            <v>35000</v>
          </cell>
          <cell r="K457">
            <v>2301.37</v>
          </cell>
          <cell r="L457">
            <v>3206.11</v>
          </cell>
          <cell r="M457">
            <v>400.76</v>
          </cell>
          <cell r="N457">
            <v>500.95</v>
          </cell>
          <cell r="O457">
            <v>400.76</v>
          </cell>
          <cell r="P457">
            <v>1041.98</v>
          </cell>
          <cell r="Q457">
            <v>520.99</v>
          </cell>
          <cell r="R457">
            <v>677.28</v>
          </cell>
          <cell r="S457">
            <v>40.08</v>
          </cell>
          <cell r="T457">
            <v>50.1</v>
          </cell>
          <cell r="U457">
            <v>40.08</v>
          </cell>
          <cell r="V457" t="str">
            <v>158-122989-9</v>
          </cell>
          <cell r="X457" t="str">
            <v>Design Assistant</v>
          </cell>
          <cell r="Y457" t="str">
            <v>1st</v>
          </cell>
        </row>
        <row r="458">
          <cell r="A458" t="str">
            <v>V-789</v>
          </cell>
          <cell r="B458" t="str">
            <v>Mr.</v>
          </cell>
          <cell r="C458" t="str">
            <v>NG</v>
          </cell>
          <cell r="D458" t="str">
            <v>Mitchelle Adrian</v>
          </cell>
          <cell r="E458" t="str">
            <v>Guanio</v>
          </cell>
          <cell r="F458">
            <v>39356</v>
          </cell>
          <cell r="G458" t="str">
            <v>Schedule Clerk</v>
          </cell>
          <cell r="H458" t="str">
            <v>S</v>
          </cell>
          <cell r="I458">
            <v>10500</v>
          </cell>
          <cell r="J458">
            <v>5250</v>
          </cell>
          <cell r="K458">
            <v>345.21</v>
          </cell>
          <cell r="L458">
            <v>480.92</v>
          </cell>
          <cell r="M458">
            <v>60.12</v>
          </cell>
          <cell r="N458">
            <v>75.150000000000006</v>
          </cell>
          <cell r="O458">
            <v>60.12</v>
          </cell>
          <cell r="P458">
            <v>156.31</v>
          </cell>
          <cell r="Q458">
            <v>78.16</v>
          </cell>
          <cell r="R458">
            <v>101.6</v>
          </cell>
          <cell r="S458">
            <v>6.01</v>
          </cell>
          <cell r="T458">
            <v>7.52</v>
          </cell>
          <cell r="U458">
            <v>6.01</v>
          </cell>
          <cell r="V458" t="str">
            <v>158-122991-7</v>
          </cell>
          <cell r="X458" t="str">
            <v>Design Assistant</v>
          </cell>
          <cell r="Y458" t="str">
            <v>1st</v>
          </cell>
        </row>
        <row r="459">
          <cell r="A459" t="str">
            <v>V-790</v>
          </cell>
          <cell r="B459" t="str">
            <v>Ms.</v>
          </cell>
          <cell r="C459" t="str">
            <v>ONG</v>
          </cell>
          <cell r="D459" t="str">
            <v>Rachelle</v>
          </cell>
          <cell r="E459" t="str">
            <v>Agulto</v>
          </cell>
          <cell r="F459">
            <v>39356</v>
          </cell>
          <cell r="G459" t="str">
            <v>Translator</v>
          </cell>
          <cell r="H459" t="str">
            <v>S</v>
          </cell>
          <cell r="I459">
            <v>12000</v>
          </cell>
          <cell r="J459">
            <v>6000</v>
          </cell>
          <cell r="K459">
            <v>394.52</v>
          </cell>
          <cell r="L459">
            <v>549.62</v>
          </cell>
          <cell r="M459">
            <v>68.7</v>
          </cell>
          <cell r="N459">
            <v>85.88</v>
          </cell>
          <cell r="O459">
            <v>68.7</v>
          </cell>
          <cell r="P459">
            <v>178.62</v>
          </cell>
          <cell r="Q459">
            <v>89.31</v>
          </cell>
          <cell r="R459">
            <v>116.1</v>
          </cell>
          <cell r="S459">
            <v>6.87</v>
          </cell>
          <cell r="T459">
            <v>8.59</v>
          </cell>
          <cell r="U459">
            <v>6.87</v>
          </cell>
          <cell r="V459" t="str">
            <v>158-122992-9</v>
          </cell>
          <cell r="X459" t="str">
            <v>Design Assistant</v>
          </cell>
          <cell r="Y459" t="str">
            <v>1st</v>
          </cell>
        </row>
        <row r="460">
          <cell r="A460" t="str">
            <v>V-791</v>
          </cell>
          <cell r="B460" t="str">
            <v>Mr.</v>
          </cell>
          <cell r="C460" t="str">
            <v>PORMAREJO</v>
          </cell>
          <cell r="D460" t="str">
            <v>Aaron</v>
          </cell>
          <cell r="E460" t="str">
            <v>Rivera</v>
          </cell>
          <cell r="F460">
            <v>39356</v>
          </cell>
          <cell r="G460" t="str">
            <v>Project Manager</v>
          </cell>
          <cell r="H460" t="str">
            <v>ME</v>
          </cell>
          <cell r="I460">
            <v>75000</v>
          </cell>
          <cell r="J460">
            <v>37500</v>
          </cell>
          <cell r="K460">
            <v>2465.75</v>
          </cell>
          <cell r="L460">
            <v>3435.11</v>
          </cell>
          <cell r="M460">
            <v>429.39</v>
          </cell>
          <cell r="N460">
            <v>536.74</v>
          </cell>
          <cell r="O460">
            <v>429.39</v>
          </cell>
          <cell r="P460">
            <v>1116.4100000000001</v>
          </cell>
          <cell r="Q460">
            <v>558.21</v>
          </cell>
          <cell r="R460">
            <v>725.67</v>
          </cell>
          <cell r="S460">
            <v>42.94</v>
          </cell>
          <cell r="T460">
            <v>53.67</v>
          </cell>
          <cell r="U460">
            <v>42.94</v>
          </cell>
          <cell r="V460" t="str">
            <v>158-122988-7</v>
          </cell>
          <cell r="X460" t="str">
            <v>Design Assistant</v>
          </cell>
          <cell r="Y460" t="str">
            <v>1st</v>
          </cell>
        </row>
        <row r="461">
          <cell r="A461" t="str">
            <v>V-792</v>
          </cell>
          <cell r="B461" t="str">
            <v>Mr.</v>
          </cell>
          <cell r="C461" t="str">
            <v>CALUBAD</v>
          </cell>
          <cell r="D461" t="str">
            <v>Anthony</v>
          </cell>
          <cell r="E461" t="str">
            <v>Chan</v>
          </cell>
          <cell r="F461">
            <v>39391</v>
          </cell>
          <cell r="G461" t="str">
            <v>Translator</v>
          </cell>
          <cell r="H461" t="str">
            <v>S</v>
          </cell>
          <cell r="I461">
            <v>12000</v>
          </cell>
          <cell r="J461">
            <v>6000</v>
          </cell>
          <cell r="K461">
            <v>394.52</v>
          </cell>
          <cell r="L461">
            <v>549.62</v>
          </cell>
          <cell r="M461">
            <v>68.7</v>
          </cell>
          <cell r="N461">
            <v>85.88</v>
          </cell>
          <cell r="O461">
            <v>68.7</v>
          </cell>
          <cell r="P461">
            <v>178.62</v>
          </cell>
          <cell r="Q461">
            <v>89.31</v>
          </cell>
          <cell r="R461">
            <v>116.1</v>
          </cell>
          <cell r="S461">
            <v>6.87</v>
          </cell>
          <cell r="T461">
            <v>8.59</v>
          </cell>
          <cell r="U461">
            <v>6.87</v>
          </cell>
          <cell r="V461" t="str">
            <v>158-123040-3</v>
          </cell>
          <cell r="X461" t="str">
            <v>Design Assistant</v>
          </cell>
          <cell r="Y461" t="str">
            <v>1st</v>
          </cell>
        </row>
        <row r="462">
          <cell r="A462" t="str">
            <v>V-793</v>
          </cell>
          <cell r="B462" t="str">
            <v>Mr.</v>
          </cell>
          <cell r="C462" t="str">
            <v>MALIG</v>
          </cell>
          <cell r="D462" t="str">
            <v>Alex</v>
          </cell>
          <cell r="E462" t="str">
            <v>Liangco</v>
          </cell>
          <cell r="F462">
            <v>39391</v>
          </cell>
          <cell r="G462" t="str">
            <v>Designer 3 - (H)</v>
          </cell>
          <cell r="H462" t="str">
            <v>S</v>
          </cell>
          <cell r="I462">
            <v>30000</v>
          </cell>
          <cell r="J462">
            <v>15000</v>
          </cell>
          <cell r="K462">
            <v>986.3</v>
          </cell>
          <cell r="L462">
            <v>1374.05</v>
          </cell>
          <cell r="M462">
            <v>171.76</v>
          </cell>
          <cell r="N462">
            <v>214.7</v>
          </cell>
          <cell r="O462">
            <v>171.76</v>
          </cell>
          <cell r="P462">
            <v>446.58</v>
          </cell>
          <cell r="Q462">
            <v>223.29</v>
          </cell>
          <cell r="R462">
            <v>290.27</v>
          </cell>
          <cell r="S462">
            <v>17.18</v>
          </cell>
          <cell r="T462">
            <v>21.47</v>
          </cell>
          <cell r="U462">
            <v>17.18</v>
          </cell>
          <cell r="V462" t="str">
            <v>158-123037-3</v>
          </cell>
          <cell r="X462" t="str">
            <v>Design Assistant</v>
          </cell>
          <cell r="Y462" t="str">
            <v>1st</v>
          </cell>
        </row>
        <row r="463">
          <cell r="A463" t="str">
            <v>V-794</v>
          </cell>
          <cell r="B463" t="str">
            <v>Mr.</v>
          </cell>
          <cell r="C463" t="str">
            <v>MAPUTI</v>
          </cell>
          <cell r="D463" t="str">
            <v>Rogelio Jr.</v>
          </cell>
          <cell r="E463" t="str">
            <v>Lacre</v>
          </cell>
          <cell r="F463">
            <v>39391</v>
          </cell>
          <cell r="G463" t="str">
            <v>Design Assistant</v>
          </cell>
          <cell r="H463" t="str">
            <v>S</v>
          </cell>
          <cell r="I463">
            <v>15000</v>
          </cell>
          <cell r="J463">
            <v>7500</v>
          </cell>
          <cell r="K463">
            <v>493.15</v>
          </cell>
          <cell r="L463">
            <v>687.02</v>
          </cell>
          <cell r="M463">
            <v>85.88</v>
          </cell>
          <cell r="N463">
            <v>107.35</v>
          </cell>
          <cell r="O463">
            <v>85.88</v>
          </cell>
          <cell r="P463">
            <v>223.29</v>
          </cell>
          <cell r="Q463">
            <v>111.64</v>
          </cell>
          <cell r="R463">
            <v>145.13999999999999</v>
          </cell>
          <cell r="S463">
            <v>8.59</v>
          </cell>
          <cell r="T463">
            <v>10.74</v>
          </cell>
          <cell r="U463">
            <v>8.59</v>
          </cell>
          <cell r="V463" t="str">
            <v>158-123038-5</v>
          </cell>
          <cell r="X463" t="str">
            <v>Design Assistant</v>
          </cell>
          <cell r="Y463" t="str">
            <v>1st</v>
          </cell>
        </row>
        <row r="464">
          <cell r="A464" t="str">
            <v>V-795</v>
          </cell>
          <cell r="B464" t="str">
            <v>Mr.</v>
          </cell>
          <cell r="C464" t="str">
            <v>TORRES</v>
          </cell>
          <cell r="D464" t="str">
            <v>Jerrie</v>
          </cell>
          <cell r="E464" t="str">
            <v>Cubangbang</v>
          </cell>
          <cell r="F464">
            <v>39391</v>
          </cell>
          <cell r="G464" t="str">
            <v>Designer 3 - (H)</v>
          </cell>
          <cell r="H464" t="str">
            <v>ME</v>
          </cell>
          <cell r="I464">
            <v>35000</v>
          </cell>
          <cell r="J464">
            <v>17500</v>
          </cell>
          <cell r="K464">
            <v>1150.68</v>
          </cell>
          <cell r="L464">
            <v>1603.05</v>
          </cell>
          <cell r="M464">
            <v>200.38</v>
          </cell>
          <cell r="N464">
            <v>250.48</v>
          </cell>
          <cell r="O464">
            <v>200.38</v>
          </cell>
          <cell r="P464">
            <v>520.99</v>
          </cell>
          <cell r="Q464">
            <v>260.49</v>
          </cell>
          <cell r="R464">
            <v>338.64</v>
          </cell>
          <cell r="S464">
            <v>20.04</v>
          </cell>
          <cell r="T464">
            <v>25.05</v>
          </cell>
          <cell r="U464">
            <v>20.04</v>
          </cell>
          <cell r="V464" t="str">
            <v>158-123039-7</v>
          </cell>
          <cell r="X464" t="str">
            <v>Design Assistant</v>
          </cell>
          <cell r="Y464" t="str">
            <v>1st</v>
          </cell>
        </row>
        <row r="465">
          <cell r="A465" t="str">
            <v>V-796</v>
          </cell>
          <cell r="B465" t="str">
            <v>Mr.</v>
          </cell>
          <cell r="C465" t="str">
            <v>ABION</v>
          </cell>
          <cell r="D465" t="str">
            <v>Fernando</v>
          </cell>
          <cell r="E465" t="str">
            <v>Joven</v>
          </cell>
          <cell r="F465">
            <v>39402</v>
          </cell>
          <cell r="G465" t="str">
            <v>Designer 3 - (H)</v>
          </cell>
          <cell r="H465" t="str">
            <v>ME</v>
          </cell>
          <cell r="I465">
            <v>25000</v>
          </cell>
          <cell r="J465">
            <v>12500</v>
          </cell>
          <cell r="K465">
            <v>821.92</v>
          </cell>
          <cell r="L465">
            <v>1145.04</v>
          </cell>
          <cell r="M465">
            <v>143.13</v>
          </cell>
          <cell r="N465">
            <v>178.91</v>
          </cell>
          <cell r="O465">
            <v>143.13</v>
          </cell>
          <cell r="P465">
            <v>372.14</v>
          </cell>
          <cell r="Q465">
            <v>186.07</v>
          </cell>
          <cell r="R465">
            <v>241.89</v>
          </cell>
          <cell r="S465">
            <v>14.31</v>
          </cell>
          <cell r="T465">
            <v>17.89</v>
          </cell>
          <cell r="U465">
            <v>14.31</v>
          </cell>
          <cell r="V465" t="str">
            <v>158-123055-5</v>
          </cell>
          <cell r="X465" t="str">
            <v>Design Assistant</v>
          </cell>
          <cell r="Y465" t="str">
            <v>1st</v>
          </cell>
        </row>
        <row r="466">
          <cell r="A466" t="str">
            <v>V-797</v>
          </cell>
          <cell r="B466" t="str">
            <v>Ms.</v>
          </cell>
          <cell r="C466" t="str">
            <v>DELA CRUZ</v>
          </cell>
          <cell r="D466" t="str">
            <v>Ma. Elvie</v>
          </cell>
          <cell r="E466" t="str">
            <v>Ricaforte</v>
          </cell>
          <cell r="F466">
            <v>39402</v>
          </cell>
          <cell r="G466" t="str">
            <v>Accounting Clerk</v>
          </cell>
          <cell r="H466" t="str">
            <v>S</v>
          </cell>
          <cell r="I466">
            <v>12000</v>
          </cell>
          <cell r="J466">
            <v>6000</v>
          </cell>
          <cell r="K466">
            <v>394.52</v>
          </cell>
          <cell r="L466">
            <v>549.62</v>
          </cell>
          <cell r="M466">
            <v>68.7</v>
          </cell>
          <cell r="N466">
            <v>85.88</v>
          </cell>
          <cell r="O466">
            <v>68.7</v>
          </cell>
          <cell r="P466">
            <v>178.62</v>
          </cell>
          <cell r="Q466">
            <v>89.31</v>
          </cell>
          <cell r="R466">
            <v>116.1</v>
          </cell>
          <cell r="S466">
            <v>6.87</v>
          </cell>
          <cell r="T466">
            <v>8.59</v>
          </cell>
          <cell r="U466">
            <v>6.87</v>
          </cell>
          <cell r="V466" t="str">
            <v>158-123060-9</v>
          </cell>
          <cell r="X466" t="str">
            <v>Design Assistant</v>
          </cell>
          <cell r="Y466" t="str">
            <v>1st</v>
          </cell>
        </row>
        <row r="467">
          <cell r="A467" t="str">
            <v>V-798</v>
          </cell>
          <cell r="B467" t="str">
            <v>Mr.</v>
          </cell>
          <cell r="C467" t="str">
            <v>MERCADO</v>
          </cell>
          <cell r="D467" t="str">
            <v>Honorio</v>
          </cell>
          <cell r="E467" t="str">
            <v>Rianoga</v>
          </cell>
          <cell r="F467">
            <v>39402</v>
          </cell>
          <cell r="G467" t="str">
            <v>Designer 3 - (H)</v>
          </cell>
          <cell r="H467" t="str">
            <v>ME2</v>
          </cell>
          <cell r="I467">
            <v>35000</v>
          </cell>
          <cell r="J467">
            <v>17500</v>
          </cell>
          <cell r="K467">
            <v>1150.68</v>
          </cell>
          <cell r="L467">
            <v>1603.05</v>
          </cell>
          <cell r="M467">
            <v>200.38</v>
          </cell>
          <cell r="N467">
            <v>250.48</v>
          </cell>
          <cell r="O467">
            <v>200.38</v>
          </cell>
          <cell r="P467">
            <v>520.99</v>
          </cell>
          <cell r="Q467">
            <v>260.49</v>
          </cell>
          <cell r="R467">
            <v>338.64</v>
          </cell>
          <cell r="S467">
            <v>20.04</v>
          </cell>
          <cell r="T467">
            <v>25.05</v>
          </cell>
          <cell r="U467">
            <v>20.04</v>
          </cell>
          <cell r="V467" t="str">
            <v>158-123053-1</v>
          </cell>
          <cell r="X467" t="str">
            <v>Design Assistant</v>
          </cell>
          <cell r="Y467" t="str">
            <v>1st</v>
          </cell>
        </row>
        <row r="468">
          <cell r="A468" t="str">
            <v>V-799</v>
          </cell>
          <cell r="B468" t="str">
            <v>Mr.</v>
          </cell>
          <cell r="C468" t="str">
            <v>RAMOS</v>
          </cell>
          <cell r="D468" t="str">
            <v>Ryan</v>
          </cell>
          <cell r="E468" t="str">
            <v>Punongbayan</v>
          </cell>
          <cell r="F468">
            <v>39402</v>
          </cell>
          <cell r="G468" t="str">
            <v>Designer 3 - (H)</v>
          </cell>
          <cell r="H468" t="str">
            <v>S</v>
          </cell>
          <cell r="I468">
            <v>25000</v>
          </cell>
          <cell r="J468">
            <v>12500</v>
          </cell>
          <cell r="K468">
            <v>821.92</v>
          </cell>
          <cell r="L468">
            <v>1145.04</v>
          </cell>
          <cell r="M468">
            <v>143.13</v>
          </cell>
          <cell r="N468">
            <v>178.91</v>
          </cell>
          <cell r="O468">
            <v>143.13</v>
          </cell>
          <cell r="P468">
            <v>372.14</v>
          </cell>
          <cell r="Q468">
            <v>186.07</v>
          </cell>
          <cell r="R468">
            <v>241.89</v>
          </cell>
          <cell r="S468">
            <v>14.31</v>
          </cell>
          <cell r="T468">
            <v>17.89</v>
          </cell>
          <cell r="U468">
            <v>14.31</v>
          </cell>
          <cell r="V468" t="str">
            <v>158-123054-3</v>
          </cell>
          <cell r="X468" t="str">
            <v>Design Assistant</v>
          </cell>
          <cell r="Y468" t="str">
            <v>1st</v>
          </cell>
          <cell r="AC468" t="str">
            <v>As per Arlene's e-mail dated 21 Jan, 1 month NPL from 11Jan 08</v>
          </cell>
        </row>
        <row r="469">
          <cell r="A469" t="str">
            <v>V-800</v>
          </cell>
          <cell r="B469" t="str">
            <v>Ms.</v>
          </cell>
          <cell r="C469" t="str">
            <v>STA. MARIA</v>
          </cell>
          <cell r="D469" t="str">
            <v>Bernadette</v>
          </cell>
          <cell r="E469" t="str">
            <v>Miralles</v>
          </cell>
          <cell r="F469">
            <v>39402</v>
          </cell>
          <cell r="G469" t="str">
            <v>Receptionist</v>
          </cell>
          <cell r="H469" t="str">
            <v>S</v>
          </cell>
          <cell r="I469">
            <v>11000</v>
          </cell>
          <cell r="J469">
            <v>5500</v>
          </cell>
          <cell r="K469">
            <v>361.64</v>
          </cell>
          <cell r="L469">
            <v>503.82</v>
          </cell>
          <cell r="M469">
            <v>62.98</v>
          </cell>
          <cell r="N469">
            <v>78.73</v>
          </cell>
          <cell r="O469">
            <v>62.98</v>
          </cell>
          <cell r="P469">
            <v>163.75</v>
          </cell>
          <cell r="Q469">
            <v>81.87</v>
          </cell>
          <cell r="R469">
            <v>106.44</v>
          </cell>
          <cell r="S469">
            <v>6.3</v>
          </cell>
          <cell r="T469">
            <v>7.87</v>
          </cell>
          <cell r="U469">
            <v>6.3</v>
          </cell>
          <cell r="V469" t="str">
            <v>158-123061-0</v>
          </cell>
          <cell r="X469" t="str">
            <v>Design Assistant</v>
          </cell>
          <cell r="Y469" t="str">
            <v>1st</v>
          </cell>
        </row>
        <row r="470">
          <cell r="A470" t="str">
            <v>V-801</v>
          </cell>
          <cell r="B470" t="str">
            <v>Mr.</v>
          </cell>
          <cell r="C470" t="str">
            <v>HERNANDEZ</v>
          </cell>
          <cell r="D470" t="str">
            <v>Lemuel</v>
          </cell>
          <cell r="E470" t="str">
            <v>Baraso</v>
          </cell>
          <cell r="F470">
            <v>39419</v>
          </cell>
          <cell r="G470" t="str">
            <v>Design Assistant</v>
          </cell>
          <cell r="H470" t="str">
            <v>S</v>
          </cell>
          <cell r="I470">
            <v>15000</v>
          </cell>
          <cell r="J470">
            <v>7500</v>
          </cell>
          <cell r="K470">
            <v>493.15</v>
          </cell>
          <cell r="L470">
            <v>687.02</v>
          </cell>
          <cell r="M470">
            <v>85.88</v>
          </cell>
          <cell r="N470">
            <v>107.35</v>
          </cell>
          <cell r="O470">
            <v>85.88</v>
          </cell>
          <cell r="P470">
            <v>223.29</v>
          </cell>
          <cell r="Q470">
            <v>111.64</v>
          </cell>
          <cell r="R470">
            <v>145.13999999999999</v>
          </cell>
          <cell r="S470">
            <v>8.59</v>
          </cell>
          <cell r="T470">
            <v>10.74</v>
          </cell>
          <cell r="U470">
            <v>8.59</v>
          </cell>
          <cell r="V470" t="str">
            <v>158-123072-5</v>
          </cell>
          <cell r="X470" t="str">
            <v>Design Assistant</v>
          </cell>
          <cell r="Y470" t="str">
            <v>1st</v>
          </cell>
        </row>
        <row r="471">
          <cell r="A471" t="str">
            <v>V-802</v>
          </cell>
          <cell r="B471" t="str">
            <v>Mr.</v>
          </cell>
          <cell r="C471" t="str">
            <v>MOLDON</v>
          </cell>
          <cell r="D471" t="str">
            <v>Dindo</v>
          </cell>
          <cell r="E471" t="str">
            <v>Cabaobao</v>
          </cell>
          <cell r="F471">
            <v>39419</v>
          </cell>
          <cell r="G471" t="str">
            <v>CAD Encoder</v>
          </cell>
          <cell r="H471" t="str">
            <v>S</v>
          </cell>
          <cell r="I471">
            <v>11000</v>
          </cell>
          <cell r="J471">
            <v>5500</v>
          </cell>
          <cell r="K471">
            <v>361.64</v>
          </cell>
          <cell r="L471">
            <v>503.82</v>
          </cell>
          <cell r="M471">
            <v>62.98</v>
          </cell>
          <cell r="N471">
            <v>78.73</v>
          </cell>
          <cell r="O471">
            <v>62.98</v>
          </cell>
          <cell r="P471">
            <v>163.75</v>
          </cell>
          <cell r="Q471">
            <v>81.87</v>
          </cell>
          <cell r="R471">
            <v>106.44</v>
          </cell>
          <cell r="S471">
            <v>6.3</v>
          </cell>
          <cell r="T471">
            <v>7.87</v>
          </cell>
          <cell r="U471">
            <v>6.3</v>
          </cell>
          <cell r="V471" t="str">
            <v>158-123073-7</v>
          </cell>
          <cell r="X471" t="str">
            <v>Design Assistant</v>
          </cell>
          <cell r="Y471" t="str">
            <v>1st</v>
          </cell>
        </row>
        <row r="472">
          <cell r="A472" t="str">
            <v>V-803</v>
          </cell>
          <cell r="B472" t="str">
            <v>Mr.</v>
          </cell>
          <cell r="C472" t="str">
            <v>RIVERA</v>
          </cell>
          <cell r="D472" t="str">
            <v>David Jonathan</v>
          </cell>
          <cell r="E472" t="str">
            <v>Paguio</v>
          </cell>
          <cell r="F472">
            <v>39419</v>
          </cell>
          <cell r="G472" t="str">
            <v>CAD Encoder</v>
          </cell>
          <cell r="H472" t="str">
            <v>S</v>
          </cell>
          <cell r="I472">
            <v>12000</v>
          </cell>
          <cell r="J472">
            <v>6000</v>
          </cell>
          <cell r="K472">
            <v>394.52</v>
          </cell>
          <cell r="L472">
            <v>549.62</v>
          </cell>
          <cell r="M472">
            <v>68.7</v>
          </cell>
          <cell r="N472">
            <v>85.88</v>
          </cell>
          <cell r="O472">
            <v>68.7</v>
          </cell>
          <cell r="P472">
            <v>178.62</v>
          </cell>
          <cell r="Q472">
            <v>89.31</v>
          </cell>
          <cell r="R472">
            <v>116.1</v>
          </cell>
          <cell r="S472">
            <v>6.87</v>
          </cell>
          <cell r="T472">
            <v>8.59</v>
          </cell>
          <cell r="U472">
            <v>6.87</v>
          </cell>
          <cell r="V472" t="str">
            <v>158-123077-4</v>
          </cell>
          <cell r="X472" t="str">
            <v>Design Assistant</v>
          </cell>
          <cell r="Y472" t="str">
            <v>1st</v>
          </cell>
        </row>
        <row r="473">
          <cell r="A473" t="str">
            <v>V-804</v>
          </cell>
          <cell r="B473" t="str">
            <v>Mr.</v>
          </cell>
          <cell r="C473" t="str">
            <v>DICON</v>
          </cell>
          <cell r="D473" t="str">
            <v>Elvin</v>
          </cell>
          <cell r="E473" t="str">
            <v>Medel</v>
          </cell>
          <cell r="F473">
            <v>39449</v>
          </cell>
          <cell r="G473" t="str">
            <v>Renderer</v>
          </cell>
          <cell r="H473" t="str">
            <v>S</v>
          </cell>
          <cell r="I473">
            <v>15000</v>
          </cell>
          <cell r="J473">
            <v>7500</v>
          </cell>
          <cell r="K473">
            <v>493.15</v>
          </cell>
          <cell r="L473">
            <v>687.02</v>
          </cell>
          <cell r="M473">
            <v>85.88</v>
          </cell>
          <cell r="N473">
            <v>107.35</v>
          </cell>
          <cell r="O473">
            <v>85.88</v>
          </cell>
          <cell r="P473">
            <v>223.29</v>
          </cell>
          <cell r="Q473">
            <v>111.64</v>
          </cell>
          <cell r="R473">
            <v>145.13999999999999</v>
          </cell>
          <cell r="S473">
            <v>8.59</v>
          </cell>
          <cell r="T473">
            <v>10.74</v>
          </cell>
          <cell r="U473">
            <v>8.59</v>
          </cell>
          <cell r="V473" t="str">
            <v>to follow</v>
          </cell>
          <cell r="X473" t="str">
            <v>Design Assistant</v>
          </cell>
          <cell r="Y473" t="str">
            <v>1st</v>
          </cell>
        </row>
        <row r="474">
          <cell r="A474" t="str">
            <v>V-805</v>
          </cell>
          <cell r="B474" t="str">
            <v>Mr.</v>
          </cell>
          <cell r="C474" t="str">
            <v>PADILLA</v>
          </cell>
          <cell r="D474" t="str">
            <v>Gemmo</v>
          </cell>
          <cell r="E474" t="str">
            <v>Salvador</v>
          </cell>
          <cell r="F474">
            <v>39449</v>
          </cell>
          <cell r="G474" t="str">
            <v>Accountant</v>
          </cell>
          <cell r="H474" t="str">
            <v>S</v>
          </cell>
          <cell r="I474">
            <v>26000</v>
          </cell>
          <cell r="J474">
            <v>13000</v>
          </cell>
          <cell r="K474">
            <v>854.79</v>
          </cell>
          <cell r="L474">
            <v>1190.8399999999999</v>
          </cell>
          <cell r="M474">
            <v>148.86000000000001</v>
          </cell>
          <cell r="N474">
            <v>186.08</v>
          </cell>
          <cell r="O474">
            <v>148.86000000000001</v>
          </cell>
          <cell r="P474">
            <v>387.04</v>
          </cell>
          <cell r="Q474">
            <v>193.52</v>
          </cell>
          <cell r="R474">
            <v>251.57</v>
          </cell>
          <cell r="S474">
            <v>14.89</v>
          </cell>
          <cell r="T474">
            <v>18.61</v>
          </cell>
          <cell r="U474">
            <v>14.89</v>
          </cell>
          <cell r="V474" t="str">
            <v>158-123085-3</v>
          </cell>
          <cell r="X474" t="str">
            <v>Design Assistant</v>
          </cell>
          <cell r="Y474" t="str">
            <v>1st</v>
          </cell>
        </row>
        <row r="475">
          <cell r="A475" t="str">
            <v>V-806</v>
          </cell>
          <cell r="B475" t="str">
            <v>Mr.</v>
          </cell>
          <cell r="C475" t="str">
            <v>PEAPE</v>
          </cell>
          <cell r="D475" t="str">
            <v>Vaughn</v>
          </cell>
          <cell r="E475" t="str">
            <v>Plamvirgen</v>
          </cell>
          <cell r="F475">
            <v>39463</v>
          </cell>
          <cell r="G475" t="str">
            <v>CAD Encoder</v>
          </cell>
          <cell r="H475" t="str">
            <v>S</v>
          </cell>
          <cell r="I475">
            <v>11000</v>
          </cell>
          <cell r="J475">
            <v>5500</v>
          </cell>
          <cell r="K475">
            <v>361.64</v>
          </cell>
          <cell r="L475">
            <v>503.82</v>
          </cell>
          <cell r="M475">
            <v>62.98</v>
          </cell>
          <cell r="N475">
            <v>78.73</v>
          </cell>
          <cell r="O475">
            <v>62.98</v>
          </cell>
          <cell r="P475">
            <v>163.75</v>
          </cell>
          <cell r="Q475">
            <v>81.87</v>
          </cell>
          <cell r="R475">
            <v>106.44</v>
          </cell>
          <cell r="S475">
            <v>6.3</v>
          </cell>
          <cell r="T475">
            <v>7.87</v>
          </cell>
          <cell r="U475">
            <v>6.3</v>
          </cell>
          <cell r="V475" t="str">
            <v>to follow</v>
          </cell>
          <cell r="X475" t="str">
            <v>Design Assistant</v>
          </cell>
          <cell r="Y475" t="str">
            <v>1st</v>
          </cell>
        </row>
        <row r="476">
          <cell r="A476" t="str">
            <v>V-807</v>
          </cell>
          <cell r="B476" t="str">
            <v>Mr.</v>
          </cell>
          <cell r="C476" t="str">
            <v>SANTOS</v>
          </cell>
          <cell r="D476" t="str">
            <v>Argie Ritz</v>
          </cell>
          <cell r="E476" t="str">
            <v>Clemente</v>
          </cell>
          <cell r="F476">
            <v>39463</v>
          </cell>
          <cell r="G476" t="str">
            <v>Designer 3 - (S)</v>
          </cell>
          <cell r="H476" t="str">
            <v>S</v>
          </cell>
          <cell r="I476">
            <v>25000</v>
          </cell>
          <cell r="J476">
            <v>12500</v>
          </cell>
          <cell r="K476">
            <v>821.92</v>
          </cell>
          <cell r="L476">
            <v>1145.04</v>
          </cell>
          <cell r="M476">
            <v>143.13</v>
          </cell>
          <cell r="N476">
            <v>178.91</v>
          </cell>
          <cell r="O476">
            <v>143.13</v>
          </cell>
          <cell r="P476">
            <v>372.14</v>
          </cell>
          <cell r="Q476">
            <v>186.07</v>
          </cell>
          <cell r="R476">
            <v>241.89</v>
          </cell>
          <cell r="S476">
            <v>14.31</v>
          </cell>
          <cell r="T476">
            <v>17.89</v>
          </cell>
          <cell r="U476">
            <v>14.31</v>
          </cell>
          <cell r="V476" t="str">
            <v>to follow</v>
          </cell>
          <cell r="X476" t="str">
            <v>Design Assistant</v>
          </cell>
          <cell r="Y476" t="str">
            <v>1st</v>
          </cell>
        </row>
        <row r="477">
          <cell r="A477" t="str">
            <v>V-808</v>
          </cell>
          <cell r="B477" t="str">
            <v>Mr.</v>
          </cell>
          <cell r="C477" t="str">
            <v>BABOL</v>
          </cell>
          <cell r="D477" t="str">
            <v>Danilo</v>
          </cell>
          <cell r="E477" t="str">
            <v>Bonaobra</v>
          </cell>
          <cell r="F477">
            <v>39468</v>
          </cell>
          <cell r="G477" t="str">
            <v>Designer 3 - (H)</v>
          </cell>
          <cell r="H477" t="str">
            <v>S</v>
          </cell>
          <cell r="I477">
            <v>25000</v>
          </cell>
          <cell r="J477">
            <v>12500</v>
          </cell>
          <cell r="K477">
            <v>821.92</v>
          </cell>
          <cell r="L477">
            <v>1145.04</v>
          </cell>
          <cell r="M477">
            <v>143.13</v>
          </cell>
          <cell r="N477">
            <v>178.91</v>
          </cell>
          <cell r="O477">
            <v>143.13</v>
          </cell>
          <cell r="P477">
            <v>372.14</v>
          </cell>
          <cell r="Q477">
            <v>186.07</v>
          </cell>
          <cell r="R477">
            <v>241.89</v>
          </cell>
          <cell r="S477">
            <v>14.31</v>
          </cell>
          <cell r="T477">
            <v>17.89</v>
          </cell>
          <cell r="U477">
            <v>14.31</v>
          </cell>
          <cell r="V477" t="str">
            <v>to follow</v>
          </cell>
          <cell r="X477" t="str">
            <v>Design Assistant</v>
          </cell>
          <cell r="Y477" t="str">
            <v>1st</v>
          </cell>
        </row>
        <row r="478">
          <cell r="A478" t="str">
            <v>V-809</v>
          </cell>
          <cell r="B478" t="str">
            <v>Mr.</v>
          </cell>
          <cell r="C478" t="str">
            <v>CRUZ</v>
          </cell>
          <cell r="D478" t="str">
            <v>Roderick</v>
          </cell>
          <cell r="E478" t="str">
            <v>Punzalan</v>
          </cell>
          <cell r="F478">
            <v>39468</v>
          </cell>
          <cell r="G478" t="str">
            <v>Designer 3 - (H)</v>
          </cell>
          <cell r="H478" t="str">
            <v>S</v>
          </cell>
          <cell r="I478">
            <v>25000</v>
          </cell>
          <cell r="J478">
            <v>12500</v>
          </cell>
          <cell r="K478">
            <v>821.92</v>
          </cell>
          <cell r="L478">
            <v>1145.04</v>
          </cell>
          <cell r="M478">
            <v>143.13</v>
          </cell>
          <cell r="N478">
            <v>178.91</v>
          </cell>
          <cell r="O478">
            <v>143.13</v>
          </cell>
          <cell r="P478">
            <v>372.14</v>
          </cell>
          <cell r="Q478">
            <v>186.07</v>
          </cell>
          <cell r="R478">
            <v>241.89</v>
          </cell>
          <cell r="S478">
            <v>14.31</v>
          </cell>
          <cell r="T478">
            <v>17.89</v>
          </cell>
          <cell r="U478">
            <v>14.31</v>
          </cell>
          <cell r="V478" t="str">
            <v>to follow</v>
          </cell>
          <cell r="X478" t="str">
            <v>Design Assistant</v>
          </cell>
          <cell r="Y478" t="str">
            <v>1st</v>
          </cell>
        </row>
        <row r="481">
          <cell r="I481">
            <v>4839745.0048939232</v>
          </cell>
          <cell r="J481">
            <v>5320519.2699999996</v>
          </cell>
          <cell r="K481">
            <v>349842.60000000178</v>
          </cell>
          <cell r="L481">
            <v>487376.21999999811</v>
          </cell>
          <cell r="M481">
            <v>60922.540000000008</v>
          </cell>
          <cell r="N481">
            <v>77720.169999999911</v>
          </cell>
          <cell r="O481">
            <v>67188.390000000058</v>
          </cell>
          <cell r="P481">
            <v>142107.63999999952</v>
          </cell>
          <cell r="Q481">
            <v>80452.830000000191</v>
          </cell>
          <cell r="R481">
            <v>92369.450000000419</v>
          </cell>
          <cell r="S481">
            <v>6405.4300000000185</v>
          </cell>
          <cell r="T481">
            <v>8242.5600000000613</v>
          </cell>
          <cell r="U481">
            <v>7345.3200000000243</v>
          </cell>
        </row>
        <row r="489">
          <cell r="A489">
            <v>1</v>
          </cell>
          <cell r="B489">
            <v>2</v>
          </cell>
          <cell r="C489">
            <v>3</v>
          </cell>
          <cell r="D489">
            <v>4</v>
          </cell>
          <cell r="E489">
            <v>5</v>
          </cell>
          <cell r="F489">
            <v>6</v>
          </cell>
          <cell r="G489">
            <v>7</v>
          </cell>
          <cell r="H489">
            <v>8</v>
          </cell>
          <cell r="I489">
            <v>9</v>
          </cell>
          <cell r="J489">
            <v>10</v>
          </cell>
          <cell r="K489">
            <v>11</v>
          </cell>
          <cell r="L489">
            <v>12</v>
          </cell>
          <cell r="M489">
            <v>13</v>
          </cell>
          <cell r="N489">
            <v>14</v>
          </cell>
          <cell r="O489">
            <v>15</v>
          </cell>
          <cell r="P489">
            <v>16</v>
          </cell>
          <cell r="Q489">
            <v>17</v>
          </cell>
          <cell r="R489">
            <v>18</v>
          </cell>
          <cell r="S489">
            <v>19</v>
          </cell>
          <cell r="T489">
            <v>20</v>
          </cell>
          <cell r="U489">
            <v>21</v>
          </cell>
          <cell r="V489">
            <v>22</v>
          </cell>
          <cell r="W489">
            <v>23</v>
          </cell>
          <cell r="X489">
            <v>24</v>
          </cell>
          <cell r="Y489">
            <v>25</v>
          </cell>
          <cell r="Z489">
            <v>26</v>
          </cell>
          <cell r="AA489">
            <v>27</v>
          </cell>
          <cell r="AB489">
            <v>28</v>
          </cell>
          <cell r="AC489">
            <v>29</v>
          </cell>
          <cell r="AD489">
            <v>30</v>
          </cell>
          <cell r="AE489">
            <v>31</v>
          </cell>
          <cell r="AF489">
            <v>32</v>
          </cell>
          <cell r="AG489">
            <v>33</v>
          </cell>
          <cell r="AH489">
            <v>34</v>
          </cell>
          <cell r="AI489">
            <v>35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G108"/>
  <sheetViews>
    <sheetView workbookViewId="0">
      <pane xSplit="1" ySplit="4" topLeftCell="B5" activePane="bottomRight" state="frozen"/>
      <selection activeCell="AB26" sqref="AB26"/>
      <selection pane="topRight" activeCell="AB26" sqref="AB26"/>
      <selection pane="bottomLeft" activeCell="AB26" sqref="AB26"/>
      <selection pane="bottomRight" activeCell="A4" sqref="A4"/>
    </sheetView>
  </sheetViews>
  <sheetFormatPr defaultColWidth="0" defaultRowHeight="12.75" zeroHeight="1"/>
  <cols>
    <col min="1" max="1" width="41" style="11" customWidth="1"/>
    <col min="2" max="2" width="25.7109375" style="11" customWidth="1"/>
    <col min="3" max="3" width="25.5703125" style="12" customWidth="1"/>
    <col min="4" max="16384" width="9.140625" style="11" hidden="1"/>
  </cols>
  <sheetData>
    <row r="1" spans="1:3">
      <c r="A1" s="406" t="s">
        <v>86</v>
      </c>
    </row>
    <row r="2" spans="1:3">
      <c r="A2" s="406" t="s">
        <v>87</v>
      </c>
    </row>
    <row r="3" spans="1:3">
      <c r="A3" s="406" t="s">
        <v>493</v>
      </c>
    </row>
    <row r="4" spans="1:3" s="13" customFormat="1">
      <c r="B4" s="407" t="s">
        <v>293</v>
      </c>
      <c r="C4" s="408" t="s">
        <v>294</v>
      </c>
    </row>
    <row r="5" spans="1:3">
      <c r="A5" s="11" t="s">
        <v>91</v>
      </c>
      <c r="B5" s="419"/>
    </row>
    <row r="6" spans="1:3">
      <c r="A6" s="11" t="s">
        <v>166</v>
      </c>
      <c r="B6" s="419"/>
    </row>
    <row r="7" spans="1:3">
      <c r="A7" s="11" t="s">
        <v>167</v>
      </c>
      <c r="B7" s="419"/>
    </row>
    <row r="8" spans="1:3">
      <c r="A8" s="1" t="s">
        <v>351</v>
      </c>
      <c r="B8" s="419"/>
    </row>
    <row r="9" spans="1:3">
      <c r="A9" s="11" t="s">
        <v>8</v>
      </c>
      <c r="B9" s="419"/>
    </row>
    <row r="10" spans="1:3">
      <c r="A10" s="11" t="s">
        <v>92</v>
      </c>
      <c r="B10" s="419"/>
    </row>
    <row r="11" spans="1:3">
      <c r="A11" s="11" t="s">
        <v>93</v>
      </c>
      <c r="B11" s="419"/>
    </row>
    <row r="12" spans="1:3">
      <c r="A12" s="11" t="s">
        <v>94</v>
      </c>
      <c r="B12" s="419"/>
    </row>
    <row r="13" spans="1:3">
      <c r="A13" s="11" t="s">
        <v>290</v>
      </c>
      <c r="B13" s="419"/>
    </row>
    <row r="14" spans="1:3">
      <c r="A14" s="11" t="s">
        <v>95</v>
      </c>
      <c r="B14" s="419"/>
    </row>
    <row r="15" spans="1:3" ht="13.5" customHeight="1">
      <c r="A15" s="11" t="s">
        <v>96</v>
      </c>
      <c r="B15" s="419"/>
    </row>
    <row r="16" spans="1:3" ht="13.5" customHeight="1">
      <c r="A16" s="11" t="s">
        <v>97</v>
      </c>
      <c r="B16" s="419"/>
    </row>
    <row r="17" spans="1:3">
      <c r="A17" s="11" t="s">
        <v>98</v>
      </c>
      <c r="B17" s="419"/>
    </row>
    <row r="18" spans="1:3">
      <c r="A18" s="11" t="s">
        <v>99</v>
      </c>
      <c r="B18" s="419"/>
    </row>
    <row r="19" spans="1:3">
      <c r="A19" s="11" t="s">
        <v>101</v>
      </c>
      <c r="C19" s="11"/>
    </row>
    <row r="20" spans="1:3">
      <c r="A20" s="11" t="s">
        <v>100</v>
      </c>
      <c r="B20" s="12"/>
    </row>
    <row r="21" spans="1:3">
      <c r="A21" s="11" t="s">
        <v>342</v>
      </c>
      <c r="C21" s="11"/>
    </row>
    <row r="22" spans="1:3">
      <c r="A22" s="11" t="s">
        <v>102</v>
      </c>
      <c r="B22" s="12"/>
    </row>
    <row r="23" spans="1:3">
      <c r="A23" s="11" t="s">
        <v>103</v>
      </c>
      <c r="B23" s="12"/>
      <c r="C23" s="419"/>
    </row>
    <row r="24" spans="1:3">
      <c r="A24" s="11" t="s">
        <v>104</v>
      </c>
      <c r="B24" s="419"/>
      <c r="C24" s="409"/>
    </row>
    <row r="25" spans="1:3">
      <c r="A25" s="11" t="s">
        <v>105</v>
      </c>
      <c r="B25" s="12"/>
    </row>
    <row r="26" spans="1:3">
      <c r="A26" s="11" t="s">
        <v>106</v>
      </c>
      <c r="B26" s="12"/>
    </row>
    <row r="27" spans="1:3">
      <c r="A27" s="11" t="s">
        <v>107</v>
      </c>
      <c r="B27" s="12"/>
    </row>
    <row r="28" spans="1:3">
      <c r="A28" s="11" t="s">
        <v>108</v>
      </c>
      <c r="B28" s="419"/>
      <c r="C28" s="409"/>
    </row>
    <row r="29" spans="1:3">
      <c r="A29" s="11" t="s">
        <v>109</v>
      </c>
      <c r="B29" s="419"/>
      <c r="C29" s="409"/>
    </row>
    <row r="30" spans="1:3">
      <c r="A30" s="11" t="s">
        <v>110</v>
      </c>
      <c r="B30" s="419"/>
      <c r="C30" s="409"/>
    </row>
    <row r="31" spans="1:3">
      <c r="A31" s="11" t="s">
        <v>111</v>
      </c>
      <c r="B31" s="12"/>
    </row>
    <row r="32" spans="1:3">
      <c r="A32" s="11" t="s">
        <v>112</v>
      </c>
      <c r="C32" s="419"/>
    </row>
    <row r="33" spans="1:3">
      <c r="A33" s="11" t="s">
        <v>330</v>
      </c>
      <c r="B33" s="419"/>
      <c r="C33" s="419"/>
    </row>
    <row r="34" spans="1:3">
      <c r="A34" s="11" t="s">
        <v>113</v>
      </c>
      <c r="B34" s="12"/>
    </row>
    <row r="35" spans="1:3">
      <c r="A35" s="11" t="s">
        <v>114</v>
      </c>
      <c r="C35" s="11"/>
    </row>
    <row r="36" spans="1:3" s="14" customFormat="1">
      <c r="A36" s="14" t="s">
        <v>115</v>
      </c>
      <c r="B36" s="409"/>
    </row>
    <row r="37" spans="1:3" s="14" customFormat="1">
      <c r="A37" s="14" t="s">
        <v>116</v>
      </c>
    </row>
    <row r="38" spans="1:3">
      <c r="A38" s="11" t="s">
        <v>117</v>
      </c>
      <c r="B38" s="419"/>
      <c r="C38" s="409"/>
    </row>
    <row r="39" spans="1:3">
      <c r="A39" s="11" t="s">
        <v>118</v>
      </c>
      <c r="C39" s="11"/>
    </row>
    <row r="40" spans="1:3" s="15" customFormat="1">
      <c r="A40" s="15" t="s">
        <v>24</v>
      </c>
    </row>
    <row r="41" spans="1:3">
      <c r="A41" s="11" t="s">
        <v>119</v>
      </c>
      <c r="C41" s="11"/>
    </row>
    <row r="42" spans="1:3">
      <c r="A42" s="11" t="s">
        <v>339</v>
      </c>
      <c r="B42" s="12"/>
    </row>
    <row r="43" spans="1:3">
      <c r="A43" s="11" t="s">
        <v>233</v>
      </c>
      <c r="B43" s="12"/>
    </row>
    <row r="44" spans="1:3" hidden="1">
      <c r="A44" s="11" t="s">
        <v>120</v>
      </c>
      <c r="B44" s="419"/>
      <c r="C44" s="409"/>
    </row>
    <row r="45" spans="1:3" hidden="1">
      <c r="A45" s="11" t="s">
        <v>121</v>
      </c>
      <c r="B45" s="419"/>
    </row>
    <row r="46" spans="1:3">
      <c r="A46" s="11" t="s">
        <v>122</v>
      </c>
      <c r="B46" s="419"/>
      <c r="C46" s="419"/>
    </row>
    <row r="47" spans="1:3">
      <c r="A47" s="11" t="s">
        <v>123</v>
      </c>
      <c r="C47" s="419"/>
    </row>
    <row r="48" spans="1:3">
      <c r="A48" s="11" t="s">
        <v>124</v>
      </c>
    </row>
    <row r="49" spans="1:2">
      <c r="A49" s="11" t="s">
        <v>125</v>
      </c>
      <c r="B49" s="12"/>
    </row>
    <row r="50" spans="1:2">
      <c r="A50" s="11" t="s">
        <v>126</v>
      </c>
      <c r="B50" s="12"/>
    </row>
    <row r="51" spans="1:2">
      <c r="A51" s="11" t="s">
        <v>127</v>
      </c>
      <c r="B51" s="419"/>
    </row>
    <row r="52" spans="1:2">
      <c r="A52" s="11" t="s">
        <v>128</v>
      </c>
      <c r="B52" s="419"/>
    </row>
    <row r="53" spans="1:2">
      <c r="A53" s="11" t="s">
        <v>289</v>
      </c>
      <c r="B53" s="419"/>
    </row>
    <row r="54" spans="1:2" hidden="1">
      <c r="A54" s="11" t="s">
        <v>235</v>
      </c>
      <c r="B54" s="419"/>
    </row>
    <row r="55" spans="1:2">
      <c r="A55" s="11" t="s">
        <v>129</v>
      </c>
      <c r="B55" s="12"/>
    </row>
    <row r="56" spans="1:2">
      <c r="A56" s="11" t="s">
        <v>130</v>
      </c>
      <c r="B56" s="12"/>
    </row>
    <row r="57" spans="1:2">
      <c r="A57" s="11" t="s">
        <v>131</v>
      </c>
      <c r="B57" s="12"/>
    </row>
    <row r="58" spans="1:2">
      <c r="A58" s="11" t="s">
        <v>133</v>
      </c>
      <c r="B58" s="12"/>
    </row>
    <row r="59" spans="1:2">
      <c r="A59" s="11" t="s">
        <v>132</v>
      </c>
      <c r="B59" s="12"/>
    </row>
    <row r="60" spans="1:2">
      <c r="A60" s="11" t="s">
        <v>134</v>
      </c>
      <c r="B60" s="12"/>
    </row>
    <row r="61" spans="1:2">
      <c r="A61" s="11" t="s">
        <v>135</v>
      </c>
      <c r="B61" s="12"/>
    </row>
    <row r="62" spans="1:2">
      <c r="A62" s="11" t="s">
        <v>136</v>
      </c>
      <c r="B62" s="12"/>
    </row>
    <row r="63" spans="1:2">
      <c r="A63" s="11" t="s">
        <v>137</v>
      </c>
      <c r="B63" s="12"/>
    </row>
    <row r="64" spans="1:2" hidden="1">
      <c r="A64" s="11" t="s">
        <v>138</v>
      </c>
      <c r="B64" s="419"/>
    </row>
    <row r="65" spans="1:215">
      <c r="A65" s="11" t="s">
        <v>355</v>
      </c>
      <c r="B65" s="419"/>
    </row>
    <row r="66" spans="1:215">
      <c r="A66" s="11" t="s">
        <v>139</v>
      </c>
      <c r="B66" s="419"/>
    </row>
    <row r="67" spans="1:215" hidden="1">
      <c r="A67" s="11" t="s">
        <v>140</v>
      </c>
      <c r="B67" s="419"/>
    </row>
    <row r="68" spans="1:215">
      <c r="A68" s="11" t="s">
        <v>141</v>
      </c>
      <c r="B68" s="419"/>
    </row>
    <row r="69" spans="1:215">
      <c r="A69" s="11" t="s">
        <v>142</v>
      </c>
      <c r="B69" s="419"/>
    </row>
    <row r="70" spans="1:215">
      <c r="A70" s="11" t="s">
        <v>143</v>
      </c>
      <c r="B70" s="419"/>
    </row>
    <row r="71" spans="1:215">
      <c r="A71" s="11" t="s">
        <v>144</v>
      </c>
      <c r="B71" s="419"/>
    </row>
    <row r="72" spans="1:215">
      <c r="A72" s="11" t="s">
        <v>145</v>
      </c>
      <c r="B72" s="419"/>
    </row>
    <row r="73" spans="1:215">
      <c r="A73" s="1" t="s">
        <v>332</v>
      </c>
    </row>
    <row r="74" spans="1:215">
      <c r="A74" s="11" t="s">
        <v>146</v>
      </c>
    </row>
    <row r="75" spans="1:215">
      <c r="A75" s="11" t="s">
        <v>147</v>
      </c>
      <c r="B75" s="419"/>
    </row>
    <row r="76" spans="1:215">
      <c r="A76" s="11" t="s">
        <v>148</v>
      </c>
    </row>
    <row r="77" spans="1:215" hidden="1">
      <c r="A77" s="11" t="s">
        <v>292</v>
      </c>
      <c r="C77" s="410"/>
    </row>
    <row r="78" spans="1:215" s="17" customFormat="1" ht="13.5" thickBot="1">
      <c r="A78" s="411" t="s">
        <v>149</v>
      </c>
      <c r="B78" s="16">
        <f>SUM(B5:B76)</f>
        <v>0</v>
      </c>
      <c r="C78" s="16">
        <f>SUM(C5:C77)</f>
        <v>0</v>
      </c>
      <c r="D78" s="16">
        <f t="shared" ref="D78:BM78" si="0">SUM(D5:D77)</f>
        <v>0</v>
      </c>
      <c r="E78" s="16">
        <f t="shared" si="0"/>
        <v>0</v>
      </c>
      <c r="F78" s="16">
        <f t="shared" si="0"/>
        <v>0</v>
      </c>
      <c r="G78" s="16">
        <f t="shared" si="0"/>
        <v>0</v>
      </c>
      <c r="H78" s="16">
        <f t="shared" si="0"/>
        <v>0</v>
      </c>
      <c r="I78" s="16">
        <f t="shared" si="0"/>
        <v>0</v>
      </c>
      <c r="J78" s="16">
        <f t="shared" si="0"/>
        <v>0</v>
      </c>
      <c r="K78" s="16">
        <f t="shared" si="0"/>
        <v>0</v>
      </c>
      <c r="L78" s="16">
        <f t="shared" si="0"/>
        <v>0</v>
      </c>
      <c r="M78" s="16">
        <f t="shared" si="0"/>
        <v>0</v>
      </c>
      <c r="N78" s="16">
        <f t="shared" si="0"/>
        <v>0</v>
      </c>
      <c r="O78" s="16">
        <f t="shared" si="0"/>
        <v>0</v>
      </c>
      <c r="P78" s="16">
        <f t="shared" si="0"/>
        <v>0</v>
      </c>
      <c r="Q78" s="16">
        <f t="shared" si="0"/>
        <v>0</v>
      </c>
      <c r="R78" s="16">
        <f t="shared" si="0"/>
        <v>0</v>
      </c>
      <c r="S78" s="16">
        <f t="shared" si="0"/>
        <v>0</v>
      </c>
      <c r="T78" s="16">
        <f t="shared" si="0"/>
        <v>0</v>
      </c>
      <c r="U78" s="16">
        <f t="shared" si="0"/>
        <v>0</v>
      </c>
      <c r="V78" s="16">
        <f t="shared" si="0"/>
        <v>0</v>
      </c>
      <c r="W78" s="16">
        <f t="shared" si="0"/>
        <v>0</v>
      </c>
      <c r="X78" s="16">
        <f t="shared" si="0"/>
        <v>0</v>
      </c>
      <c r="Y78" s="16">
        <f t="shared" si="0"/>
        <v>0</v>
      </c>
      <c r="Z78" s="16">
        <f t="shared" si="0"/>
        <v>0</v>
      </c>
      <c r="AA78" s="16">
        <f t="shared" si="0"/>
        <v>0</v>
      </c>
      <c r="AB78" s="16">
        <f t="shared" si="0"/>
        <v>0</v>
      </c>
      <c r="AC78" s="16">
        <f t="shared" si="0"/>
        <v>0</v>
      </c>
      <c r="AD78" s="16">
        <f t="shared" si="0"/>
        <v>0</v>
      </c>
      <c r="AE78" s="16">
        <f t="shared" si="0"/>
        <v>0</v>
      </c>
      <c r="AF78" s="16">
        <f t="shared" si="0"/>
        <v>0</v>
      </c>
      <c r="AG78" s="16">
        <f t="shared" si="0"/>
        <v>0</v>
      </c>
      <c r="AH78" s="16">
        <f t="shared" si="0"/>
        <v>0</v>
      </c>
      <c r="AI78" s="16">
        <f t="shared" si="0"/>
        <v>0</v>
      </c>
      <c r="AJ78" s="16">
        <f t="shared" si="0"/>
        <v>0</v>
      </c>
      <c r="AK78" s="16">
        <f t="shared" si="0"/>
        <v>0</v>
      </c>
      <c r="AL78" s="16">
        <f t="shared" si="0"/>
        <v>0</v>
      </c>
      <c r="AM78" s="16">
        <f t="shared" si="0"/>
        <v>0</v>
      </c>
      <c r="AN78" s="16">
        <f t="shared" si="0"/>
        <v>0</v>
      </c>
      <c r="AO78" s="16">
        <f t="shared" si="0"/>
        <v>0</v>
      </c>
      <c r="AP78" s="16">
        <f t="shared" si="0"/>
        <v>0</v>
      </c>
      <c r="AQ78" s="16">
        <f t="shared" si="0"/>
        <v>0</v>
      </c>
      <c r="AR78" s="16">
        <f t="shared" si="0"/>
        <v>0</v>
      </c>
      <c r="AS78" s="16">
        <f t="shared" si="0"/>
        <v>0</v>
      </c>
      <c r="AT78" s="16">
        <f t="shared" si="0"/>
        <v>0</v>
      </c>
      <c r="AU78" s="16">
        <f t="shared" si="0"/>
        <v>0</v>
      </c>
      <c r="AV78" s="16">
        <f t="shared" si="0"/>
        <v>0</v>
      </c>
      <c r="AW78" s="16">
        <f t="shared" si="0"/>
        <v>0</v>
      </c>
      <c r="AX78" s="16">
        <f t="shared" si="0"/>
        <v>0</v>
      </c>
      <c r="AY78" s="16">
        <f t="shared" si="0"/>
        <v>0</v>
      </c>
      <c r="AZ78" s="16">
        <f t="shared" si="0"/>
        <v>0</v>
      </c>
      <c r="BA78" s="16">
        <f t="shared" si="0"/>
        <v>0</v>
      </c>
      <c r="BB78" s="16">
        <f t="shared" si="0"/>
        <v>0</v>
      </c>
      <c r="BC78" s="16">
        <f t="shared" si="0"/>
        <v>0</v>
      </c>
      <c r="BD78" s="16">
        <f t="shared" si="0"/>
        <v>0</v>
      </c>
      <c r="BE78" s="16">
        <f t="shared" si="0"/>
        <v>0</v>
      </c>
      <c r="BF78" s="16">
        <f t="shared" si="0"/>
        <v>0</v>
      </c>
      <c r="BG78" s="16">
        <f t="shared" si="0"/>
        <v>0</v>
      </c>
      <c r="BH78" s="16">
        <f t="shared" si="0"/>
        <v>0</v>
      </c>
      <c r="BI78" s="16">
        <f t="shared" si="0"/>
        <v>0</v>
      </c>
      <c r="BJ78" s="16">
        <f t="shared" si="0"/>
        <v>0</v>
      </c>
      <c r="BK78" s="16">
        <f t="shared" si="0"/>
        <v>0</v>
      </c>
      <c r="BL78" s="16">
        <f t="shared" si="0"/>
        <v>0</v>
      </c>
      <c r="BM78" s="16">
        <f t="shared" si="0"/>
        <v>0</v>
      </c>
      <c r="BN78" s="16">
        <f t="shared" ref="BN78:DY78" si="1">SUM(BN5:BN77)</f>
        <v>0</v>
      </c>
      <c r="BO78" s="16">
        <f t="shared" si="1"/>
        <v>0</v>
      </c>
      <c r="BP78" s="16">
        <f t="shared" si="1"/>
        <v>0</v>
      </c>
      <c r="BQ78" s="16">
        <f t="shared" si="1"/>
        <v>0</v>
      </c>
      <c r="BR78" s="16">
        <f t="shared" si="1"/>
        <v>0</v>
      </c>
      <c r="BS78" s="16">
        <f t="shared" si="1"/>
        <v>0</v>
      </c>
      <c r="BT78" s="16">
        <f t="shared" si="1"/>
        <v>0</v>
      </c>
      <c r="BU78" s="16">
        <f t="shared" si="1"/>
        <v>0</v>
      </c>
      <c r="BV78" s="16">
        <f t="shared" si="1"/>
        <v>0</v>
      </c>
      <c r="BW78" s="16">
        <f t="shared" si="1"/>
        <v>0</v>
      </c>
      <c r="BX78" s="16">
        <f t="shared" si="1"/>
        <v>0</v>
      </c>
      <c r="BY78" s="16">
        <f t="shared" si="1"/>
        <v>0</v>
      </c>
      <c r="BZ78" s="16">
        <f t="shared" si="1"/>
        <v>0</v>
      </c>
      <c r="CA78" s="16">
        <f t="shared" si="1"/>
        <v>0</v>
      </c>
      <c r="CB78" s="16">
        <f t="shared" si="1"/>
        <v>0</v>
      </c>
      <c r="CC78" s="16">
        <f t="shared" si="1"/>
        <v>0</v>
      </c>
      <c r="CD78" s="16">
        <f t="shared" si="1"/>
        <v>0</v>
      </c>
      <c r="CE78" s="16">
        <f t="shared" si="1"/>
        <v>0</v>
      </c>
      <c r="CF78" s="16">
        <f t="shared" si="1"/>
        <v>0</v>
      </c>
      <c r="CG78" s="16">
        <f t="shared" si="1"/>
        <v>0</v>
      </c>
      <c r="CH78" s="16">
        <f t="shared" si="1"/>
        <v>0</v>
      </c>
      <c r="CI78" s="16">
        <f t="shared" si="1"/>
        <v>0</v>
      </c>
      <c r="CJ78" s="16">
        <f t="shared" si="1"/>
        <v>0</v>
      </c>
      <c r="CK78" s="16">
        <f t="shared" si="1"/>
        <v>0</v>
      </c>
      <c r="CL78" s="16">
        <f t="shared" si="1"/>
        <v>0</v>
      </c>
      <c r="CM78" s="16">
        <f t="shared" si="1"/>
        <v>0</v>
      </c>
      <c r="CN78" s="16">
        <f t="shared" si="1"/>
        <v>0</v>
      </c>
      <c r="CO78" s="16">
        <f t="shared" si="1"/>
        <v>0</v>
      </c>
      <c r="CP78" s="16">
        <f t="shared" si="1"/>
        <v>0</v>
      </c>
      <c r="CQ78" s="16">
        <f t="shared" si="1"/>
        <v>0</v>
      </c>
      <c r="CR78" s="16">
        <f t="shared" si="1"/>
        <v>0</v>
      </c>
      <c r="CS78" s="16">
        <f t="shared" si="1"/>
        <v>0</v>
      </c>
      <c r="CT78" s="16">
        <f t="shared" si="1"/>
        <v>0</v>
      </c>
      <c r="CU78" s="16">
        <f t="shared" si="1"/>
        <v>0</v>
      </c>
      <c r="CV78" s="16">
        <f t="shared" si="1"/>
        <v>0</v>
      </c>
      <c r="CW78" s="16">
        <f t="shared" si="1"/>
        <v>0</v>
      </c>
      <c r="CX78" s="16">
        <f t="shared" si="1"/>
        <v>0</v>
      </c>
      <c r="CY78" s="16">
        <f t="shared" si="1"/>
        <v>0</v>
      </c>
      <c r="CZ78" s="16">
        <f t="shared" si="1"/>
        <v>0</v>
      </c>
      <c r="DA78" s="16">
        <f t="shared" si="1"/>
        <v>0</v>
      </c>
      <c r="DB78" s="16">
        <f t="shared" si="1"/>
        <v>0</v>
      </c>
      <c r="DC78" s="16">
        <f t="shared" si="1"/>
        <v>0</v>
      </c>
      <c r="DD78" s="16">
        <f t="shared" si="1"/>
        <v>0</v>
      </c>
      <c r="DE78" s="16">
        <f t="shared" si="1"/>
        <v>0</v>
      </c>
      <c r="DF78" s="16">
        <f t="shared" si="1"/>
        <v>0</v>
      </c>
      <c r="DG78" s="16">
        <f t="shared" si="1"/>
        <v>0</v>
      </c>
      <c r="DH78" s="16">
        <f t="shared" si="1"/>
        <v>0</v>
      </c>
      <c r="DI78" s="16">
        <f t="shared" si="1"/>
        <v>0</v>
      </c>
      <c r="DJ78" s="16">
        <f t="shared" si="1"/>
        <v>0</v>
      </c>
      <c r="DK78" s="16">
        <f t="shared" si="1"/>
        <v>0</v>
      </c>
      <c r="DL78" s="16">
        <f t="shared" si="1"/>
        <v>0</v>
      </c>
      <c r="DM78" s="16">
        <f t="shared" si="1"/>
        <v>0</v>
      </c>
      <c r="DN78" s="16">
        <f t="shared" si="1"/>
        <v>0</v>
      </c>
      <c r="DO78" s="16">
        <f t="shared" si="1"/>
        <v>0</v>
      </c>
      <c r="DP78" s="16">
        <f t="shared" si="1"/>
        <v>0</v>
      </c>
      <c r="DQ78" s="16">
        <f t="shared" si="1"/>
        <v>0</v>
      </c>
      <c r="DR78" s="16">
        <f t="shared" si="1"/>
        <v>0</v>
      </c>
      <c r="DS78" s="16">
        <f t="shared" si="1"/>
        <v>0</v>
      </c>
      <c r="DT78" s="16">
        <f t="shared" si="1"/>
        <v>0</v>
      </c>
      <c r="DU78" s="16">
        <f t="shared" si="1"/>
        <v>0</v>
      </c>
      <c r="DV78" s="16">
        <f t="shared" si="1"/>
        <v>0</v>
      </c>
      <c r="DW78" s="16">
        <f t="shared" si="1"/>
        <v>0</v>
      </c>
      <c r="DX78" s="16">
        <f t="shared" si="1"/>
        <v>0</v>
      </c>
      <c r="DY78" s="16">
        <f t="shared" si="1"/>
        <v>0</v>
      </c>
      <c r="DZ78" s="16">
        <f t="shared" ref="DZ78:GK78" si="2">SUM(DZ5:DZ77)</f>
        <v>0</v>
      </c>
      <c r="EA78" s="16">
        <f t="shared" si="2"/>
        <v>0</v>
      </c>
      <c r="EB78" s="16">
        <f t="shared" si="2"/>
        <v>0</v>
      </c>
      <c r="EC78" s="16">
        <f t="shared" si="2"/>
        <v>0</v>
      </c>
      <c r="ED78" s="16">
        <f t="shared" si="2"/>
        <v>0</v>
      </c>
      <c r="EE78" s="16">
        <f t="shared" si="2"/>
        <v>0</v>
      </c>
      <c r="EF78" s="16">
        <f t="shared" si="2"/>
        <v>0</v>
      </c>
      <c r="EG78" s="16">
        <f t="shared" si="2"/>
        <v>0</v>
      </c>
      <c r="EH78" s="16">
        <f t="shared" si="2"/>
        <v>0</v>
      </c>
      <c r="EI78" s="16">
        <f t="shared" si="2"/>
        <v>0</v>
      </c>
      <c r="EJ78" s="16">
        <f t="shared" si="2"/>
        <v>0</v>
      </c>
      <c r="EK78" s="16">
        <f t="shared" si="2"/>
        <v>0</v>
      </c>
      <c r="EL78" s="16">
        <f t="shared" si="2"/>
        <v>0</v>
      </c>
      <c r="EM78" s="16">
        <f t="shared" si="2"/>
        <v>0</v>
      </c>
      <c r="EN78" s="16">
        <f t="shared" si="2"/>
        <v>0</v>
      </c>
      <c r="EO78" s="16">
        <f t="shared" si="2"/>
        <v>0</v>
      </c>
      <c r="EP78" s="16">
        <f t="shared" si="2"/>
        <v>0</v>
      </c>
      <c r="EQ78" s="16">
        <f t="shared" si="2"/>
        <v>0</v>
      </c>
      <c r="ER78" s="16">
        <f t="shared" si="2"/>
        <v>0</v>
      </c>
      <c r="ES78" s="16">
        <f t="shared" si="2"/>
        <v>0</v>
      </c>
      <c r="ET78" s="16">
        <f t="shared" si="2"/>
        <v>0</v>
      </c>
      <c r="EU78" s="16">
        <f t="shared" si="2"/>
        <v>0</v>
      </c>
      <c r="EV78" s="16">
        <f t="shared" si="2"/>
        <v>0</v>
      </c>
      <c r="EW78" s="16">
        <f t="shared" si="2"/>
        <v>0</v>
      </c>
      <c r="EX78" s="16">
        <f t="shared" si="2"/>
        <v>0</v>
      </c>
      <c r="EY78" s="16">
        <f t="shared" si="2"/>
        <v>0</v>
      </c>
      <c r="EZ78" s="16">
        <f t="shared" si="2"/>
        <v>0</v>
      </c>
      <c r="FA78" s="16">
        <f t="shared" si="2"/>
        <v>0</v>
      </c>
      <c r="FB78" s="16">
        <f t="shared" si="2"/>
        <v>0</v>
      </c>
      <c r="FC78" s="16">
        <f t="shared" si="2"/>
        <v>0</v>
      </c>
      <c r="FD78" s="16">
        <f t="shared" si="2"/>
        <v>0</v>
      </c>
      <c r="FE78" s="16">
        <f t="shared" si="2"/>
        <v>0</v>
      </c>
      <c r="FF78" s="16">
        <f t="shared" si="2"/>
        <v>0</v>
      </c>
      <c r="FG78" s="16">
        <f t="shared" si="2"/>
        <v>0</v>
      </c>
      <c r="FH78" s="16">
        <f t="shared" si="2"/>
        <v>0</v>
      </c>
      <c r="FI78" s="16">
        <f t="shared" si="2"/>
        <v>0</v>
      </c>
      <c r="FJ78" s="16">
        <f t="shared" si="2"/>
        <v>0</v>
      </c>
      <c r="FK78" s="16">
        <f t="shared" si="2"/>
        <v>0</v>
      </c>
      <c r="FL78" s="16">
        <f t="shared" si="2"/>
        <v>0</v>
      </c>
      <c r="FM78" s="16">
        <f t="shared" si="2"/>
        <v>0</v>
      </c>
      <c r="FN78" s="16">
        <f t="shared" si="2"/>
        <v>0</v>
      </c>
      <c r="FO78" s="16">
        <f t="shared" si="2"/>
        <v>0</v>
      </c>
      <c r="FP78" s="16">
        <f t="shared" si="2"/>
        <v>0</v>
      </c>
      <c r="FQ78" s="16">
        <f t="shared" si="2"/>
        <v>0</v>
      </c>
      <c r="FR78" s="16">
        <f t="shared" si="2"/>
        <v>0</v>
      </c>
      <c r="FS78" s="16">
        <f t="shared" si="2"/>
        <v>0</v>
      </c>
      <c r="FT78" s="16">
        <f t="shared" si="2"/>
        <v>0</v>
      </c>
      <c r="FU78" s="16">
        <f t="shared" si="2"/>
        <v>0</v>
      </c>
      <c r="FV78" s="16">
        <f t="shared" si="2"/>
        <v>0</v>
      </c>
      <c r="FW78" s="16">
        <f t="shared" si="2"/>
        <v>0</v>
      </c>
      <c r="FX78" s="16">
        <f t="shared" si="2"/>
        <v>0</v>
      </c>
      <c r="FY78" s="16">
        <f t="shared" si="2"/>
        <v>0</v>
      </c>
      <c r="FZ78" s="16">
        <f t="shared" si="2"/>
        <v>0</v>
      </c>
      <c r="GA78" s="16">
        <f t="shared" si="2"/>
        <v>0</v>
      </c>
      <c r="GB78" s="16">
        <f t="shared" si="2"/>
        <v>0</v>
      </c>
      <c r="GC78" s="16">
        <f t="shared" si="2"/>
        <v>0</v>
      </c>
      <c r="GD78" s="16">
        <f t="shared" si="2"/>
        <v>0</v>
      </c>
      <c r="GE78" s="16">
        <f t="shared" si="2"/>
        <v>0</v>
      </c>
      <c r="GF78" s="16">
        <f t="shared" si="2"/>
        <v>0</v>
      </c>
      <c r="GG78" s="16">
        <f t="shared" si="2"/>
        <v>0</v>
      </c>
      <c r="GH78" s="16">
        <f t="shared" si="2"/>
        <v>0</v>
      </c>
      <c r="GI78" s="16">
        <f t="shared" si="2"/>
        <v>0</v>
      </c>
      <c r="GJ78" s="16">
        <f t="shared" si="2"/>
        <v>0</v>
      </c>
      <c r="GK78" s="16">
        <f t="shared" si="2"/>
        <v>0</v>
      </c>
      <c r="GL78" s="16">
        <f t="shared" ref="GL78:HF78" si="3">SUM(GL5:GL77)</f>
        <v>0</v>
      </c>
      <c r="GM78" s="16">
        <f t="shared" si="3"/>
        <v>0</v>
      </c>
      <c r="GN78" s="16">
        <f t="shared" si="3"/>
        <v>0</v>
      </c>
      <c r="GO78" s="16">
        <f t="shared" si="3"/>
        <v>0</v>
      </c>
      <c r="GP78" s="16">
        <f t="shared" si="3"/>
        <v>0</v>
      </c>
      <c r="GQ78" s="16">
        <f t="shared" si="3"/>
        <v>0</v>
      </c>
      <c r="GR78" s="16">
        <f t="shared" si="3"/>
        <v>0</v>
      </c>
      <c r="GS78" s="16">
        <f t="shared" si="3"/>
        <v>0</v>
      </c>
      <c r="GT78" s="16">
        <f t="shared" si="3"/>
        <v>0</v>
      </c>
      <c r="GU78" s="16">
        <f t="shared" si="3"/>
        <v>0</v>
      </c>
      <c r="GV78" s="16">
        <f t="shared" si="3"/>
        <v>0</v>
      </c>
      <c r="GW78" s="16">
        <f t="shared" si="3"/>
        <v>0</v>
      </c>
      <c r="GX78" s="16">
        <f t="shared" si="3"/>
        <v>0</v>
      </c>
      <c r="GY78" s="16">
        <f t="shared" si="3"/>
        <v>0</v>
      </c>
      <c r="GZ78" s="16">
        <f t="shared" si="3"/>
        <v>0</v>
      </c>
      <c r="HA78" s="16">
        <f t="shared" si="3"/>
        <v>0</v>
      </c>
      <c r="HB78" s="16">
        <f t="shared" si="3"/>
        <v>0</v>
      </c>
      <c r="HC78" s="16">
        <f t="shared" si="3"/>
        <v>0</v>
      </c>
      <c r="HD78" s="16">
        <f t="shared" si="3"/>
        <v>0</v>
      </c>
      <c r="HE78" s="16">
        <f t="shared" si="3"/>
        <v>0</v>
      </c>
      <c r="HF78" s="16">
        <f t="shared" si="3"/>
        <v>0</v>
      </c>
      <c r="HG78" s="16">
        <f>SUM(HG5:IV77)</f>
        <v>0</v>
      </c>
    </row>
    <row r="79" spans="1:215" ht="13.5" thickTop="1">
      <c r="C79" s="12">
        <f>B78-C78</f>
        <v>0</v>
      </c>
    </row>
    <row r="80" spans="1:215"/>
    <row r="81" spans="1:1" hidden="1">
      <c r="A81" s="11" t="s">
        <v>150</v>
      </c>
    </row>
    <row r="82" spans="1:1" hidden="1"/>
    <row r="83" spans="1:1" hidden="1"/>
    <row r="84" spans="1:1" hidden="1">
      <c r="A84" s="18" t="s">
        <v>152</v>
      </c>
    </row>
    <row r="85" spans="1:1" hidden="1">
      <c r="A85" s="11" t="s">
        <v>154</v>
      </c>
    </row>
    <row r="86" spans="1:1" hidden="1"/>
    <row r="87" spans="1:1" hidden="1"/>
    <row r="88" spans="1:1" hidden="1">
      <c r="A88" s="11" t="s">
        <v>156</v>
      </c>
    </row>
    <row r="89" spans="1:1" hidden="1"/>
    <row r="90" spans="1:1" hidden="1"/>
    <row r="91" spans="1:1" hidden="1">
      <c r="A91" s="18" t="s">
        <v>157</v>
      </c>
    </row>
    <row r="92" spans="1:1" hidden="1">
      <c r="A92" s="11" t="s">
        <v>158</v>
      </c>
    </row>
    <row r="93" spans="1:1" hidden="1"/>
    <row r="94" spans="1:1" hidden="1"/>
    <row r="95" spans="1:1" hidden="1">
      <c r="A95" s="11" t="s">
        <v>151</v>
      </c>
    </row>
    <row r="96" spans="1:1" hidden="1"/>
    <row r="97" spans="1:1" hidden="1"/>
    <row r="98" spans="1:1" hidden="1">
      <c r="A98" s="18" t="s">
        <v>153</v>
      </c>
    </row>
    <row r="99" spans="1:1" hidden="1">
      <c r="A99" s="11" t="s">
        <v>155</v>
      </c>
    </row>
    <row r="100" spans="1:1"/>
    <row r="101" spans="1:1"/>
    <row r="102" spans="1:1"/>
    <row r="103" spans="1:1"/>
    <row r="104" spans="1:1"/>
    <row r="105" spans="1:1"/>
    <row r="106" spans="1:1"/>
    <row r="107" spans="1:1"/>
    <row r="108" spans="1:1"/>
  </sheetData>
  <phoneticPr fontId="36" type="noConversion"/>
  <pageMargins left="0.4" right="0.25" top="0.12" bottom="0.21" header="0" footer="0.2"/>
  <pageSetup paperSize="9" scale="80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125"/>
  <sheetViews>
    <sheetView tabSelected="1" workbookViewId="0">
      <pane xSplit="1" ySplit="5" topLeftCell="B6" activePane="bottomRight" state="frozen"/>
      <selection activeCell="A17" sqref="A17"/>
      <selection pane="topRight" activeCell="A17" sqref="A17"/>
      <selection pane="bottomLeft" activeCell="A17" sqref="A17"/>
      <selection pane="bottomRight" activeCell="Z7" sqref="Z7"/>
    </sheetView>
  </sheetViews>
  <sheetFormatPr defaultRowHeight="12" zeroHeight="1"/>
  <cols>
    <col min="1" max="1" width="29" style="2" customWidth="1"/>
    <col min="2" max="2" width="12.5703125" style="5" customWidth="1"/>
    <col min="3" max="7" width="11.85546875" style="2" hidden="1" customWidth="1"/>
    <col min="8" max="8" width="12.5703125" style="2" hidden="1" customWidth="1"/>
    <col min="9" max="13" width="11.85546875" style="2" hidden="1" customWidth="1"/>
    <col min="14" max="14" width="12.5703125" style="2" hidden="1" customWidth="1"/>
    <col min="15" max="18" width="11.5703125" style="2" hidden="1" customWidth="1"/>
    <col min="19" max="19" width="12.140625" style="2" hidden="1" customWidth="1"/>
    <col min="20" max="20" width="12.85546875" style="2" customWidth="1"/>
    <col min="21" max="24" width="11.28515625" style="2" customWidth="1"/>
    <col min="25" max="25" width="12.140625" style="2" customWidth="1"/>
    <col min="26" max="26" width="12.5703125" style="2" customWidth="1"/>
    <col min="27" max="27" width="11.140625" style="2" customWidth="1"/>
    <col min="28" max="28" width="12" style="2" customWidth="1"/>
    <col min="29" max="29" width="11.28515625" style="2" customWidth="1"/>
    <col min="30" max="30" width="11.7109375" style="2" customWidth="1"/>
    <col min="31" max="31" width="12.140625" style="2" customWidth="1"/>
    <col min="32" max="32" width="12.5703125" style="2" customWidth="1"/>
    <col min="33" max="33" width="11.28515625" style="2" customWidth="1"/>
    <col min="34" max="34" width="13" style="2" customWidth="1"/>
    <col min="35" max="35" width="11.28515625" style="2" customWidth="1"/>
    <col min="36" max="36" width="11.7109375" style="2" customWidth="1"/>
    <col min="37" max="37" width="12.140625" style="2" customWidth="1"/>
    <col min="38" max="38" width="12.5703125" style="2" customWidth="1"/>
    <col min="39" max="39" width="11.5703125" style="2" customWidth="1"/>
    <col min="40" max="40" width="10.5703125" style="2" customWidth="1"/>
    <col min="41" max="41" width="10.7109375" style="2" customWidth="1"/>
    <col min="42" max="42" width="11.42578125" style="2" customWidth="1"/>
    <col min="43" max="43" width="11.7109375" style="2" customWidth="1"/>
    <col min="44" max="44" width="12.5703125" style="2" customWidth="1"/>
    <col min="45" max="47" width="11.28515625" style="2" customWidth="1"/>
    <col min="48" max="48" width="11.7109375" style="2" customWidth="1"/>
    <col min="49" max="49" width="12.140625" style="2" customWidth="1"/>
    <col min="50" max="50" width="12.5703125" style="2" customWidth="1"/>
    <col min="51" max="51" width="11.85546875" style="2" customWidth="1"/>
    <col min="52" max="53" width="11.28515625" style="2" customWidth="1"/>
    <col min="54" max="54" width="11.7109375" style="2" customWidth="1"/>
    <col min="55" max="55" width="12.140625" style="2" customWidth="1"/>
    <col min="56" max="56" width="12.5703125" style="2" customWidth="1"/>
    <col min="57" max="57" width="12.140625" style="2" customWidth="1"/>
    <col min="58" max="58" width="12.5703125" style="2" customWidth="1"/>
    <col min="59" max="59" width="11.28515625" style="2" customWidth="1"/>
    <col min="60" max="60" width="11.7109375" style="2" customWidth="1"/>
    <col min="61" max="61" width="12.140625" style="2" customWidth="1"/>
    <col min="62" max="62" width="12.5703125" style="2" customWidth="1"/>
    <col min="63" max="63" width="11.28515625" style="2" customWidth="1"/>
    <col min="64" max="64" width="12.5703125" style="2" customWidth="1"/>
    <col min="65" max="65" width="11.28515625" style="2" customWidth="1"/>
    <col min="66" max="66" width="11.7109375" style="2" customWidth="1"/>
    <col min="67" max="67" width="12.140625" style="2" customWidth="1"/>
    <col min="68" max="68" width="12.5703125" style="2" customWidth="1"/>
    <col min="69" max="70" width="12.140625" style="2" customWidth="1"/>
    <col min="71" max="71" width="11.28515625" style="2" customWidth="1"/>
    <col min="72" max="72" width="11.7109375" style="2" customWidth="1"/>
    <col min="73" max="73" width="12.140625" style="2" customWidth="1"/>
    <col min="74" max="74" width="12.5703125" style="2" customWidth="1"/>
    <col min="75" max="75" width="12.5703125" style="5" customWidth="1"/>
    <col min="76" max="76" width="13.42578125" style="2" customWidth="1"/>
    <col min="77" max="77" width="11.85546875" style="2" customWidth="1"/>
    <col min="78" max="78" width="10.28515625" style="2" customWidth="1"/>
    <col min="79" max="81" width="9.140625" style="2"/>
    <col min="82" max="82" width="10.42578125" style="2" customWidth="1"/>
    <col min="83" max="84" width="9.140625" style="2"/>
    <col min="85" max="85" width="10.5703125" style="2" customWidth="1"/>
    <col min="86" max="90" width="9.140625" style="2"/>
    <col min="91" max="91" width="9.85546875" style="2" customWidth="1"/>
    <col min="92" max="134" width="9.140625" style="2"/>
    <col min="135" max="135" width="9.5703125" style="2" customWidth="1"/>
    <col min="136" max="16384" width="9.140625" style="2"/>
  </cols>
  <sheetData>
    <row r="1" spans="1:75">
      <c r="AM1" s="2" t="s">
        <v>82</v>
      </c>
    </row>
    <row r="2" spans="1:75">
      <c r="A2" s="520" t="s">
        <v>86</v>
      </c>
      <c r="C2" s="520"/>
      <c r="D2" s="520"/>
      <c r="E2" s="520"/>
      <c r="I2" s="520"/>
      <c r="J2" s="520"/>
      <c r="K2" s="520"/>
      <c r="O2" s="520"/>
      <c r="P2" s="520"/>
      <c r="Q2" s="520"/>
      <c r="U2" s="520"/>
      <c r="V2" s="520"/>
      <c r="W2" s="520"/>
      <c r="AA2" s="520"/>
      <c r="AB2" s="520"/>
      <c r="AC2" s="520"/>
      <c r="AG2" s="520"/>
      <c r="AH2" s="520"/>
      <c r="AI2" s="520"/>
      <c r="AM2" s="520"/>
      <c r="AN2" s="520"/>
      <c r="AO2" s="520"/>
      <c r="AS2" s="520"/>
      <c r="AT2" s="520"/>
      <c r="AU2" s="520"/>
      <c r="AY2" s="520"/>
      <c r="AZ2" s="520"/>
      <c r="BA2" s="520"/>
      <c r="BE2" s="520"/>
      <c r="BF2" s="520"/>
      <c r="BG2" s="520"/>
      <c r="BK2" s="520"/>
      <c r="BL2" s="520"/>
      <c r="BM2" s="520"/>
      <c r="BQ2" s="520"/>
      <c r="BR2" s="520"/>
      <c r="BS2" s="520"/>
    </row>
    <row r="3" spans="1:75">
      <c r="A3" s="520" t="s">
        <v>87</v>
      </c>
      <c r="C3" s="520"/>
      <c r="D3" s="520"/>
      <c r="E3" s="520"/>
      <c r="I3" s="520"/>
      <c r="J3" s="520"/>
      <c r="K3" s="520"/>
      <c r="O3" s="520"/>
      <c r="P3" s="520"/>
      <c r="Q3" s="520"/>
      <c r="U3" s="520"/>
      <c r="V3" s="520"/>
      <c r="W3" s="520"/>
      <c r="AA3" s="520"/>
      <c r="AB3" s="520"/>
      <c r="AC3" s="520"/>
      <c r="AG3" s="520"/>
      <c r="AH3" s="520"/>
      <c r="AI3" s="520"/>
      <c r="AM3" s="520"/>
      <c r="AN3" s="520"/>
      <c r="AO3" s="520"/>
      <c r="AS3" s="520"/>
      <c r="AT3" s="520"/>
      <c r="AU3" s="520"/>
      <c r="AY3" s="520"/>
      <c r="AZ3" s="520"/>
      <c r="BA3" s="520"/>
      <c r="BE3" s="520"/>
      <c r="BF3" s="520"/>
      <c r="BG3" s="520"/>
      <c r="BK3" s="520"/>
      <c r="BL3" s="520"/>
      <c r="BM3" s="520"/>
      <c r="BQ3" s="520"/>
      <c r="BR3" s="520"/>
      <c r="BS3" s="520"/>
    </row>
    <row r="4" spans="1:75">
      <c r="A4" s="520" t="s">
        <v>567</v>
      </c>
      <c r="B4" s="521"/>
      <c r="C4" s="520"/>
      <c r="D4" s="520"/>
      <c r="E4" s="520"/>
      <c r="I4" s="520"/>
      <c r="J4" s="520"/>
      <c r="K4" s="520"/>
      <c r="O4" s="520"/>
      <c r="P4" s="520"/>
      <c r="Q4" s="520"/>
      <c r="U4" s="520"/>
      <c r="V4" s="520"/>
      <c r="W4" s="520"/>
      <c r="AA4" s="520"/>
      <c r="AB4" s="520"/>
      <c r="AC4" s="520"/>
      <c r="AG4" s="520"/>
      <c r="AH4" s="520"/>
      <c r="AI4" s="520"/>
      <c r="AM4" s="520"/>
      <c r="AN4" s="520"/>
      <c r="AO4" s="520"/>
      <c r="AS4" s="520"/>
      <c r="AT4" s="520"/>
      <c r="AU4" s="520"/>
      <c r="AY4" s="520"/>
      <c r="AZ4" s="520"/>
      <c r="BA4" s="520"/>
      <c r="BE4" s="520"/>
      <c r="BF4" s="520"/>
      <c r="BG4" s="520"/>
      <c r="BK4" s="520"/>
      <c r="BL4" s="520"/>
      <c r="BM4" s="520"/>
      <c r="BQ4" s="520"/>
      <c r="BR4" s="520"/>
      <c r="BS4" s="520"/>
      <c r="BW4" s="521"/>
    </row>
    <row r="5" spans="1:75" s="522" customFormat="1" ht="24">
      <c r="B5" s="412" t="s">
        <v>304</v>
      </c>
      <c r="C5" s="3" t="s">
        <v>51</v>
      </c>
      <c r="D5" s="3" t="s">
        <v>90</v>
      </c>
      <c r="E5" s="3" t="s">
        <v>88</v>
      </c>
      <c r="F5" s="3" t="s">
        <v>89</v>
      </c>
      <c r="G5" s="3" t="s">
        <v>300</v>
      </c>
      <c r="H5" s="4" t="s">
        <v>568</v>
      </c>
      <c r="I5" s="3" t="s">
        <v>51</v>
      </c>
      <c r="J5" s="3" t="s">
        <v>90</v>
      </c>
      <c r="K5" s="3" t="s">
        <v>88</v>
      </c>
      <c r="L5" s="3" t="s">
        <v>89</v>
      </c>
      <c r="M5" s="3" t="s">
        <v>301</v>
      </c>
      <c r="N5" s="4" t="s">
        <v>571</v>
      </c>
      <c r="O5" s="3" t="s">
        <v>51</v>
      </c>
      <c r="P5" s="3" t="s">
        <v>90</v>
      </c>
      <c r="Q5" s="3" t="s">
        <v>88</v>
      </c>
      <c r="R5" s="3" t="s">
        <v>89</v>
      </c>
      <c r="S5" s="3" t="s">
        <v>302</v>
      </c>
      <c r="T5" s="4" t="s">
        <v>577</v>
      </c>
      <c r="U5" s="3" t="s">
        <v>51</v>
      </c>
      <c r="V5" s="3" t="s">
        <v>90</v>
      </c>
      <c r="W5" s="3" t="s">
        <v>88</v>
      </c>
      <c r="X5" s="3" t="s">
        <v>89</v>
      </c>
      <c r="Y5" s="3" t="s">
        <v>303</v>
      </c>
      <c r="Z5" s="4" t="s">
        <v>578</v>
      </c>
      <c r="AA5" s="3" t="s">
        <v>51</v>
      </c>
      <c r="AB5" s="3" t="s">
        <v>90</v>
      </c>
      <c r="AC5" s="3" t="s">
        <v>88</v>
      </c>
      <c r="AD5" s="3" t="s">
        <v>89</v>
      </c>
      <c r="AE5" s="3" t="s">
        <v>44</v>
      </c>
      <c r="AF5" s="4" t="s">
        <v>485</v>
      </c>
      <c r="AG5" s="3" t="s">
        <v>51</v>
      </c>
      <c r="AH5" s="3" t="s">
        <v>90</v>
      </c>
      <c r="AI5" s="3" t="s">
        <v>88</v>
      </c>
      <c r="AJ5" s="3" t="s">
        <v>89</v>
      </c>
      <c r="AK5" s="3" t="s">
        <v>45</v>
      </c>
      <c r="AL5" s="4" t="s">
        <v>486</v>
      </c>
      <c r="AM5" s="3" t="s">
        <v>51</v>
      </c>
      <c r="AN5" s="3" t="s">
        <v>90</v>
      </c>
      <c r="AO5" s="3" t="s">
        <v>88</v>
      </c>
      <c r="AP5" s="3" t="s">
        <v>89</v>
      </c>
      <c r="AQ5" s="3" t="s">
        <v>46</v>
      </c>
      <c r="AR5" s="4" t="s">
        <v>487</v>
      </c>
      <c r="AS5" s="3" t="s">
        <v>51</v>
      </c>
      <c r="AT5" s="3" t="s">
        <v>90</v>
      </c>
      <c r="AU5" s="3" t="s">
        <v>88</v>
      </c>
      <c r="AV5" s="3" t="s">
        <v>89</v>
      </c>
      <c r="AW5" s="3" t="s">
        <v>47</v>
      </c>
      <c r="AX5" s="4" t="s">
        <v>488</v>
      </c>
      <c r="AY5" s="3" t="s">
        <v>51</v>
      </c>
      <c r="AZ5" s="3" t="s">
        <v>90</v>
      </c>
      <c r="BA5" s="3" t="s">
        <v>88</v>
      </c>
      <c r="BB5" s="3" t="s">
        <v>89</v>
      </c>
      <c r="BC5" s="3" t="s">
        <v>40</v>
      </c>
      <c r="BD5" s="4" t="s">
        <v>489</v>
      </c>
      <c r="BE5" s="3" t="s">
        <v>51</v>
      </c>
      <c r="BF5" s="3" t="s">
        <v>90</v>
      </c>
      <c r="BG5" s="3" t="s">
        <v>88</v>
      </c>
      <c r="BH5" s="3" t="s">
        <v>89</v>
      </c>
      <c r="BI5" s="3" t="s">
        <v>48</v>
      </c>
      <c r="BJ5" s="4" t="s">
        <v>490</v>
      </c>
      <c r="BK5" s="3" t="s">
        <v>51</v>
      </c>
      <c r="BL5" s="3" t="s">
        <v>90</v>
      </c>
      <c r="BM5" s="3" t="s">
        <v>88</v>
      </c>
      <c r="BN5" s="3" t="s">
        <v>89</v>
      </c>
      <c r="BO5" s="3" t="s">
        <v>49</v>
      </c>
      <c r="BP5" s="4" t="s">
        <v>491</v>
      </c>
      <c r="BQ5" s="3" t="s">
        <v>51</v>
      </c>
      <c r="BR5" s="3" t="s">
        <v>90</v>
      </c>
      <c r="BS5" s="3" t="s">
        <v>88</v>
      </c>
      <c r="BT5" s="3" t="s">
        <v>89</v>
      </c>
      <c r="BU5" s="3" t="s">
        <v>50</v>
      </c>
      <c r="BV5" s="4" t="s">
        <v>492</v>
      </c>
      <c r="BW5" s="412"/>
    </row>
    <row r="6" spans="1:75" ht="2.25" customHeight="1">
      <c r="B6" s="5">
        <v>0</v>
      </c>
      <c r="D6" s="3"/>
      <c r="E6" s="3"/>
      <c r="J6" s="3"/>
      <c r="K6" s="3"/>
      <c r="M6" s="2">
        <f>SUM(I6:L6)</f>
        <v>0</v>
      </c>
      <c r="N6" s="2">
        <f>B6+M6</f>
        <v>0</v>
      </c>
      <c r="P6" s="3"/>
      <c r="Q6" s="3"/>
      <c r="S6" s="2">
        <f>SUM(O6:R6)</f>
        <v>0</v>
      </c>
      <c r="T6" s="2">
        <f t="shared" ref="T6:T38" si="0">N6+S6</f>
        <v>0</v>
      </c>
      <c r="V6" s="3"/>
      <c r="W6" s="3"/>
      <c r="Y6" s="2">
        <f>SUM(U6:X6)</f>
        <v>0</v>
      </c>
      <c r="Z6" s="2">
        <f>T6+Y6</f>
        <v>0</v>
      </c>
      <c r="AB6" s="3"/>
      <c r="AC6" s="3"/>
      <c r="AE6" s="2">
        <f>SUM(AA6:AD6)</f>
        <v>0</v>
      </c>
      <c r="AF6" s="2">
        <f>Z6+AE6</f>
        <v>0</v>
      </c>
      <c r="AH6" s="3"/>
      <c r="AI6" s="3"/>
      <c r="AK6" s="2">
        <f>SUM(AG6:AJ6)</f>
        <v>0</v>
      </c>
      <c r="AL6" s="2">
        <f>AF6+AK6</f>
        <v>0</v>
      </c>
      <c r="AN6" s="3"/>
      <c r="AO6" s="3"/>
      <c r="AQ6" s="2">
        <f>SUM(AM6:AP6)</f>
        <v>0</v>
      </c>
      <c r="AR6" s="2">
        <f>AL6+AQ6</f>
        <v>0</v>
      </c>
      <c r="AT6" s="3"/>
      <c r="AU6" s="3"/>
      <c r="AW6" s="2">
        <f t="shared" ref="AW6:AW24" si="1">SUM(AS6:AV6)</f>
        <v>0</v>
      </c>
      <c r="AX6" s="2">
        <f>AR6+AW6</f>
        <v>0</v>
      </c>
      <c r="AZ6" s="3"/>
      <c r="BA6" s="3"/>
      <c r="BC6" s="2">
        <f t="shared" ref="BC6:BC72" si="2">SUM(AY6:BB6)</f>
        <v>0</v>
      </c>
      <c r="BD6" s="2">
        <f t="shared" ref="BD6:BD72" si="3">AX6+BC6</f>
        <v>0</v>
      </c>
      <c r="BF6" s="3"/>
      <c r="BG6" s="3"/>
      <c r="BI6" s="2">
        <f t="shared" ref="BI6:BI72" si="4">SUM(BE6:BH6)</f>
        <v>0</v>
      </c>
      <c r="BJ6" s="2">
        <f>BD6+BI6</f>
        <v>0</v>
      </c>
      <c r="BL6" s="3"/>
      <c r="BM6" s="3"/>
      <c r="BO6" s="2">
        <f>SUM(BK6:BN6)</f>
        <v>0</v>
      </c>
      <c r="BP6" s="2">
        <f t="shared" ref="BP6:BP72" si="5">BJ6+BO6</f>
        <v>0</v>
      </c>
      <c r="BR6" s="3"/>
      <c r="BS6" s="3"/>
      <c r="BU6" s="2">
        <f t="shared" ref="BU6:BU24" si="6">SUM(BQ6:BT6)</f>
        <v>0</v>
      </c>
      <c r="BV6" s="2">
        <f t="shared" ref="BV6:BV38" si="7">BP6+BU6</f>
        <v>0</v>
      </c>
    </row>
    <row r="7" spans="1:75">
      <c r="A7" s="2" t="s">
        <v>91</v>
      </c>
      <c r="B7" s="5">
        <v>155.18214285711474</v>
      </c>
      <c r="F7" s="2">
        <v>0</v>
      </c>
      <c r="G7" s="2">
        <f t="shared" ref="G7:G21" si="8">SUM(C7:F7)</f>
        <v>0</v>
      </c>
      <c r="H7" s="2">
        <f t="shared" ref="H7:H38" si="9">B7+G7</f>
        <v>155.18214285711474</v>
      </c>
      <c r="M7" s="2">
        <f>SUM(I7:L7)</f>
        <v>0</v>
      </c>
      <c r="N7" s="2">
        <f>H7+M7</f>
        <v>155.18214285711474</v>
      </c>
      <c r="Q7" s="518"/>
      <c r="S7" s="2">
        <f>SUM(O7:R7)</f>
        <v>0</v>
      </c>
      <c r="T7" s="2">
        <f t="shared" si="0"/>
        <v>155.18214285711474</v>
      </c>
      <c r="Y7" s="2">
        <f>SUM(U7:X7)</f>
        <v>0</v>
      </c>
      <c r="Z7" s="2">
        <f>T7+Y7</f>
        <v>155.18214285711474</v>
      </c>
      <c r="AE7" s="2">
        <f>SUM(AA7:AD7)</f>
        <v>0</v>
      </c>
      <c r="AF7" s="2">
        <f>Z7+AE7</f>
        <v>155.18214285711474</v>
      </c>
      <c r="AK7" s="2">
        <f t="shared" ref="AK7:AK73" si="10">SUM(AG7:AJ7)</f>
        <v>0</v>
      </c>
      <c r="AL7" s="2">
        <f>AF7+AK7</f>
        <v>155.18214285711474</v>
      </c>
      <c r="AQ7" s="2">
        <f>SUM(AM7:AP7)</f>
        <v>0</v>
      </c>
      <c r="AR7" s="2">
        <f>AL7+AQ7</f>
        <v>155.18214285711474</v>
      </c>
      <c r="AW7" s="2">
        <f>SUM(AS7:AV7)</f>
        <v>0</v>
      </c>
      <c r="AX7" s="2">
        <f>AR7+AW7</f>
        <v>155.18214285711474</v>
      </c>
      <c r="BC7" s="2">
        <f t="shared" si="2"/>
        <v>0</v>
      </c>
      <c r="BD7" s="2">
        <f t="shared" si="3"/>
        <v>155.18214285711474</v>
      </c>
      <c r="BG7" s="443"/>
      <c r="BI7" s="2">
        <f t="shared" si="4"/>
        <v>0</v>
      </c>
      <c r="BJ7" s="2">
        <f>BD7+BI7</f>
        <v>155.18214285711474</v>
      </c>
      <c r="BO7" s="2">
        <f>SUM(BK7:BN7)</f>
        <v>0</v>
      </c>
      <c r="BP7" s="2">
        <f t="shared" si="5"/>
        <v>155.18214285711474</v>
      </c>
      <c r="BU7" s="2">
        <f>SUM(BQ7:BT7)</f>
        <v>0</v>
      </c>
      <c r="BV7" s="2">
        <f t="shared" si="7"/>
        <v>155.18214285711474</v>
      </c>
    </row>
    <row r="8" spans="1:75">
      <c r="A8" s="2" t="s">
        <v>166</v>
      </c>
      <c r="B8" s="5">
        <v>1406122.61</v>
      </c>
      <c r="E8" s="2">
        <v>0</v>
      </c>
      <c r="G8" s="2">
        <f t="shared" si="8"/>
        <v>0</v>
      </c>
      <c r="H8" s="2">
        <f t="shared" si="9"/>
        <v>1406122.61</v>
      </c>
      <c r="M8" s="2">
        <f t="shared" ref="M8:M78" si="11">SUM(I8:L8)</f>
        <v>0</v>
      </c>
      <c r="N8" s="2">
        <f t="shared" ref="N8:N78" si="12">H8+M8</f>
        <v>1406122.61</v>
      </c>
      <c r="S8" s="2">
        <f t="shared" ref="S8:S78" si="13">SUM(O8:R8)</f>
        <v>0</v>
      </c>
      <c r="T8" s="2">
        <f t="shared" si="0"/>
        <v>1406122.61</v>
      </c>
      <c r="Y8" s="2">
        <f t="shared" ref="Y8:Y78" si="14">SUM(U8:X8)</f>
        <v>0</v>
      </c>
      <c r="Z8" s="2">
        <f t="shared" ref="Z8:Z78" si="15">T8+Y8</f>
        <v>1406122.61</v>
      </c>
      <c r="AE8" s="2">
        <f>SUM(AA8:AD8)</f>
        <v>0</v>
      </c>
      <c r="AF8" s="2">
        <f t="shared" ref="AF8:AF78" si="16">Z8+AE8</f>
        <v>1406122.61</v>
      </c>
      <c r="AK8" s="2">
        <f t="shared" si="10"/>
        <v>0</v>
      </c>
      <c r="AL8" s="2">
        <f t="shared" ref="AL8:AL78" si="17">AF8+AK8</f>
        <v>1406122.61</v>
      </c>
      <c r="AQ8" s="2">
        <f>SUM(AM8:AP8)</f>
        <v>0</v>
      </c>
      <c r="AR8" s="2">
        <f t="shared" ref="AR8:AR74" si="18">AL8+AQ8</f>
        <v>1406122.61</v>
      </c>
      <c r="AW8" s="2">
        <f t="shared" si="1"/>
        <v>0</v>
      </c>
      <c r="AX8" s="2">
        <f t="shared" ref="AX8:AX48" si="19">AR8+AW8</f>
        <v>1406122.61</v>
      </c>
      <c r="BC8" s="2">
        <f t="shared" si="2"/>
        <v>0</v>
      </c>
      <c r="BD8" s="2">
        <f t="shared" si="3"/>
        <v>1406122.61</v>
      </c>
      <c r="BI8" s="2">
        <f t="shared" si="4"/>
        <v>0</v>
      </c>
      <c r="BJ8" s="2">
        <f t="shared" ref="BJ8:BJ74" si="20">BD8+BI8</f>
        <v>1406122.61</v>
      </c>
      <c r="BO8" s="2">
        <f t="shared" ref="BO8:BO74" si="21">SUM(BK8:BN8)</f>
        <v>0</v>
      </c>
      <c r="BP8" s="2">
        <f t="shared" si="5"/>
        <v>1406122.61</v>
      </c>
      <c r="BU8" s="2">
        <f t="shared" si="6"/>
        <v>0</v>
      </c>
      <c r="BV8" s="2">
        <f t="shared" si="7"/>
        <v>1406122.61</v>
      </c>
    </row>
    <row r="9" spans="1:75">
      <c r="A9" s="2" t="s">
        <v>167</v>
      </c>
      <c r="B9" s="5">
        <v>0</v>
      </c>
      <c r="G9" s="2">
        <f t="shared" si="8"/>
        <v>0</v>
      </c>
      <c r="H9" s="2">
        <f t="shared" si="9"/>
        <v>0</v>
      </c>
      <c r="M9" s="2">
        <f t="shared" si="11"/>
        <v>0</v>
      </c>
      <c r="N9" s="2">
        <f t="shared" si="12"/>
        <v>0</v>
      </c>
      <c r="S9" s="2">
        <f t="shared" si="13"/>
        <v>0</v>
      </c>
      <c r="T9" s="2">
        <f t="shared" si="0"/>
        <v>0</v>
      </c>
      <c r="Y9" s="2">
        <f t="shared" si="14"/>
        <v>0</v>
      </c>
      <c r="Z9" s="2">
        <f t="shared" si="15"/>
        <v>0</v>
      </c>
      <c r="AE9" s="2">
        <f t="shared" ref="AE9:AE74" si="22">SUM(AA9:AD9)</f>
        <v>0</v>
      </c>
      <c r="AF9" s="2">
        <f t="shared" si="16"/>
        <v>0</v>
      </c>
      <c r="AK9" s="2">
        <f t="shared" si="10"/>
        <v>0</v>
      </c>
      <c r="AL9" s="2">
        <f t="shared" si="17"/>
        <v>0</v>
      </c>
      <c r="AQ9" s="2">
        <f t="shared" ref="AQ9:AQ78" si="23">SUM(AM9:AP9)</f>
        <v>0</v>
      </c>
      <c r="AR9" s="2">
        <f t="shared" si="18"/>
        <v>0</v>
      </c>
      <c r="AW9" s="2">
        <f t="shared" si="1"/>
        <v>0</v>
      </c>
      <c r="AX9" s="2">
        <f t="shared" si="19"/>
        <v>0</v>
      </c>
      <c r="BC9" s="2">
        <f t="shared" si="2"/>
        <v>0</v>
      </c>
      <c r="BD9" s="2">
        <f t="shared" si="3"/>
        <v>0</v>
      </c>
      <c r="BI9" s="2">
        <f t="shared" si="4"/>
        <v>0</v>
      </c>
      <c r="BJ9" s="2">
        <f t="shared" si="20"/>
        <v>0</v>
      </c>
      <c r="BO9" s="2">
        <f t="shared" si="21"/>
        <v>0</v>
      </c>
      <c r="BP9" s="2">
        <f t="shared" si="5"/>
        <v>0</v>
      </c>
      <c r="BU9" s="2">
        <f t="shared" si="6"/>
        <v>0</v>
      </c>
      <c r="BV9" s="2">
        <f t="shared" si="7"/>
        <v>0</v>
      </c>
    </row>
    <row r="10" spans="1:75">
      <c r="A10" s="2" t="s">
        <v>351</v>
      </c>
      <c r="B10" s="5">
        <v>88193.41</v>
      </c>
      <c r="E10" s="2">
        <v>-500</v>
      </c>
      <c r="G10" s="2">
        <f t="shared" si="8"/>
        <v>-500</v>
      </c>
      <c r="H10" s="2">
        <f t="shared" si="9"/>
        <v>87693.41</v>
      </c>
      <c r="M10" s="2">
        <f>SUM(I10:L10)</f>
        <v>0</v>
      </c>
      <c r="N10" s="2">
        <f t="shared" si="12"/>
        <v>87693.41</v>
      </c>
      <c r="S10" s="2">
        <f t="shared" si="13"/>
        <v>0</v>
      </c>
      <c r="T10" s="2">
        <f t="shared" si="0"/>
        <v>87693.41</v>
      </c>
      <c r="Y10" s="2">
        <f t="shared" si="14"/>
        <v>0</v>
      </c>
      <c r="Z10" s="2">
        <f t="shared" si="15"/>
        <v>87693.41</v>
      </c>
      <c r="AE10" s="2">
        <f t="shared" si="22"/>
        <v>0</v>
      </c>
      <c r="AF10" s="2">
        <f t="shared" si="16"/>
        <v>87693.41</v>
      </c>
      <c r="AK10" s="2">
        <f t="shared" si="10"/>
        <v>0</v>
      </c>
      <c r="AL10" s="2">
        <f t="shared" si="17"/>
        <v>87693.41</v>
      </c>
      <c r="AQ10" s="2">
        <f t="shared" si="23"/>
        <v>0</v>
      </c>
      <c r="AR10" s="2">
        <f t="shared" si="18"/>
        <v>87693.41</v>
      </c>
      <c r="AW10" s="2">
        <f t="shared" si="1"/>
        <v>0</v>
      </c>
      <c r="AX10" s="2">
        <f t="shared" si="19"/>
        <v>87693.41</v>
      </c>
      <c r="BC10" s="2">
        <f t="shared" si="2"/>
        <v>0</v>
      </c>
      <c r="BD10" s="2">
        <f t="shared" si="3"/>
        <v>87693.41</v>
      </c>
      <c r="BI10" s="2">
        <f t="shared" si="4"/>
        <v>0</v>
      </c>
      <c r="BJ10" s="2">
        <f t="shared" si="20"/>
        <v>87693.41</v>
      </c>
      <c r="BO10" s="2">
        <f t="shared" si="21"/>
        <v>0</v>
      </c>
      <c r="BP10" s="2">
        <f t="shared" si="5"/>
        <v>87693.41</v>
      </c>
      <c r="BU10" s="2">
        <f t="shared" si="6"/>
        <v>0</v>
      </c>
      <c r="BV10" s="2">
        <f t="shared" si="7"/>
        <v>87693.41</v>
      </c>
    </row>
    <row r="11" spans="1:75">
      <c r="A11" s="2" t="s">
        <v>8</v>
      </c>
      <c r="B11" s="5">
        <v>0</v>
      </c>
      <c r="D11" s="413"/>
      <c r="G11" s="2">
        <f t="shared" si="8"/>
        <v>0</v>
      </c>
      <c r="H11" s="2">
        <f t="shared" si="9"/>
        <v>0</v>
      </c>
      <c r="M11" s="2">
        <f t="shared" si="11"/>
        <v>0</v>
      </c>
      <c r="N11" s="2">
        <f t="shared" si="12"/>
        <v>0</v>
      </c>
      <c r="P11" s="413"/>
      <c r="S11" s="2">
        <f t="shared" si="13"/>
        <v>0</v>
      </c>
      <c r="T11" s="2">
        <f t="shared" si="0"/>
        <v>0</v>
      </c>
      <c r="V11" s="413"/>
      <c r="Y11" s="2">
        <f t="shared" si="14"/>
        <v>0</v>
      </c>
      <c r="Z11" s="2">
        <f t="shared" si="15"/>
        <v>0</v>
      </c>
      <c r="AB11" s="413"/>
      <c r="AE11" s="2">
        <f t="shared" si="22"/>
        <v>0</v>
      </c>
      <c r="AF11" s="2">
        <f t="shared" si="16"/>
        <v>0</v>
      </c>
      <c r="AH11" s="413"/>
      <c r="AK11" s="2">
        <f t="shared" si="10"/>
        <v>0</v>
      </c>
      <c r="AL11" s="2">
        <f t="shared" si="17"/>
        <v>0</v>
      </c>
      <c r="AN11" s="413"/>
      <c r="AQ11" s="2">
        <f t="shared" si="23"/>
        <v>0</v>
      </c>
      <c r="AR11" s="2">
        <f t="shared" si="18"/>
        <v>0</v>
      </c>
      <c r="AT11" s="6"/>
      <c r="AW11" s="2">
        <f t="shared" si="1"/>
        <v>0</v>
      </c>
      <c r="AX11" s="2">
        <f t="shared" si="19"/>
        <v>0</v>
      </c>
      <c r="AZ11" s="6"/>
      <c r="BC11" s="2">
        <f t="shared" si="2"/>
        <v>0</v>
      </c>
      <c r="BD11" s="2">
        <f t="shared" si="3"/>
        <v>0</v>
      </c>
      <c r="BF11" s="6"/>
      <c r="BI11" s="2">
        <f t="shared" si="4"/>
        <v>0</v>
      </c>
      <c r="BJ11" s="2">
        <f t="shared" si="20"/>
        <v>0</v>
      </c>
      <c r="BL11" s="6"/>
      <c r="BO11" s="2">
        <f t="shared" si="21"/>
        <v>0</v>
      </c>
      <c r="BP11" s="2">
        <f t="shared" si="5"/>
        <v>0</v>
      </c>
      <c r="BR11" s="413"/>
      <c r="BU11" s="2">
        <f t="shared" si="6"/>
        <v>0</v>
      </c>
      <c r="BV11" s="2">
        <f t="shared" si="7"/>
        <v>0</v>
      </c>
    </row>
    <row r="12" spans="1:75">
      <c r="A12" s="2" t="s">
        <v>370</v>
      </c>
      <c r="B12" s="5">
        <v>0</v>
      </c>
      <c r="D12" s="413"/>
      <c r="G12" s="2">
        <f t="shared" si="8"/>
        <v>0</v>
      </c>
      <c r="H12" s="2">
        <f t="shared" si="9"/>
        <v>0</v>
      </c>
      <c r="M12" s="2">
        <f>SUM(I12:L12)</f>
        <v>0</v>
      </c>
      <c r="N12" s="2">
        <f>H12+M12</f>
        <v>0</v>
      </c>
      <c r="P12" s="413"/>
      <c r="S12" s="2">
        <f>SUM(O12:R12)</f>
        <v>0</v>
      </c>
      <c r="T12" s="2">
        <f t="shared" si="0"/>
        <v>0</v>
      </c>
      <c r="V12" s="413"/>
      <c r="Y12" s="2">
        <f>SUM(U12:X12)</f>
        <v>0</v>
      </c>
      <c r="Z12" s="2">
        <f>T12+Y12</f>
        <v>0</v>
      </c>
      <c r="AB12" s="413"/>
      <c r="AE12" s="2">
        <f t="shared" si="22"/>
        <v>0</v>
      </c>
      <c r="AF12" s="2">
        <f>Z12+AE12</f>
        <v>0</v>
      </c>
      <c r="AH12" s="413"/>
      <c r="AK12" s="2">
        <f t="shared" si="10"/>
        <v>0</v>
      </c>
      <c r="AL12" s="2">
        <f t="shared" si="17"/>
        <v>0</v>
      </c>
      <c r="AN12" s="413"/>
      <c r="AQ12" s="2">
        <f>SUM(AM12:AP12)</f>
        <v>0</v>
      </c>
      <c r="AR12" s="2">
        <f t="shared" si="18"/>
        <v>0</v>
      </c>
      <c r="AT12" s="6"/>
      <c r="AW12" s="2">
        <f>SUM(AS12:AV12)</f>
        <v>0</v>
      </c>
      <c r="AX12" s="2">
        <f t="shared" si="19"/>
        <v>0</v>
      </c>
      <c r="AZ12" s="6"/>
      <c r="BC12" s="2">
        <f t="shared" si="2"/>
        <v>0</v>
      </c>
      <c r="BD12" s="2">
        <f t="shared" si="3"/>
        <v>0</v>
      </c>
      <c r="BF12" s="6"/>
      <c r="BI12" s="2">
        <f t="shared" si="4"/>
        <v>0</v>
      </c>
      <c r="BJ12" s="2">
        <f t="shared" si="20"/>
        <v>0</v>
      </c>
      <c r="BL12" s="6"/>
      <c r="BO12" s="2">
        <f t="shared" si="21"/>
        <v>0</v>
      </c>
      <c r="BP12" s="2">
        <f t="shared" si="5"/>
        <v>0</v>
      </c>
      <c r="BR12" s="413"/>
      <c r="BU12" s="2">
        <f>SUM(BQ12:BT12)</f>
        <v>0</v>
      </c>
      <c r="BV12" s="2">
        <f t="shared" si="7"/>
        <v>0</v>
      </c>
    </row>
    <row r="13" spans="1:75">
      <c r="A13" s="2" t="s">
        <v>92</v>
      </c>
      <c r="B13" s="5">
        <v>0</v>
      </c>
      <c r="G13" s="2">
        <f t="shared" si="8"/>
        <v>0</v>
      </c>
      <c r="H13" s="2">
        <f t="shared" si="9"/>
        <v>0</v>
      </c>
      <c r="M13" s="2">
        <f t="shared" si="11"/>
        <v>0</v>
      </c>
      <c r="N13" s="2">
        <f t="shared" si="12"/>
        <v>0</v>
      </c>
      <c r="S13" s="2">
        <f t="shared" si="13"/>
        <v>0</v>
      </c>
      <c r="T13" s="2">
        <f t="shared" si="0"/>
        <v>0</v>
      </c>
      <c r="Y13" s="2">
        <f t="shared" si="14"/>
        <v>0</v>
      </c>
      <c r="Z13" s="2">
        <f t="shared" si="15"/>
        <v>0</v>
      </c>
      <c r="AE13" s="2">
        <f t="shared" si="22"/>
        <v>0</v>
      </c>
      <c r="AF13" s="2">
        <f t="shared" si="16"/>
        <v>0</v>
      </c>
      <c r="AK13" s="2">
        <f t="shared" si="10"/>
        <v>0</v>
      </c>
      <c r="AL13" s="2">
        <f t="shared" si="17"/>
        <v>0</v>
      </c>
      <c r="AQ13" s="2">
        <f t="shared" si="23"/>
        <v>0</v>
      </c>
      <c r="AR13" s="2">
        <f t="shared" si="18"/>
        <v>0</v>
      </c>
      <c r="AW13" s="2">
        <f t="shared" si="1"/>
        <v>0</v>
      </c>
      <c r="AX13" s="2">
        <f t="shared" si="19"/>
        <v>0</v>
      </c>
      <c r="BC13" s="2">
        <f t="shared" si="2"/>
        <v>0</v>
      </c>
      <c r="BD13" s="2">
        <f t="shared" si="3"/>
        <v>0</v>
      </c>
      <c r="BI13" s="2">
        <f t="shared" si="4"/>
        <v>0</v>
      </c>
      <c r="BJ13" s="2">
        <f t="shared" si="20"/>
        <v>0</v>
      </c>
      <c r="BO13" s="2">
        <f t="shared" si="21"/>
        <v>0</v>
      </c>
      <c r="BP13" s="2">
        <f t="shared" si="5"/>
        <v>0</v>
      </c>
      <c r="BU13" s="2">
        <f t="shared" si="6"/>
        <v>0</v>
      </c>
      <c r="BV13" s="2">
        <f t="shared" si="7"/>
        <v>0</v>
      </c>
    </row>
    <row r="14" spans="1:75">
      <c r="A14" s="2" t="s">
        <v>93</v>
      </c>
      <c r="B14" s="5">
        <v>-3.1263880373444408E-13</v>
      </c>
      <c r="G14" s="2">
        <f t="shared" si="8"/>
        <v>0</v>
      </c>
      <c r="H14" s="2">
        <f t="shared" si="9"/>
        <v>-3.1263880373444408E-13</v>
      </c>
      <c r="M14" s="2">
        <f t="shared" si="11"/>
        <v>0</v>
      </c>
      <c r="N14" s="2">
        <f t="shared" si="12"/>
        <v>-3.1263880373444408E-13</v>
      </c>
      <c r="S14" s="2">
        <f t="shared" si="13"/>
        <v>0</v>
      </c>
      <c r="T14" s="2">
        <f t="shared" si="0"/>
        <v>-3.1263880373444408E-13</v>
      </c>
      <c r="Y14" s="2">
        <f t="shared" si="14"/>
        <v>0</v>
      </c>
      <c r="Z14" s="2">
        <f t="shared" si="15"/>
        <v>-3.1263880373444408E-13</v>
      </c>
      <c r="AE14" s="2">
        <f t="shared" si="22"/>
        <v>0</v>
      </c>
      <c r="AF14" s="2">
        <f t="shared" si="16"/>
        <v>-3.1263880373444408E-13</v>
      </c>
      <c r="AK14" s="2">
        <f t="shared" si="10"/>
        <v>0</v>
      </c>
      <c r="AL14" s="2">
        <f t="shared" si="17"/>
        <v>-3.1263880373444408E-13</v>
      </c>
      <c r="AQ14" s="2">
        <f t="shared" si="23"/>
        <v>0</v>
      </c>
      <c r="AR14" s="2">
        <f t="shared" si="18"/>
        <v>-3.1263880373444408E-13</v>
      </c>
      <c r="AW14" s="2">
        <f t="shared" si="1"/>
        <v>0</v>
      </c>
      <c r="AX14" s="2">
        <f t="shared" si="19"/>
        <v>-3.1263880373444408E-13</v>
      </c>
      <c r="BC14" s="2">
        <f>SUM(AY14:BB14)</f>
        <v>0</v>
      </c>
      <c r="BD14" s="2">
        <f t="shared" si="3"/>
        <v>-3.1263880373444408E-13</v>
      </c>
      <c r="BI14" s="2">
        <f t="shared" si="4"/>
        <v>0</v>
      </c>
      <c r="BJ14" s="2">
        <f t="shared" si="20"/>
        <v>-3.1263880373444408E-13</v>
      </c>
      <c r="BO14" s="2">
        <f t="shared" si="21"/>
        <v>0</v>
      </c>
      <c r="BP14" s="2">
        <f t="shared" si="5"/>
        <v>-3.1263880373444408E-13</v>
      </c>
      <c r="BU14" s="2">
        <f t="shared" si="6"/>
        <v>0</v>
      </c>
      <c r="BV14" s="2">
        <f t="shared" si="7"/>
        <v>-3.1263880373444408E-13</v>
      </c>
    </row>
    <row r="15" spans="1:75">
      <c r="A15" s="2" t="s">
        <v>94</v>
      </c>
      <c r="B15" s="5">
        <v>5061.6100000000006</v>
      </c>
      <c r="G15" s="2">
        <f t="shared" si="8"/>
        <v>0</v>
      </c>
      <c r="H15" s="2">
        <f t="shared" si="9"/>
        <v>5061.6100000000006</v>
      </c>
      <c r="M15" s="2">
        <f t="shared" si="11"/>
        <v>0</v>
      </c>
      <c r="N15" s="2">
        <f t="shared" si="12"/>
        <v>5061.6100000000006</v>
      </c>
      <c r="R15" s="2">
        <v>0</v>
      </c>
      <c r="S15" s="2">
        <f t="shared" si="13"/>
        <v>0</v>
      </c>
      <c r="T15" s="2">
        <f t="shared" si="0"/>
        <v>5061.6100000000006</v>
      </c>
      <c r="Y15" s="2">
        <f t="shared" si="14"/>
        <v>0</v>
      </c>
      <c r="Z15" s="2">
        <f t="shared" si="15"/>
        <v>5061.6100000000006</v>
      </c>
      <c r="AE15" s="2">
        <f t="shared" si="22"/>
        <v>0</v>
      </c>
      <c r="AF15" s="2">
        <f t="shared" si="16"/>
        <v>5061.6100000000006</v>
      </c>
      <c r="AK15" s="2">
        <f t="shared" si="10"/>
        <v>0</v>
      </c>
      <c r="AL15" s="2">
        <f t="shared" si="17"/>
        <v>5061.6100000000006</v>
      </c>
      <c r="AQ15" s="2">
        <f t="shared" si="23"/>
        <v>0</v>
      </c>
      <c r="AR15" s="2">
        <f t="shared" si="18"/>
        <v>5061.6100000000006</v>
      </c>
      <c r="AW15" s="2">
        <f t="shared" si="1"/>
        <v>0</v>
      </c>
      <c r="AX15" s="2">
        <f t="shared" si="19"/>
        <v>5061.6100000000006</v>
      </c>
      <c r="BC15" s="2">
        <f t="shared" si="2"/>
        <v>0</v>
      </c>
      <c r="BD15" s="2">
        <f t="shared" si="3"/>
        <v>5061.6100000000006</v>
      </c>
      <c r="BI15" s="2">
        <f t="shared" si="4"/>
        <v>0</v>
      </c>
      <c r="BJ15" s="2">
        <f t="shared" si="20"/>
        <v>5061.6100000000006</v>
      </c>
      <c r="BO15" s="2">
        <f t="shared" si="21"/>
        <v>0</v>
      </c>
      <c r="BP15" s="2">
        <f t="shared" si="5"/>
        <v>5061.6100000000006</v>
      </c>
      <c r="BU15" s="2">
        <f t="shared" si="6"/>
        <v>0</v>
      </c>
      <c r="BV15" s="2">
        <f t="shared" si="7"/>
        <v>5061.6100000000006</v>
      </c>
    </row>
    <row r="16" spans="1:75">
      <c r="A16" s="2" t="s">
        <v>290</v>
      </c>
      <c r="B16" s="5">
        <v>0</v>
      </c>
      <c r="G16" s="2">
        <f t="shared" si="8"/>
        <v>0</v>
      </c>
      <c r="H16" s="2">
        <f t="shared" si="9"/>
        <v>0</v>
      </c>
      <c r="M16" s="2">
        <f t="shared" si="11"/>
        <v>0</v>
      </c>
      <c r="N16" s="2">
        <f t="shared" si="12"/>
        <v>0</v>
      </c>
      <c r="S16" s="2">
        <f t="shared" si="13"/>
        <v>0</v>
      </c>
      <c r="T16" s="2">
        <f t="shared" si="0"/>
        <v>0</v>
      </c>
      <c r="Y16" s="2">
        <f t="shared" si="14"/>
        <v>0</v>
      </c>
      <c r="Z16" s="2">
        <f t="shared" si="15"/>
        <v>0</v>
      </c>
      <c r="AE16" s="2">
        <f t="shared" si="22"/>
        <v>0</v>
      </c>
      <c r="AF16" s="2">
        <f t="shared" si="16"/>
        <v>0</v>
      </c>
      <c r="AK16" s="2">
        <f t="shared" si="10"/>
        <v>0</v>
      </c>
      <c r="AL16" s="2">
        <f t="shared" si="17"/>
        <v>0</v>
      </c>
      <c r="AQ16" s="2">
        <f t="shared" si="23"/>
        <v>0</v>
      </c>
      <c r="AR16" s="2">
        <f t="shared" si="18"/>
        <v>0</v>
      </c>
      <c r="AW16" s="2">
        <f t="shared" si="1"/>
        <v>0</v>
      </c>
      <c r="AX16" s="2">
        <f t="shared" si="19"/>
        <v>0</v>
      </c>
      <c r="BC16" s="2">
        <f t="shared" si="2"/>
        <v>0</v>
      </c>
      <c r="BD16" s="2">
        <f t="shared" si="3"/>
        <v>0</v>
      </c>
      <c r="BI16" s="2">
        <f t="shared" si="4"/>
        <v>0</v>
      </c>
      <c r="BJ16" s="2">
        <f t="shared" si="20"/>
        <v>0</v>
      </c>
      <c r="BO16" s="2">
        <f t="shared" si="21"/>
        <v>0</v>
      </c>
      <c r="BP16" s="2">
        <f t="shared" si="5"/>
        <v>0</v>
      </c>
      <c r="BU16" s="2">
        <f t="shared" si="6"/>
        <v>0</v>
      </c>
      <c r="BV16" s="2">
        <f t="shared" si="7"/>
        <v>0</v>
      </c>
    </row>
    <row r="17" spans="1:78" ht="13.5" customHeight="1">
      <c r="A17" s="2" t="s">
        <v>95</v>
      </c>
      <c r="B17" s="5">
        <v>0</v>
      </c>
      <c r="G17" s="2">
        <f t="shared" si="8"/>
        <v>0</v>
      </c>
      <c r="H17" s="2">
        <f t="shared" si="9"/>
        <v>0</v>
      </c>
      <c r="M17" s="2">
        <f t="shared" si="11"/>
        <v>0</v>
      </c>
      <c r="N17" s="2">
        <f t="shared" si="12"/>
        <v>0</v>
      </c>
      <c r="S17" s="2">
        <f t="shared" si="13"/>
        <v>0</v>
      </c>
      <c r="T17" s="2">
        <f t="shared" si="0"/>
        <v>0</v>
      </c>
      <c r="Y17" s="2">
        <f t="shared" si="14"/>
        <v>0</v>
      </c>
      <c r="Z17" s="2">
        <f t="shared" si="15"/>
        <v>0</v>
      </c>
      <c r="AE17" s="2">
        <f t="shared" si="22"/>
        <v>0</v>
      </c>
      <c r="AF17" s="2">
        <f t="shared" si="16"/>
        <v>0</v>
      </c>
      <c r="AK17" s="2">
        <f t="shared" si="10"/>
        <v>0</v>
      </c>
      <c r="AL17" s="2">
        <f t="shared" si="17"/>
        <v>0</v>
      </c>
      <c r="AN17" s="414"/>
      <c r="AQ17" s="2">
        <f t="shared" si="23"/>
        <v>0</v>
      </c>
      <c r="AR17" s="2">
        <f t="shared" si="18"/>
        <v>0</v>
      </c>
      <c r="AW17" s="2">
        <f t="shared" si="1"/>
        <v>0</v>
      </c>
      <c r="AX17" s="2">
        <f t="shared" si="19"/>
        <v>0</v>
      </c>
      <c r="BC17" s="2">
        <f t="shared" si="2"/>
        <v>0</v>
      </c>
      <c r="BD17" s="2">
        <f t="shared" si="3"/>
        <v>0</v>
      </c>
      <c r="BI17" s="2">
        <f t="shared" si="4"/>
        <v>0</v>
      </c>
      <c r="BJ17" s="2">
        <f t="shared" si="20"/>
        <v>0</v>
      </c>
      <c r="BO17" s="2">
        <f t="shared" si="21"/>
        <v>0</v>
      </c>
      <c r="BP17" s="2">
        <f t="shared" si="5"/>
        <v>0</v>
      </c>
      <c r="BU17" s="2">
        <f t="shared" si="6"/>
        <v>0</v>
      </c>
      <c r="BV17" s="2">
        <f t="shared" si="7"/>
        <v>0</v>
      </c>
    </row>
    <row r="18" spans="1:78" ht="13.5" customHeight="1">
      <c r="A18" s="2" t="s">
        <v>96</v>
      </c>
      <c r="B18" s="5">
        <v>0</v>
      </c>
      <c r="G18" s="2">
        <f t="shared" si="8"/>
        <v>0</v>
      </c>
      <c r="H18" s="2">
        <f t="shared" si="9"/>
        <v>0</v>
      </c>
      <c r="M18" s="2">
        <f t="shared" si="11"/>
        <v>0</v>
      </c>
      <c r="N18" s="2">
        <f t="shared" si="12"/>
        <v>0</v>
      </c>
      <c r="Q18" s="517"/>
      <c r="R18" s="496"/>
      <c r="S18" s="2">
        <f t="shared" si="13"/>
        <v>0</v>
      </c>
      <c r="T18" s="2">
        <f t="shared" si="0"/>
        <v>0</v>
      </c>
      <c r="Y18" s="2">
        <f t="shared" si="14"/>
        <v>0</v>
      </c>
      <c r="Z18" s="2">
        <f t="shared" si="15"/>
        <v>0</v>
      </c>
      <c r="AE18" s="2">
        <f t="shared" si="22"/>
        <v>0</v>
      </c>
      <c r="AF18" s="2">
        <f>Z18+AE18</f>
        <v>0</v>
      </c>
      <c r="AK18" s="2">
        <f t="shared" si="10"/>
        <v>0</v>
      </c>
      <c r="AL18" s="2">
        <f t="shared" si="17"/>
        <v>0</v>
      </c>
      <c r="AQ18" s="2">
        <f>SUM(AM18:AP18)</f>
        <v>0</v>
      </c>
      <c r="AR18" s="2">
        <f t="shared" si="18"/>
        <v>0</v>
      </c>
      <c r="AW18" s="2">
        <f t="shared" si="1"/>
        <v>0</v>
      </c>
      <c r="AX18" s="2">
        <f t="shared" si="19"/>
        <v>0</v>
      </c>
      <c r="BC18" s="2">
        <f t="shared" si="2"/>
        <v>0</v>
      </c>
      <c r="BD18" s="2">
        <f t="shared" si="3"/>
        <v>0</v>
      </c>
      <c r="BI18" s="2">
        <f t="shared" si="4"/>
        <v>0</v>
      </c>
      <c r="BJ18" s="2">
        <f t="shared" si="20"/>
        <v>0</v>
      </c>
      <c r="BO18" s="2">
        <f t="shared" si="21"/>
        <v>0</v>
      </c>
      <c r="BP18" s="2">
        <f t="shared" si="5"/>
        <v>0</v>
      </c>
      <c r="BU18" s="2">
        <f t="shared" si="6"/>
        <v>0</v>
      </c>
      <c r="BV18" s="2">
        <f t="shared" si="7"/>
        <v>0</v>
      </c>
    </row>
    <row r="19" spans="1:78">
      <c r="A19" s="2" t="s">
        <v>97</v>
      </c>
      <c r="B19" s="5">
        <v>406172.86</v>
      </c>
      <c r="G19" s="2">
        <f t="shared" si="8"/>
        <v>0</v>
      </c>
      <c r="H19" s="2">
        <f t="shared" si="9"/>
        <v>406172.86</v>
      </c>
      <c r="M19" s="2">
        <f t="shared" si="11"/>
        <v>0</v>
      </c>
      <c r="N19" s="2">
        <v>0</v>
      </c>
      <c r="S19" s="2">
        <f t="shared" si="13"/>
        <v>0</v>
      </c>
      <c r="T19" s="2">
        <f t="shared" si="0"/>
        <v>0</v>
      </c>
      <c r="Y19" s="2">
        <f t="shared" si="14"/>
        <v>0</v>
      </c>
      <c r="Z19" s="2">
        <f t="shared" si="15"/>
        <v>0</v>
      </c>
      <c r="AE19" s="2">
        <f t="shared" si="22"/>
        <v>0</v>
      </c>
      <c r="AF19" s="2">
        <f t="shared" si="16"/>
        <v>0</v>
      </c>
      <c r="AK19" s="2">
        <f t="shared" si="10"/>
        <v>0</v>
      </c>
      <c r="AL19" s="2">
        <f t="shared" si="17"/>
        <v>0</v>
      </c>
      <c r="AQ19" s="2">
        <f t="shared" si="23"/>
        <v>0</v>
      </c>
      <c r="AR19" s="2">
        <f t="shared" si="18"/>
        <v>0</v>
      </c>
      <c r="AW19" s="2">
        <f t="shared" si="1"/>
        <v>0</v>
      </c>
      <c r="AX19" s="2">
        <f t="shared" si="19"/>
        <v>0</v>
      </c>
      <c r="BC19" s="2">
        <f t="shared" si="2"/>
        <v>0</v>
      </c>
      <c r="BD19" s="2">
        <f t="shared" si="3"/>
        <v>0</v>
      </c>
      <c r="BI19" s="2">
        <f t="shared" si="4"/>
        <v>0</v>
      </c>
      <c r="BJ19" s="2">
        <f t="shared" si="20"/>
        <v>0</v>
      </c>
      <c r="BO19" s="2">
        <f t="shared" si="21"/>
        <v>0</v>
      </c>
      <c r="BP19" s="2">
        <f t="shared" si="5"/>
        <v>0</v>
      </c>
      <c r="BU19" s="2">
        <f t="shared" si="6"/>
        <v>0</v>
      </c>
      <c r="BV19" s="2">
        <f t="shared" si="7"/>
        <v>0</v>
      </c>
    </row>
    <row r="20" spans="1:78">
      <c r="A20" s="2" t="s">
        <v>98</v>
      </c>
      <c r="B20" s="5">
        <v>71871.759999999995</v>
      </c>
      <c r="G20" s="2">
        <f t="shared" si="8"/>
        <v>0</v>
      </c>
      <c r="H20" s="2">
        <f t="shared" si="9"/>
        <v>71871.759999999995</v>
      </c>
      <c r="M20" s="2">
        <f t="shared" si="11"/>
        <v>0</v>
      </c>
      <c r="N20" s="2">
        <v>0</v>
      </c>
      <c r="R20" s="496"/>
      <c r="S20" s="2">
        <f t="shared" si="13"/>
        <v>0</v>
      </c>
      <c r="T20" s="2">
        <f t="shared" si="0"/>
        <v>0</v>
      </c>
      <c r="Y20" s="2">
        <f t="shared" si="14"/>
        <v>0</v>
      </c>
      <c r="Z20" s="2">
        <f t="shared" si="15"/>
        <v>0</v>
      </c>
      <c r="AE20" s="2">
        <f t="shared" si="22"/>
        <v>0</v>
      </c>
      <c r="AF20" s="2">
        <f t="shared" si="16"/>
        <v>0</v>
      </c>
      <c r="AK20" s="2">
        <f t="shared" si="10"/>
        <v>0</v>
      </c>
      <c r="AL20" s="2">
        <f t="shared" si="17"/>
        <v>0</v>
      </c>
      <c r="AQ20" s="2">
        <f t="shared" si="23"/>
        <v>0</v>
      </c>
      <c r="AR20" s="2">
        <f t="shared" si="18"/>
        <v>0</v>
      </c>
      <c r="AW20" s="2">
        <f t="shared" si="1"/>
        <v>0</v>
      </c>
      <c r="AX20" s="2">
        <f t="shared" si="19"/>
        <v>0</v>
      </c>
      <c r="BC20" s="2">
        <f t="shared" si="2"/>
        <v>0</v>
      </c>
      <c r="BD20" s="2">
        <f t="shared" si="3"/>
        <v>0</v>
      </c>
      <c r="BI20" s="2">
        <f t="shared" si="4"/>
        <v>0</v>
      </c>
      <c r="BJ20" s="2">
        <f t="shared" si="20"/>
        <v>0</v>
      </c>
      <c r="BO20" s="2">
        <f t="shared" si="21"/>
        <v>0</v>
      </c>
      <c r="BP20" s="2">
        <f t="shared" si="5"/>
        <v>0</v>
      </c>
      <c r="BU20" s="2">
        <f t="shared" si="6"/>
        <v>0</v>
      </c>
      <c r="BV20" s="2">
        <f t="shared" si="7"/>
        <v>0</v>
      </c>
    </row>
    <row r="21" spans="1:78">
      <c r="A21" s="2" t="s">
        <v>99</v>
      </c>
      <c r="B21" s="5">
        <v>329610.77857142861</v>
      </c>
      <c r="G21" s="2">
        <f t="shared" si="8"/>
        <v>0</v>
      </c>
      <c r="H21" s="2">
        <f t="shared" si="9"/>
        <v>329610.77857142861</v>
      </c>
      <c r="M21" s="2">
        <f t="shared" si="11"/>
        <v>0</v>
      </c>
      <c r="N21" s="2">
        <v>0</v>
      </c>
      <c r="S21" s="2">
        <f t="shared" si="13"/>
        <v>0</v>
      </c>
      <c r="T21" s="2">
        <f t="shared" si="0"/>
        <v>0</v>
      </c>
      <c r="Y21" s="2">
        <f t="shared" si="14"/>
        <v>0</v>
      </c>
      <c r="Z21" s="2">
        <f t="shared" si="15"/>
        <v>0</v>
      </c>
      <c r="AE21" s="2">
        <f t="shared" si="22"/>
        <v>0</v>
      </c>
      <c r="AF21" s="2">
        <f t="shared" si="16"/>
        <v>0</v>
      </c>
      <c r="AK21" s="2">
        <f t="shared" si="10"/>
        <v>0</v>
      </c>
      <c r="AL21" s="2">
        <f t="shared" si="17"/>
        <v>0</v>
      </c>
      <c r="AQ21" s="2">
        <f t="shared" si="23"/>
        <v>0</v>
      </c>
      <c r="AR21" s="2">
        <f t="shared" si="18"/>
        <v>0</v>
      </c>
      <c r="AW21" s="2">
        <f t="shared" si="1"/>
        <v>0</v>
      </c>
      <c r="AX21" s="2">
        <f t="shared" si="19"/>
        <v>0</v>
      </c>
      <c r="BC21" s="2">
        <f t="shared" si="2"/>
        <v>0</v>
      </c>
      <c r="BD21" s="2">
        <f t="shared" si="3"/>
        <v>0</v>
      </c>
      <c r="BI21" s="2">
        <f t="shared" si="4"/>
        <v>0</v>
      </c>
      <c r="BJ21" s="2">
        <f t="shared" si="20"/>
        <v>0</v>
      </c>
      <c r="BO21" s="2">
        <f t="shared" si="21"/>
        <v>0</v>
      </c>
      <c r="BP21" s="2">
        <f t="shared" si="5"/>
        <v>0</v>
      </c>
      <c r="BU21" s="2">
        <f t="shared" si="6"/>
        <v>0</v>
      </c>
      <c r="BV21" s="2">
        <f t="shared" si="7"/>
        <v>0</v>
      </c>
    </row>
    <row r="22" spans="1:78">
      <c r="A22" s="2" t="s">
        <v>414</v>
      </c>
      <c r="B22" s="5">
        <v>-807655.4</v>
      </c>
      <c r="G22" s="2">
        <f t="shared" ref="G22:G84" si="24">SUM(C22:F22)</f>
        <v>0</v>
      </c>
      <c r="H22" s="2">
        <f t="shared" si="9"/>
        <v>-807655.4</v>
      </c>
      <c r="M22" s="2">
        <f t="shared" si="11"/>
        <v>0</v>
      </c>
      <c r="N22" s="2">
        <v>0</v>
      </c>
      <c r="S22" s="2">
        <f t="shared" si="13"/>
        <v>0</v>
      </c>
      <c r="T22" s="2">
        <f t="shared" si="0"/>
        <v>0</v>
      </c>
      <c r="Y22" s="2">
        <f t="shared" si="14"/>
        <v>0</v>
      </c>
      <c r="Z22" s="2">
        <f t="shared" si="15"/>
        <v>0</v>
      </c>
      <c r="AE22" s="2">
        <f t="shared" si="22"/>
        <v>0</v>
      </c>
      <c r="AF22" s="2">
        <f t="shared" si="16"/>
        <v>0</v>
      </c>
      <c r="AK22" s="2">
        <f t="shared" si="10"/>
        <v>0</v>
      </c>
      <c r="AL22" s="2">
        <f t="shared" si="17"/>
        <v>0</v>
      </c>
      <c r="AQ22" s="2">
        <f t="shared" si="23"/>
        <v>0</v>
      </c>
      <c r="AR22" s="2">
        <f t="shared" si="18"/>
        <v>0</v>
      </c>
      <c r="AW22" s="2">
        <f t="shared" si="1"/>
        <v>0</v>
      </c>
      <c r="AX22" s="2">
        <f t="shared" si="19"/>
        <v>0</v>
      </c>
      <c r="BC22" s="2">
        <f t="shared" si="2"/>
        <v>0</v>
      </c>
      <c r="BD22" s="2">
        <f t="shared" si="3"/>
        <v>0</v>
      </c>
      <c r="BI22" s="2">
        <f t="shared" si="4"/>
        <v>0</v>
      </c>
      <c r="BJ22" s="2">
        <f t="shared" si="20"/>
        <v>0</v>
      </c>
      <c r="BO22" s="2">
        <f t="shared" si="21"/>
        <v>0</v>
      </c>
      <c r="BP22" s="2">
        <f t="shared" si="5"/>
        <v>0</v>
      </c>
      <c r="BU22" s="2">
        <f t="shared" si="6"/>
        <v>0</v>
      </c>
      <c r="BV22" s="2">
        <f t="shared" si="7"/>
        <v>0</v>
      </c>
    </row>
    <row r="23" spans="1:78">
      <c r="A23" s="2" t="s">
        <v>100</v>
      </c>
      <c r="B23" s="5">
        <v>69759.56</v>
      </c>
      <c r="G23" s="2">
        <f t="shared" si="24"/>
        <v>0</v>
      </c>
      <c r="H23" s="2">
        <f t="shared" si="9"/>
        <v>69759.56</v>
      </c>
      <c r="M23" s="2">
        <f t="shared" si="11"/>
        <v>0</v>
      </c>
      <c r="N23" s="2">
        <v>0</v>
      </c>
      <c r="S23" s="2">
        <f t="shared" si="13"/>
        <v>0</v>
      </c>
      <c r="T23" s="2">
        <f t="shared" si="0"/>
        <v>0</v>
      </c>
      <c r="Y23" s="2">
        <f t="shared" si="14"/>
        <v>0</v>
      </c>
      <c r="Z23" s="2">
        <f t="shared" si="15"/>
        <v>0</v>
      </c>
      <c r="AE23" s="2">
        <f t="shared" si="22"/>
        <v>0</v>
      </c>
      <c r="AF23" s="2">
        <f t="shared" si="16"/>
        <v>0</v>
      </c>
      <c r="AK23" s="2">
        <f t="shared" si="10"/>
        <v>0</v>
      </c>
      <c r="AL23" s="2">
        <f t="shared" si="17"/>
        <v>0</v>
      </c>
      <c r="AQ23" s="2">
        <f t="shared" si="23"/>
        <v>0</v>
      </c>
      <c r="AR23" s="2">
        <f t="shared" si="18"/>
        <v>0</v>
      </c>
      <c r="AW23" s="2">
        <f t="shared" si="1"/>
        <v>0</v>
      </c>
      <c r="AX23" s="2">
        <f t="shared" si="19"/>
        <v>0</v>
      </c>
      <c r="BC23" s="2">
        <f t="shared" si="2"/>
        <v>0</v>
      </c>
      <c r="BD23" s="2">
        <f t="shared" si="3"/>
        <v>0</v>
      </c>
      <c r="BI23" s="2">
        <f t="shared" si="4"/>
        <v>0</v>
      </c>
      <c r="BJ23" s="2">
        <f t="shared" si="20"/>
        <v>0</v>
      </c>
      <c r="BO23" s="2">
        <f t="shared" si="21"/>
        <v>0</v>
      </c>
      <c r="BP23" s="2">
        <f t="shared" si="5"/>
        <v>0</v>
      </c>
      <c r="BU23" s="2">
        <f t="shared" si="6"/>
        <v>0</v>
      </c>
      <c r="BV23" s="2">
        <f t="shared" si="7"/>
        <v>0</v>
      </c>
    </row>
    <row r="24" spans="1:78">
      <c r="A24" s="2" t="s">
        <v>298</v>
      </c>
      <c r="B24" s="5">
        <v>-69759.56</v>
      </c>
      <c r="G24" s="2">
        <f t="shared" si="24"/>
        <v>0</v>
      </c>
      <c r="H24" s="2">
        <f t="shared" si="9"/>
        <v>-69759.56</v>
      </c>
      <c r="M24" s="2">
        <f t="shared" si="11"/>
        <v>0</v>
      </c>
      <c r="N24" s="2">
        <v>0</v>
      </c>
      <c r="R24" s="496"/>
      <c r="S24" s="2">
        <f t="shared" si="13"/>
        <v>0</v>
      </c>
      <c r="T24" s="2">
        <f t="shared" si="0"/>
        <v>0</v>
      </c>
      <c r="Y24" s="2">
        <f t="shared" si="14"/>
        <v>0</v>
      </c>
      <c r="Z24" s="2">
        <f t="shared" si="15"/>
        <v>0</v>
      </c>
      <c r="AE24" s="2">
        <f t="shared" si="22"/>
        <v>0</v>
      </c>
      <c r="AF24" s="2">
        <f t="shared" si="16"/>
        <v>0</v>
      </c>
      <c r="AK24" s="2">
        <f t="shared" si="10"/>
        <v>0</v>
      </c>
      <c r="AL24" s="2">
        <f t="shared" si="17"/>
        <v>0</v>
      </c>
      <c r="AQ24" s="2">
        <f t="shared" si="23"/>
        <v>0</v>
      </c>
      <c r="AR24" s="2">
        <f t="shared" si="18"/>
        <v>0</v>
      </c>
      <c r="AW24" s="2">
        <f t="shared" si="1"/>
        <v>0</v>
      </c>
      <c r="AX24" s="2">
        <f t="shared" si="19"/>
        <v>0</v>
      </c>
      <c r="BC24" s="2">
        <f t="shared" si="2"/>
        <v>0</v>
      </c>
      <c r="BD24" s="2">
        <f t="shared" si="3"/>
        <v>0</v>
      </c>
      <c r="BI24" s="2">
        <f t="shared" si="4"/>
        <v>0</v>
      </c>
      <c r="BJ24" s="2">
        <f t="shared" si="20"/>
        <v>0</v>
      </c>
      <c r="BO24" s="2">
        <f t="shared" si="21"/>
        <v>0</v>
      </c>
      <c r="BP24" s="2">
        <f t="shared" si="5"/>
        <v>0</v>
      </c>
      <c r="BU24" s="2">
        <f t="shared" si="6"/>
        <v>0</v>
      </c>
      <c r="BV24" s="2">
        <f t="shared" si="7"/>
        <v>0</v>
      </c>
    </row>
    <row r="25" spans="1:78">
      <c r="A25" s="2" t="s">
        <v>305</v>
      </c>
      <c r="B25" s="5">
        <v>0</v>
      </c>
      <c r="G25" s="2">
        <f t="shared" si="24"/>
        <v>0</v>
      </c>
      <c r="H25" s="2">
        <f t="shared" si="9"/>
        <v>0</v>
      </c>
      <c r="M25" s="2">
        <f t="shared" si="11"/>
        <v>0</v>
      </c>
      <c r="N25" s="2">
        <f t="shared" si="12"/>
        <v>0</v>
      </c>
      <c r="S25" s="2">
        <f t="shared" si="13"/>
        <v>0</v>
      </c>
      <c r="T25" s="2">
        <f t="shared" si="0"/>
        <v>0</v>
      </c>
      <c r="Y25" s="2">
        <f t="shared" si="14"/>
        <v>0</v>
      </c>
      <c r="Z25" s="2">
        <f t="shared" si="15"/>
        <v>0</v>
      </c>
      <c r="AC25" s="5"/>
      <c r="AE25" s="2">
        <f t="shared" si="22"/>
        <v>0</v>
      </c>
      <c r="AF25" s="2">
        <f t="shared" si="16"/>
        <v>0</v>
      </c>
      <c r="AK25" s="2">
        <f t="shared" si="10"/>
        <v>0</v>
      </c>
      <c r="AL25" s="2">
        <f t="shared" si="17"/>
        <v>0</v>
      </c>
      <c r="AQ25" s="2">
        <f t="shared" si="23"/>
        <v>0</v>
      </c>
      <c r="AR25" s="2">
        <f t="shared" si="18"/>
        <v>0</v>
      </c>
      <c r="AW25" s="2">
        <f t="shared" ref="AW25:AW48" si="25">SUM(AS25:AV25)</f>
        <v>0</v>
      </c>
      <c r="AX25" s="2">
        <f t="shared" si="19"/>
        <v>0</v>
      </c>
      <c r="BC25" s="2">
        <f t="shared" si="2"/>
        <v>0</v>
      </c>
      <c r="BD25" s="2">
        <f t="shared" si="3"/>
        <v>0</v>
      </c>
      <c r="BI25" s="2">
        <f t="shared" si="4"/>
        <v>0</v>
      </c>
      <c r="BJ25" s="2">
        <f t="shared" si="20"/>
        <v>0</v>
      </c>
      <c r="BO25" s="2">
        <f t="shared" si="21"/>
        <v>0</v>
      </c>
      <c r="BP25" s="2">
        <f t="shared" si="5"/>
        <v>0</v>
      </c>
      <c r="BU25" s="2">
        <f t="shared" ref="BU25:BU48" si="26">SUM(BQ25:BT25)</f>
        <v>0</v>
      </c>
      <c r="BV25" s="2">
        <f t="shared" si="7"/>
        <v>0</v>
      </c>
    </row>
    <row r="26" spans="1:78" ht="3" customHeight="1">
      <c r="B26" s="5">
        <v>0</v>
      </c>
      <c r="G26" s="2">
        <f t="shared" si="24"/>
        <v>0</v>
      </c>
      <c r="H26" s="2">
        <f t="shared" si="9"/>
        <v>0</v>
      </c>
      <c r="M26" s="2">
        <f t="shared" si="11"/>
        <v>0</v>
      </c>
      <c r="N26" s="2">
        <f t="shared" si="12"/>
        <v>0</v>
      </c>
      <c r="S26" s="2">
        <f t="shared" si="13"/>
        <v>0</v>
      </c>
      <c r="T26" s="2">
        <f t="shared" si="0"/>
        <v>0</v>
      </c>
      <c r="Y26" s="2">
        <f t="shared" si="14"/>
        <v>0</v>
      </c>
      <c r="Z26" s="2">
        <f t="shared" si="15"/>
        <v>0</v>
      </c>
      <c r="AE26" s="2">
        <f t="shared" si="22"/>
        <v>0</v>
      </c>
      <c r="AF26" s="2">
        <f t="shared" si="16"/>
        <v>0</v>
      </c>
      <c r="AK26" s="2">
        <f t="shared" si="10"/>
        <v>0</v>
      </c>
      <c r="AL26" s="2">
        <f t="shared" si="17"/>
        <v>0</v>
      </c>
      <c r="AQ26" s="2">
        <f t="shared" si="23"/>
        <v>0</v>
      </c>
      <c r="AR26" s="2">
        <f t="shared" si="18"/>
        <v>0</v>
      </c>
      <c r="AW26" s="2">
        <f t="shared" si="25"/>
        <v>0</v>
      </c>
      <c r="AX26" s="2">
        <f t="shared" si="19"/>
        <v>0</v>
      </c>
      <c r="BC26" s="2">
        <f t="shared" si="2"/>
        <v>0</v>
      </c>
      <c r="BD26" s="2">
        <f t="shared" si="3"/>
        <v>0</v>
      </c>
      <c r="BI26" s="2">
        <f t="shared" si="4"/>
        <v>0</v>
      </c>
      <c r="BJ26" s="2">
        <f t="shared" si="20"/>
        <v>0</v>
      </c>
      <c r="BO26" s="2">
        <f t="shared" si="21"/>
        <v>0</v>
      </c>
      <c r="BP26" s="2">
        <f t="shared" si="5"/>
        <v>0</v>
      </c>
      <c r="BU26" s="2">
        <f t="shared" si="26"/>
        <v>0</v>
      </c>
      <c r="BV26" s="2">
        <f t="shared" si="7"/>
        <v>0</v>
      </c>
    </row>
    <row r="27" spans="1:78">
      <c r="A27" s="2" t="s">
        <v>103</v>
      </c>
      <c r="B27" s="5">
        <v>0</v>
      </c>
      <c r="G27" s="2">
        <f t="shared" si="24"/>
        <v>0</v>
      </c>
      <c r="H27" s="2">
        <f t="shared" si="9"/>
        <v>0</v>
      </c>
      <c r="L27" s="5"/>
      <c r="M27" s="2">
        <f t="shared" si="11"/>
        <v>0</v>
      </c>
      <c r="N27" s="2">
        <f t="shared" si="12"/>
        <v>0</v>
      </c>
      <c r="Q27" s="518"/>
      <c r="S27" s="2">
        <f t="shared" si="13"/>
        <v>0</v>
      </c>
      <c r="T27" s="2">
        <f t="shared" si="0"/>
        <v>0</v>
      </c>
      <c r="Y27" s="2">
        <f t="shared" si="14"/>
        <v>0</v>
      </c>
      <c r="Z27" s="2">
        <f t="shared" si="15"/>
        <v>0</v>
      </c>
      <c r="AE27" s="2">
        <f t="shared" si="22"/>
        <v>0</v>
      </c>
      <c r="AF27" s="2">
        <f t="shared" si="16"/>
        <v>0</v>
      </c>
      <c r="AK27" s="2">
        <f t="shared" si="10"/>
        <v>0</v>
      </c>
      <c r="AL27" s="2">
        <f t="shared" si="17"/>
        <v>0</v>
      </c>
      <c r="AQ27" s="2">
        <f t="shared" si="23"/>
        <v>0</v>
      </c>
      <c r="AR27" s="2">
        <f t="shared" si="18"/>
        <v>0</v>
      </c>
      <c r="AW27" s="2">
        <f>SUM(AS27:AV27)</f>
        <v>0</v>
      </c>
      <c r="AX27" s="2">
        <f>AR27+AW27</f>
        <v>0</v>
      </c>
      <c r="BB27" s="523"/>
      <c r="BC27" s="2">
        <f t="shared" si="2"/>
        <v>0</v>
      </c>
      <c r="BD27" s="2">
        <f>AX27+BC27</f>
        <v>0</v>
      </c>
      <c r="BI27" s="2">
        <f t="shared" si="4"/>
        <v>0</v>
      </c>
      <c r="BJ27" s="2">
        <f t="shared" si="20"/>
        <v>0</v>
      </c>
      <c r="BO27" s="2">
        <f t="shared" si="21"/>
        <v>0</v>
      </c>
      <c r="BP27" s="2">
        <f t="shared" si="5"/>
        <v>0</v>
      </c>
      <c r="BU27" s="2">
        <f t="shared" si="26"/>
        <v>0</v>
      </c>
      <c r="BV27" s="2">
        <f t="shared" si="7"/>
        <v>0</v>
      </c>
      <c r="BZ27" s="523"/>
    </row>
    <row r="28" spans="1:78">
      <c r="A28" s="2" t="s">
        <v>522</v>
      </c>
      <c r="B28" s="5">
        <v>0</v>
      </c>
      <c r="G28" s="2">
        <f t="shared" si="24"/>
        <v>0</v>
      </c>
      <c r="H28" s="2">
        <f t="shared" si="9"/>
        <v>0</v>
      </c>
      <c r="L28" s="5"/>
      <c r="M28" s="2">
        <v>0</v>
      </c>
      <c r="N28" s="2">
        <f t="shared" si="12"/>
        <v>0</v>
      </c>
      <c r="Q28" s="518"/>
      <c r="BB28" s="523"/>
      <c r="BZ28" s="523"/>
    </row>
    <row r="29" spans="1:78">
      <c r="A29" s="2" t="s">
        <v>104</v>
      </c>
      <c r="B29" s="5">
        <v>0</v>
      </c>
      <c r="G29" s="2">
        <f t="shared" si="24"/>
        <v>0</v>
      </c>
      <c r="H29" s="2">
        <f t="shared" si="9"/>
        <v>0</v>
      </c>
      <c r="M29" s="2">
        <f t="shared" si="11"/>
        <v>0</v>
      </c>
      <c r="N29" s="2">
        <f t="shared" si="12"/>
        <v>0</v>
      </c>
      <c r="S29" s="2">
        <f t="shared" si="13"/>
        <v>0</v>
      </c>
      <c r="T29" s="2">
        <f t="shared" si="0"/>
        <v>0</v>
      </c>
      <c r="Y29" s="2">
        <f t="shared" si="14"/>
        <v>0</v>
      </c>
      <c r="Z29" s="2">
        <f t="shared" si="15"/>
        <v>0</v>
      </c>
      <c r="AE29" s="2">
        <f t="shared" si="22"/>
        <v>0</v>
      </c>
      <c r="AF29" s="2">
        <f t="shared" si="16"/>
        <v>0</v>
      </c>
      <c r="AK29" s="2">
        <f t="shared" si="10"/>
        <v>0</v>
      </c>
      <c r="AL29" s="2">
        <f t="shared" si="17"/>
        <v>0</v>
      </c>
      <c r="AQ29" s="2">
        <f t="shared" si="23"/>
        <v>0</v>
      </c>
      <c r="AR29" s="2">
        <f t="shared" si="18"/>
        <v>0</v>
      </c>
      <c r="AW29" s="2">
        <f t="shared" si="25"/>
        <v>0</v>
      </c>
      <c r="AX29" s="2">
        <f t="shared" si="19"/>
        <v>0</v>
      </c>
      <c r="BC29" s="2">
        <f t="shared" si="2"/>
        <v>0</v>
      </c>
      <c r="BD29" s="2">
        <f t="shared" si="3"/>
        <v>0</v>
      </c>
      <c r="BI29" s="2">
        <f t="shared" si="4"/>
        <v>0</v>
      </c>
      <c r="BJ29" s="2">
        <f t="shared" si="20"/>
        <v>0</v>
      </c>
      <c r="BO29" s="2">
        <f t="shared" si="21"/>
        <v>0</v>
      </c>
      <c r="BP29" s="2">
        <f t="shared" si="5"/>
        <v>0</v>
      </c>
      <c r="BU29" s="2">
        <f t="shared" si="26"/>
        <v>0</v>
      </c>
      <c r="BV29" s="2">
        <f t="shared" si="7"/>
        <v>0</v>
      </c>
    </row>
    <row r="30" spans="1:78">
      <c r="A30" s="2" t="s">
        <v>105</v>
      </c>
      <c r="B30" s="5">
        <v>0</v>
      </c>
      <c r="G30" s="2">
        <f t="shared" si="24"/>
        <v>0</v>
      </c>
      <c r="H30" s="2">
        <f t="shared" si="9"/>
        <v>0</v>
      </c>
      <c r="M30" s="2">
        <f t="shared" si="11"/>
        <v>0</v>
      </c>
      <c r="N30" s="2">
        <f t="shared" si="12"/>
        <v>0</v>
      </c>
      <c r="Q30" s="524"/>
      <c r="S30" s="2">
        <f t="shared" si="13"/>
        <v>0</v>
      </c>
      <c r="T30" s="2">
        <f t="shared" si="0"/>
        <v>0</v>
      </c>
      <c r="Y30" s="2">
        <f t="shared" si="14"/>
        <v>0</v>
      </c>
      <c r="Z30" s="2">
        <f t="shared" si="15"/>
        <v>0</v>
      </c>
      <c r="AE30" s="2">
        <f t="shared" si="22"/>
        <v>0</v>
      </c>
      <c r="AF30" s="2">
        <f t="shared" si="16"/>
        <v>0</v>
      </c>
      <c r="AK30" s="2">
        <f t="shared" si="10"/>
        <v>0</v>
      </c>
      <c r="AL30" s="2">
        <f t="shared" si="17"/>
        <v>0</v>
      </c>
      <c r="AQ30" s="2">
        <f t="shared" si="23"/>
        <v>0</v>
      </c>
      <c r="AR30" s="2">
        <f t="shared" si="18"/>
        <v>0</v>
      </c>
      <c r="AW30" s="2">
        <f t="shared" si="25"/>
        <v>0</v>
      </c>
      <c r="AX30" s="2">
        <f t="shared" si="19"/>
        <v>0</v>
      </c>
      <c r="BC30" s="2">
        <f t="shared" si="2"/>
        <v>0</v>
      </c>
      <c r="BD30" s="2">
        <f t="shared" si="3"/>
        <v>0</v>
      </c>
      <c r="BI30" s="2">
        <f t="shared" si="4"/>
        <v>0</v>
      </c>
      <c r="BJ30" s="2">
        <f t="shared" si="20"/>
        <v>0</v>
      </c>
      <c r="BO30" s="2">
        <f t="shared" si="21"/>
        <v>0</v>
      </c>
      <c r="BP30" s="2">
        <f t="shared" si="5"/>
        <v>0</v>
      </c>
      <c r="BU30" s="2">
        <f t="shared" si="26"/>
        <v>0</v>
      </c>
      <c r="BV30" s="2">
        <f t="shared" si="7"/>
        <v>0</v>
      </c>
    </row>
    <row r="31" spans="1:78">
      <c r="A31" s="2" t="s">
        <v>106</v>
      </c>
      <c r="B31" s="5">
        <v>0</v>
      </c>
      <c r="G31" s="2">
        <f t="shared" si="24"/>
        <v>0</v>
      </c>
      <c r="H31" s="2">
        <f t="shared" si="9"/>
        <v>0</v>
      </c>
      <c r="M31" s="2">
        <f t="shared" si="11"/>
        <v>0</v>
      </c>
      <c r="N31" s="2">
        <f t="shared" si="12"/>
        <v>0</v>
      </c>
      <c r="Q31" s="524"/>
      <c r="S31" s="2">
        <f t="shared" si="13"/>
        <v>0</v>
      </c>
      <c r="T31" s="2">
        <f t="shared" si="0"/>
        <v>0</v>
      </c>
      <c r="Y31" s="2">
        <f t="shared" si="14"/>
        <v>0</v>
      </c>
      <c r="Z31" s="2">
        <f t="shared" si="15"/>
        <v>0</v>
      </c>
      <c r="AC31" s="5"/>
      <c r="AE31" s="2">
        <f t="shared" si="22"/>
        <v>0</v>
      </c>
      <c r="AF31" s="2">
        <f t="shared" si="16"/>
        <v>0</v>
      </c>
      <c r="AI31" s="5"/>
      <c r="AK31" s="2">
        <f t="shared" si="10"/>
        <v>0</v>
      </c>
      <c r="AL31" s="2">
        <f>AF31+AK31</f>
        <v>0</v>
      </c>
      <c r="AO31" s="5"/>
      <c r="AQ31" s="2">
        <f t="shared" si="23"/>
        <v>0</v>
      </c>
      <c r="AR31" s="2">
        <f t="shared" si="18"/>
        <v>0</v>
      </c>
      <c r="AU31" s="5"/>
      <c r="AW31" s="2">
        <f t="shared" si="25"/>
        <v>0</v>
      </c>
      <c r="AX31" s="2">
        <f t="shared" si="19"/>
        <v>0</v>
      </c>
      <c r="BA31" s="5"/>
      <c r="BC31" s="2">
        <f t="shared" si="2"/>
        <v>0</v>
      </c>
      <c r="BD31" s="2">
        <f t="shared" si="3"/>
        <v>0</v>
      </c>
      <c r="BG31" s="5"/>
      <c r="BI31" s="2">
        <f t="shared" si="4"/>
        <v>0</v>
      </c>
      <c r="BJ31" s="2">
        <f t="shared" si="20"/>
        <v>0</v>
      </c>
      <c r="BM31" s="5"/>
      <c r="BO31" s="2">
        <f t="shared" si="21"/>
        <v>0</v>
      </c>
      <c r="BP31" s="2">
        <f t="shared" si="5"/>
        <v>0</v>
      </c>
      <c r="BS31" s="5"/>
      <c r="BU31" s="2">
        <f t="shared" si="26"/>
        <v>0</v>
      </c>
      <c r="BV31" s="2">
        <f t="shared" si="7"/>
        <v>0</v>
      </c>
      <c r="BX31" s="5"/>
    </row>
    <row r="32" spans="1:78">
      <c r="A32" s="2" t="s">
        <v>107</v>
      </c>
      <c r="B32" s="5">
        <v>0</v>
      </c>
      <c r="G32" s="2">
        <f t="shared" si="24"/>
        <v>0</v>
      </c>
      <c r="H32" s="2">
        <f t="shared" si="9"/>
        <v>0</v>
      </c>
      <c r="M32" s="2">
        <f t="shared" si="11"/>
        <v>0</v>
      </c>
      <c r="N32" s="2">
        <f t="shared" si="12"/>
        <v>0</v>
      </c>
      <c r="Q32" s="517"/>
      <c r="S32" s="2">
        <f>SUM(O32:R32)</f>
        <v>0</v>
      </c>
      <c r="T32" s="2">
        <f t="shared" si="0"/>
        <v>0</v>
      </c>
      <c r="Y32" s="2">
        <f t="shared" si="14"/>
        <v>0</v>
      </c>
      <c r="Z32" s="2">
        <f t="shared" si="15"/>
        <v>0</v>
      </c>
      <c r="AE32" s="2">
        <f t="shared" si="22"/>
        <v>0</v>
      </c>
      <c r="AF32" s="2">
        <f>Z32+AE32</f>
        <v>0</v>
      </c>
      <c r="AI32" s="5"/>
      <c r="AK32" s="2">
        <f t="shared" si="10"/>
        <v>0</v>
      </c>
      <c r="AL32" s="2">
        <f>AF32+AK32</f>
        <v>0</v>
      </c>
      <c r="AO32" s="5"/>
      <c r="AQ32" s="2">
        <f t="shared" si="23"/>
        <v>0</v>
      </c>
      <c r="AR32" s="2">
        <f t="shared" si="18"/>
        <v>0</v>
      </c>
      <c r="AU32" s="5"/>
      <c r="AW32" s="2">
        <f t="shared" si="25"/>
        <v>0</v>
      </c>
      <c r="AX32" s="2">
        <f t="shared" si="19"/>
        <v>0</v>
      </c>
      <c r="BA32" s="5"/>
      <c r="BC32" s="2">
        <f t="shared" si="2"/>
        <v>0</v>
      </c>
      <c r="BD32" s="2">
        <f t="shared" si="3"/>
        <v>0</v>
      </c>
      <c r="BG32" s="5"/>
      <c r="BI32" s="2">
        <f t="shared" si="4"/>
        <v>0</v>
      </c>
      <c r="BJ32" s="2">
        <f t="shared" si="20"/>
        <v>0</v>
      </c>
      <c r="BM32" s="5"/>
      <c r="BO32" s="2">
        <f t="shared" si="21"/>
        <v>0</v>
      </c>
      <c r="BP32" s="2">
        <f t="shared" si="5"/>
        <v>0</v>
      </c>
      <c r="BS32" s="5"/>
      <c r="BU32" s="2">
        <f t="shared" si="26"/>
        <v>0</v>
      </c>
      <c r="BV32" s="2">
        <f t="shared" si="7"/>
        <v>0</v>
      </c>
      <c r="BX32" s="5"/>
    </row>
    <row r="33" spans="1:77">
      <c r="A33" s="2" t="s">
        <v>108</v>
      </c>
      <c r="B33" s="5">
        <v>-4.9999999998817657E-3</v>
      </c>
      <c r="G33" s="2">
        <f t="shared" si="24"/>
        <v>0</v>
      </c>
      <c r="H33" s="2">
        <f t="shared" si="9"/>
        <v>-4.9999999998817657E-3</v>
      </c>
      <c r="M33" s="2">
        <f t="shared" si="11"/>
        <v>0</v>
      </c>
      <c r="N33" s="2">
        <f t="shared" si="12"/>
        <v>-4.9999999998817657E-3</v>
      </c>
      <c r="Q33" s="517"/>
      <c r="R33" s="497"/>
      <c r="S33" s="2">
        <f t="shared" si="13"/>
        <v>0</v>
      </c>
      <c r="T33" s="2">
        <f t="shared" si="0"/>
        <v>-4.9999999998817657E-3</v>
      </c>
      <c r="Y33" s="2">
        <f t="shared" si="14"/>
        <v>0</v>
      </c>
      <c r="Z33" s="2">
        <f t="shared" si="15"/>
        <v>-4.9999999998817657E-3</v>
      </c>
      <c r="AE33" s="2">
        <f t="shared" si="22"/>
        <v>0</v>
      </c>
      <c r="AF33" s="2">
        <f t="shared" si="16"/>
        <v>-4.9999999998817657E-3</v>
      </c>
      <c r="AK33" s="2">
        <f t="shared" si="10"/>
        <v>0</v>
      </c>
      <c r="AL33" s="2">
        <f t="shared" si="17"/>
        <v>-4.9999999998817657E-3</v>
      </c>
      <c r="AQ33" s="2">
        <f t="shared" si="23"/>
        <v>0</v>
      </c>
      <c r="AR33" s="2">
        <f t="shared" si="18"/>
        <v>-4.9999999998817657E-3</v>
      </c>
      <c r="AW33" s="2">
        <f t="shared" si="25"/>
        <v>0</v>
      </c>
      <c r="AX33" s="2">
        <f t="shared" si="19"/>
        <v>-4.9999999998817657E-3</v>
      </c>
      <c r="BC33" s="2">
        <f t="shared" si="2"/>
        <v>0</v>
      </c>
      <c r="BD33" s="2">
        <f t="shared" si="3"/>
        <v>-4.9999999998817657E-3</v>
      </c>
      <c r="BI33" s="2">
        <f t="shared" si="4"/>
        <v>0</v>
      </c>
      <c r="BJ33" s="2">
        <f t="shared" si="20"/>
        <v>-4.9999999998817657E-3</v>
      </c>
      <c r="BO33" s="2">
        <f t="shared" si="21"/>
        <v>0</v>
      </c>
      <c r="BP33" s="2">
        <f t="shared" si="5"/>
        <v>-4.9999999998817657E-3</v>
      </c>
      <c r="BU33" s="2">
        <f t="shared" si="26"/>
        <v>0</v>
      </c>
      <c r="BV33" s="2">
        <f t="shared" si="7"/>
        <v>-4.9999999998817657E-3</v>
      </c>
    </row>
    <row r="34" spans="1:77">
      <c r="A34" s="2" t="s">
        <v>109</v>
      </c>
      <c r="B34" s="5">
        <v>0</v>
      </c>
      <c r="G34" s="2">
        <f t="shared" si="24"/>
        <v>0</v>
      </c>
      <c r="H34" s="2">
        <f t="shared" si="9"/>
        <v>0</v>
      </c>
      <c r="M34" s="2">
        <f t="shared" si="11"/>
        <v>0</v>
      </c>
      <c r="N34" s="2">
        <f t="shared" si="12"/>
        <v>0</v>
      </c>
      <c r="Q34" s="517"/>
      <c r="R34" s="497"/>
      <c r="S34" s="2">
        <f t="shared" si="13"/>
        <v>0</v>
      </c>
      <c r="T34" s="2">
        <f t="shared" si="0"/>
        <v>0</v>
      </c>
      <c r="Y34" s="2">
        <f t="shared" si="14"/>
        <v>0</v>
      </c>
      <c r="Z34" s="2">
        <f t="shared" si="15"/>
        <v>0</v>
      </c>
      <c r="AE34" s="2">
        <f t="shared" si="22"/>
        <v>0</v>
      </c>
      <c r="AF34" s="2">
        <f t="shared" si="16"/>
        <v>0</v>
      </c>
      <c r="AK34" s="2">
        <f t="shared" si="10"/>
        <v>0</v>
      </c>
      <c r="AL34" s="2">
        <f t="shared" si="17"/>
        <v>0</v>
      </c>
      <c r="AQ34" s="2">
        <f t="shared" si="23"/>
        <v>0</v>
      </c>
      <c r="AR34" s="2">
        <f t="shared" si="18"/>
        <v>0</v>
      </c>
      <c r="AW34" s="2">
        <f t="shared" si="25"/>
        <v>0</v>
      </c>
      <c r="AX34" s="2">
        <f t="shared" si="19"/>
        <v>0</v>
      </c>
      <c r="BC34" s="2">
        <f t="shared" si="2"/>
        <v>0</v>
      </c>
      <c r="BD34" s="2">
        <f t="shared" si="3"/>
        <v>0</v>
      </c>
      <c r="BI34" s="2">
        <f t="shared" si="4"/>
        <v>0</v>
      </c>
      <c r="BJ34" s="2">
        <f t="shared" si="20"/>
        <v>0</v>
      </c>
      <c r="BO34" s="2">
        <f t="shared" si="21"/>
        <v>0</v>
      </c>
      <c r="BP34" s="2">
        <f t="shared" si="5"/>
        <v>0</v>
      </c>
      <c r="BU34" s="2">
        <f t="shared" si="26"/>
        <v>0</v>
      </c>
      <c r="BV34" s="2">
        <f t="shared" si="7"/>
        <v>0</v>
      </c>
    </row>
    <row r="35" spans="1:77">
      <c r="A35" s="2" t="s">
        <v>416</v>
      </c>
      <c r="B35" s="5">
        <v>0</v>
      </c>
      <c r="G35" s="2">
        <f t="shared" si="24"/>
        <v>0</v>
      </c>
      <c r="H35" s="2">
        <f t="shared" si="9"/>
        <v>0</v>
      </c>
      <c r="M35" s="2">
        <f t="shared" si="11"/>
        <v>0</v>
      </c>
      <c r="N35" s="2">
        <f t="shared" si="12"/>
        <v>0</v>
      </c>
      <c r="Q35" s="517"/>
      <c r="S35" s="2">
        <f t="shared" si="13"/>
        <v>0</v>
      </c>
      <c r="T35" s="2">
        <f t="shared" si="0"/>
        <v>0</v>
      </c>
      <c r="Y35" s="2">
        <f t="shared" si="14"/>
        <v>0</v>
      </c>
      <c r="Z35" s="2">
        <f t="shared" si="15"/>
        <v>0</v>
      </c>
      <c r="AE35" s="2">
        <f t="shared" si="22"/>
        <v>0</v>
      </c>
      <c r="AF35" s="2">
        <f t="shared" si="16"/>
        <v>0</v>
      </c>
      <c r="AK35" s="2">
        <f t="shared" si="10"/>
        <v>0</v>
      </c>
      <c r="AL35" s="2">
        <f t="shared" si="17"/>
        <v>0</v>
      </c>
      <c r="AQ35" s="2">
        <f t="shared" si="23"/>
        <v>0</v>
      </c>
      <c r="AR35" s="2">
        <f t="shared" si="18"/>
        <v>0</v>
      </c>
      <c r="AW35" s="2">
        <f t="shared" si="25"/>
        <v>0</v>
      </c>
      <c r="AX35" s="2">
        <f t="shared" si="19"/>
        <v>0</v>
      </c>
      <c r="BC35" s="2">
        <f t="shared" si="2"/>
        <v>0</v>
      </c>
      <c r="BD35" s="2">
        <f t="shared" si="3"/>
        <v>0</v>
      </c>
      <c r="BI35" s="2">
        <f t="shared" si="4"/>
        <v>0</v>
      </c>
      <c r="BJ35" s="2">
        <f t="shared" si="20"/>
        <v>0</v>
      </c>
      <c r="BO35" s="2">
        <f t="shared" si="21"/>
        <v>0</v>
      </c>
      <c r="BP35" s="2">
        <f t="shared" si="5"/>
        <v>0</v>
      </c>
      <c r="BU35" s="2">
        <f>SUM(BQ35:BT35)</f>
        <v>0</v>
      </c>
      <c r="BV35" s="2">
        <f t="shared" si="7"/>
        <v>0</v>
      </c>
    </row>
    <row r="36" spans="1:77">
      <c r="A36" s="2" t="s">
        <v>369</v>
      </c>
      <c r="B36" s="5">
        <v>4.9999999999954525E-3</v>
      </c>
      <c r="G36" s="2">
        <f t="shared" si="24"/>
        <v>0</v>
      </c>
      <c r="H36" s="2">
        <f t="shared" si="9"/>
        <v>4.9999999999954525E-3</v>
      </c>
      <c r="M36" s="2">
        <f>SUM(I36:L36)</f>
        <v>0</v>
      </c>
      <c r="N36" s="2">
        <f>H36+M36</f>
        <v>4.9999999999954525E-3</v>
      </c>
      <c r="R36" s="497"/>
      <c r="S36" s="2">
        <f>SUM(O36:R36)</f>
        <v>0</v>
      </c>
      <c r="T36" s="2">
        <f t="shared" si="0"/>
        <v>4.9999999999954525E-3</v>
      </c>
      <c r="Y36" s="2">
        <f>SUM(U36:X36)</f>
        <v>0</v>
      </c>
      <c r="Z36" s="2">
        <f>T36+Y36</f>
        <v>4.9999999999954525E-3</v>
      </c>
      <c r="AE36" s="2">
        <f t="shared" si="22"/>
        <v>0</v>
      </c>
      <c r="AF36" s="2">
        <f>Z36+AE36</f>
        <v>4.9999999999954525E-3</v>
      </c>
      <c r="AK36" s="2">
        <f t="shared" si="10"/>
        <v>0</v>
      </c>
      <c r="AL36" s="2">
        <f t="shared" si="17"/>
        <v>4.9999999999954525E-3</v>
      </c>
      <c r="AQ36" s="2">
        <f>SUM(AM36:AP36)</f>
        <v>0</v>
      </c>
      <c r="AR36" s="2">
        <f t="shared" si="18"/>
        <v>4.9999999999954525E-3</v>
      </c>
      <c r="AW36" s="2">
        <f>SUM(AS36:AV36)</f>
        <v>0</v>
      </c>
      <c r="AX36" s="2">
        <f t="shared" si="19"/>
        <v>4.9999999999954525E-3</v>
      </c>
      <c r="BC36" s="2">
        <f t="shared" si="2"/>
        <v>0</v>
      </c>
      <c r="BD36" s="2">
        <f t="shared" si="3"/>
        <v>4.9999999999954525E-3</v>
      </c>
      <c r="BI36" s="2">
        <f t="shared" si="4"/>
        <v>0</v>
      </c>
      <c r="BJ36" s="2">
        <f t="shared" si="20"/>
        <v>4.9999999999954525E-3</v>
      </c>
      <c r="BO36" s="2">
        <f t="shared" si="21"/>
        <v>0</v>
      </c>
      <c r="BP36" s="2">
        <f t="shared" si="5"/>
        <v>4.9999999999954525E-3</v>
      </c>
      <c r="BU36" s="2">
        <f>SUM(BQ36:BT36)</f>
        <v>0</v>
      </c>
      <c r="BV36" s="2">
        <f t="shared" si="7"/>
        <v>4.9999999999954525E-3</v>
      </c>
    </row>
    <row r="37" spans="1:77">
      <c r="A37" s="2" t="s">
        <v>111</v>
      </c>
      <c r="B37" s="5">
        <v>0</v>
      </c>
      <c r="G37" s="2">
        <f t="shared" si="24"/>
        <v>0</v>
      </c>
      <c r="H37" s="2">
        <f t="shared" si="9"/>
        <v>0</v>
      </c>
      <c r="M37" s="2">
        <f t="shared" si="11"/>
        <v>0</v>
      </c>
      <c r="N37" s="2">
        <f t="shared" si="12"/>
        <v>0</v>
      </c>
      <c r="Q37" s="517"/>
      <c r="S37" s="2">
        <f t="shared" si="13"/>
        <v>0</v>
      </c>
      <c r="T37" s="2">
        <f t="shared" si="0"/>
        <v>0</v>
      </c>
      <c r="Y37" s="2">
        <f t="shared" si="14"/>
        <v>0</v>
      </c>
      <c r="Z37" s="2">
        <f t="shared" si="15"/>
        <v>0</v>
      </c>
      <c r="AE37" s="2">
        <f t="shared" si="22"/>
        <v>0</v>
      </c>
      <c r="AF37" s="2">
        <f t="shared" si="16"/>
        <v>0</v>
      </c>
      <c r="AK37" s="2">
        <f t="shared" si="10"/>
        <v>0</v>
      </c>
      <c r="AL37" s="2">
        <f t="shared" si="17"/>
        <v>0</v>
      </c>
      <c r="AQ37" s="2">
        <f t="shared" si="23"/>
        <v>0</v>
      </c>
      <c r="AR37" s="2">
        <f t="shared" si="18"/>
        <v>0</v>
      </c>
      <c r="AW37" s="2">
        <f t="shared" si="25"/>
        <v>0</v>
      </c>
      <c r="AX37" s="2">
        <f t="shared" si="19"/>
        <v>0</v>
      </c>
      <c r="BC37" s="2">
        <f t="shared" si="2"/>
        <v>0</v>
      </c>
      <c r="BD37" s="2">
        <f t="shared" si="3"/>
        <v>0</v>
      </c>
      <c r="BI37" s="2">
        <f t="shared" si="4"/>
        <v>0</v>
      </c>
      <c r="BJ37" s="2">
        <f t="shared" si="20"/>
        <v>0</v>
      </c>
      <c r="BO37" s="2">
        <f t="shared" si="21"/>
        <v>0</v>
      </c>
      <c r="BP37" s="2">
        <f t="shared" si="5"/>
        <v>0</v>
      </c>
      <c r="BU37" s="2">
        <f t="shared" si="26"/>
        <v>0</v>
      </c>
      <c r="BV37" s="2">
        <f t="shared" si="7"/>
        <v>0</v>
      </c>
    </row>
    <row r="38" spans="1:77">
      <c r="A38" s="2" t="s">
        <v>112</v>
      </c>
      <c r="B38" s="5">
        <v>0</v>
      </c>
      <c r="G38" s="2">
        <f t="shared" si="24"/>
        <v>0</v>
      </c>
      <c r="H38" s="2">
        <f t="shared" si="9"/>
        <v>0</v>
      </c>
      <c r="M38" s="2">
        <f t="shared" si="11"/>
        <v>0</v>
      </c>
      <c r="N38" s="2">
        <f t="shared" si="12"/>
        <v>0</v>
      </c>
      <c r="S38" s="2">
        <f t="shared" si="13"/>
        <v>0</v>
      </c>
      <c r="T38" s="2">
        <f t="shared" si="0"/>
        <v>0</v>
      </c>
      <c r="Y38" s="2">
        <f t="shared" si="14"/>
        <v>0</v>
      </c>
      <c r="Z38" s="2">
        <f t="shared" si="15"/>
        <v>0</v>
      </c>
      <c r="AE38" s="2">
        <f t="shared" si="22"/>
        <v>0</v>
      </c>
      <c r="AF38" s="2">
        <f t="shared" si="16"/>
        <v>0</v>
      </c>
      <c r="AK38" s="2">
        <f t="shared" si="10"/>
        <v>0</v>
      </c>
      <c r="AL38" s="2">
        <f t="shared" si="17"/>
        <v>0</v>
      </c>
      <c r="AQ38" s="2">
        <f t="shared" si="23"/>
        <v>0</v>
      </c>
      <c r="AR38" s="2">
        <f t="shared" si="18"/>
        <v>0</v>
      </c>
      <c r="AW38" s="2">
        <f t="shared" si="25"/>
        <v>0</v>
      </c>
      <c r="AX38" s="2">
        <f t="shared" si="19"/>
        <v>0</v>
      </c>
      <c r="BC38" s="2">
        <f t="shared" si="2"/>
        <v>0</v>
      </c>
      <c r="BD38" s="2">
        <f t="shared" si="3"/>
        <v>0</v>
      </c>
      <c r="BI38" s="2">
        <f t="shared" si="4"/>
        <v>0</v>
      </c>
      <c r="BJ38" s="2">
        <f t="shared" si="20"/>
        <v>0</v>
      </c>
      <c r="BO38" s="2">
        <f t="shared" si="21"/>
        <v>0</v>
      </c>
      <c r="BP38" s="2">
        <f t="shared" si="5"/>
        <v>0</v>
      </c>
      <c r="BU38" s="2">
        <f t="shared" si="26"/>
        <v>0</v>
      </c>
      <c r="BV38" s="2">
        <f t="shared" si="7"/>
        <v>0</v>
      </c>
    </row>
    <row r="39" spans="1:77">
      <c r="A39" s="2" t="s">
        <v>368</v>
      </c>
      <c r="B39" s="5">
        <v>0</v>
      </c>
      <c r="G39" s="2">
        <f t="shared" si="24"/>
        <v>0</v>
      </c>
      <c r="H39" s="2">
        <f t="shared" ref="H39:H71" si="27">B39+G39</f>
        <v>0</v>
      </c>
      <c r="M39" s="2">
        <f>SUM(I39:L39)</f>
        <v>0</v>
      </c>
      <c r="N39" s="2">
        <f>H39+M39</f>
        <v>0</v>
      </c>
      <c r="Q39" s="518"/>
      <c r="S39" s="2">
        <f>SUM(O39:R39)</f>
        <v>0</v>
      </c>
      <c r="T39" s="2">
        <f t="shared" ref="T39:T72" si="28">N39+S39</f>
        <v>0</v>
      </c>
      <c r="Y39" s="2">
        <f>SUM(U39:X39)</f>
        <v>0</v>
      </c>
      <c r="Z39" s="2">
        <f>T39+Y39</f>
        <v>0</v>
      </c>
      <c r="AE39" s="2">
        <f t="shared" si="22"/>
        <v>0</v>
      </c>
      <c r="AF39" s="2">
        <f>Z39+AE39</f>
        <v>0</v>
      </c>
      <c r="AK39" s="2">
        <f t="shared" si="10"/>
        <v>0</v>
      </c>
      <c r="AL39" s="2">
        <f t="shared" si="17"/>
        <v>0</v>
      </c>
      <c r="AQ39" s="2">
        <f>SUM(AM39:AP39)</f>
        <v>0</v>
      </c>
      <c r="AR39" s="2">
        <f t="shared" si="18"/>
        <v>0</v>
      </c>
      <c r="AW39" s="2">
        <f>SUM(AS39:AV39)</f>
        <v>0</v>
      </c>
      <c r="AX39" s="2">
        <f t="shared" si="19"/>
        <v>0</v>
      </c>
      <c r="BC39" s="2">
        <f t="shared" si="2"/>
        <v>0</v>
      </c>
      <c r="BD39" s="2">
        <f t="shared" si="3"/>
        <v>0</v>
      </c>
      <c r="BI39" s="2">
        <f t="shared" si="4"/>
        <v>0</v>
      </c>
      <c r="BJ39" s="2">
        <f t="shared" si="20"/>
        <v>0</v>
      </c>
      <c r="BO39" s="2">
        <f t="shared" si="21"/>
        <v>0</v>
      </c>
      <c r="BP39" s="2">
        <f t="shared" si="5"/>
        <v>0</v>
      </c>
      <c r="BU39" s="2">
        <f>SUM(BQ39:BT39)</f>
        <v>0</v>
      </c>
      <c r="BV39" s="2">
        <f t="shared" ref="BV39:BV71" si="29">BP39+BU39</f>
        <v>0</v>
      </c>
    </row>
    <row r="40" spans="1:77">
      <c r="A40" s="2" t="s">
        <v>330</v>
      </c>
      <c r="B40" s="5">
        <v>0</v>
      </c>
      <c r="G40" s="2">
        <f t="shared" si="24"/>
        <v>0</v>
      </c>
      <c r="H40" s="2">
        <f t="shared" si="27"/>
        <v>0</v>
      </c>
      <c r="M40" s="2">
        <f>SUM(I40:L40)</f>
        <v>0</v>
      </c>
      <c r="N40" s="2">
        <f t="shared" si="12"/>
        <v>0</v>
      </c>
      <c r="S40" s="2">
        <f t="shared" si="13"/>
        <v>0</v>
      </c>
      <c r="T40" s="2">
        <f t="shared" si="28"/>
        <v>0</v>
      </c>
      <c r="Y40" s="2">
        <f t="shared" si="14"/>
        <v>0</v>
      </c>
      <c r="Z40" s="2">
        <f t="shared" si="15"/>
        <v>0</v>
      </c>
      <c r="AE40" s="2">
        <f t="shared" si="22"/>
        <v>0</v>
      </c>
      <c r="AF40" s="2">
        <f t="shared" si="16"/>
        <v>0</v>
      </c>
      <c r="AK40" s="2">
        <f t="shared" si="10"/>
        <v>0</v>
      </c>
      <c r="AL40" s="2">
        <f t="shared" si="17"/>
        <v>0</v>
      </c>
      <c r="AQ40" s="2">
        <f t="shared" si="23"/>
        <v>0</v>
      </c>
      <c r="AR40" s="2">
        <f t="shared" si="18"/>
        <v>0</v>
      </c>
      <c r="AW40" s="2">
        <f t="shared" si="25"/>
        <v>0</v>
      </c>
      <c r="AX40" s="2">
        <f t="shared" si="19"/>
        <v>0</v>
      </c>
      <c r="BC40" s="2">
        <f t="shared" si="2"/>
        <v>0</v>
      </c>
      <c r="BD40" s="2">
        <f t="shared" si="3"/>
        <v>0</v>
      </c>
      <c r="BI40" s="2">
        <f t="shared" si="4"/>
        <v>0</v>
      </c>
      <c r="BJ40" s="2">
        <f t="shared" si="20"/>
        <v>0</v>
      </c>
      <c r="BO40" s="2">
        <f t="shared" si="21"/>
        <v>0</v>
      </c>
      <c r="BP40" s="2">
        <f t="shared" si="5"/>
        <v>0</v>
      </c>
      <c r="BU40" s="2">
        <f t="shared" si="26"/>
        <v>0</v>
      </c>
      <c r="BV40" s="2">
        <f t="shared" si="29"/>
        <v>0</v>
      </c>
    </row>
    <row r="41" spans="1:77" ht="12.75">
      <c r="A41" s="537" t="s">
        <v>566</v>
      </c>
      <c r="B41" s="5">
        <v>-8.3333333259361098E-4</v>
      </c>
      <c r="F41" s="2">
        <v>0</v>
      </c>
      <c r="G41" s="2">
        <f t="shared" si="24"/>
        <v>0</v>
      </c>
      <c r="H41" s="2">
        <f t="shared" si="27"/>
        <v>-8.3333333259361098E-4</v>
      </c>
      <c r="L41" s="2">
        <v>0</v>
      </c>
      <c r="M41" s="2">
        <f>SUM(I41:L41)</f>
        <v>0</v>
      </c>
      <c r="N41" s="2">
        <f t="shared" si="12"/>
        <v>-8.3333333259361098E-4</v>
      </c>
      <c r="R41" s="2">
        <v>0</v>
      </c>
      <c r="S41" s="2">
        <f t="shared" si="13"/>
        <v>0</v>
      </c>
      <c r="T41" s="2">
        <f t="shared" si="28"/>
        <v>-8.3333333259361098E-4</v>
      </c>
      <c r="X41" s="2">
        <v>0</v>
      </c>
      <c r="Y41" s="2">
        <f t="shared" si="14"/>
        <v>0</v>
      </c>
      <c r="Z41" s="2">
        <f t="shared" si="15"/>
        <v>-8.3333333259361098E-4</v>
      </c>
      <c r="AD41" s="538">
        <v>-515.19083333333299</v>
      </c>
      <c r="AE41" s="2">
        <f>SUM(AA41:AD41)</f>
        <v>-515.19083333333299</v>
      </c>
      <c r="AF41" s="2">
        <f>Z41+AE41</f>
        <v>-515.19166666666558</v>
      </c>
      <c r="AK41" s="2">
        <f t="shared" si="10"/>
        <v>0</v>
      </c>
      <c r="AL41" s="2">
        <f t="shared" si="17"/>
        <v>-515.19166666666558</v>
      </c>
      <c r="AQ41" s="2">
        <f t="shared" si="23"/>
        <v>0</v>
      </c>
      <c r="AR41" s="2">
        <f t="shared" si="18"/>
        <v>-515.19166666666558</v>
      </c>
      <c r="AW41" s="2">
        <f>SUM(AS41:AV41)</f>
        <v>0</v>
      </c>
      <c r="AX41" s="2">
        <f t="shared" si="19"/>
        <v>-515.19166666666558</v>
      </c>
      <c r="BD41" s="2">
        <f t="shared" si="3"/>
        <v>-515.19166666666558</v>
      </c>
      <c r="BJ41" s="2">
        <f t="shared" si="20"/>
        <v>-515.19166666666558</v>
      </c>
      <c r="BN41" s="2">
        <v>4493.3500000000004</v>
      </c>
      <c r="BO41" s="2">
        <v>4493.3500000000004</v>
      </c>
      <c r="BP41" s="2">
        <f t="shared" si="5"/>
        <v>3978.1583333333347</v>
      </c>
      <c r="BV41" s="2">
        <f t="shared" si="29"/>
        <v>3978.1583333333347</v>
      </c>
    </row>
    <row r="42" spans="1:77">
      <c r="A42" s="2" t="s">
        <v>113</v>
      </c>
      <c r="B42" s="5">
        <v>-3.571428605937399E-4</v>
      </c>
      <c r="G42" s="2">
        <f t="shared" si="24"/>
        <v>0</v>
      </c>
      <c r="H42" s="2">
        <f t="shared" si="27"/>
        <v>-3.571428605937399E-4</v>
      </c>
      <c r="M42" s="2">
        <f t="shared" si="11"/>
        <v>0</v>
      </c>
      <c r="N42" s="2">
        <f t="shared" si="12"/>
        <v>-3.571428605937399E-4</v>
      </c>
      <c r="S42" s="2">
        <f t="shared" si="13"/>
        <v>0</v>
      </c>
      <c r="T42" s="2">
        <f t="shared" si="28"/>
        <v>-3.571428605937399E-4</v>
      </c>
      <c r="Y42" s="2">
        <f t="shared" si="14"/>
        <v>0</v>
      </c>
      <c r="Z42" s="2">
        <f t="shared" si="15"/>
        <v>-3.571428605937399E-4</v>
      </c>
      <c r="AC42" s="504"/>
      <c r="AE42" s="2">
        <f t="shared" si="22"/>
        <v>0</v>
      </c>
      <c r="AF42" s="2">
        <f t="shared" si="16"/>
        <v>-3.571428605937399E-4</v>
      </c>
      <c r="AK42" s="2">
        <f t="shared" si="10"/>
        <v>0</v>
      </c>
      <c r="AL42" s="2">
        <f t="shared" si="17"/>
        <v>-3.571428605937399E-4</v>
      </c>
      <c r="AQ42" s="2">
        <f t="shared" si="23"/>
        <v>0</v>
      </c>
      <c r="AR42" s="2">
        <f t="shared" si="18"/>
        <v>-3.571428605937399E-4</v>
      </c>
      <c r="AW42" s="2">
        <f t="shared" si="25"/>
        <v>0</v>
      </c>
      <c r="AX42" s="2">
        <f t="shared" si="19"/>
        <v>-3.571428605937399E-4</v>
      </c>
      <c r="BC42" s="2">
        <f t="shared" si="2"/>
        <v>0</v>
      </c>
      <c r="BD42" s="2">
        <f t="shared" si="3"/>
        <v>-3.571428605937399E-4</v>
      </c>
      <c r="BI42" s="2">
        <f t="shared" si="4"/>
        <v>0</v>
      </c>
      <c r="BJ42" s="2">
        <f t="shared" si="20"/>
        <v>-3.571428605937399E-4</v>
      </c>
      <c r="BO42" s="2">
        <f t="shared" si="21"/>
        <v>0</v>
      </c>
      <c r="BP42" s="2">
        <f t="shared" si="5"/>
        <v>-3.571428605937399E-4</v>
      </c>
      <c r="BU42" s="2">
        <f t="shared" si="26"/>
        <v>0</v>
      </c>
      <c r="BV42" s="2">
        <f t="shared" si="29"/>
        <v>-3.571428605937399E-4</v>
      </c>
    </row>
    <row r="43" spans="1:77">
      <c r="A43" s="2" t="s">
        <v>114</v>
      </c>
      <c r="B43" s="5">
        <v>0</v>
      </c>
      <c r="G43" s="2">
        <f t="shared" si="24"/>
        <v>0</v>
      </c>
      <c r="H43" s="2">
        <f t="shared" si="27"/>
        <v>0</v>
      </c>
      <c r="M43" s="2">
        <f t="shared" si="11"/>
        <v>0</v>
      </c>
      <c r="N43" s="2">
        <f t="shared" si="12"/>
        <v>0</v>
      </c>
      <c r="S43" s="2">
        <f t="shared" si="13"/>
        <v>0</v>
      </c>
      <c r="T43" s="2">
        <f t="shared" si="28"/>
        <v>0</v>
      </c>
      <c r="Y43" s="2">
        <f t="shared" si="14"/>
        <v>0</v>
      </c>
      <c r="Z43" s="2">
        <f t="shared" si="15"/>
        <v>0</v>
      </c>
      <c r="AE43" s="2">
        <f t="shared" si="22"/>
        <v>0</v>
      </c>
      <c r="AF43" s="2">
        <f t="shared" si="16"/>
        <v>0</v>
      </c>
      <c r="AK43" s="2">
        <f t="shared" si="10"/>
        <v>0</v>
      </c>
      <c r="AL43" s="2">
        <f t="shared" si="17"/>
        <v>0</v>
      </c>
      <c r="AQ43" s="2">
        <f t="shared" si="23"/>
        <v>0</v>
      </c>
      <c r="AR43" s="2">
        <f t="shared" si="18"/>
        <v>0</v>
      </c>
      <c r="AW43" s="2">
        <f t="shared" si="25"/>
        <v>0</v>
      </c>
      <c r="AX43" s="2">
        <f t="shared" si="19"/>
        <v>0</v>
      </c>
      <c r="BC43" s="2">
        <f t="shared" si="2"/>
        <v>0</v>
      </c>
      <c r="BD43" s="2">
        <f t="shared" si="3"/>
        <v>0</v>
      </c>
      <c r="BI43" s="2">
        <f t="shared" si="4"/>
        <v>0</v>
      </c>
      <c r="BJ43" s="2">
        <f t="shared" si="20"/>
        <v>0</v>
      </c>
      <c r="BO43" s="2">
        <f t="shared" si="21"/>
        <v>0</v>
      </c>
      <c r="BP43" s="2">
        <f t="shared" si="5"/>
        <v>0</v>
      </c>
      <c r="BU43" s="2">
        <f t="shared" si="26"/>
        <v>0</v>
      </c>
      <c r="BV43" s="2">
        <f t="shared" si="29"/>
        <v>0</v>
      </c>
    </row>
    <row r="44" spans="1:77" s="5" customFormat="1">
      <c r="A44" s="5" t="s">
        <v>115</v>
      </c>
      <c r="B44" s="5">
        <v>0</v>
      </c>
      <c r="G44" s="2">
        <f t="shared" si="24"/>
        <v>0</v>
      </c>
      <c r="H44" s="2">
        <f t="shared" si="27"/>
        <v>0</v>
      </c>
      <c r="M44" s="2">
        <f t="shared" si="11"/>
        <v>0</v>
      </c>
      <c r="N44" s="2">
        <f t="shared" si="12"/>
        <v>0</v>
      </c>
      <c r="Q44" s="2"/>
      <c r="S44" s="2">
        <f t="shared" si="13"/>
        <v>0</v>
      </c>
      <c r="T44" s="2">
        <f t="shared" si="28"/>
        <v>0</v>
      </c>
      <c r="Y44" s="2">
        <f t="shared" si="14"/>
        <v>0</v>
      </c>
      <c r="Z44" s="2">
        <f t="shared" si="15"/>
        <v>0</v>
      </c>
      <c r="AE44" s="2">
        <f t="shared" si="22"/>
        <v>0</v>
      </c>
      <c r="AF44" s="2">
        <f t="shared" si="16"/>
        <v>0</v>
      </c>
      <c r="AK44" s="2">
        <f t="shared" si="10"/>
        <v>0</v>
      </c>
      <c r="AL44" s="2">
        <f t="shared" si="17"/>
        <v>0</v>
      </c>
      <c r="AQ44" s="2">
        <f t="shared" si="23"/>
        <v>0</v>
      </c>
      <c r="AR44" s="2">
        <f t="shared" si="18"/>
        <v>0</v>
      </c>
      <c r="AW44" s="2">
        <f t="shared" si="25"/>
        <v>0</v>
      </c>
      <c r="AX44" s="2">
        <f t="shared" si="19"/>
        <v>0</v>
      </c>
      <c r="BC44" s="2">
        <f t="shared" si="2"/>
        <v>0</v>
      </c>
      <c r="BD44" s="2">
        <f t="shared" si="3"/>
        <v>0</v>
      </c>
      <c r="BI44" s="2">
        <f t="shared" si="4"/>
        <v>0</v>
      </c>
      <c r="BJ44" s="2">
        <f t="shared" si="20"/>
        <v>0</v>
      </c>
      <c r="BO44" s="2">
        <f t="shared" si="21"/>
        <v>0</v>
      </c>
      <c r="BP44" s="2">
        <f t="shared" si="5"/>
        <v>0</v>
      </c>
      <c r="BU44" s="2">
        <f t="shared" si="26"/>
        <v>0</v>
      </c>
      <c r="BV44" s="2">
        <f t="shared" si="29"/>
        <v>0</v>
      </c>
      <c r="BY44" s="2"/>
    </row>
    <row r="45" spans="1:77" s="5" customFormat="1">
      <c r="A45" s="5" t="s">
        <v>116</v>
      </c>
      <c r="B45" s="5">
        <v>0</v>
      </c>
      <c r="G45" s="2">
        <f t="shared" si="24"/>
        <v>0</v>
      </c>
      <c r="H45" s="2">
        <f t="shared" si="27"/>
        <v>0</v>
      </c>
      <c r="M45" s="2">
        <f t="shared" si="11"/>
        <v>0</v>
      </c>
      <c r="N45" s="2">
        <f t="shared" si="12"/>
        <v>0</v>
      </c>
      <c r="S45" s="2">
        <f t="shared" si="13"/>
        <v>0</v>
      </c>
      <c r="T45" s="2">
        <f t="shared" si="28"/>
        <v>0</v>
      </c>
      <c r="Y45" s="2">
        <f t="shared" si="14"/>
        <v>0</v>
      </c>
      <c r="Z45" s="2">
        <f t="shared" si="15"/>
        <v>0</v>
      </c>
      <c r="AE45" s="2">
        <f t="shared" si="22"/>
        <v>0</v>
      </c>
      <c r="AF45" s="2">
        <f t="shared" si="16"/>
        <v>0</v>
      </c>
      <c r="AK45" s="2">
        <f t="shared" si="10"/>
        <v>0</v>
      </c>
      <c r="AL45" s="2">
        <f t="shared" si="17"/>
        <v>0</v>
      </c>
      <c r="AQ45" s="2">
        <f t="shared" si="23"/>
        <v>0</v>
      </c>
      <c r="AR45" s="2">
        <f t="shared" si="18"/>
        <v>0</v>
      </c>
      <c r="AW45" s="2">
        <f t="shared" si="25"/>
        <v>0</v>
      </c>
      <c r="AX45" s="2">
        <f t="shared" si="19"/>
        <v>0</v>
      </c>
      <c r="BC45" s="2">
        <f t="shared" si="2"/>
        <v>0</v>
      </c>
      <c r="BD45" s="2">
        <f t="shared" si="3"/>
        <v>0</v>
      </c>
      <c r="BI45" s="2">
        <f t="shared" si="4"/>
        <v>0</v>
      </c>
      <c r="BJ45" s="2">
        <f t="shared" si="20"/>
        <v>0</v>
      </c>
      <c r="BO45" s="2">
        <f t="shared" si="21"/>
        <v>0</v>
      </c>
      <c r="BP45" s="2">
        <f t="shared" si="5"/>
        <v>0</v>
      </c>
      <c r="BU45" s="2">
        <f t="shared" si="26"/>
        <v>0</v>
      </c>
      <c r="BV45" s="2">
        <f t="shared" si="29"/>
        <v>0</v>
      </c>
      <c r="BY45" s="2"/>
    </row>
    <row r="46" spans="1:77">
      <c r="A46" s="2" t="s">
        <v>354</v>
      </c>
      <c r="B46" s="5">
        <v>0</v>
      </c>
      <c r="G46" s="2">
        <f t="shared" si="24"/>
        <v>0</v>
      </c>
      <c r="H46" s="2">
        <f t="shared" si="27"/>
        <v>0</v>
      </c>
      <c r="L46" s="5"/>
      <c r="M46" s="2">
        <f t="shared" si="11"/>
        <v>0</v>
      </c>
      <c r="N46" s="2">
        <f t="shared" si="12"/>
        <v>0</v>
      </c>
      <c r="S46" s="2">
        <f t="shared" si="13"/>
        <v>0</v>
      </c>
      <c r="T46" s="2">
        <f t="shared" si="28"/>
        <v>0</v>
      </c>
      <c r="Y46" s="2">
        <f t="shared" si="14"/>
        <v>0</v>
      </c>
      <c r="Z46" s="2">
        <f t="shared" si="15"/>
        <v>0</v>
      </c>
      <c r="AE46" s="2">
        <f t="shared" si="22"/>
        <v>0</v>
      </c>
      <c r="AF46" s="2">
        <f t="shared" si="16"/>
        <v>0</v>
      </c>
      <c r="AK46" s="2">
        <f t="shared" si="10"/>
        <v>0</v>
      </c>
      <c r="AL46" s="2">
        <f t="shared" si="17"/>
        <v>0</v>
      </c>
      <c r="AQ46" s="2">
        <f t="shared" si="23"/>
        <v>0</v>
      </c>
      <c r="AR46" s="2">
        <f t="shared" si="18"/>
        <v>0</v>
      </c>
      <c r="AW46" s="2">
        <f t="shared" si="25"/>
        <v>0</v>
      </c>
      <c r="AX46" s="2">
        <f t="shared" si="19"/>
        <v>0</v>
      </c>
      <c r="BC46" s="2">
        <f t="shared" si="2"/>
        <v>0</v>
      </c>
      <c r="BD46" s="2">
        <f t="shared" si="3"/>
        <v>0</v>
      </c>
      <c r="BI46" s="2">
        <f t="shared" si="4"/>
        <v>0</v>
      </c>
      <c r="BJ46" s="2">
        <f t="shared" si="20"/>
        <v>0</v>
      </c>
      <c r="BO46" s="2">
        <f t="shared" si="21"/>
        <v>0</v>
      </c>
      <c r="BP46" s="2">
        <f t="shared" si="5"/>
        <v>0</v>
      </c>
      <c r="BU46" s="2">
        <f t="shared" si="26"/>
        <v>0</v>
      </c>
      <c r="BV46" s="2">
        <f t="shared" si="29"/>
        <v>0</v>
      </c>
    </row>
    <row r="47" spans="1:77">
      <c r="A47" s="2" t="s">
        <v>118</v>
      </c>
      <c r="B47" s="5">
        <v>-9300000</v>
      </c>
      <c r="G47" s="2">
        <f t="shared" si="24"/>
        <v>0</v>
      </c>
      <c r="H47" s="2">
        <f t="shared" si="27"/>
        <v>-9300000</v>
      </c>
      <c r="M47" s="2">
        <f t="shared" si="11"/>
        <v>0</v>
      </c>
      <c r="N47" s="2">
        <f t="shared" si="12"/>
        <v>-9300000</v>
      </c>
      <c r="S47" s="2">
        <f t="shared" si="13"/>
        <v>0</v>
      </c>
      <c r="T47" s="2">
        <f t="shared" si="28"/>
        <v>-9300000</v>
      </c>
      <c r="Y47" s="2">
        <f t="shared" si="14"/>
        <v>0</v>
      </c>
      <c r="Z47" s="2">
        <f t="shared" si="15"/>
        <v>-9300000</v>
      </c>
      <c r="AE47" s="2">
        <f t="shared" si="22"/>
        <v>0</v>
      </c>
      <c r="AF47" s="2">
        <f t="shared" si="16"/>
        <v>-9300000</v>
      </c>
      <c r="AK47" s="2">
        <f t="shared" si="10"/>
        <v>0</v>
      </c>
      <c r="AL47" s="2">
        <f t="shared" si="17"/>
        <v>-9300000</v>
      </c>
      <c r="AQ47" s="2">
        <f t="shared" si="23"/>
        <v>0</v>
      </c>
      <c r="AR47" s="2">
        <f t="shared" si="18"/>
        <v>-9300000</v>
      </c>
      <c r="AW47" s="2">
        <f t="shared" si="25"/>
        <v>0</v>
      </c>
      <c r="AX47" s="2">
        <f t="shared" si="19"/>
        <v>-9300000</v>
      </c>
      <c r="BC47" s="2">
        <f t="shared" si="2"/>
        <v>0</v>
      </c>
      <c r="BD47" s="2">
        <f t="shared" si="3"/>
        <v>-9300000</v>
      </c>
      <c r="BI47" s="2">
        <f t="shared" si="4"/>
        <v>0</v>
      </c>
      <c r="BJ47" s="2">
        <f t="shared" si="20"/>
        <v>-9300000</v>
      </c>
      <c r="BO47" s="2">
        <f t="shared" si="21"/>
        <v>0</v>
      </c>
      <c r="BP47" s="2">
        <f t="shared" si="5"/>
        <v>-9300000</v>
      </c>
      <c r="BU47" s="2">
        <f t="shared" si="26"/>
        <v>0</v>
      </c>
      <c r="BV47" s="2">
        <f t="shared" si="29"/>
        <v>-9300000</v>
      </c>
    </row>
    <row r="48" spans="1:77" s="7" customFormat="1">
      <c r="A48" s="7" t="s">
        <v>24</v>
      </c>
      <c r="B48" s="7">
        <f>7750871.05+49596.14</f>
        <v>7800467.1899999995</v>
      </c>
      <c r="G48" s="7">
        <f t="shared" si="24"/>
        <v>0</v>
      </c>
      <c r="H48" s="7">
        <f t="shared" si="27"/>
        <v>7800467.1899999995</v>
      </c>
      <c r="M48" s="7">
        <f t="shared" si="11"/>
        <v>0</v>
      </c>
      <c r="N48" s="7">
        <f t="shared" si="12"/>
        <v>7800467.1899999995</v>
      </c>
      <c r="S48" s="7">
        <f t="shared" si="13"/>
        <v>0</v>
      </c>
      <c r="T48" s="7">
        <f t="shared" si="28"/>
        <v>7800467.1899999995</v>
      </c>
      <c r="Y48" s="7">
        <f t="shared" si="14"/>
        <v>0</v>
      </c>
      <c r="Z48" s="7">
        <f t="shared" si="15"/>
        <v>7800467.1899999995</v>
      </c>
      <c r="AE48" s="7">
        <f t="shared" si="22"/>
        <v>0</v>
      </c>
      <c r="AF48" s="7">
        <f t="shared" si="16"/>
        <v>7800467.1899999995</v>
      </c>
      <c r="AK48" s="7">
        <f t="shared" si="10"/>
        <v>0</v>
      </c>
      <c r="AL48" s="7">
        <f t="shared" si="17"/>
        <v>7800467.1899999995</v>
      </c>
      <c r="AQ48" s="7">
        <f t="shared" si="23"/>
        <v>0</v>
      </c>
      <c r="AR48" s="2">
        <f t="shared" si="18"/>
        <v>7800467.1899999995</v>
      </c>
      <c r="AW48" s="7">
        <f t="shared" si="25"/>
        <v>0</v>
      </c>
      <c r="AX48" s="5">
        <f t="shared" si="19"/>
        <v>7800467.1899999995</v>
      </c>
      <c r="BC48" s="2">
        <f t="shared" si="2"/>
        <v>0</v>
      </c>
      <c r="BD48" s="2">
        <f t="shared" si="3"/>
        <v>7800467.1899999995</v>
      </c>
      <c r="BI48" s="2">
        <f t="shared" si="4"/>
        <v>0</v>
      </c>
      <c r="BJ48" s="2">
        <f t="shared" si="20"/>
        <v>7800467.1899999995</v>
      </c>
      <c r="BO48" s="2">
        <f t="shared" si="21"/>
        <v>0</v>
      </c>
      <c r="BP48" s="2">
        <f t="shared" si="5"/>
        <v>7800467.1899999995</v>
      </c>
      <c r="BU48" s="7">
        <f t="shared" si="26"/>
        <v>0</v>
      </c>
      <c r="BV48" s="7">
        <f t="shared" si="29"/>
        <v>7800467.1899999995</v>
      </c>
      <c r="BY48" s="2"/>
    </row>
    <row r="49" spans="1:78" ht="12.75">
      <c r="A49" s="2" t="s">
        <v>119</v>
      </c>
      <c r="B49" s="5">
        <v>0</v>
      </c>
      <c r="G49" s="2">
        <f t="shared" si="24"/>
        <v>0</v>
      </c>
      <c r="H49" s="2">
        <f t="shared" si="27"/>
        <v>0</v>
      </c>
      <c r="M49" s="2">
        <f t="shared" si="11"/>
        <v>0</v>
      </c>
      <c r="N49" s="2">
        <f t="shared" si="12"/>
        <v>0</v>
      </c>
      <c r="S49" s="2">
        <f t="shared" si="13"/>
        <v>0</v>
      </c>
      <c r="T49" s="2">
        <f t="shared" si="28"/>
        <v>0</v>
      </c>
      <c r="Y49" s="2">
        <f t="shared" si="14"/>
        <v>0</v>
      </c>
      <c r="Z49" s="2">
        <f t="shared" si="15"/>
        <v>0</v>
      </c>
      <c r="AD49" s="528"/>
      <c r="AE49" s="2">
        <f t="shared" si="22"/>
        <v>0</v>
      </c>
      <c r="AF49" s="2">
        <f t="shared" si="16"/>
        <v>0</v>
      </c>
      <c r="AJ49" s="5"/>
      <c r="AK49" s="2">
        <f t="shared" si="10"/>
        <v>0</v>
      </c>
      <c r="AL49" s="2">
        <f t="shared" si="17"/>
        <v>0</v>
      </c>
      <c r="AP49" s="5"/>
      <c r="AQ49" s="2">
        <f t="shared" si="23"/>
        <v>0</v>
      </c>
      <c r="AR49" s="2">
        <f t="shared" si="18"/>
        <v>0</v>
      </c>
      <c r="AV49" s="5"/>
      <c r="AW49" s="2">
        <f t="shared" ref="AW49:AW54" si="30">SUM(AS49:AV49)</f>
        <v>0</v>
      </c>
      <c r="AX49" s="2">
        <f>AR49+AW49</f>
        <v>0</v>
      </c>
      <c r="BB49" s="5"/>
      <c r="BC49" s="2">
        <f t="shared" si="2"/>
        <v>0</v>
      </c>
      <c r="BD49" s="2">
        <f t="shared" si="3"/>
        <v>0</v>
      </c>
      <c r="BH49" s="5"/>
      <c r="BI49" s="2">
        <f t="shared" si="4"/>
        <v>0</v>
      </c>
      <c r="BJ49" s="2">
        <f t="shared" si="20"/>
        <v>0</v>
      </c>
      <c r="BN49" s="5"/>
      <c r="BO49" s="2">
        <f t="shared" si="21"/>
        <v>0</v>
      </c>
      <c r="BP49" s="2">
        <f t="shared" si="5"/>
        <v>0</v>
      </c>
      <c r="BT49" s="5"/>
      <c r="BU49" s="2">
        <f t="shared" ref="BU49:BU56" si="31">SUM(BQ49:BT49)</f>
        <v>0</v>
      </c>
      <c r="BV49" s="2">
        <f t="shared" si="29"/>
        <v>0</v>
      </c>
      <c r="BZ49" s="5"/>
    </row>
    <row r="50" spans="1:78" ht="11.25" customHeight="1">
      <c r="A50" s="2" t="s">
        <v>339</v>
      </c>
      <c r="B50" s="5">
        <v>0</v>
      </c>
      <c r="G50" s="2">
        <f t="shared" si="24"/>
        <v>0</v>
      </c>
      <c r="H50" s="2">
        <f t="shared" si="27"/>
        <v>0</v>
      </c>
      <c r="M50" s="2">
        <f t="shared" si="11"/>
        <v>0</v>
      </c>
      <c r="N50" s="2">
        <f t="shared" si="12"/>
        <v>0</v>
      </c>
      <c r="S50" s="2">
        <f t="shared" si="13"/>
        <v>0</v>
      </c>
      <c r="T50" s="2">
        <f t="shared" si="28"/>
        <v>0</v>
      </c>
      <c r="Y50" s="2">
        <f t="shared" si="14"/>
        <v>0</v>
      </c>
      <c r="Z50" s="2">
        <f t="shared" si="15"/>
        <v>0</v>
      </c>
      <c r="AE50" s="2">
        <f t="shared" si="22"/>
        <v>0</v>
      </c>
      <c r="AF50" s="2">
        <f t="shared" si="16"/>
        <v>0</v>
      </c>
      <c r="AJ50" s="5"/>
      <c r="AK50" s="2">
        <f t="shared" si="10"/>
        <v>0</v>
      </c>
      <c r="AL50" s="2">
        <f t="shared" si="17"/>
        <v>0</v>
      </c>
      <c r="AP50" s="5"/>
      <c r="AQ50" s="2">
        <f t="shared" si="23"/>
        <v>0</v>
      </c>
      <c r="AR50" s="2">
        <f t="shared" si="18"/>
        <v>0</v>
      </c>
      <c r="AV50" s="5"/>
      <c r="AW50" s="2">
        <f t="shared" si="30"/>
        <v>0</v>
      </c>
      <c r="AX50" s="2">
        <f t="shared" ref="AX50:AX91" si="32">AR50+AW50</f>
        <v>0</v>
      </c>
      <c r="BB50" s="5"/>
      <c r="BC50" s="2">
        <f t="shared" si="2"/>
        <v>0</v>
      </c>
      <c r="BD50" s="2">
        <f t="shared" si="3"/>
        <v>0</v>
      </c>
      <c r="BH50" s="5"/>
      <c r="BI50" s="2">
        <f t="shared" si="4"/>
        <v>0</v>
      </c>
      <c r="BJ50" s="2">
        <f t="shared" si="20"/>
        <v>0</v>
      </c>
      <c r="BN50" s="5"/>
      <c r="BO50" s="2">
        <f t="shared" si="21"/>
        <v>0</v>
      </c>
      <c r="BP50" s="2">
        <f t="shared" si="5"/>
        <v>0</v>
      </c>
      <c r="BT50" s="5"/>
      <c r="BU50" s="2">
        <f t="shared" si="31"/>
        <v>0</v>
      </c>
      <c r="BV50" s="2">
        <f t="shared" si="29"/>
        <v>0</v>
      </c>
      <c r="BZ50" s="5"/>
    </row>
    <row r="51" spans="1:78">
      <c r="A51" s="2" t="s">
        <v>233</v>
      </c>
      <c r="B51" s="5">
        <v>0</v>
      </c>
      <c r="G51" s="2">
        <f t="shared" si="24"/>
        <v>0</v>
      </c>
      <c r="H51" s="2">
        <f t="shared" si="27"/>
        <v>0</v>
      </c>
      <c r="M51" s="2">
        <f t="shared" si="11"/>
        <v>0</v>
      </c>
      <c r="N51" s="2">
        <f t="shared" si="12"/>
        <v>0</v>
      </c>
      <c r="S51" s="2">
        <f t="shared" si="13"/>
        <v>0</v>
      </c>
      <c r="T51" s="2">
        <f t="shared" si="28"/>
        <v>0</v>
      </c>
      <c r="Y51" s="2">
        <f t="shared" si="14"/>
        <v>0</v>
      </c>
      <c r="Z51" s="2">
        <f>T51+Y51</f>
        <v>0</v>
      </c>
      <c r="AE51" s="2">
        <f t="shared" si="22"/>
        <v>0</v>
      </c>
      <c r="AF51" s="2">
        <f t="shared" si="16"/>
        <v>0</v>
      </c>
      <c r="AK51" s="2">
        <f t="shared" si="10"/>
        <v>0</v>
      </c>
      <c r="AL51" s="2">
        <f t="shared" si="17"/>
        <v>0</v>
      </c>
      <c r="AQ51" s="2">
        <f t="shared" si="23"/>
        <v>0</v>
      </c>
      <c r="AR51" s="2">
        <f t="shared" si="18"/>
        <v>0</v>
      </c>
      <c r="AW51" s="2">
        <f t="shared" si="30"/>
        <v>0</v>
      </c>
      <c r="AX51" s="2">
        <f t="shared" si="32"/>
        <v>0</v>
      </c>
      <c r="BC51" s="2">
        <f t="shared" si="2"/>
        <v>0</v>
      </c>
      <c r="BD51" s="2">
        <f t="shared" si="3"/>
        <v>0</v>
      </c>
      <c r="BI51" s="2">
        <f t="shared" si="4"/>
        <v>0</v>
      </c>
      <c r="BJ51" s="2">
        <f t="shared" si="20"/>
        <v>0</v>
      </c>
      <c r="BO51" s="2">
        <f t="shared" si="21"/>
        <v>0</v>
      </c>
      <c r="BP51" s="2">
        <f t="shared" si="5"/>
        <v>0</v>
      </c>
      <c r="BU51" s="2">
        <f t="shared" si="31"/>
        <v>0</v>
      </c>
      <c r="BV51" s="2">
        <f t="shared" si="29"/>
        <v>0</v>
      </c>
    </row>
    <row r="52" spans="1:78" hidden="1">
      <c r="A52" s="2" t="s">
        <v>120</v>
      </c>
      <c r="B52" s="5">
        <v>0</v>
      </c>
      <c r="G52" s="2">
        <f t="shared" si="24"/>
        <v>0</v>
      </c>
      <c r="H52" s="2">
        <f t="shared" si="27"/>
        <v>0</v>
      </c>
      <c r="M52" s="2">
        <f t="shared" si="11"/>
        <v>0</v>
      </c>
      <c r="N52" s="2">
        <f t="shared" si="12"/>
        <v>0</v>
      </c>
      <c r="S52" s="2">
        <f t="shared" si="13"/>
        <v>0</v>
      </c>
      <c r="T52" s="2">
        <f t="shared" si="28"/>
        <v>0</v>
      </c>
      <c r="Y52" s="2">
        <f t="shared" si="14"/>
        <v>0</v>
      </c>
      <c r="Z52" s="2">
        <f t="shared" si="15"/>
        <v>0</v>
      </c>
      <c r="AE52" s="2">
        <f t="shared" si="22"/>
        <v>0</v>
      </c>
      <c r="AF52" s="2">
        <f t="shared" si="16"/>
        <v>0</v>
      </c>
      <c r="AK52" s="2">
        <f t="shared" si="10"/>
        <v>0</v>
      </c>
      <c r="AL52" s="2">
        <f t="shared" si="17"/>
        <v>0</v>
      </c>
      <c r="AQ52" s="2">
        <f t="shared" si="23"/>
        <v>0</v>
      </c>
      <c r="AR52" s="2">
        <f t="shared" si="18"/>
        <v>0</v>
      </c>
      <c r="AW52" s="2">
        <f t="shared" si="30"/>
        <v>0</v>
      </c>
      <c r="AX52" s="2">
        <f t="shared" si="32"/>
        <v>0</v>
      </c>
      <c r="BC52" s="2">
        <f t="shared" si="2"/>
        <v>0</v>
      </c>
      <c r="BD52" s="2">
        <f t="shared" si="3"/>
        <v>0</v>
      </c>
      <c r="BI52" s="2">
        <f t="shared" si="4"/>
        <v>0</v>
      </c>
      <c r="BJ52" s="2">
        <f t="shared" si="20"/>
        <v>0</v>
      </c>
      <c r="BO52" s="2">
        <f t="shared" si="21"/>
        <v>0</v>
      </c>
      <c r="BP52" s="2">
        <f t="shared" si="5"/>
        <v>0</v>
      </c>
      <c r="BU52" s="2">
        <f t="shared" si="31"/>
        <v>0</v>
      </c>
      <c r="BV52" s="2">
        <f t="shared" si="29"/>
        <v>0</v>
      </c>
    </row>
    <row r="53" spans="1:78">
      <c r="A53" s="2" t="s">
        <v>121</v>
      </c>
      <c r="B53" s="5">
        <v>0</v>
      </c>
      <c r="G53" s="2">
        <f t="shared" si="24"/>
        <v>0</v>
      </c>
      <c r="H53" s="2">
        <f t="shared" si="27"/>
        <v>0</v>
      </c>
      <c r="M53" s="2">
        <f t="shared" si="11"/>
        <v>0</v>
      </c>
      <c r="N53" s="2">
        <f t="shared" si="12"/>
        <v>0</v>
      </c>
      <c r="S53" s="2">
        <f t="shared" si="13"/>
        <v>0</v>
      </c>
      <c r="T53" s="2">
        <f t="shared" si="28"/>
        <v>0</v>
      </c>
      <c r="Y53" s="2">
        <f t="shared" si="14"/>
        <v>0</v>
      </c>
      <c r="Z53" s="2">
        <f t="shared" si="15"/>
        <v>0</v>
      </c>
      <c r="AE53" s="2">
        <f t="shared" si="22"/>
        <v>0</v>
      </c>
      <c r="AF53" s="2">
        <f t="shared" si="16"/>
        <v>0</v>
      </c>
      <c r="AK53" s="2">
        <f t="shared" si="10"/>
        <v>0</v>
      </c>
      <c r="AL53" s="2">
        <f t="shared" si="17"/>
        <v>0</v>
      </c>
      <c r="AQ53" s="2">
        <f t="shared" si="23"/>
        <v>0</v>
      </c>
      <c r="AR53" s="2">
        <f t="shared" si="18"/>
        <v>0</v>
      </c>
      <c r="AW53" s="2">
        <f t="shared" si="30"/>
        <v>0</v>
      </c>
      <c r="AX53" s="2">
        <f t="shared" si="32"/>
        <v>0</v>
      </c>
      <c r="BC53" s="2">
        <f t="shared" si="2"/>
        <v>0</v>
      </c>
      <c r="BD53" s="2">
        <f t="shared" si="3"/>
        <v>0</v>
      </c>
      <c r="BI53" s="2">
        <f t="shared" si="4"/>
        <v>0</v>
      </c>
      <c r="BJ53" s="2">
        <f t="shared" si="20"/>
        <v>0</v>
      </c>
      <c r="BO53" s="2">
        <f t="shared" si="21"/>
        <v>0</v>
      </c>
      <c r="BP53" s="2">
        <f t="shared" si="5"/>
        <v>0</v>
      </c>
      <c r="BU53" s="2">
        <f t="shared" si="31"/>
        <v>0</v>
      </c>
      <c r="BV53" s="2">
        <f t="shared" si="29"/>
        <v>0</v>
      </c>
    </row>
    <row r="54" spans="1:78">
      <c r="A54" s="2" t="s">
        <v>122</v>
      </c>
      <c r="B54" s="5">
        <v>0</v>
      </c>
      <c r="C54" s="5"/>
      <c r="G54" s="2">
        <f t="shared" si="24"/>
        <v>0</v>
      </c>
      <c r="H54" s="2">
        <f t="shared" si="27"/>
        <v>0</v>
      </c>
      <c r="M54" s="2">
        <f t="shared" si="11"/>
        <v>0</v>
      </c>
      <c r="N54" s="2">
        <f t="shared" si="12"/>
        <v>0</v>
      </c>
      <c r="S54" s="2">
        <f t="shared" si="13"/>
        <v>0</v>
      </c>
      <c r="T54" s="2">
        <f t="shared" si="28"/>
        <v>0</v>
      </c>
      <c r="Y54" s="2">
        <f t="shared" si="14"/>
        <v>0</v>
      </c>
      <c r="Z54" s="2">
        <f t="shared" si="15"/>
        <v>0</v>
      </c>
      <c r="AE54" s="2">
        <f t="shared" si="22"/>
        <v>0</v>
      </c>
      <c r="AF54" s="2">
        <f t="shared" si="16"/>
        <v>0</v>
      </c>
      <c r="AK54" s="2">
        <f t="shared" si="10"/>
        <v>0</v>
      </c>
      <c r="AL54" s="2">
        <f t="shared" si="17"/>
        <v>0</v>
      </c>
      <c r="AQ54" s="2">
        <f t="shared" si="23"/>
        <v>0</v>
      </c>
      <c r="AR54" s="2">
        <f t="shared" si="18"/>
        <v>0</v>
      </c>
      <c r="AW54" s="2">
        <f t="shared" si="30"/>
        <v>0</v>
      </c>
      <c r="AX54" s="2">
        <f t="shared" si="32"/>
        <v>0</v>
      </c>
      <c r="BC54" s="2">
        <f t="shared" si="2"/>
        <v>0</v>
      </c>
      <c r="BD54" s="2">
        <f t="shared" si="3"/>
        <v>0</v>
      </c>
      <c r="BI54" s="2">
        <f t="shared" si="4"/>
        <v>0</v>
      </c>
      <c r="BJ54" s="2">
        <f t="shared" si="20"/>
        <v>0</v>
      </c>
      <c r="BO54" s="2">
        <f t="shared" si="21"/>
        <v>0</v>
      </c>
      <c r="BP54" s="2">
        <f t="shared" si="5"/>
        <v>0</v>
      </c>
      <c r="BU54" s="2">
        <f t="shared" si="31"/>
        <v>0</v>
      </c>
      <c r="BV54" s="2">
        <f t="shared" si="29"/>
        <v>0</v>
      </c>
    </row>
    <row r="55" spans="1:78">
      <c r="A55" s="2" t="s">
        <v>123</v>
      </c>
      <c r="B55" s="5">
        <v>0</v>
      </c>
      <c r="G55" s="2">
        <f t="shared" si="24"/>
        <v>0</v>
      </c>
      <c r="H55" s="2">
        <f t="shared" si="27"/>
        <v>0</v>
      </c>
      <c r="M55" s="2">
        <f t="shared" si="11"/>
        <v>0</v>
      </c>
      <c r="N55" s="2">
        <f t="shared" si="12"/>
        <v>0</v>
      </c>
      <c r="S55" s="2">
        <f t="shared" si="13"/>
        <v>0</v>
      </c>
      <c r="T55" s="2">
        <f t="shared" si="28"/>
        <v>0</v>
      </c>
      <c r="Y55" s="2">
        <f t="shared" si="14"/>
        <v>0</v>
      </c>
      <c r="Z55" s="2">
        <f t="shared" si="15"/>
        <v>0</v>
      </c>
      <c r="AE55" s="2">
        <f t="shared" si="22"/>
        <v>0</v>
      </c>
      <c r="AF55" s="2">
        <f t="shared" si="16"/>
        <v>0</v>
      </c>
      <c r="AK55" s="2">
        <f t="shared" si="10"/>
        <v>0</v>
      </c>
      <c r="AL55" s="2">
        <f t="shared" si="17"/>
        <v>0</v>
      </c>
      <c r="AQ55" s="2">
        <f t="shared" si="23"/>
        <v>0</v>
      </c>
      <c r="AR55" s="2">
        <f t="shared" si="18"/>
        <v>0</v>
      </c>
      <c r="AW55" s="2">
        <f t="shared" ref="AW55:AW63" si="33">SUM(AS55:AV55)</f>
        <v>0</v>
      </c>
      <c r="AX55" s="2">
        <f t="shared" si="32"/>
        <v>0</v>
      </c>
      <c r="BC55" s="2">
        <f t="shared" si="2"/>
        <v>0</v>
      </c>
      <c r="BD55" s="2">
        <f t="shared" si="3"/>
        <v>0</v>
      </c>
      <c r="BI55" s="2">
        <f t="shared" si="4"/>
        <v>0</v>
      </c>
      <c r="BJ55" s="2">
        <f t="shared" si="20"/>
        <v>0</v>
      </c>
      <c r="BO55" s="2">
        <f t="shared" si="21"/>
        <v>0</v>
      </c>
      <c r="BP55" s="2">
        <f t="shared" si="5"/>
        <v>0</v>
      </c>
      <c r="BU55" s="2">
        <f t="shared" si="31"/>
        <v>0</v>
      </c>
      <c r="BV55" s="2">
        <f t="shared" si="29"/>
        <v>0</v>
      </c>
    </row>
    <row r="56" spans="1:78">
      <c r="A56" s="2" t="s">
        <v>483</v>
      </c>
      <c r="B56" s="5">
        <v>0</v>
      </c>
      <c r="G56" s="2">
        <f t="shared" si="24"/>
        <v>0</v>
      </c>
      <c r="H56" s="2">
        <f t="shared" si="27"/>
        <v>0</v>
      </c>
      <c r="BU56" s="2">
        <f t="shared" si="31"/>
        <v>0</v>
      </c>
      <c r="BV56" s="2">
        <f t="shared" si="29"/>
        <v>0</v>
      </c>
    </row>
    <row r="57" spans="1:78">
      <c r="A57" s="2" t="s">
        <v>124</v>
      </c>
      <c r="B57" s="5">
        <v>0</v>
      </c>
      <c r="G57" s="2">
        <f t="shared" si="24"/>
        <v>0</v>
      </c>
      <c r="H57" s="2">
        <f t="shared" si="27"/>
        <v>0</v>
      </c>
      <c r="M57" s="2">
        <f t="shared" si="11"/>
        <v>0</v>
      </c>
      <c r="N57" s="2">
        <f t="shared" si="12"/>
        <v>0</v>
      </c>
      <c r="S57" s="2">
        <f t="shared" si="13"/>
        <v>0</v>
      </c>
      <c r="T57" s="2">
        <f t="shared" si="28"/>
        <v>0</v>
      </c>
      <c r="Y57" s="2">
        <f t="shared" si="14"/>
        <v>0</v>
      </c>
      <c r="Z57" s="2">
        <f t="shared" si="15"/>
        <v>0</v>
      </c>
      <c r="AE57" s="2">
        <f t="shared" si="22"/>
        <v>0</v>
      </c>
      <c r="AF57" s="2">
        <f t="shared" si="16"/>
        <v>0</v>
      </c>
      <c r="AK57" s="2">
        <f t="shared" si="10"/>
        <v>0</v>
      </c>
      <c r="AL57" s="2">
        <f t="shared" si="17"/>
        <v>0</v>
      </c>
      <c r="AQ57" s="2">
        <f t="shared" si="23"/>
        <v>0</v>
      </c>
      <c r="AR57" s="2">
        <f t="shared" si="18"/>
        <v>0</v>
      </c>
      <c r="AW57" s="2">
        <f t="shared" si="33"/>
        <v>0</v>
      </c>
      <c r="AX57" s="2">
        <f t="shared" si="32"/>
        <v>0</v>
      </c>
      <c r="BC57" s="2">
        <f t="shared" si="2"/>
        <v>0</v>
      </c>
      <c r="BD57" s="2">
        <f t="shared" si="3"/>
        <v>0</v>
      </c>
      <c r="BI57" s="2">
        <f t="shared" si="4"/>
        <v>0</v>
      </c>
      <c r="BJ57" s="2">
        <f t="shared" si="20"/>
        <v>0</v>
      </c>
      <c r="BO57" s="2">
        <f t="shared" si="21"/>
        <v>0</v>
      </c>
      <c r="BP57" s="2">
        <f t="shared" si="5"/>
        <v>0</v>
      </c>
      <c r="BU57" s="2">
        <f t="shared" ref="BU57:BU63" si="34">SUM(BQ57:BT57)</f>
        <v>0</v>
      </c>
      <c r="BV57" s="2">
        <f t="shared" si="29"/>
        <v>0</v>
      </c>
    </row>
    <row r="58" spans="1:78" ht="2.25" customHeight="1">
      <c r="B58" s="5">
        <v>0</v>
      </c>
      <c r="G58" s="2">
        <f t="shared" si="24"/>
        <v>0</v>
      </c>
      <c r="H58" s="2">
        <f t="shared" si="27"/>
        <v>0</v>
      </c>
      <c r="M58" s="2">
        <f t="shared" si="11"/>
        <v>0</v>
      </c>
      <c r="N58" s="2">
        <f t="shared" si="12"/>
        <v>0</v>
      </c>
      <c r="S58" s="2">
        <f t="shared" si="13"/>
        <v>0</v>
      </c>
      <c r="T58" s="2">
        <f t="shared" si="28"/>
        <v>0</v>
      </c>
      <c r="Y58" s="2">
        <f t="shared" si="14"/>
        <v>0</v>
      </c>
      <c r="Z58" s="2">
        <f t="shared" si="15"/>
        <v>0</v>
      </c>
      <c r="AE58" s="2">
        <f t="shared" si="22"/>
        <v>0</v>
      </c>
      <c r="AF58" s="2">
        <f t="shared" si="16"/>
        <v>0</v>
      </c>
      <c r="AK58" s="2">
        <f t="shared" si="10"/>
        <v>0</v>
      </c>
      <c r="AL58" s="2">
        <f t="shared" si="17"/>
        <v>0</v>
      </c>
      <c r="AQ58" s="2">
        <f t="shared" si="23"/>
        <v>0</v>
      </c>
      <c r="AR58" s="2">
        <f t="shared" si="18"/>
        <v>0</v>
      </c>
      <c r="AW58" s="2">
        <f t="shared" si="33"/>
        <v>0</v>
      </c>
      <c r="AX58" s="2">
        <f t="shared" si="32"/>
        <v>0</v>
      </c>
      <c r="BC58" s="2">
        <f t="shared" si="2"/>
        <v>0</v>
      </c>
      <c r="BD58" s="2">
        <f t="shared" si="3"/>
        <v>0</v>
      </c>
      <c r="BI58" s="2">
        <f t="shared" si="4"/>
        <v>0</v>
      </c>
      <c r="BJ58" s="2">
        <f t="shared" si="20"/>
        <v>0</v>
      </c>
      <c r="BO58" s="2">
        <f t="shared" si="21"/>
        <v>0</v>
      </c>
      <c r="BP58" s="2">
        <f t="shared" si="5"/>
        <v>0</v>
      </c>
      <c r="BU58" s="2">
        <f t="shared" si="34"/>
        <v>0</v>
      </c>
      <c r="BV58" s="2">
        <f t="shared" si="29"/>
        <v>0</v>
      </c>
    </row>
    <row r="59" spans="1:78">
      <c r="A59" s="2" t="s">
        <v>125</v>
      </c>
      <c r="B59" s="5">
        <v>0</v>
      </c>
      <c r="G59" s="2">
        <f t="shared" si="24"/>
        <v>0</v>
      </c>
      <c r="H59" s="2">
        <f t="shared" si="27"/>
        <v>0</v>
      </c>
      <c r="M59" s="2">
        <f t="shared" si="11"/>
        <v>0</v>
      </c>
      <c r="N59" s="2">
        <f>H59+M59</f>
        <v>0</v>
      </c>
      <c r="Q59" s="517"/>
      <c r="S59" s="2">
        <f t="shared" si="13"/>
        <v>0</v>
      </c>
      <c r="T59" s="2">
        <f t="shared" si="28"/>
        <v>0</v>
      </c>
      <c r="Y59" s="2">
        <f t="shared" si="14"/>
        <v>0</v>
      </c>
      <c r="Z59" s="2">
        <f t="shared" si="15"/>
        <v>0</v>
      </c>
      <c r="AE59" s="2">
        <f t="shared" si="22"/>
        <v>0</v>
      </c>
      <c r="AF59" s="2">
        <f t="shared" si="16"/>
        <v>0</v>
      </c>
      <c r="AK59" s="2">
        <f t="shared" si="10"/>
        <v>0</v>
      </c>
      <c r="AL59" s="2">
        <f>AF59+AK59</f>
        <v>0</v>
      </c>
      <c r="AQ59" s="2">
        <f t="shared" si="23"/>
        <v>0</v>
      </c>
      <c r="AR59" s="2">
        <f t="shared" si="18"/>
        <v>0</v>
      </c>
      <c r="AW59" s="2">
        <f t="shared" si="33"/>
        <v>0</v>
      </c>
      <c r="AX59" s="2">
        <f t="shared" si="32"/>
        <v>0</v>
      </c>
      <c r="BC59" s="2">
        <f t="shared" si="2"/>
        <v>0</v>
      </c>
      <c r="BD59" s="2">
        <f t="shared" si="3"/>
        <v>0</v>
      </c>
      <c r="BI59" s="2">
        <f t="shared" si="4"/>
        <v>0</v>
      </c>
      <c r="BJ59" s="2">
        <f t="shared" si="20"/>
        <v>0</v>
      </c>
      <c r="BO59" s="2">
        <f t="shared" si="21"/>
        <v>0</v>
      </c>
      <c r="BP59" s="2">
        <f t="shared" si="5"/>
        <v>0</v>
      </c>
      <c r="BU59" s="2">
        <f t="shared" si="34"/>
        <v>0</v>
      </c>
      <c r="BV59" s="2">
        <f t="shared" si="29"/>
        <v>0</v>
      </c>
    </row>
    <row r="60" spans="1:78" ht="2.25" customHeight="1">
      <c r="B60" s="5">
        <v>0</v>
      </c>
      <c r="G60" s="2">
        <f t="shared" si="24"/>
        <v>0</v>
      </c>
      <c r="H60" s="2">
        <f t="shared" si="27"/>
        <v>0</v>
      </c>
      <c r="M60" s="2">
        <f t="shared" si="11"/>
        <v>0</v>
      </c>
      <c r="N60" s="2">
        <f t="shared" si="12"/>
        <v>0</v>
      </c>
      <c r="Q60" s="517"/>
      <c r="S60" s="2">
        <f t="shared" si="13"/>
        <v>0</v>
      </c>
      <c r="T60" s="2">
        <f t="shared" si="28"/>
        <v>0</v>
      </c>
      <c r="Y60" s="2">
        <f t="shared" si="14"/>
        <v>0</v>
      </c>
      <c r="Z60" s="2">
        <f t="shared" si="15"/>
        <v>0</v>
      </c>
      <c r="AE60" s="2">
        <f t="shared" si="22"/>
        <v>0</v>
      </c>
      <c r="AF60" s="2">
        <f t="shared" si="16"/>
        <v>0</v>
      </c>
      <c r="AK60" s="2">
        <f t="shared" si="10"/>
        <v>0</v>
      </c>
      <c r="AL60" s="2">
        <f t="shared" si="17"/>
        <v>0</v>
      </c>
      <c r="AQ60" s="2">
        <f t="shared" si="23"/>
        <v>0</v>
      </c>
      <c r="AR60" s="2">
        <f t="shared" si="18"/>
        <v>0</v>
      </c>
      <c r="AW60" s="2">
        <f t="shared" si="33"/>
        <v>0</v>
      </c>
      <c r="AX60" s="2">
        <f t="shared" si="32"/>
        <v>0</v>
      </c>
      <c r="BC60" s="2">
        <f t="shared" si="2"/>
        <v>0</v>
      </c>
      <c r="BD60" s="2">
        <f t="shared" si="3"/>
        <v>0</v>
      </c>
      <c r="BI60" s="2">
        <f t="shared" si="4"/>
        <v>0</v>
      </c>
      <c r="BJ60" s="2">
        <f t="shared" si="20"/>
        <v>0</v>
      </c>
      <c r="BO60" s="2">
        <f t="shared" si="21"/>
        <v>0</v>
      </c>
      <c r="BP60" s="2">
        <f t="shared" si="5"/>
        <v>0</v>
      </c>
      <c r="BU60" s="2">
        <f t="shared" si="34"/>
        <v>0</v>
      </c>
      <c r="BV60" s="2">
        <f t="shared" si="29"/>
        <v>0</v>
      </c>
    </row>
    <row r="61" spans="1:78">
      <c r="A61" s="2" t="s">
        <v>126</v>
      </c>
      <c r="B61" s="5">
        <v>0</v>
      </c>
      <c r="F61" s="2">
        <v>0</v>
      </c>
      <c r="G61" s="2">
        <f t="shared" si="24"/>
        <v>0</v>
      </c>
      <c r="H61" s="2">
        <f t="shared" si="27"/>
        <v>0</v>
      </c>
      <c r="M61" s="2">
        <f>SUM(I61:L61)</f>
        <v>0</v>
      </c>
      <c r="N61" s="2">
        <f>H61+M61</f>
        <v>0</v>
      </c>
      <c r="Q61" s="518"/>
      <c r="R61" s="497"/>
      <c r="S61" s="2">
        <f>SUM(O61:R61)</f>
        <v>0</v>
      </c>
      <c r="T61" s="2">
        <f>N61+S61</f>
        <v>0</v>
      </c>
      <c r="Y61" s="2">
        <f>SUM(U61:X61)</f>
        <v>0</v>
      </c>
      <c r="Z61" s="2">
        <f>T61+Y61</f>
        <v>0</v>
      </c>
      <c r="AE61" s="2">
        <f>SUM(AA61:AD61)</f>
        <v>0</v>
      </c>
      <c r="AF61" s="2">
        <f>Z61+AE61</f>
        <v>0</v>
      </c>
      <c r="AI61" s="495"/>
      <c r="AK61" s="2">
        <f>SUM(AG61:AJ61)</f>
        <v>0</v>
      </c>
      <c r="AL61" s="2">
        <f>AF61+AK61</f>
        <v>0</v>
      </c>
      <c r="AQ61" s="2">
        <f>SUM(AM61:AP61)</f>
        <v>0</v>
      </c>
      <c r="AR61" s="2">
        <f>AL61+AQ61</f>
        <v>0</v>
      </c>
      <c r="AW61" s="2">
        <f>SUM(AS61:AV61)</f>
        <v>0</v>
      </c>
      <c r="AX61" s="2">
        <f>AR61+AW61</f>
        <v>0</v>
      </c>
      <c r="BC61" s="2">
        <f>SUM(AY61:BB61)</f>
        <v>0</v>
      </c>
      <c r="BD61" s="2">
        <f>AX61+BC61</f>
        <v>0</v>
      </c>
      <c r="BI61" s="2">
        <f>SUM(BE61:BH61)</f>
        <v>0</v>
      </c>
      <c r="BJ61" s="2">
        <f>BD61+BI61</f>
        <v>0</v>
      </c>
      <c r="BO61" s="2">
        <f>SUM(BK61:BN61)</f>
        <v>0</v>
      </c>
      <c r="BP61" s="2">
        <f>BJ61+BO61</f>
        <v>0</v>
      </c>
      <c r="BU61" s="2">
        <f>SUM(BQ61:BT61)</f>
        <v>0</v>
      </c>
      <c r="BV61" s="2">
        <f>BP61+BU61</f>
        <v>0</v>
      </c>
    </row>
    <row r="62" spans="1:78">
      <c r="A62" s="2" t="s">
        <v>127</v>
      </c>
      <c r="B62" s="5">
        <v>0</v>
      </c>
      <c r="G62" s="2">
        <f t="shared" si="24"/>
        <v>0</v>
      </c>
      <c r="H62" s="2">
        <f t="shared" si="27"/>
        <v>0</v>
      </c>
      <c r="M62" s="2">
        <f t="shared" si="11"/>
        <v>0</v>
      </c>
      <c r="N62" s="2">
        <f t="shared" si="12"/>
        <v>0</v>
      </c>
      <c r="Q62" s="517"/>
      <c r="S62" s="2">
        <f t="shared" si="13"/>
        <v>0</v>
      </c>
      <c r="T62" s="2">
        <f t="shared" si="28"/>
        <v>0</v>
      </c>
      <c r="Y62" s="2">
        <f t="shared" si="14"/>
        <v>0</v>
      </c>
      <c r="Z62" s="2">
        <f t="shared" si="15"/>
        <v>0</v>
      </c>
      <c r="AE62" s="2">
        <f t="shared" si="22"/>
        <v>0</v>
      </c>
      <c r="AF62" s="2">
        <f t="shared" si="16"/>
        <v>0</v>
      </c>
      <c r="AJ62" s="525"/>
      <c r="AK62" s="2">
        <f t="shared" si="10"/>
        <v>0</v>
      </c>
      <c r="AL62" s="2">
        <f t="shared" si="17"/>
        <v>0</v>
      </c>
      <c r="AQ62" s="2">
        <f t="shared" si="23"/>
        <v>0</v>
      </c>
      <c r="AR62" s="2">
        <f t="shared" si="18"/>
        <v>0</v>
      </c>
      <c r="AW62" s="2">
        <f t="shared" si="33"/>
        <v>0</v>
      </c>
      <c r="AX62" s="2">
        <f t="shared" si="32"/>
        <v>0</v>
      </c>
      <c r="BC62" s="2">
        <f t="shared" si="2"/>
        <v>0</v>
      </c>
      <c r="BD62" s="2">
        <f t="shared" si="3"/>
        <v>0</v>
      </c>
      <c r="BI62" s="2">
        <f t="shared" si="4"/>
        <v>0</v>
      </c>
      <c r="BJ62" s="2">
        <f t="shared" si="20"/>
        <v>0</v>
      </c>
      <c r="BO62" s="2">
        <f t="shared" si="21"/>
        <v>0</v>
      </c>
      <c r="BP62" s="2">
        <f t="shared" si="5"/>
        <v>0</v>
      </c>
      <c r="BU62" s="2">
        <f t="shared" si="34"/>
        <v>0</v>
      </c>
      <c r="BV62" s="2">
        <f t="shared" si="29"/>
        <v>0</v>
      </c>
    </row>
    <row r="63" spans="1:78">
      <c r="A63" s="2" t="s">
        <v>128</v>
      </c>
      <c r="B63" s="5">
        <v>0</v>
      </c>
      <c r="G63" s="2">
        <f t="shared" si="24"/>
        <v>0</v>
      </c>
      <c r="H63" s="2">
        <f t="shared" si="27"/>
        <v>0</v>
      </c>
      <c r="M63" s="2">
        <f t="shared" si="11"/>
        <v>0</v>
      </c>
      <c r="N63" s="2">
        <f t="shared" si="12"/>
        <v>0</v>
      </c>
      <c r="Q63" s="517"/>
      <c r="S63" s="2">
        <f t="shared" si="13"/>
        <v>0</v>
      </c>
      <c r="T63" s="2">
        <f t="shared" si="28"/>
        <v>0</v>
      </c>
      <c r="Y63" s="2">
        <f t="shared" si="14"/>
        <v>0</v>
      </c>
      <c r="Z63" s="2">
        <f t="shared" si="15"/>
        <v>0</v>
      </c>
      <c r="AE63" s="2">
        <f t="shared" si="22"/>
        <v>0</v>
      </c>
      <c r="AF63" s="2">
        <f t="shared" si="16"/>
        <v>0</v>
      </c>
      <c r="AK63" s="2">
        <f t="shared" si="10"/>
        <v>0</v>
      </c>
      <c r="AL63" s="2">
        <f t="shared" si="17"/>
        <v>0</v>
      </c>
      <c r="AQ63" s="2">
        <f t="shared" si="23"/>
        <v>0</v>
      </c>
      <c r="AR63" s="2">
        <f t="shared" si="18"/>
        <v>0</v>
      </c>
      <c r="AW63" s="2">
        <f t="shared" si="33"/>
        <v>0</v>
      </c>
      <c r="AX63" s="2">
        <f t="shared" si="32"/>
        <v>0</v>
      </c>
      <c r="BC63" s="2">
        <f t="shared" si="2"/>
        <v>0</v>
      </c>
      <c r="BD63" s="2">
        <f t="shared" si="3"/>
        <v>0</v>
      </c>
      <c r="BI63" s="2">
        <f t="shared" si="4"/>
        <v>0</v>
      </c>
      <c r="BJ63" s="2">
        <f t="shared" si="20"/>
        <v>0</v>
      </c>
      <c r="BO63" s="2">
        <f t="shared" si="21"/>
        <v>0</v>
      </c>
      <c r="BP63" s="2">
        <f t="shared" si="5"/>
        <v>0</v>
      </c>
      <c r="BU63" s="2">
        <f t="shared" si="34"/>
        <v>0</v>
      </c>
      <c r="BV63" s="2">
        <f t="shared" si="29"/>
        <v>0</v>
      </c>
    </row>
    <row r="64" spans="1:78">
      <c r="A64" s="2" t="s">
        <v>289</v>
      </c>
      <c r="B64" s="5">
        <v>0</v>
      </c>
      <c r="G64" s="2">
        <f t="shared" si="24"/>
        <v>0</v>
      </c>
      <c r="H64" s="2">
        <f t="shared" si="27"/>
        <v>0</v>
      </c>
      <c r="M64" s="2">
        <f t="shared" si="11"/>
        <v>0</v>
      </c>
      <c r="N64" s="2">
        <f t="shared" si="12"/>
        <v>0</v>
      </c>
      <c r="Q64" s="517"/>
      <c r="R64" s="515"/>
      <c r="S64" s="2">
        <f t="shared" si="13"/>
        <v>0</v>
      </c>
      <c r="T64" s="2">
        <f t="shared" si="28"/>
        <v>0</v>
      </c>
      <c r="Y64" s="2">
        <f t="shared" si="14"/>
        <v>0</v>
      </c>
      <c r="Z64" s="2">
        <f t="shared" si="15"/>
        <v>0</v>
      </c>
      <c r="AE64" s="2">
        <f t="shared" si="22"/>
        <v>0</v>
      </c>
      <c r="AF64" s="2">
        <f t="shared" si="16"/>
        <v>0</v>
      </c>
      <c r="AK64" s="2">
        <f t="shared" si="10"/>
        <v>0</v>
      </c>
      <c r="AL64" s="2">
        <f t="shared" si="17"/>
        <v>0</v>
      </c>
      <c r="AQ64" s="2">
        <f t="shared" si="23"/>
        <v>0</v>
      </c>
      <c r="AR64" s="2">
        <f t="shared" si="18"/>
        <v>0</v>
      </c>
      <c r="AW64" s="2">
        <f>SUM(AS64:AV64)</f>
        <v>0</v>
      </c>
      <c r="AX64" s="2">
        <f t="shared" si="32"/>
        <v>0</v>
      </c>
      <c r="BC64" s="2">
        <f t="shared" si="2"/>
        <v>0</v>
      </c>
      <c r="BD64" s="2">
        <f t="shared" si="3"/>
        <v>0</v>
      </c>
      <c r="BI64" s="2">
        <f t="shared" si="4"/>
        <v>0</v>
      </c>
      <c r="BJ64" s="2">
        <f t="shared" si="20"/>
        <v>0</v>
      </c>
      <c r="BO64" s="2">
        <f t="shared" si="21"/>
        <v>0</v>
      </c>
      <c r="BP64" s="2">
        <f t="shared" si="5"/>
        <v>0</v>
      </c>
      <c r="BU64" s="2">
        <f>SUM(BQ64:BT64)</f>
        <v>0</v>
      </c>
      <c r="BV64" s="2">
        <f t="shared" si="29"/>
        <v>0</v>
      </c>
    </row>
    <row r="65" spans="1:74">
      <c r="A65" s="2" t="s">
        <v>235</v>
      </c>
      <c r="B65" s="5">
        <v>0</v>
      </c>
      <c r="G65" s="2">
        <f t="shared" si="24"/>
        <v>0</v>
      </c>
      <c r="H65" s="2">
        <f t="shared" si="27"/>
        <v>0</v>
      </c>
      <c r="M65" s="2">
        <f t="shared" si="11"/>
        <v>0</v>
      </c>
      <c r="N65" s="2">
        <f t="shared" si="12"/>
        <v>0</v>
      </c>
      <c r="Q65" s="517"/>
      <c r="R65" s="496"/>
      <c r="S65" s="2">
        <f t="shared" si="13"/>
        <v>0</v>
      </c>
      <c r="T65" s="2">
        <f t="shared" si="28"/>
        <v>0</v>
      </c>
      <c r="Y65" s="2">
        <f t="shared" si="14"/>
        <v>0</v>
      </c>
      <c r="Z65" s="2">
        <f t="shared" si="15"/>
        <v>0</v>
      </c>
      <c r="AE65" s="2">
        <f t="shared" si="22"/>
        <v>0</v>
      </c>
      <c r="AF65" s="2">
        <f t="shared" si="16"/>
        <v>0</v>
      </c>
      <c r="AK65" s="2">
        <f t="shared" si="10"/>
        <v>0</v>
      </c>
      <c r="AL65" s="2">
        <f t="shared" si="17"/>
        <v>0</v>
      </c>
      <c r="AQ65" s="2">
        <f t="shared" si="23"/>
        <v>0</v>
      </c>
      <c r="AR65" s="2">
        <f t="shared" si="18"/>
        <v>0</v>
      </c>
      <c r="AW65" s="2">
        <f t="shared" ref="AW65:AW82" si="35">SUM(AS65:AV65)</f>
        <v>0</v>
      </c>
      <c r="AX65" s="2">
        <f t="shared" si="32"/>
        <v>0</v>
      </c>
      <c r="BC65" s="2">
        <f t="shared" si="2"/>
        <v>0</v>
      </c>
      <c r="BD65" s="2">
        <f t="shared" si="3"/>
        <v>0</v>
      </c>
      <c r="BI65" s="2">
        <f t="shared" si="4"/>
        <v>0</v>
      </c>
      <c r="BJ65" s="2">
        <f t="shared" si="20"/>
        <v>0</v>
      </c>
      <c r="BO65" s="2">
        <f t="shared" si="21"/>
        <v>0</v>
      </c>
      <c r="BP65" s="2">
        <f t="shared" si="5"/>
        <v>0</v>
      </c>
      <c r="BU65" s="2">
        <f t="shared" ref="BU65:BU82" si="36">SUM(BQ65:BT65)</f>
        <v>0</v>
      </c>
      <c r="BV65" s="2">
        <f t="shared" si="29"/>
        <v>0</v>
      </c>
    </row>
    <row r="66" spans="1:74">
      <c r="A66" s="2" t="s">
        <v>394</v>
      </c>
      <c r="B66" s="5">
        <v>0</v>
      </c>
      <c r="G66" s="2">
        <f t="shared" si="24"/>
        <v>0</v>
      </c>
      <c r="H66" s="2">
        <f t="shared" si="27"/>
        <v>0</v>
      </c>
      <c r="M66" s="2">
        <f>SUM(I66:L66)</f>
        <v>0</v>
      </c>
      <c r="N66" s="2">
        <f>H66+M66</f>
        <v>0</v>
      </c>
      <c r="Q66" s="517"/>
      <c r="S66" s="2">
        <f>SUM(O66:R66)</f>
        <v>0</v>
      </c>
      <c r="T66" s="2">
        <f t="shared" si="28"/>
        <v>0</v>
      </c>
      <c r="Y66" s="2">
        <f>SUM(U66:X66)</f>
        <v>0</v>
      </c>
      <c r="Z66" s="2">
        <f>T66+Y66</f>
        <v>0</v>
      </c>
      <c r="AE66" s="2">
        <f t="shared" si="22"/>
        <v>0</v>
      </c>
      <c r="AF66" s="2">
        <f>Z66+AE66</f>
        <v>0</v>
      </c>
      <c r="AK66" s="2">
        <f t="shared" si="10"/>
        <v>0</v>
      </c>
      <c r="AL66" s="2">
        <f t="shared" si="17"/>
        <v>0</v>
      </c>
      <c r="AQ66" s="2">
        <f>SUM(AM66:AP66)</f>
        <v>0</v>
      </c>
      <c r="AR66" s="2">
        <f t="shared" si="18"/>
        <v>0</v>
      </c>
      <c r="AW66" s="2">
        <f>SUM(AS66:AV66)</f>
        <v>0</v>
      </c>
      <c r="AX66" s="2">
        <f t="shared" si="32"/>
        <v>0</v>
      </c>
      <c r="BC66" s="2">
        <f t="shared" si="2"/>
        <v>0</v>
      </c>
      <c r="BD66" s="2">
        <f t="shared" si="3"/>
        <v>0</v>
      </c>
      <c r="BI66" s="2">
        <f t="shared" si="4"/>
        <v>0</v>
      </c>
      <c r="BJ66" s="2">
        <f t="shared" si="20"/>
        <v>0</v>
      </c>
      <c r="BO66" s="2">
        <f t="shared" si="21"/>
        <v>0</v>
      </c>
      <c r="BP66" s="2">
        <f t="shared" si="5"/>
        <v>0</v>
      </c>
      <c r="BU66" s="2">
        <f>SUM(BQ66:BT66)</f>
        <v>0</v>
      </c>
      <c r="BV66" s="2">
        <f t="shared" si="29"/>
        <v>0</v>
      </c>
    </row>
    <row r="67" spans="1:74">
      <c r="A67" s="2" t="s">
        <v>129</v>
      </c>
      <c r="B67" s="5">
        <v>0</v>
      </c>
      <c r="G67" s="2">
        <f t="shared" si="24"/>
        <v>0</v>
      </c>
      <c r="H67" s="2">
        <f t="shared" si="27"/>
        <v>0</v>
      </c>
      <c r="M67" s="2">
        <f t="shared" si="11"/>
        <v>0</v>
      </c>
      <c r="N67" s="2">
        <f t="shared" si="12"/>
        <v>0</v>
      </c>
      <c r="Q67" s="517"/>
      <c r="S67" s="2">
        <f t="shared" si="13"/>
        <v>0</v>
      </c>
      <c r="T67" s="2">
        <f t="shared" si="28"/>
        <v>0</v>
      </c>
      <c r="Y67" s="2">
        <f t="shared" si="14"/>
        <v>0</v>
      </c>
      <c r="Z67" s="2">
        <f t="shared" si="15"/>
        <v>0</v>
      </c>
      <c r="AE67" s="2">
        <f t="shared" si="22"/>
        <v>0</v>
      </c>
      <c r="AF67" s="2">
        <f t="shared" si="16"/>
        <v>0</v>
      </c>
      <c r="AK67" s="2">
        <f t="shared" si="10"/>
        <v>0</v>
      </c>
      <c r="AL67" s="2">
        <f t="shared" si="17"/>
        <v>0</v>
      </c>
      <c r="AQ67" s="2">
        <f t="shared" si="23"/>
        <v>0</v>
      </c>
      <c r="AR67" s="2">
        <f t="shared" si="18"/>
        <v>0</v>
      </c>
      <c r="AW67" s="2">
        <f t="shared" si="35"/>
        <v>0</v>
      </c>
      <c r="AX67" s="2">
        <f t="shared" si="32"/>
        <v>0</v>
      </c>
      <c r="BC67" s="2">
        <f t="shared" si="2"/>
        <v>0</v>
      </c>
      <c r="BD67" s="2">
        <f t="shared" si="3"/>
        <v>0</v>
      </c>
      <c r="BI67" s="2">
        <f t="shared" si="4"/>
        <v>0</v>
      </c>
      <c r="BJ67" s="2">
        <f t="shared" si="20"/>
        <v>0</v>
      </c>
      <c r="BO67" s="2">
        <f t="shared" si="21"/>
        <v>0</v>
      </c>
      <c r="BP67" s="2">
        <f t="shared" si="5"/>
        <v>0</v>
      </c>
      <c r="BU67" s="2">
        <f t="shared" si="36"/>
        <v>0</v>
      </c>
      <c r="BV67" s="2">
        <f t="shared" si="29"/>
        <v>0</v>
      </c>
    </row>
    <row r="68" spans="1:74">
      <c r="A68" s="2" t="s">
        <v>130</v>
      </c>
      <c r="B68" s="5">
        <v>0</v>
      </c>
      <c r="E68" s="415"/>
      <c r="G68" s="2">
        <f t="shared" si="24"/>
        <v>0</v>
      </c>
      <c r="H68" s="2">
        <f t="shared" si="27"/>
        <v>0</v>
      </c>
      <c r="M68" s="2">
        <f t="shared" si="11"/>
        <v>0</v>
      </c>
      <c r="N68" s="2">
        <f t="shared" si="12"/>
        <v>0</v>
      </c>
      <c r="Q68" s="518"/>
      <c r="S68" s="2">
        <f t="shared" si="13"/>
        <v>0</v>
      </c>
      <c r="T68" s="2">
        <f t="shared" si="28"/>
        <v>0</v>
      </c>
      <c r="Y68" s="2">
        <f t="shared" si="14"/>
        <v>0</v>
      </c>
      <c r="Z68" s="2">
        <f t="shared" si="15"/>
        <v>0</v>
      </c>
      <c r="AC68" s="504"/>
      <c r="AE68" s="2">
        <f t="shared" si="22"/>
        <v>0</v>
      </c>
      <c r="AF68" s="2">
        <f t="shared" si="16"/>
        <v>0</v>
      </c>
      <c r="AK68" s="2">
        <f t="shared" si="10"/>
        <v>0</v>
      </c>
      <c r="AL68" s="2">
        <f t="shared" si="17"/>
        <v>0</v>
      </c>
      <c r="AQ68" s="2">
        <f t="shared" si="23"/>
        <v>0</v>
      </c>
      <c r="AR68" s="2">
        <f t="shared" si="18"/>
        <v>0</v>
      </c>
      <c r="AW68" s="2">
        <f>SUM(AS68:AV68)</f>
        <v>0</v>
      </c>
      <c r="AX68" s="2">
        <f t="shared" si="32"/>
        <v>0</v>
      </c>
      <c r="BC68" s="2">
        <f t="shared" si="2"/>
        <v>0</v>
      </c>
      <c r="BD68" s="2">
        <f t="shared" si="3"/>
        <v>0</v>
      </c>
      <c r="BI68" s="2">
        <f t="shared" si="4"/>
        <v>0</v>
      </c>
      <c r="BJ68" s="2">
        <f t="shared" si="20"/>
        <v>0</v>
      </c>
      <c r="BO68" s="2">
        <f t="shared" si="21"/>
        <v>0</v>
      </c>
      <c r="BP68" s="2">
        <f t="shared" si="5"/>
        <v>0</v>
      </c>
      <c r="BU68" s="2">
        <f>SUM(BQ68:BT68)</f>
        <v>0</v>
      </c>
      <c r="BV68" s="2">
        <f t="shared" si="29"/>
        <v>0</v>
      </c>
    </row>
    <row r="69" spans="1:74">
      <c r="A69" s="2" t="s">
        <v>131</v>
      </c>
      <c r="B69" s="5">
        <v>0</v>
      </c>
      <c r="F69" s="2">
        <v>0</v>
      </c>
      <c r="G69" s="2">
        <f t="shared" si="24"/>
        <v>0</v>
      </c>
      <c r="H69" s="2">
        <f t="shared" si="27"/>
        <v>0</v>
      </c>
      <c r="M69" s="2">
        <f t="shared" si="11"/>
        <v>0</v>
      </c>
      <c r="N69" s="2">
        <f t="shared" si="12"/>
        <v>0</v>
      </c>
      <c r="Q69" s="517"/>
      <c r="S69" s="2">
        <f t="shared" si="13"/>
        <v>0</v>
      </c>
      <c r="T69" s="2">
        <f t="shared" si="28"/>
        <v>0</v>
      </c>
      <c r="Y69" s="2">
        <f t="shared" si="14"/>
        <v>0</v>
      </c>
      <c r="Z69" s="2">
        <f t="shared" si="15"/>
        <v>0</v>
      </c>
      <c r="AC69" s="504"/>
      <c r="AE69" s="2">
        <f t="shared" si="22"/>
        <v>0</v>
      </c>
      <c r="AF69" s="2">
        <f t="shared" si="16"/>
        <v>0</v>
      </c>
      <c r="AK69" s="2">
        <f t="shared" si="10"/>
        <v>0</v>
      </c>
      <c r="AL69" s="2">
        <f t="shared" si="17"/>
        <v>0</v>
      </c>
      <c r="AQ69" s="2">
        <f t="shared" si="23"/>
        <v>0</v>
      </c>
      <c r="AR69" s="2">
        <f t="shared" si="18"/>
        <v>0</v>
      </c>
      <c r="AW69" s="2">
        <f>SUM(AS69:AV69)</f>
        <v>0</v>
      </c>
      <c r="AX69" s="2">
        <f t="shared" si="32"/>
        <v>0</v>
      </c>
      <c r="BC69" s="2">
        <f t="shared" si="2"/>
        <v>0</v>
      </c>
      <c r="BD69" s="2">
        <f t="shared" si="3"/>
        <v>0</v>
      </c>
      <c r="BI69" s="2">
        <f t="shared" si="4"/>
        <v>0</v>
      </c>
      <c r="BJ69" s="2">
        <f t="shared" si="20"/>
        <v>0</v>
      </c>
      <c r="BO69" s="2">
        <f t="shared" si="21"/>
        <v>0</v>
      </c>
      <c r="BP69" s="2">
        <f t="shared" si="5"/>
        <v>0</v>
      </c>
      <c r="BU69" s="2">
        <f t="shared" si="36"/>
        <v>0</v>
      </c>
      <c r="BV69" s="2">
        <f t="shared" si="29"/>
        <v>0</v>
      </c>
    </row>
    <row r="70" spans="1:74">
      <c r="A70" s="2" t="s">
        <v>133</v>
      </c>
      <c r="B70" s="5">
        <v>0</v>
      </c>
      <c r="G70" s="2">
        <f t="shared" si="24"/>
        <v>0</v>
      </c>
      <c r="H70" s="2">
        <f t="shared" si="27"/>
        <v>0</v>
      </c>
      <c r="M70" s="2">
        <f t="shared" si="11"/>
        <v>0</v>
      </c>
      <c r="N70" s="2">
        <f t="shared" si="12"/>
        <v>0</v>
      </c>
      <c r="Q70" s="518"/>
      <c r="S70" s="2">
        <f t="shared" si="13"/>
        <v>0</v>
      </c>
      <c r="T70" s="2">
        <f t="shared" si="28"/>
        <v>0</v>
      </c>
      <c r="Y70" s="2">
        <f t="shared" si="14"/>
        <v>0</v>
      </c>
      <c r="Z70" s="2">
        <f t="shared" si="15"/>
        <v>0</v>
      </c>
      <c r="AC70" s="504"/>
      <c r="AE70" s="2">
        <f t="shared" si="22"/>
        <v>0</v>
      </c>
      <c r="AF70" s="2">
        <f t="shared" si="16"/>
        <v>0</v>
      </c>
      <c r="AI70" s="507"/>
      <c r="AK70" s="2">
        <f t="shared" si="10"/>
        <v>0</v>
      </c>
      <c r="AL70" s="2">
        <f t="shared" si="17"/>
        <v>0</v>
      </c>
      <c r="AQ70" s="2">
        <f t="shared" si="23"/>
        <v>0</v>
      </c>
      <c r="AR70" s="2">
        <f t="shared" si="18"/>
        <v>0</v>
      </c>
      <c r="AW70" s="2">
        <f>SUM(AS70:AV70)</f>
        <v>0</v>
      </c>
      <c r="AX70" s="2">
        <f t="shared" si="32"/>
        <v>0</v>
      </c>
      <c r="BC70" s="2">
        <f t="shared" si="2"/>
        <v>0</v>
      </c>
      <c r="BD70" s="2">
        <f t="shared" si="3"/>
        <v>0</v>
      </c>
      <c r="BI70" s="2">
        <f t="shared" si="4"/>
        <v>0</v>
      </c>
      <c r="BJ70" s="2">
        <f t="shared" si="20"/>
        <v>0</v>
      </c>
      <c r="BO70" s="2">
        <f t="shared" si="21"/>
        <v>0</v>
      </c>
      <c r="BP70" s="2">
        <f t="shared" si="5"/>
        <v>0</v>
      </c>
      <c r="BU70" s="2">
        <f t="shared" si="36"/>
        <v>0</v>
      </c>
      <c r="BV70" s="2">
        <f t="shared" si="29"/>
        <v>0</v>
      </c>
    </row>
    <row r="71" spans="1:74">
      <c r="A71" s="2" t="s">
        <v>132</v>
      </c>
      <c r="B71" s="5">
        <v>0</v>
      </c>
      <c r="G71" s="2">
        <f t="shared" si="24"/>
        <v>0</v>
      </c>
      <c r="H71" s="2">
        <f t="shared" si="27"/>
        <v>0</v>
      </c>
      <c r="M71" s="2">
        <f t="shared" si="11"/>
        <v>0</v>
      </c>
      <c r="N71" s="2">
        <f t="shared" si="12"/>
        <v>0</v>
      </c>
      <c r="Q71" s="517"/>
      <c r="S71" s="2">
        <f t="shared" si="13"/>
        <v>0</v>
      </c>
      <c r="T71" s="2">
        <f t="shared" si="28"/>
        <v>0</v>
      </c>
      <c r="Y71" s="2">
        <f t="shared" si="14"/>
        <v>0</v>
      </c>
      <c r="Z71" s="2">
        <f t="shared" si="15"/>
        <v>0</v>
      </c>
      <c r="AE71" s="2">
        <f t="shared" si="22"/>
        <v>0</v>
      </c>
      <c r="AF71" s="2">
        <f t="shared" si="16"/>
        <v>0</v>
      </c>
      <c r="AK71" s="2">
        <f t="shared" si="10"/>
        <v>0</v>
      </c>
      <c r="AL71" s="2">
        <f t="shared" si="17"/>
        <v>0</v>
      </c>
      <c r="AQ71" s="2">
        <f t="shared" si="23"/>
        <v>0</v>
      </c>
      <c r="AR71" s="2">
        <f t="shared" si="18"/>
        <v>0</v>
      </c>
      <c r="AW71" s="2">
        <f t="shared" si="35"/>
        <v>0</v>
      </c>
      <c r="AX71" s="2">
        <f t="shared" si="32"/>
        <v>0</v>
      </c>
      <c r="BC71" s="2">
        <f t="shared" si="2"/>
        <v>0</v>
      </c>
      <c r="BD71" s="2">
        <f t="shared" si="3"/>
        <v>0</v>
      </c>
      <c r="BI71" s="2">
        <f t="shared" si="4"/>
        <v>0</v>
      </c>
      <c r="BJ71" s="2">
        <f t="shared" si="20"/>
        <v>0</v>
      </c>
      <c r="BO71" s="2">
        <f t="shared" si="21"/>
        <v>0</v>
      </c>
      <c r="BP71" s="2">
        <f t="shared" si="5"/>
        <v>0</v>
      </c>
      <c r="BU71" s="2">
        <f t="shared" si="36"/>
        <v>0</v>
      </c>
      <c r="BV71" s="2">
        <f t="shared" si="29"/>
        <v>0</v>
      </c>
    </row>
    <row r="72" spans="1:74">
      <c r="A72" s="2" t="s">
        <v>134</v>
      </c>
      <c r="B72" s="5">
        <v>0</v>
      </c>
      <c r="E72" s="2">
        <v>500</v>
      </c>
      <c r="F72" s="2">
        <v>0</v>
      </c>
      <c r="G72" s="2">
        <f t="shared" si="24"/>
        <v>500</v>
      </c>
      <c r="H72" s="2">
        <f t="shared" ref="H72:H91" si="37">B72+G72</f>
        <v>500</v>
      </c>
      <c r="M72" s="2">
        <f t="shared" si="11"/>
        <v>0</v>
      </c>
      <c r="N72" s="2">
        <f t="shared" si="12"/>
        <v>500</v>
      </c>
      <c r="Q72" s="517"/>
      <c r="S72" s="2">
        <f t="shared" si="13"/>
        <v>0</v>
      </c>
      <c r="T72" s="2">
        <f t="shared" si="28"/>
        <v>500</v>
      </c>
      <c r="Y72" s="2">
        <f t="shared" si="14"/>
        <v>0</v>
      </c>
      <c r="Z72" s="2">
        <f t="shared" si="15"/>
        <v>500</v>
      </c>
      <c r="AE72" s="2">
        <f t="shared" si="22"/>
        <v>0</v>
      </c>
      <c r="AF72" s="2">
        <f t="shared" si="16"/>
        <v>500</v>
      </c>
      <c r="AK72" s="2">
        <f t="shared" si="10"/>
        <v>0</v>
      </c>
      <c r="AL72" s="2">
        <f t="shared" si="17"/>
        <v>500</v>
      </c>
      <c r="AQ72" s="2">
        <f t="shared" si="23"/>
        <v>0</v>
      </c>
      <c r="AR72" s="2">
        <f t="shared" si="18"/>
        <v>500</v>
      </c>
      <c r="AW72" s="2">
        <f t="shared" si="35"/>
        <v>0</v>
      </c>
      <c r="AX72" s="2">
        <f t="shared" si="32"/>
        <v>500</v>
      </c>
      <c r="BC72" s="2">
        <f t="shared" si="2"/>
        <v>0</v>
      </c>
      <c r="BD72" s="2">
        <f t="shared" si="3"/>
        <v>500</v>
      </c>
      <c r="BI72" s="2">
        <f t="shared" si="4"/>
        <v>0</v>
      </c>
      <c r="BJ72" s="2">
        <f t="shared" si="20"/>
        <v>500</v>
      </c>
      <c r="BO72" s="2">
        <f t="shared" si="21"/>
        <v>0</v>
      </c>
      <c r="BP72" s="2">
        <f t="shared" si="5"/>
        <v>500</v>
      </c>
      <c r="BU72" s="2">
        <f t="shared" si="36"/>
        <v>0</v>
      </c>
      <c r="BV72" s="2">
        <f t="shared" ref="BV72:BV92" si="38">BP72+BU72</f>
        <v>500</v>
      </c>
    </row>
    <row r="73" spans="1:74">
      <c r="A73" s="2" t="s">
        <v>135</v>
      </c>
      <c r="B73" s="5">
        <v>0</v>
      </c>
      <c r="G73" s="2">
        <f t="shared" si="24"/>
        <v>0</v>
      </c>
      <c r="H73" s="2">
        <f t="shared" si="37"/>
        <v>0</v>
      </c>
      <c r="M73" s="2">
        <f t="shared" si="11"/>
        <v>0</v>
      </c>
      <c r="N73" s="2">
        <f t="shared" si="12"/>
        <v>0</v>
      </c>
      <c r="Q73" s="517"/>
      <c r="S73" s="2">
        <f t="shared" si="13"/>
        <v>0</v>
      </c>
      <c r="T73" s="2">
        <f t="shared" ref="T73:T91" si="39">N73+S73</f>
        <v>0</v>
      </c>
      <c r="Y73" s="2">
        <f t="shared" si="14"/>
        <v>0</v>
      </c>
      <c r="Z73" s="2">
        <f t="shared" si="15"/>
        <v>0</v>
      </c>
      <c r="AE73" s="2">
        <f t="shared" si="22"/>
        <v>0</v>
      </c>
      <c r="AF73" s="2">
        <f t="shared" si="16"/>
        <v>0</v>
      </c>
      <c r="AK73" s="2">
        <f t="shared" si="10"/>
        <v>0</v>
      </c>
      <c r="AL73" s="2">
        <f t="shared" si="17"/>
        <v>0</v>
      </c>
      <c r="AQ73" s="2">
        <f t="shared" si="23"/>
        <v>0</v>
      </c>
      <c r="AR73" s="2">
        <f t="shared" si="18"/>
        <v>0</v>
      </c>
      <c r="AW73" s="2">
        <f t="shared" si="35"/>
        <v>0</v>
      </c>
      <c r="AX73" s="2">
        <f t="shared" si="32"/>
        <v>0</v>
      </c>
      <c r="BC73" s="2">
        <f t="shared" ref="BC73:BC90" si="40">SUM(AY73:BB73)</f>
        <v>0</v>
      </c>
      <c r="BD73" s="2">
        <f t="shared" ref="BD73:BD90" si="41">AX73+BC73</f>
        <v>0</v>
      </c>
      <c r="BI73" s="2">
        <f t="shared" ref="BI73:BI92" si="42">SUM(BE73:BH73)</f>
        <v>0</v>
      </c>
      <c r="BJ73" s="2">
        <f t="shared" si="20"/>
        <v>0</v>
      </c>
      <c r="BO73" s="2">
        <f t="shared" si="21"/>
        <v>0</v>
      </c>
      <c r="BP73" s="2">
        <f t="shared" ref="BP73:BP92" si="43">BJ73+BO73</f>
        <v>0</v>
      </c>
      <c r="BU73" s="2">
        <f t="shared" si="36"/>
        <v>0</v>
      </c>
      <c r="BV73" s="2">
        <f t="shared" si="38"/>
        <v>0</v>
      </c>
    </row>
    <row r="74" spans="1:74">
      <c r="A74" s="2" t="s">
        <v>136</v>
      </c>
      <c r="B74" s="5">
        <v>0</v>
      </c>
      <c r="G74" s="2">
        <f t="shared" si="24"/>
        <v>0</v>
      </c>
      <c r="H74" s="2">
        <f t="shared" si="37"/>
        <v>0</v>
      </c>
      <c r="M74" s="2">
        <f t="shared" si="11"/>
        <v>0</v>
      </c>
      <c r="N74" s="2">
        <f t="shared" si="12"/>
        <v>0</v>
      </c>
      <c r="Q74" s="517"/>
      <c r="S74" s="2">
        <f t="shared" si="13"/>
        <v>0</v>
      </c>
      <c r="T74" s="2">
        <f t="shared" si="39"/>
        <v>0</v>
      </c>
      <c r="Y74" s="2">
        <f>SUM(U74:X74)</f>
        <v>0</v>
      </c>
      <c r="Z74" s="2">
        <f t="shared" si="15"/>
        <v>0</v>
      </c>
      <c r="AE74" s="2">
        <f t="shared" si="22"/>
        <v>0</v>
      </c>
      <c r="AF74" s="2">
        <f t="shared" si="16"/>
        <v>0</v>
      </c>
      <c r="AK74" s="2">
        <f t="shared" ref="AK74:AK91" si="44">SUM(AG74:AJ74)</f>
        <v>0</v>
      </c>
      <c r="AL74" s="2">
        <f t="shared" si="17"/>
        <v>0</v>
      </c>
      <c r="AQ74" s="2">
        <f t="shared" si="23"/>
        <v>0</v>
      </c>
      <c r="AR74" s="2">
        <f t="shared" si="18"/>
        <v>0</v>
      </c>
      <c r="AW74" s="2">
        <f t="shared" si="35"/>
        <v>0</v>
      </c>
      <c r="AX74" s="2">
        <f t="shared" si="32"/>
        <v>0</v>
      </c>
      <c r="BC74" s="2">
        <f t="shared" si="40"/>
        <v>0</v>
      </c>
      <c r="BD74" s="2">
        <f t="shared" si="41"/>
        <v>0</v>
      </c>
      <c r="BI74" s="2">
        <f t="shared" si="42"/>
        <v>0</v>
      </c>
      <c r="BJ74" s="2">
        <f t="shared" si="20"/>
        <v>0</v>
      </c>
      <c r="BO74" s="2">
        <f t="shared" si="21"/>
        <v>0</v>
      </c>
      <c r="BP74" s="2">
        <f t="shared" si="43"/>
        <v>0</v>
      </c>
      <c r="BU74" s="2">
        <f t="shared" si="36"/>
        <v>0</v>
      </c>
      <c r="BV74" s="2">
        <f t="shared" si="38"/>
        <v>0</v>
      </c>
    </row>
    <row r="75" spans="1:74">
      <c r="A75" s="2" t="s">
        <v>137</v>
      </c>
      <c r="B75" s="5">
        <v>0</v>
      </c>
      <c r="G75" s="2">
        <f t="shared" si="24"/>
        <v>0</v>
      </c>
      <c r="H75" s="2">
        <f t="shared" si="37"/>
        <v>0</v>
      </c>
      <c r="M75" s="2">
        <f t="shared" si="11"/>
        <v>0</v>
      </c>
      <c r="N75" s="2">
        <f t="shared" si="12"/>
        <v>0</v>
      </c>
      <c r="Q75" s="517"/>
      <c r="S75" s="2">
        <f t="shared" si="13"/>
        <v>0</v>
      </c>
      <c r="T75" s="2">
        <f t="shared" si="39"/>
        <v>0</v>
      </c>
      <c r="Y75" s="2">
        <f t="shared" si="14"/>
        <v>0</v>
      </c>
      <c r="Z75" s="2">
        <f t="shared" si="15"/>
        <v>0</v>
      </c>
      <c r="AE75" s="2">
        <f t="shared" ref="AE75:AE91" si="45">SUM(AA75:AD75)</f>
        <v>0</v>
      </c>
      <c r="AF75" s="2">
        <f t="shared" si="16"/>
        <v>0</v>
      </c>
      <c r="AK75" s="2">
        <f t="shared" si="44"/>
        <v>0</v>
      </c>
      <c r="AL75" s="2">
        <f t="shared" si="17"/>
        <v>0</v>
      </c>
      <c r="AQ75" s="2">
        <f t="shared" si="23"/>
        <v>0</v>
      </c>
      <c r="AR75" s="2">
        <f t="shared" ref="AR75:AR92" si="46">AL75+AQ75</f>
        <v>0</v>
      </c>
      <c r="AW75" s="2">
        <f t="shared" si="35"/>
        <v>0</v>
      </c>
      <c r="AX75" s="2">
        <f t="shared" si="32"/>
        <v>0</v>
      </c>
      <c r="BC75" s="2">
        <f t="shared" si="40"/>
        <v>0</v>
      </c>
      <c r="BD75" s="2">
        <f t="shared" si="41"/>
        <v>0</v>
      </c>
      <c r="BI75" s="2">
        <f t="shared" si="42"/>
        <v>0</v>
      </c>
      <c r="BJ75" s="2">
        <f t="shared" ref="BJ75:BJ91" si="47">BD75+BI75</f>
        <v>0</v>
      </c>
      <c r="BO75" s="2">
        <f t="shared" ref="BO75:BO92" si="48">SUM(BK75:BN75)</f>
        <v>0</v>
      </c>
      <c r="BP75" s="2">
        <f t="shared" si="43"/>
        <v>0</v>
      </c>
      <c r="BU75" s="2">
        <f t="shared" si="36"/>
        <v>0</v>
      </c>
      <c r="BV75" s="2">
        <f t="shared" si="38"/>
        <v>0</v>
      </c>
    </row>
    <row r="76" spans="1:74">
      <c r="A76" s="2" t="s">
        <v>138</v>
      </c>
      <c r="B76" s="5">
        <v>0</v>
      </c>
      <c r="G76" s="2">
        <f t="shared" si="24"/>
        <v>0</v>
      </c>
      <c r="H76" s="2">
        <f t="shared" si="37"/>
        <v>0</v>
      </c>
      <c r="M76" s="2">
        <f t="shared" si="11"/>
        <v>0</v>
      </c>
      <c r="N76" s="2">
        <f t="shared" si="12"/>
        <v>0</v>
      </c>
      <c r="Q76" s="517"/>
      <c r="S76" s="2">
        <f t="shared" si="13"/>
        <v>0</v>
      </c>
      <c r="T76" s="2">
        <f t="shared" si="39"/>
        <v>0</v>
      </c>
      <c r="Y76" s="2">
        <f t="shared" si="14"/>
        <v>0</v>
      </c>
      <c r="Z76" s="2">
        <f t="shared" si="15"/>
        <v>0</v>
      </c>
      <c r="AE76" s="2">
        <f t="shared" si="45"/>
        <v>0</v>
      </c>
      <c r="AF76" s="2">
        <f t="shared" si="16"/>
        <v>0</v>
      </c>
      <c r="AK76" s="2">
        <f t="shared" si="44"/>
        <v>0</v>
      </c>
      <c r="AL76" s="2">
        <f t="shared" si="17"/>
        <v>0</v>
      </c>
      <c r="AQ76" s="2">
        <f t="shared" si="23"/>
        <v>0</v>
      </c>
      <c r="AR76" s="2">
        <f t="shared" si="46"/>
        <v>0</v>
      </c>
      <c r="AW76" s="2">
        <f t="shared" si="35"/>
        <v>0</v>
      </c>
      <c r="AX76" s="2">
        <f t="shared" si="32"/>
        <v>0</v>
      </c>
      <c r="BC76" s="2">
        <f t="shared" si="40"/>
        <v>0</v>
      </c>
      <c r="BD76" s="2">
        <f t="shared" si="41"/>
        <v>0</v>
      </c>
      <c r="BI76" s="2">
        <f t="shared" si="42"/>
        <v>0</v>
      </c>
      <c r="BJ76" s="2">
        <f t="shared" si="47"/>
        <v>0</v>
      </c>
      <c r="BO76" s="2">
        <f t="shared" si="48"/>
        <v>0</v>
      </c>
      <c r="BP76" s="2">
        <f t="shared" si="43"/>
        <v>0</v>
      </c>
      <c r="BU76" s="2">
        <f t="shared" si="36"/>
        <v>0</v>
      </c>
      <c r="BV76" s="2">
        <f t="shared" si="38"/>
        <v>0</v>
      </c>
    </row>
    <row r="77" spans="1:74">
      <c r="A77" s="2" t="s">
        <v>355</v>
      </c>
      <c r="B77" s="5">
        <v>0</v>
      </c>
      <c r="G77" s="2">
        <f t="shared" si="24"/>
        <v>0</v>
      </c>
      <c r="H77" s="2">
        <f t="shared" si="37"/>
        <v>0</v>
      </c>
      <c r="M77" s="2">
        <f t="shared" si="11"/>
        <v>0</v>
      </c>
      <c r="N77" s="2">
        <f t="shared" si="12"/>
        <v>0</v>
      </c>
      <c r="Q77" s="517"/>
      <c r="S77" s="2">
        <f t="shared" si="13"/>
        <v>0</v>
      </c>
      <c r="T77" s="2">
        <f t="shared" si="39"/>
        <v>0</v>
      </c>
      <c r="Y77" s="2">
        <f t="shared" si="14"/>
        <v>0</v>
      </c>
      <c r="Z77" s="2">
        <f t="shared" si="15"/>
        <v>0</v>
      </c>
      <c r="AE77" s="2">
        <f t="shared" si="45"/>
        <v>0</v>
      </c>
      <c r="AF77" s="2">
        <f t="shared" si="16"/>
        <v>0</v>
      </c>
      <c r="AK77" s="2">
        <f t="shared" si="44"/>
        <v>0</v>
      </c>
      <c r="AL77" s="2">
        <f t="shared" si="17"/>
        <v>0</v>
      </c>
      <c r="AQ77" s="2">
        <f t="shared" si="23"/>
        <v>0</v>
      </c>
      <c r="AR77" s="2">
        <f t="shared" si="46"/>
        <v>0</v>
      </c>
      <c r="AW77" s="2">
        <f t="shared" si="35"/>
        <v>0</v>
      </c>
      <c r="AX77" s="2">
        <f t="shared" si="32"/>
        <v>0</v>
      </c>
      <c r="BC77" s="2">
        <f t="shared" si="40"/>
        <v>0</v>
      </c>
      <c r="BD77" s="2">
        <f t="shared" si="41"/>
        <v>0</v>
      </c>
      <c r="BI77" s="2">
        <f t="shared" si="42"/>
        <v>0</v>
      </c>
      <c r="BJ77" s="2">
        <f t="shared" si="47"/>
        <v>0</v>
      </c>
      <c r="BO77" s="2">
        <f t="shared" si="48"/>
        <v>0</v>
      </c>
      <c r="BP77" s="2">
        <f t="shared" si="43"/>
        <v>0</v>
      </c>
      <c r="BU77" s="2">
        <f t="shared" si="36"/>
        <v>0</v>
      </c>
      <c r="BV77" s="2">
        <f t="shared" si="38"/>
        <v>0</v>
      </c>
    </row>
    <row r="78" spans="1:74">
      <c r="A78" s="2" t="s">
        <v>139</v>
      </c>
      <c r="B78" s="5">
        <v>0</v>
      </c>
      <c r="G78" s="2">
        <f t="shared" si="24"/>
        <v>0</v>
      </c>
      <c r="H78" s="2">
        <f t="shared" si="37"/>
        <v>0</v>
      </c>
      <c r="M78" s="2">
        <f t="shared" si="11"/>
        <v>0</v>
      </c>
      <c r="N78" s="2">
        <f t="shared" si="12"/>
        <v>0</v>
      </c>
      <c r="Q78" s="518"/>
      <c r="S78" s="2">
        <f t="shared" si="13"/>
        <v>0</v>
      </c>
      <c r="T78" s="2">
        <f t="shared" si="39"/>
        <v>0</v>
      </c>
      <c r="Y78" s="2">
        <f t="shared" si="14"/>
        <v>0</v>
      </c>
      <c r="Z78" s="2">
        <f t="shared" si="15"/>
        <v>0</v>
      </c>
      <c r="AE78" s="2">
        <f t="shared" si="45"/>
        <v>0</v>
      </c>
      <c r="AF78" s="2">
        <f t="shared" si="16"/>
        <v>0</v>
      </c>
      <c r="AK78" s="2">
        <f t="shared" si="44"/>
        <v>0</v>
      </c>
      <c r="AL78" s="2">
        <f t="shared" si="17"/>
        <v>0</v>
      </c>
      <c r="AQ78" s="2">
        <f t="shared" si="23"/>
        <v>0</v>
      </c>
      <c r="AR78" s="2">
        <f t="shared" si="46"/>
        <v>0</v>
      </c>
      <c r="AW78" s="2">
        <f t="shared" si="35"/>
        <v>0</v>
      </c>
      <c r="AX78" s="2">
        <f t="shared" si="32"/>
        <v>0</v>
      </c>
      <c r="BC78" s="2">
        <f t="shared" si="40"/>
        <v>0</v>
      </c>
      <c r="BD78" s="2">
        <f t="shared" si="41"/>
        <v>0</v>
      </c>
      <c r="BI78" s="2">
        <f t="shared" si="42"/>
        <v>0</v>
      </c>
      <c r="BJ78" s="2">
        <f t="shared" si="47"/>
        <v>0</v>
      </c>
      <c r="BO78" s="2">
        <f t="shared" si="48"/>
        <v>0</v>
      </c>
      <c r="BP78" s="2">
        <f t="shared" si="43"/>
        <v>0</v>
      </c>
      <c r="BU78" s="2">
        <f t="shared" si="36"/>
        <v>0</v>
      </c>
      <c r="BV78" s="2">
        <f t="shared" si="38"/>
        <v>0</v>
      </c>
    </row>
    <row r="79" spans="1:74" hidden="1">
      <c r="A79" s="2" t="s">
        <v>140</v>
      </c>
      <c r="B79" s="5">
        <v>0</v>
      </c>
      <c r="G79" s="2">
        <f t="shared" si="24"/>
        <v>0</v>
      </c>
      <c r="H79" s="2">
        <f t="shared" si="37"/>
        <v>0</v>
      </c>
      <c r="M79" s="2">
        <f t="shared" ref="M79:M91" si="49">SUM(I79:L79)</f>
        <v>0</v>
      </c>
      <c r="N79" s="2">
        <f t="shared" ref="N79:N91" si="50">H79+M79</f>
        <v>0</v>
      </c>
      <c r="Q79" s="517"/>
      <c r="S79" s="2">
        <f t="shared" ref="S79:S91" si="51">SUM(O79:R79)</f>
        <v>0</v>
      </c>
      <c r="T79" s="2">
        <f t="shared" si="39"/>
        <v>0</v>
      </c>
      <c r="Y79" s="2">
        <f t="shared" ref="Y79:Y91" si="52">SUM(U79:X79)</f>
        <v>0</v>
      </c>
      <c r="Z79" s="2">
        <f t="shared" ref="Z79:Z91" si="53">T79+Y79</f>
        <v>0</v>
      </c>
      <c r="AE79" s="2">
        <f t="shared" si="45"/>
        <v>0</v>
      </c>
      <c r="AF79" s="2">
        <f t="shared" ref="AF79:AF91" si="54">Z79+AE79</f>
        <v>0</v>
      </c>
      <c r="AK79" s="2">
        <f t="shared" si="44"/>
        <v>0</v>
      </c>
      <c r="AL79" s="2">
        <f t="shared" ref="AL79:AL91" si="55">AF79+AK79</f>
        <v>0</v>
      </c>
      <c r="AQ79" s="2">
        <f t="shared" ref="AQ79:AQ91" si="56">SUM(AM79:AP79)</f>
        <v>0</v>
      </c>
      <c r="AR79" s="2">
        <f t="shared" si="46"/>
        <v>0</v>
      </c>
      <c r="AW79" s="2">
        <f t="shared" si="35"/>
        <v>0</v>
      </c>
      <c r="AX79" s="2">
        <f t="shared" si="32"/>
        <v>0</v>
      </c>
      <c r="BC79" s="2">
        <f t="shared" si="40"/>
        <v>0</v>
      </c>
      <c r="BD79" s="2">
        <f t="shared" si="41"/>
        <v>0</v>
      </c>
      <c r="BI79" s="2">
        <f t="shared" si="42"/>
        <v>0</v>
      </c>
      <c r="BJ79" s="2">
        <f t="shared" si="47"/>
        <v>0</v>
      </c>
      <c r="BO79" s="2">
        <f t="shared" si="48"/>
        <v>0</v>
      </c>
      <c r="BP79" s="2">
        <f t="shared" si="43"/>
        <v>0</v>
      </c>
      <c r="BU79" s="2">
        <f t="shared" si="36"/>
        <v>0</v>
      </c>
      <c r="BV79" s="2">
        <f t="shared" si="38"/>
        <v>0</v>
      </c>
    </row>
    <row r="80" spans="1:74">
      <c r="A80" s="2" t="s">
        <v>141</v>
      </c>
      <c r="B80" s="5">
        <v>0</v>
      </c>
      <c r="G80" s="2">
        <f t="shared" si="24"/>
        <v>0</v>
      </c>
      <c r="H80" s="2">
        <f t="shared" si="37"/>
        <v>0</v>
      </c>
      <c r="M80" s="2">
        <f>SUM(I80:L80)</f>
        <v>0</v>
      </c>
      <c r="N80" s="2">
        <f t="shared" si="50"/>
        <v>0</v>
      </c>
      <c r="Q80" s="517"/>
      <c r="R80" s="496"/>
      <c r="S80" s="2">
        <f t="shared" si="51"/>
        <v>0</v>
      </c>
      <c r="T80" s="2">
        <f t="shared" si="39"/>
        <v>0</v>
      </c>
      <c r="Y80" s="2">
        <f t="shared" si="52"/>
        <v>0</v>
      </c>
      <c r="Z80" s="2">
        <f t="shared" si="53"/>
        <v>0</v>
      </c>
      <c r="AE80" s="2">
        <f t="shared" si="45"/>
        <v>0</v>
      </c>
      <c r="AF80" s="2">
        <f t="shared" si="54"/>
        <v>0</v>
      </c>
      <c r="AK80" s="2">
        <f t="shared" si="44"/>
        <v>0</v>
      </c>
      <c r="AL80" s="2">
        <f t="shared" si="55"/>
        <v>0</v>
      </c>
      <c r="AQ80" s="2">
        <f t="shared" si="56"/>
        <v>0</v>
      </c>
      <c r="AR80" s="2">
        <f t="shared" si="46"/>
        <v>0</v>
      </c>
      <c r="AW80" s="2">
        <f t="shared" si="35"/>
        <v>0</v>
      </c>
      <c r="AX80" s="2">
        <f t="shared" si="32"/>
        <v>0</v>
      </c>
      <c r="BC80" s="2">
        <f t="shared" si="40"/>
        <v>0</v>
      </c>
      <c r="BD80" s="2">
        <f t="shared" si="41"/>
        <v>0</v>
      </c>
      <c r="BI80" s="2">
        <f t="shared" si="42"/>
        <v>0</v>
      </c>
      <c r="BJ80" s="2">
        <f t="shared" si="47"/>
        <v>0</v>
      </c>
      <c r="BO80" s="2">
        <f t="shared" si="48"/>
        <v>0</v>
      </c>
      <c r="BP80" s="2">
        <f t="shared" si="43"/>
        <v>0</v>
      </c>
      <c r="BU80" s="2">
        <f t="shared" si="36"/>
        <v>0</v>
      </c>
      <c r="BV80" s="2">
        <f t="shared" si="38"/>
        <v>0</v>
      </c>
    </row>
    <row r="81" spans="1:251">
      <c r="A81" s="2" t="s">
        <v>142</v>
      </c>
      <c r="B81" s="5">
        <v>0</v>
      </c>
      <c r="G81" s="2">
        <f t="shared" si="24"/>
        <v>0</v>
      </c>
      <c r="H81" s="2">
        <f t="shared" si="37"/>
        <v>0</v>
      </c>
      <c r="M81" s="2">
        <f t="shared" si="49"/>
        <v>0</v>
      </c>
      <c r="N81" s="2">
        <f t="shared" si="50"/>
        <v>0</v>
      </c>
      <c r="Q81" s="517"/>
      <c r="S81" s="2">
        <f t="shared" si="51"/>
        <v>0</v>
      </c>
      <c r="T81" s="2">
        <f t="shared" si="39"/>
        <v>0</v>
      </c>
      <c r="Y81" s="2">
        <f t="shared" si="52"/>
        <v>0</v>
      </c>
      <c r="Z81" s="2">
        <f t="shared" si="53"/>
        <v>0</v>
      </c>
      <c r="AE81" s="2">
        <f t="shared" si="45"/>
        <v>0</v>
      </c>
      <c r="AF81" s="2">
        <f t="shared" si="54"/>
        <v>0</v>
      </c>
      <c r="AK81" s="2">
        <f t="shared" si="44"/>
        <v>0</v>
      </c>
      <c r="AL81" s="2">
        <f t="shared" si="55"/>
        <v>0</v>
      </c>
      <c r="AQ81" s="2">
        <f t="shared" si="56"/>
        <v>0</v>
      </c>
      <c r="AR81" s="2">
        <f t="shared" si="46"/>
        <v>0</v>
      </c>
      <c r="AW81" s="2">
        <f t="shared" si="35"/>
        <v>0</v>
      </c>
      <c r="AX81" s="2">
        <f t="shared" si="32"/>
        <v>0</v>
      </c>
      <c r="BC81" s="2">
        <f t="shared" si="40"/>
        <v>0</v>
      </c>
      <c r="BD81" s="2">
        <f t="shared" si="41"/>
        <v>0</v>
      </c>
      <c r="BI81" s="2">
        <f t="shared" si="42"/>
        <v>0</v>
      </c>
      <c r="BJ81" s="2">
        <f t="shared" si="47"/>
        <v>0</v>
      </c>
      <c r="BO81" s="2">
        <f t="shared" si="48"/>
        <v>0</v>
      </c>
      <c r="BP81" s="2">
        <f t="shared" si="43"/>
        <v>0</v>
      </c>
      <c r="BU81" s="2">
        <f t="shared" si="36"/>
        <v>0</v>
      </c>
      <c r="BV81" s="2">
        <f t="shared" si="38"/>
        <v>0</v>
      </c>
    </row>
    <row r="82" spans="1:251">
      <c r="A82" s="2" t="s">
        <v>143</v>
      </c>
      <c r="B82" s="5">
        <v>0</v>
      </c>
      <c r="G82" s="2">
        <f t="shared" si="24"/>
        <v>0</v>
      </c>
      <c r="H82" s="2">
        <f t="shared" si="37"/>
        <v>0</v>
      </c>
      <c r="M82" s="2">
        <f t="shared" si="49"/>
        <v>0</v>
      </c>
      <c r="N82" s="2">
        <f t="shared" si="50"/>
        <v>0</v>
      </c>
      <c r="Q82" s="518"/>
      <c r="S82" s="2">
        <f t="shared" si="51"/>
        <v>0</v>
      </c>
      <c r="T82" s="2">
        <f t="shared" si="39"/>
        <v>0</v>
      </c>
      <c r="Y82" s="2">
        <f t="shared" si="52"/>
        <v>0</v>
      </c>
      <c r="Z82" s="2">
        <f t="shared" si="53"/>
        <v>0</v>
      </c>
      <c r="AE82" s="2">
        <f t="shared" si="45"/>
        <v>0</v>
      </c>
      <c r="AF82" s="2">
        <f t="shared" si="54"/>
        <v>0</v>
      </c>
      <c r="AK82" s="2">
        <f t="shared" si="44"/>
        <v>0</v>
      </c>
      <c r="AL82" s="2">
        <f t="shared" si="55"/>
        <v>0</v>
      </c>
      <c r="AQ82" s="2">
        <f t="shared" si="56"/>
        <v>0</v>
      </c>
      <c r="AR82" s="2">
        <f t="shared" si="46"/>
        <v>0</v>
      </c>
      <c r="AW82" s="2">
        <f t="shared" si="35"/>
        <v>0</v>
      </c>
      <c r="AX82" s="2">
        <f t="shared" si="32"/>
        <v>0</v>
      </c>
      <c r="BC82" s="2">
        <f t="shared" si="40"/>
        <v>0</v>
      </c>
      <c r="BD82" s="2">
        <f t="shared" si="41"/>
        <v>0</v>
      </c>
      <c r="BI82" s="2">
        <f t="shared" si="42"/>
        <v>0</v>
      </c>
      <c r="BJ82" s="2">
        <f t="shared" si="47"/>
        <v>0</v>
      </c>
      <c r="BO82" s="2">
        <f t="shared" si="48"/>
        <v>0</v>
      </c>
      <c r="BP82" s="2">
        <f t="shared" si="43"/>
        <v>0</v>
      </c>
      <c r="BU82" s="2">
        <f t="shared" si="36"/>
        <v>0</v>
      </c>
      <c r="BV82" s="2">
        <f t="shared" si="38"/>
        <v>0</v>
      </c>
    </row>
    <row r="83" spans="1:251">
      <c r="A83" s="2" t="s">
        <v>144</v>
      </c>
      <c r="B83" s="5">
        <v>0</v>
      </c>
      <c r="G83" s="2">
        <f t="shared" si="24"/>
        <v>0</v>
      </c>
      <c r="H83" s="2">
        <f t="shared" si="37"/>
        <v>0</v>
      </c>
      <c r="M83" s="2">
        <f t="shared" si="49"/>
        <v>0</v>
      </c>
      <c r="N83" s="2">
        <f t="shared" si="50"/>
        <v>0</v>
      </c>
      <c r="R83" s="496"/>
      <c r="S83" s="2">
        <f t="shared" si="51"/>
        <v>0</v>
      </c>
      <c r="T83" s="2">
        <f t="shared" si="39"/>
        <v>0</v>
      </c>
      <c r="Y83" s="2">
        <f t="shared" si="52"/>
        <v>0</v>
      </c>
      <c r="Z83" s="2">
        <f t="shared" si="53"/>
        <v>0</v>
      </c>
      <c r="AE83" s="2">
        <f t="shared" si="45"/>
        <v>0</v>
      </c>
      <c r="AF83" s="2">
        <f t="shared" si="54"/>
        <v>0</v>
      </c>
      <c r="AK83" s="2">
        <f t="shared" si="44"/>
        <v>0</v>
      </c>
      <c r="AL83" s="2">
        <f t="shared" si="55"/>
        <v>0</v>
      </c>
      <c r="AQ83" s="2">
        <f t="shared" si="56"/>
        <v>0</v>
      </c>
      <c r="AR83" s="2">
        <f t="shared" si="46"/>
        <v>0</v>
      </c>
      <c r="AW83" s="2">
        <f t="shared" ref="AW83:AW91" si="57">SUM(AS83:AV83)</f>
        <v>0</v>
      </c>
      <c r="AX83" s="2">
        <f t="shared" si="32"/>
        <v>0</v>
      </c>
      <c r="BC83" s="2">
        <f t="shared" si="40"/>
        <v>0</v>
      </c>
      <c r="BD83" s="2">
        <f t="shared" si="41"/>
        <v>0</v>
      </c>
      <c r="BI83" s="2">
        <f t="shared" si="42"/>
        <v>0</v>
      </c>
      <c r="BJ83" s="2">
        <f t="shared" si="47"/>
        <v>0</v>
      </c>
      <c r="BO83" s="2">
        <f t="shared" si="48"/>
        <v>0</v>
      </c>
      <c r="BP83" s="2">
        <f t="shared" si="43"/>
        <v>0</v>
      </c>
      <c r="BU83" s="2">
        <f t="shared" ref="BU83:BU91" si="58">SUM(BQ83:BT83)</f>
        <v>0</v>
      </c>
      <c r="BV83" s="2">
        <f t="shared" si="38"/>
        <v>0</v>
      </c>
    </row>
    <row r="84" spans="1:251">
      <c r="A84" s="2" t="s">
        <v>145</v>
      </c>
      <c r="B84" s="5">
        <v>0</v>
      </c>
      <c r="G84" s="2">
        <f t="shared" si="24"/>
        <v>0</v>
      </c>
      <c r="H84" s="2">
        <f t="shared" si="37"/>
        <v>0</v>
      </c>
      <c r="M84" s="2">
        <f t="shared" si="49"/>
        <v>0</v>
      </c>
      <c r="N84" s="2">
        <f t="shared" si="50"/>
        <v>0</v>
      </c>
      <c r="Q84" s="518"/>
      <c r="S84" s="2">
        <f t="shared" si="51"/>
        <v>0</v>
      </c>
      <c r="T84" s="2">
        <f t="shared" si="39"/>
        <v>0</v>
      </c>
      <c r="Y84" s="2">
        <f t="shared" si="52"/>
        <v>0</v>
      </c>
      <c r="Z84" s="2">
        <f t="shared" si="53"/>
        <v>0</v>
      </c>
      <c r="AC84" s="504"/>
      <c r="AE84" s="2">
        <f t="shared" si="45"/>
        <v>0</v>
      </c>
      <c r="AF84" s="2">
        <f t="shared" si="54"/>
        <v>0</v>
      </c>
      <c r="AK84" s="2">
        <f t="shared" si="44"/>
        <v>0</v>
      </c>
      <c r="AL84" s="2">
        <f t="shared" si="55"/>
        <v>0</v>
      </c>
      <c r="AQ84" s="2">
        <f t="shared" si="56"/>
        <v>0</v>
      </c>
      <c r="AR84" s="2">
        <f t="shared" si="46"/>
        <v>0</v>
      </c>
      <c r="AW84" s="2">
        <f t="shared" si="57"/>
        <v>0</v>
      </c>
      <c r="AX84" s="2">
        <f t="shared" si="32"/>
        <v>0</v>
      </c>
      <c r="BC84" s="2">
        <f t="shared" si="40"/>
        <v>0</v>
      </c>
      <c r="BD84" s="2">
        <f t="shared" si="41"/>
        <v>0</v>
      </c>
      <c r="BI84" s="2">
        <f t="shared" si="42"/>
        <v>0</v>
      </c>
      <c r="BJ84" s="2">
        <f t="shared" si="47"/>
        <v>0</v>
      </c>
      <c r="BO84" s="2">
        <f t="shared" si="48"/>
        <v>0</v>
      </c>
      <c r="BP84" s="2">
        <f t="shared" si="43"/>
        <v>0</v>
      </c>
      <c r="BU84" s="2">
        <f t="shared" si="58"/>
        <v>0</v>
      </c>
      <c r="BV84" s="2">
        <f t="shared" si="38"/>
        <v>0</v>
      </c>
    </row>
    <row r="85" spans="1:251">
      <c r="A85" s="2" t="s">
        <v>337</v>
      </c>
      <c r="B85" s="5">
        <v>0</v>
      </c>
      <c r="G85" s="2">
        <f t="shared" ref="G85:G92" si="59">SUM(C85:F85)</f>
        <v>0</v>
      </c>
      <c r="H85" s="2">
        <f t="shared" si="37"/>
        <v>0</v>
      </c>
      <c r="M85" s="2">
        <f t="shared" si="49"/>
        <v>0</v>
      </c>
      <c r="N85" s="2">
        <f t="shared" si="50"/>
        <v>0</v>
      </c>
      <c r="S85" s="2">
        <f t="shared" si="51"/>
        <v>0</v>
      </c>
      <c r="T85" s="2">
        <f t="shared" si="39"/>
        <v>0</v>
      </c>
      <c r="Y85" s="2">
        <f t="shared" si="52"/>
        <v>0</v>
      </c>
      <c r="Z85" s="2">
        <f t="shared" si="53"/>
        <v>0</v>
      </c>
      <c r="AE85" s="2">
        <f t="shared" si="45"/>
        <v>0</v>
      </c>
      <c r="AF85" s="2">
        <f t="shared" si="54"/>
        <v>0</v>
      </c>
      <c r="AK85" s="2">
        <f t="shared" si="44"/>
        <v>0</v>
      </c>
      <c r="AL85" s="2">
        <f t="shared" si="55"/>
        <v>0</v>
      </c>
      <c r="AQ85" s="2">
        <f t="shared" si="56"/>
        <v>0</v>
      </c>
      <c r="AR85" s="2">
        <f t="shared" si="46"/>
        <v>0</v>
      </c>
      <c r="AW85" s="2">
        <f>SUM(AS85:AV85)</f>
        <v>0</v>
      </c>
      <c r="AX85" s="2">
        <f t="shared" si="32"/>
        <v>0</v>
      </c>
      <c r="BC85" s="2">
        <f t="shared" si="40"/>
        <v>0</v>
      </c>
      <c r="BD85" s="2">
        <f t="shared" si="41"/>
        <v>0</v>
      </c>
      <c r="BI85" s="2">
        <f t="shared" si="42"/>
        <v>0</v>
      </c>
      <c r="BJ85" s="2">
        <f t="shared" si="47"/>
        <v>0</v>
      </c>
      <c r="BO85" s="2">
        <f t="shared" si="48"/>
        <v>0</v>
      </c>
      <c r="BP85" s="2">
        <f t="shared" si="43"/>
        <v>0</v>
      </c>
      <c r="BU85" s="2">
        <f>SUM(BQ85:BT85)</f>
        <v>0</v>
      </c>
      <c r="BV85" s="2">
        <f t="shared" si="38"/>
        <v>0</v>
      </c>
    </row>
    <row r="86" spans="1:251">
      <c r="A86" s="2" t="s">
        <v>332</v>
      </c>
      <c r="B86" s="5">
        <v>0</v>
      </c>
      <c r="G86" s="2">
        <f t="shared" si="59"/>
        <v>0</v>
      </c>
      <c r="H86" s="2">
        <f t="shared" si="37"/>
        <v>0</v>
      </c>
      <c r="M86" s="2">
        <f t="shared" si="49"/>
        <v>0</v>
      </c>
      <c r="N86" s="2">
        <f t="shared" si="50"/>
        <v>0</v>
      </c>
      <c r="Q86" s="517"/>
      <c r="S86" s="2">
        <f t="shared" si="51"/>
        <v>0</v>
      </c>
      <c r="T86" s="2">
        <f t="shared" si="39"/>
        <v>0</v>
      </c>
      <c r="Y86" s="2">
        <f t="shared" si="52"/>
        <v>0</v>
      </c>
      <c r="Z86" s="2">
        <f t="shared" si="53"/>
        <v>0</v>
      </c>
      <c r="AE86" s="2">
        <f t="shared" si="45"/>
        <v>0</v>
      </c>
      <c r="AF86" s="2">
        <f t="shared" si="54"/>
        <v>0</v>
      </c>
      <c r="AK86" s="2">
        <f t="shared" si="44"/>
        <v>0</v>
      </c>
      <c r="AL86" s="2">
        <f t="shared" si="55"/>
        <v>0</v>
      </c>
      <c r="AQ86" s="2">
        <f t="shared" si="56"/>
        <v>0</v>
      </c>
      <c r="AR86" s="2">
        <f t="shared" si="46"/>
        <v>0</v>
      </c>
      <c r="AW86" s="2">
        <f>SUM(AS86:AV86)</f>
        <v>0</v>
      </c>
      <c r="AX86" s="2">
        <f t="shared" si="32"/>
        <v>0</v>
      </c>
      <c r="BC86" s="2">
        <f t="shared" si="40"/>
        <v>0</v>
      </c>
      <c r="BD86" s="2">
        <f t="shared" si="41"/>
        <v>0</v>
      </c>
      <c r="BI86" s="2">
        <f t="shared" si="42"/>
        <v>0</v>
      </c>
      <c r="BJ86" s="2">
        <f t="shared" si="47"/>
        <v>0</v>
      </c>
      <c r="BO86" s="2">
        <f t="shared" si="48"/>
        <v>0</v>
      </c>
      <c r="BP86" s="2">
        <f t="shared" si="43"/>
        <v>0</v>
      </c>
      <c r="BU86" s="2">
        <f>SUM(BQ86:BT86)</f>
        <v>0</v>
      </c>
      <c r="BV86" s="2">
        <f t="shared" si="38"/>
        <v>0</v>
      </c>
    </row>
    <row r="87" spans="1:251">
      <c r="A87" s="2" t="s">
        <v>565</v>
      </c>
      <c r="B87" s="5">
        <v>0</v>
      </c>
      <c r="G87" s="2">
        <f t="shared" si="59"/>
        <v>0</v>
      </c>
      <c r="H87" s="2">
        <f t="shared" si="37"/>
        <v>0</v>
      </c>
      <c r="AC87" s="2">
        <v>11553.98</v>
      </c>
      <c r="AE87" s="2">
        <f>SUM(AA87:AD87)</f>
        <v>11553.98</v>
      </c>
      <c r="AF87" s="2">
        <f>Z87+AE87</f>
        <v>11553.98</v>
      </c>
      <c r="AK87" s="2">
        <f t="shared" si="44"/>
        <v>0</v>
      </c>
      <c r="AL87" s="2">
        <f t="shared" si="55"/>
        <v>11553.98</v>
      </c>
      <c r="AQ87" s="2">
        <f t="shared" si="56"/>
        <v>0</v>
      </c>
      <c r="AR87" s="2">
        <f t="shared" si="46"/>
        <v>11553.98</v>
      </c>
      <c r="AW87" s="2">
        <f>SUM(AS87:AV87)</f>
        <v>0</v>
      </c>
      <c r="AX87" s="2">
        <f t="shared" si="32"/>
        <v>11553.98</v>
      </c>
      <c r="BJ87" s="2">
        <v>11553.98</v>
      </c>
      <c r="BO87" s="2">
        <f t="shared" si="48"/>
        <v>0</v>
      </c>
      <c r="BP87" s="2">
        <v>11553.98</v>
      </c>
      <c r="BU87" s="2">
        <f>SUM(BQ87:BT87)</f>
        <v>0</v>
      </c>
      <c r="BV87" s="2">
        <v>11553.98</v>
      </c>
    </row>
    <row r="88" spans="1:251">
      <c r="A88" s="2" t="s">
        <v>146</v>
      </c>
      <c r="B88" s="5">
        <v>0</v>
      </c>
      <c r="G88" s="2">
        <f t="shared" si="59"/>
        <v>0</v>
      </c>
      <c r="H88" s="2">
        <f t="shared" si="37"/>
        <v>0</v>
      </c>
      <c r="M88" s="2">
        <f t="shared" si="49"/>
        <v>0</v>
      </c>
      <c r="N88" s="2">
        <f t="shared" si="50"/>
        <v>0</v>
      </c>
      <c r="S88" s="2">
        <f t="shared" si="51"/>
        <v>0</v>
      </c>
      <c r="T88" s="2">
        <f t="shared" si="39"/>
        <v>0</v>
      </c>
      <c r="Y88" s="2">
        <f t="shared" si="52"/>
        <v>0</v>
      </c>
      <c r="Z88" s="2">
        <f t="shared" si="53"/>
        <v>0</v>
      </c>
      <c r="AE88" s="2">
        <f t="shared" si="45"/>
        <v>0</v>
      </c>
      <c r="AF88" s="2">
        <f t="shared" si="54"/>
        <v>0</v>
      </c>
      <c r="AK88" s="2">
        <f t="shared" si="44"/>
        <v>0</v>
      </c>
      <c r="AL88" s="2">
        <f t="shared" si="55"/>
        <v>0</v>
      </c>
      <c r="AQ88" s="2">
        <f t="shared" si="56"/>
        <v>0</v>
      </c>
      <c r="AR88" s="2">
        <f t="shared" si="46"/>
        <v>0</v>
      </c>
      <c r="AW88" s="2">
        <f t="shared" si="57"/>
        <v>0</v>
      </c>
      <c r="AX88" s="2">
        <f t="shared" si="32"/>
        <v>0</v>
      </c>
      <c r="BC88" s="2">
        <f t="shared" si="40"/>
        <v>0</v>
      </c>
      <c r="BD88" s="2">
        <f t="shared" si="41"/>
        <v>0</v>
      </c>
      <c r="BI88" s="2">
        <f t="shared" si="42"/>
        <v>0</v>
      </c>
      <c r="BJ88" s="2">
        <f t="shared" si="47"/>
        <v>0</v>
      </c>
      <c r="BO88" s="2">
        <f t="shared" si="48"/>
        <v>0</v>
      </c>
      <c r="BP88" s="2">
        <f t="shared" si="43"/>
        <v>0</v>
      </c>
      <c r="BU88" s="2">
        <f t="shared" si="58"/>
        <v>0</v>
      </c>
      <c r="BV88" s="2">
        <f t="shared" si="38"/>
        <v>0</v>
      </c>
    </row>
    <row r="89" spans="1:251">
      <c r="A89" s="2" t="s">
        <v>147</v>
      </c>
      <c r="B89" s="5">
        <v>0</v>
      </c>
      <c r="G89" s="2">
        <f t="shared" si="59"/>
        <v>0</v>
      </c>
      <c r="H89" s="2">
        <f t="shared" si="37"/>
        <v>0</v>
      </c>
      <c r="M89" s="2">
        <f t="shared" si="49"/>
        <v>0</v>
      </c>
      <c r="N89" s="2">
        <f t="shared" si="50"/>
        <v>0</v>
      </c>
      <c r="R89" s="496"/>
      <c r="S89" s="2">
        <f t="shared" si="51"/>
        <v>0</v>
      </c>
      <c r="T89" s="2">
        <f t="shared" si="39"/>
        <v>0</v>
      </c>
      <c r="Y89" s="2">
        <f t="shared" si="52"/>
        <v>0</v>
      </c>
      <c r="Z89" s="2">
        <f t="shared" si="53"/>
        <v>0</v>
      </c>
      <c r="AE89" s="2">
        <f t="shared" si="45"/>
        <v>0</v>
      </c>
      <c r="AF89" s="2">
        <f t="shared" si="54"/>
        <v>0</v>
      </c>
      <c r="AK89" s="2">
        <f t="shared" si="44"/>
        <v>0</v>
      </c>
      <c r="AL89" s="2">
        <f t="shared" si="55"/>
        <v>0</v>
      </c>
      <c r="AQ89" s="2">
        <f t="shared" si="56"/>
        <v>0</v>
      </c>
      <c r="AR89" s="2">
        <f t="shared" si="46"/>
        <v>0</v>
      </c>
      <c r="AW89" s="2">
        <f t="shared" si="57"/>
        <v>0</v>
      </c>
      <c r="AX89" s="2">
        <f t="shared" si="32"/>
        <v>0</v>
      </c>
      <c r="BC89" s="2">
        <f t="shared" si="40"/>
        <v>0</v>
      </c>
      <c r="BD89" s="2">
        <f t="shared" si="41"/>
        <v>0</v>
      </c>
      <c r="BI89" s="2">
        <f t="shared" si="42"/>
        <v>0</v>
      </c>
      <c r="BJ89" s="2">
        <f t="shared" si="47"/>
        <v>0</v>
      </c>
      <c r="BO89" s="2">
        <f t="shared" si="48"/>
        <v>0</v>
      </c>
      <c r="BP89" s="2">
        <f t="shared" si="43"/>
        <v>0</v>
      </c>
      <c r="BU89" s="2">
        <f t="shared" si="58"/>
        <v>0</v>
      </c>
      <c r="BV89" s="2">
        <f t="shared" si="38"/>
        <v>0</v>
      </c>
    </row>
    <row r="90" spans="1:251">
      <c r="A90" s="2" t="s">
        <v>148</v>
      </c>
      <c r="B90" s="5">
        <v>0</v>
      </c>
      <c r="G90" s="2">
        <f t="shared" si="59"/>
        <v>0</v>
      </c>
      <c r="H90" s="2">
        <f t="shared" si="37"/>
        <v>0</v>
      </c>
      <c r="M90" s="2">
        <f t="shared" si="49"/>
        <v>0</v>
      </c>
      <c r="N90" s="2">
        <f t="shared" si="50"/>
        <v>0</v>
      </c>
      <c r="R90" s="496"/>
      <c r="S90" s="2">
        <f t="shared" si="51"/>
        <v>0</v>
      </c>
      <c r="T90" s="2">
        <f t="shared" si="39"/>
        <v>0</v>
      </c>
      <c r="Y90" s="2">
        <f t="shared" si="52"/>
        <v>0</v>
      </c>
      <c r="Z90" s="2">
        <f t="shared" si="53"/>
        <v>0</v>
      </c>
      <c r="AE90" s="2">
        <f t="shared" si="45"/>
        <v>0</v>
      </c>
      <c r="AF90" s="2">
        <f t="shared" si="54"/>
        <v>0</v>
      </c>
      <c r="AK90" s="2">
        <f>SUM(AG90:AJ90)</f>
        <v>0</v>
      </c>
      <c r="AL90" s="2">
        <f t="shared" si="55"/>
        <v>0</v>
      </c>
      <c r="AQ90" s="2">
        <f t="shared" si="56"/>
        <v>0</v>
      </c>
      <c r="AR90" s="2">
        <f t="shared" si="46"/>
        <v>0</v>
      </c>
      <c r="AW90" s="2">
        <f t="shared" si="57"/>
        <v>0</v>
      </c>
      <c r="AX90" s="2">
        <f t="shared" si="32"/>
        <v>0</v>
      </c>
      <c r="BC90" s="2">
        <f t="shared" si="40"/>
        <v>0</v>
      </c>
      <c r="BD90" s="2">
        <f t="shared" si="41"/>
        <v>0</v>
      </c>
      <c r="BI90" s="2">
        <f t="shared" si="42"/>
        <v>0</v>
      </c>
      <c r="BJ90" s="2">
        <f t="shared" si="47"/>
        <v>0</v>
      </c>
      <c r="BO90" s="2">
        <f t="shared" si="48"/>
        <v>0</v>
      </c>
      <c r="BP90" s="2">
        <f t="shared" si="43"/>
        <v>0</v>
      </c>
      <c r="BU90" s="2">
        <f t="shared" si="58"/>
        <v>0</v>
      </c>
      <c r="BV90" s="2">
        <f t="shared" si="38"/>
        <v>0</v>
      </c>
    </row>
    <row r="91" spans="1:251">
      <c r="A91" s="2" t="s">
        <v>292</v>
      </c>
      <c r="B91" s="5">
        <v>0</v>
      </c>
      <c r="G91" s="2">
        <f t="shared" si="59"/>
        <v>0</v>
      </c>
      <c r="H91" s="2">
        <f t="shared" si="37"/>
        <v>0</v>
      </c>
      <c r="M91" s="2">
        <f t="shared" si="49"/>
        <v>0</v>
      </c>
      <c r="N91" s="2">
        <f t="shared" si="50"/>
        <v>0</v>
      </c>
      <c r="S91" s="2">
        <f t="shared" si="51"/>
        <v>0</v>
      </c>
      <c r="T91" s="2">
        <f t="shared" si="39"/>
        <v>0</v>
      </c>
      <c r="Y91" s="2">
        <f t="shared" si="52"/>
        <v>0</v>
      </c>
      <c r="Z91" s="2">
        <f t="shared" si="53"/>
        <v>0</v>
      </c>
      <c r="AE91" s="2">
        <f t="shared" si="45"/>
        <v>0</v>
      </c>
      <c r="AF91" s="2">
        <f t="shared" si="54"/>
        <v>0</v>
      </c>
      <c r="AK91" s="2">
        <f t="shared" si="44"/>
        <v>0</v>
      </c>
      <c r="AL91" s="2">
        <f t="shared" si="55"/>
        <v>0</v>
      </c>
      <c r="AQ91" s="2">
        <f t="shared" si="56"/>
        <v>0</v>
      </c>
      <c r="AR91" s="2">
        <f t="shared" si="46"/>
        <v>0</v>
      </c>
      <c r="AW91" s="2">
        <f t="shared" si="57"/>
        <v>0</v>
      </c>
      <c r="AX91" s="2">
        <f t="shared" si="32"/>
        <v>0</v>
      </c>
      <c r="BC91" s="2">
        <f>SUM(AY91:BB91)</f>
        <v>0</v>
      </c>
      <c r="BD91" s="2">
        <f>AX91+BC91</f>
        <v>0</v>
      </c>
      <c r="BI91" s="2">
        <f t="shared" si="42"/>
        <v>0</v>
      </c>
      <c r="BJ91" s="2">
        <f t="shared" si="47"/>
        <v>0</v>
      </c>
      <c r="BO91" s="2">
        <f t="shared" si="48"/>
        <v>0</v>
      </c>
      <c r="BP91" s="2">
        <f t="shared" si="43"/>
        <v>0</v>
      </c>
      <c r="BU91" s="2">
        <f t="shared" si="58"/>
        <v>0</v>
      </c>
      <c r="BV91" s="2">
        <f t="shared" si="38"/>
        <v>0</v>
      </c>
    </row>
    <row r="92" spans="1:251">
      <c r="A92" s="2" t="s">
        <v>443</v>
      </c>
      <c r="B92" s="5">
        <v>0</v>
      </c>
      <c r="G92" s="2">
        <f t="shared" si="59"/>
        <v>0</v>
      </c>
      <c r="AR92" s="2">
        <f t="shared" si="46"/>
        <v>0</v>
      </c>
      <c r="BC92" s="2">
        <f>SUM(AY92:BB92)</f>
        <v>0</v>
      </c>
      <c r="BD92" s="2">
        <f>AX92+BC92</f>
        <v>0</v>
      </c>
      <c r="BI92" s="2">
        <f t="shared" si="42"/>
        <v>0</v>
      </c>
      <c r="BJ92" s="2">
        <f>BD92+BI92</f>
        <v>0</v>
      </c>
      <c r="BO92" s="2">
        <f t="shared" si="48"/>
        <v>0</v>
      </c>
      <c r="BP92" s="2">
        <f t="shared" si="43"/>
        <v>0</v>
      </c>
      <c r="BV92" s="2">
        <f t="shared" si="38"/>
        <v>0</v>
      </c>
    </row>
    <row r="93" spans="1:251" s="519" customFormat="1" ht="12.75" thickBot="1">
      <c r="A93" s="526" t="s">
        <v>149</v>
      </c>
      <c r="B93" s="8">
        <f t="shared" ref="B93:AG93" si="60">SUM(B6:B92)</f>
        <v>-4.7619082033634186E-4</v>
      </c>
      <c r="C93" s="8">
        <f t="shared" si="60"/>
        <v>0</v>
      </c>
      <c r="D93" s="8">
        <f t="shared" si="60"/>
        <v>0</v>
      </c>
      <c r="E93" s="8">
        <f t="shared" si="60"/>
        <v>0</v>
      </c>
      <c r="F93" s="8">
        <f t="shared" si="60"/>
        <v>0</v>
      </c>
      <c r="G93" s="8">
        <f t="shared" si="60"/>
        <v>0</v>
      </c>
      <c r="H93" s="8">
        <f t="shared" si="60"/>
        <v>-4.7619082033634186E-4</v>
      </c>
      <c r="I93" s="8">
        <f t="shared" si="60"/>
        <v>0</v>
      </c>
      <c r="J93" s="8">
        <f t="shared" si="60"/>
        <v>0</v>
      </c>
      <c r="K93" s="8">
        <f t="shared" si="60"/>
        <v>0</v>
      </c>
      <c r="L93" s="8">
        <f t="shared" si="60"/>
        <v>0</v>
      </c>
      <c r="M93" s="8">
        <f t="shared" si="60"/>
        <v>0</v>
      </c>
      <c r="N93" s="8">
        <f t="shared" si="60"/>
        <v>9.523807093501091E-4</v>
      </c>
      <c r="O93" s="8">
        <f t="shared" si="60"/>
        <v>0</v>
      </c>
      <c r="P93" s="8">
        <f t="shared" si="60"/>
        <v>0</v>
      </c>
      <c r="Q93" s="8">
        <f t="shared" si="60"/>
        <v>0</v>
      </c>
      <c r="R93" s="8">
        <f t="shared" si="60"/>
        <v>0</v>
      </c>
      <c r="S93" s="8">
        <f t="shared" si="60"/>
        <v>0</v>
      </c>
      <c r="T93" s="8">
        <f t="shared" si="60"/>
        <v>9.523807093501091E-4</v>
      </c>
      <c r="U93" s="8">
        <f t="shared" si="60"/>
        <v>0</v>
      </c>
      <c r="V93" s="8">
        <f t="shared" si="60"/>
        <v>0</v>
      </c>
      <c r="W93" s="8">
        <f t="shared" si="60"/>
        <v>0</v>
      </c>
      <c r="X93" s="8">
        <f t="shared" si="60"/>
        <v>0</v>
      </c>
      <c r="Y93" s="8">
        <f t="shared" si="60"/>
        <v>0</v>
      </c>
      <c r="Z93" s="8">
        <f t="shared" si="60"/>
        <v>9.523807093501091E-4</v>
      </c>
      <c r="AA93" s="8">
        <f t="shared" si="60"/>
        <v>0</v>
      </c>
      <c r="AB93" s="8">
        <f t="shared" si="60"/>
        <v>0</v>
      </c>
      <c r="AC93" s="8">
        <f t="shared" si="60"/>
        <v>11553.98</v>
      </c>
      <c r="AD93" s="8">
        <f t="shared" si="60"/>
        <v>-515.19083333333299</v>
      </c>
      <c r="AE93" s="8">
        <f t="shared" si="60"/>
        <v>11038.789166666667</v>
      </c>
      <c r="AF93" s="8">
        <f t="shared" si="60"/>
        <v>11038.790119047761</v>
      </c>
      <c r="AG93" s="8">
        <f t="shared" si="60"/>
        <v>0</v>
      </c>
      <c r="AH93" s="8">
        <f t="shared" ref="AH93:BM93" si="61">SUM(AH6:AH92)</f>
        <v>0</v>
      </c>
      <c r="AI93" s="8">
        <f t="shared" si="61"/>
        <v>0</v>
      </c>
      <c r="AJ93" s="8">
        <f t="shared" si="61"/>
        <v>0</v>
      </c>
      <c r="AK93" s="8">
        <f t="shared" si="61"/>
        <v>0</v>
      </c>
      <c r="AL93" s="8">
        <f t="shared" si="61"/>
        <v>11038.790119047761</v>
      </c>
      <c r="AM93" s="8">
        <f t="shared" si="61"/>
        <v>0</v>
      </c>
      <c r="AN93" s="8">
        <f t="shared" si="61"/>
        <v>0</v>
      </c>
      <c r="AO93" s="8">
        <f t="shared" si="61"/>
        <v>0</v>
      </c>
      <c r="AP93" s="8">
        <f t="shared" si="61"/>
        <v>0</v>
      </c>
      <c r="AQ93" s="8">
        <f t="shared" si="61"/>
        <v>0</v>
      </c>
      <c r="AR93" s="8">
        <f t="shared" si="61"/>
        <v>11038.790119047761</v>
      </c>
      <c r="AS93" s="8">
        <f t="shared" si="61"/>
        <v>0</v>
      </c>
      <c r="AT93" s="8">
        <f t="shared" si="61"/>
        <v>0</v>
      </c>
      <c r="AU93" s="8">
        <f t="shared" si="61"/>
        <v>0</v>
      </c>
      <c r="AV93" s="8">
        <f t="shared" si="61"/>
        <v>0</v>
      </c>
      <c r="AW93" s="8">
        <f t="shared" si="61"/>
        <v>0</v>
      </c>
      <c r="AX93" s="8">
        <f t="shared" si="61"/>
        <v>11038.790119047761</v>
      </c>
      <c r="AY93" s="8">
        <f t="shared" si="61"/>
        <v>0</v>
      </c>
      <c r="AZ93" s="8">
        <f t="shared" si="61"/>
        <v>0</v>
      </c>
      <c r="BA93" s="8">
        <f t="shared" si="61"/>
        <v>0</v>
      </c>
      <c r="BB93" s="8">
        <f t="shared" si="61"/>
        <v>0</v>
      </c>
      <c r="BC93" s="8">
        <f t="shared" si="61"/>
        <v>0</v>
      </c>
      <c r="BD93" s="8">
        <f t="shared" si="61"/>
        <v>-515.18988095223904</v>
      </c>
      <c r="BE93" s="8">
        <f t="shared" si="61"/>
        <v>0</v>
      </c>
      <c r="BF93" s="8">
        <f t="shared" si="61"/>
        <v>0</v>
      </c>
      <c r="BG93" s="8">
        <f t="shared" si="61"/>
        <v>0</v>
      </c>
      <c r="BH93" s="8">
        <f t="shared" si="61"/>
        <v>0</v>
      </c>
      <c r="BI93" s="8">
        <f t="shared" si="61"/>
        <v>0</v>
      </c>
      <c r="BJ93" s="8">
        <f t="shared" si="61"/>
        <v>11038.790119047761</v>
      </c>
      <c r="BK93" s="8">
        <f t="shared" si="61"/>
        <v>0</v>
      </c>
      <c r="BL93" s="8">
        <f t="shared" si="61"/>
        <v>0</v>
      </c>
      <c r="BM93" s="8">
        <f t="shared" si="61"/>
        <v>0</v>
      </c>
      <c r="BN93" s="8">
        <f>SUM(BN6:BN92)</f>
        <v>4493.3500000000004</v>
      </c>
      <c r="BO93" s="8">
        <f t="shared" ref="BO93:BV93" si="62">SUM(BO6:BO92)</f>
        <v>4493.3500000000004</v>
      </c>
      <c r="BP93" s="8">
        <f t="shared" si="62"/>
        <v>15532.140119047388</v>
      </c>
      <c r="BQ93" s="8">
        <f t="shared" si="62"/>
        <v>0</v>
      </c>
      <c r="BR93" s="8">
        <f t="shared" si="62"/>
        <v>0</v>
      </c>
      <c r="BS93" s="8">
        <f t="shared" si="62"/>
        <v>0</v>
      </c>
      <c r="BT93" s="8">
        <f t="shared" si="62"/>
        <v>0</v>
      </c>
      <c r="BU93" s="8">
        <f t="shared" si="62"/>
        <v>0</v>
      </c>
      <c r="BV93" s="8">
        <f t="shared" si="62"/>
        <v>15532.140119047388</v>
      </c>
      <c r="BW93" s="8">
        <f>SUM(BW6:BW91)</f>
        <v>0</v>
      </c>
      <c r="BX93" s="8">
        <f>SUM(BX6:BX91)</f>
        <v>0</v>
      </c>
      <c r="BY93" s="8">
        <f>SUM(BY6:BY91)</f>
        <v>0</v>
      </c>
      <c r="BZ93" s="8"/>
      <c r="CA93" s="8">
        <f t="shared" ref="CA93:CW93" si="63">SUM(CA6:CA91)</f>
        <v>0</v>
      </c>
      <c r="CB93" s="8">
        <f t="shared" si="63"/>
        <v>0</v>
      </c>
      <c r="CC93" s="8">
        <f t="shared" si="63"/>
        <v>0</v>
      </c>
      <c r="CD93" s="8">
        <f t="shared" si="63"/>
        <v>0</v>
      </c>
      <c r="CE93" s="8">
        <f t="shared" si="63"/>
        <v>0</v>
      </c>
      <c r="CF93" s="8">
        <f t="shared" si="63"/>
        <v>0</v>
      </c>
      <c r="CG93" s="8">
        <f t="shared" si="63"/>
        <v>0</v>
      </c>
      <c r="CH93" s="8">
        <f t="shared" si="63"/>
        <v>0</v>
      </c>
      <c r="CI93" s="8">
        <f t="shared" si="63"/>
        <v>0</v>
      </c>
      <c r="CJ93" s="8">
        <f t="shared" si="63"/>
        <v>0</v>
      </c>
      <c r="CK93" s="8">
        <f t="shared" si="63"/>
        <v>0</v>
      </c>
      <c r="CL93" s="8">
        <f t="shared" si="63"/>
        <v>0</v>
      </c>
      <c r="CM93" s="8">
        <f t="shared" si="63"/>
        <v>0</v>
      </c>
      <c r="CN93" s="8">
        <f t="shared" si="63"/>
        <v>0</v>
      </c>
      <c r="CO93" s="8">
        <f t="shared" si="63"/>
        <v>0</v>
      </c>
      <c r="CP93" s="8">
        <f t="shared" si="63"/>
        <v>0</v>
      </c>
      <c r="CQ93" s="8">
        <f t="shared" si="63"/>
        <v>0</v>
      </c>
      <c r="CR93" s="8">
        <f t="shared" si="63"/>
        <v>0</v>
      </c>
      <c r="CS93" s="8">
        <f t="shared" si="63"/>
        <v>0</v>
      </c>
      <c r="CT93" s="8">
        <f t="shared" si="63"/>
        <v>0</v>
      </c>
      <c r="CU93" s="8">
        <f t="shared" si="63"/>
        <v>0</v>
      </c>
      <c r="CV93" s="8">
        <f t="shared" si="63"/>
        <v>0</v>
      </c>
      <c r="CW93" s="8">
        <f t="shared" si="63"/>
        <v>0</v>
      </c>
      <c r="CX93" s="8">
        <f t="shared" ref="CX93:FI93" si="64">SUM(CX6:CX91)</f>
        <v>0</v>
      </c>
      <c r="CY93" s="8">
        <f t="shared" si="64"/>
        <v>0</v>
      </c>
      <c r="CZ93" s="8">
        <f t="shared" si="64"/>
        <v>0</v>
      </c>
      <c r="DA93" s="8">
        <f t="shared" si="64"/>
        <v>0</v>
      </c>
      <c r="DB93" s="8">
        <f t="shared" si="64"/>
        <v>0</v>
      </c>
      <c r="DC93" s="8">
        <f t="shared" si="64"/>
        <v>0</v>
      </c>
      <c r="DD93" s="8">
        <f t="shared" si="64"/>
        <v>0</v>
      </c>
      <c r="DE93" s="8">
        <f t="shared" si="64"/>
        <v>0</v>
      </c>
      <c r="DF93" s="8">
        <f t="shared" si="64"/>
        <v>0</v>
      </c>
      <c r="DG93" s="8">
        <f t="shared" si="64"/>
        <v>0</v>
      </c>
      <c r="DH93" s="8">
        <f t="shared" si="64"/>
        <v>0</v>
      </c>
      <c r="DI93" s="8">
        <f t="shared" si="64"/>
        <v>0</v>
      </c>
      <c r="DJ93" s="8">
        <f t="shared" si="64"/>
        <v>0</v>
      </c>
      <c r="DK93" s="8">
        <f t="shared" si="64"/>
        <v>0</v>
      </c>
      <c r="DL93" s="8">
        <f t="shared" si="64"/>
        <v>0</v>
      </c>
      <c r="DM93" s="8">
        <f t="shared" si="64"/>
        <v>0</v>
      </c>
      <c r="DN93" s="8">
        <f t="shared" si="64"/>
        <v>0</v>
      </c>
      <c r="DO93" s="8">
        <f t="shared" si="64"/>
        <v>0</v>
      </c>
      <c r="DP93" s="8">
        <f t="shared" si="64"/>
        <v>0</v>
      </c>
      <c r="DQ93" s="8">
        <f t="shared" si="64"/>
        <v>0</v>
      </c>
      <c r="DR93" s="8">
        <f t="shared" si="64"/>
        <v>0</v>
      </c>
      <c r="DS93" s="8">
        <f t="shared" si="64"/>
        <v>0</v>
      </c>
      <c r="DT93" s="8">
        <f t="shared" si="64"/>
        <v>0</v>
      </c>
      <c r="DU93" s="8">
        <f t="shared" si="64"/>
        <v>0</v>
      </c>
      <c r="DV93" s="8">
        <f t="shared" si="64"/>
        <v>0</v>
      </c>
      <c r="DW93" s="8">
        <f t="shared" si="64"/>
        <v>0</v>
      </c>
      <c r="DX93" s="8">
        <f t="shared" si="64"/>
        <v>0</v>
      </c>
      <c r="DY93" s="8">
        <f t="shared" si="64"/>
        <v>0</v>
      </c>
      <c r="DZ93" s="8">
        <f t="shared" si="64"/>
        <v>0</v>
      </c>
      <c r="EA93" s="8">
        <f t="shared" si="64"/>
        <v>0</v>
      </c>
      <c r="EB93" s="8">
        <f t="shared" si="64"/>
        <v>0</v>
      </c>
      <c r="EC93" s="8">
        <f t="shared" si="64"/>
        <v>0</v>
      </c>
      <c r="ED93" s="8">
        <f t="shared" si="64"/>
        <v>0</v>
      </c>
      <c r="EE93" s="8">
        <f t="shared" si="64"/>
        <v>0</v>
      </c>
      <c r="EF93" s="8">
        <f t="shared" si="64"/>
        <v>0</v>
      </c>
      <c r="EG93" s="8">
        <f t="shared" si="64"/>
        <v>0</v>
      </c>
      <c r="EH93" s="8">
        <f t="shared" si="64"/>
        <v>0</v>
      </c>
      <c r="EI93" s="8">
        <f t="shared" si="64"/>
        <v>0</v>
      </c>
      <c r="EJ93" s="8">
        <f t="shared" si="64"/>
        <v>0</v>
      </c>
      <c r="EK93" s="8">
        <f t="shared" si="64"/>
        <v>0</v>
      </c>
      <c r="EL93" s="8">
        <f t="shared" si="64"/>
        <v>0</v>
      </c>
      <c r="EM93" s="8">
        <f t="shared" si="64"/>
        <v>0</v>
      </c>
      <c r="EN93" s="8">
        <f t="shared" si="64"/>
        <v>0</v>
      </c>
      <c r="EO93" s="8">
        <f t="shared" si="64"/>
        <v>0</v>
      </c>
      <c r="EP93" s="8">
        <f t="shared" si="64"/>
        <v>0</v>
      </c>
      <c r="EQ93" s="8">
        <f t="shared" si="64"/>
        <v>0</v>
      </c>
      <c r="ER93" s="8">
        <f t="shared" si="64"/>
        <v>0</v>
      </c>
      <c r="ES93" s="8">
        <f t="shared" si="64"/>
        <v>0</v>
      </c>
      <c r="ET93" s="8">
        <f t="shared" si="64"/>
        <v>0</v>
      </c>
      <c r="EU93" s="8">
        <f t="shared" si="64"/>
        <v>0</v>
      </c>
      <c r="EV93" s="8">
        <f t="shared" si="64"/>
        <v>0</v>
      </c>
      <c r="EW93" s="8">
        <f t="shared" si="64"/>
        <v>0</v>
      </c>
      <c r="EX93" s="8">
        <f t="shared" si="64"/>
        <v>0</v>
      </c>
      <c r="EY93" s="8">
        <f t="shared" si="64"/>
        <v>0</v>
      </c>
      <c r="EZ93" s="8">
        <f t="shared" si="64"/>
        <v>0</v>
      </c>
      <c r="FA93" s="8">
        <f t="shared" si="64"/>
        <v>0</v>
      </c>
      <c r="FB93" s="8">
        <f t="shared" si="64"/>
        <v>0</v>
      </c>
      <c r="FC93" s="8">
        <f t="shared" si="64"/>
        <v>0</v>
      </c>
      <c r="FD93" s="8">
        <f t="shared" si="64"/>
        <v>0</v>
      </c>
      <c r="FE93" s="8">
        <f t="shared" si="64"/>
        <v>0</v>
      </c>
      <c r="FF93" s="8">
        <f t="shared" si="64"/>
        <v>0</v>
      </c>
      <c r="FG93" s="8">
        <f t="shared" si="64"/>
        <v>0</v>
      </c>
      <c r="FH93" s="8">
        <f t="shared" si="64"/>
        <v>0</v>
      </c>
      <c r="FI93" s="8">
        <f t="shared" si="64"/>
        <v>0</v>
      </c>
      <c r="FJ93" s="8">
        <f t="shared" ref="FJ93:HU93" si="65">SUM(FJ6:FJ91)</f>
        <v>0</v>
      </c>
      <c r="FK93" s="8">
        <f t="shared" si="65"/>
        <v>0</v>
      </c>
      <c r="FL93" s="8">
        <f t="shared" si="65"/>
        <v>0</v>
      </c>
      <c r="FM93" s="8">
        <f t="shared" si="65"/>
        <v>0</v>
      </c>
      <c r="FN93" s="8">
        <f t="shared" si="65"/>
        <v>0</v>
      </c>
      <c r="FO93" s="8">
        <f t="shared" si="65"/>
        <v>0</v>
      </c>
      <c r="FP93" s="8">
        <f t="shared" si="65"/>
        <v>0</v>
      </c>
      <c r="FQ93" s="8">
        <f t="shared" si="65"/>
        <v>0</v>
      </c>
      <c r="FR93" s="8">
        <f t="shared" si="65"/>
        <v>0</v>
      </c>
      <c r="FS93" s="8">
        <f t="shared" si="65"/>
        <v>0</v>
      </c>
      <c r="FT93" s="8">
        <f t="shared" si="65"/>
        <v>0</v>
      </c>
      <c r="FU93" s="8">
        <f t="shared" si="65"/>
        <v>0</v>
      </c>
      <c r="FV93" s="8">
        <f t="shared" si="65"/>
        <v>0</v>
      </c>
      <c r="FW93" s="8">
        <f t="shared" si="65"/>
        <v>0</v>
      </c>
      <c r="FX93" s="8">
        <f t="shared" si="65"/>
        <v>0</v>
      </c>
      <c r="FY93" s="8">
        <f t="shared" si="65"/>
        <v>0</v>
      </c>
      <c r="FZ93" s="8">
        <f t="shared" si="65"/>
        <v>0</v>
      </c>
      <c r="GA93" s="8">
        <f t="shared" si="65"/>
        <v>0</v>
      </c>
      <c r="GB93" s="8">
        <f t="shared" si="65"/>
        <v>0</v>
      </c>
      <c r="GC93" s="8">
        <f t="shared" si="65"/>
        <v>0</v>
      </c>
      <c r="GD93" s="8">
        <f t="shared" si="65"/>
        <v>0</v>
      </c>
      <c r="GE93" s="8">
        <f t="shared" si="65"/>
        <v>0</v>
      </c>
      <c r="GF93" s="8">
        <f t="shared" si="65"/>
        <v>0</v>
      </c>
      <c r="GG93" s="8">
        <f t="shared" si="65"/>
        <v>0</v>
      </c>
      <c r="GH93" s="8">
        <f t="shared" si="65"/>
        <v>0</v>
      </c>
      <c r="GI93" s="8">
        <f t="shared" si="65"/>
        <v>0</v>
      </c>
      <c r="GJ93" s="8">
        <f t="shared" si="65"/>
        <v>0</v>
      </c>
      <c r="GK93" s="8">
        <f t="shared" si="65"/>
        <v>0</v>
      </c>
      <c r="GL93" s="8">
        <f t="shared" si="65"/>
        <v>0</v>
      </c>
      <c r="GM93" s="8">
        <f t="shared" si="65"/>
        <v>0</v>
      </c>
      <c r="GN93" s="8">
        <f t="shared" si="65"/>
        <v>0</v>
      </c>
      <c r="GO93" s="8">
        <f t="shared" si="65"/>
        <v>0</v>
      </c>
      <c r="GP93" s="8">
        <f t="shared" si="65"/>
        <v>0</v>
      </c>
      <c r="GQ93" s="8">
        <f t="shared" si="65"/>
        <v>0</v>
      </c>
      <c r="GR93" s="8">
        <f t="shared" si="65"/>
        <v>0</v>
      </c>
      <c r="GS93" s="8">
        <f t="shared" si="65"/>
        <v>0</v>
      </c>
      <c r="GT93" s="8">
        <f t="shared" si="65"/>
        <v>0</v>
      </c>
      <c r="GU93" s="8">
        <f t="shared" si="65"/>
        <v>0</v>
      </c>
      <c r="GV93" s="8">
        <f t="shared" si="65"/>
        <v>0</v>
      </c>
      <c r="GW93" s="8">
        <f t="shared" si="65"/>
        <v>0</v>
      </c>
      <c r="GX93" s="8">
        <f t="shared" si="65"/>
        <v>0</v>
      </c>
      <c r="GY93" s="8">
        <f t="shared" si="65"/>
        <v>0</v>
      </c>
      <c r="GZ93" s="8">
        <f t="shared" si="65"/>
        <v>0</v>
      </c>
      <c r="HA93" s="8">
        <f t="shared" si="65"/>
        <v>0</v>
      </c>
      <c r="HB93" s="8">
        <f t="shared" si="65"/>
        <v>0</v>
      </c>
      <c r="HC93" s="8">
        <f t="shared" si="65"/>
        <v>0</v>
      </c>
      <c r="HD93" s="8">
        <f t="shared" si="65"/>
        <v>0</v>
      </c>
      <c r="HE93" s="8">
        <f t="shared" si="65"/>
        <v>0</v>
      </c>
      <c r="HF93" s="8">
        <f t="shared" si="65"/>
        <v>0</v>
      </c>
      <c r="HG93" s="8">
        <f t="shared" si="65"/>
        <v>0</v>
      </c>
      <c r="HH93" s="8">
        <f t="shared" si="65"/>
        <v>0</v>
      </c>
      <c r="HI93" s="8">
        <f t="shared" si="65"/>
        <v>0</v>
      </c>
      <c r="HJ93" s="8">
        <f t="shared" si="65"/>
        <v>0</v>
      </c>
      <c r="HK93" s="8">
        <f t="shared" si="65"/>
        <v>0</v>
      </c>
      <c r="HL93" s="8">
        <f t="shared" si="65"/>
        <v>0</v>
      </c>
      <c r="HM93" s="8">
        <f t="shared" si="65"/>
        <v>0</v>
      </c>
      <c r="HN93" s="8">
        <f t="shared" si="65"/>
        <v>0</v>
      </c>
      <c r="HO93" s="8">
        <f t="shared" si="65"/>
        <v>0</v>
      </c>
      <c r="HP93" s="8">
        <f t="shared" si="65"/>
        <v>0</v>
      </c>
      <c r="HQ93" s="8">
        <f t="shared" si="65"/>
        <v>0</v>
      </c>
      <c r="HR93" s="8">
        <f t="shared" si="65"/>
        <v>0</v>
      </c>
      <c r="HS93" s="8">
        <f t="shared" si="65"/>
        <v>0</v>
      </c>
      <c r="HT93" s="8">
        <f t="shared" si="65"/>
        <v>0</v>
      </c>
      <c r="HU93" s="8">
        <f t="shared" si="65"/>
        <v>0</v>
      </c>
      <c r="HV93" s="8">
        <f t="shared" ref="HV93:IP93" si="66">SUM(HV6:HV91)</f>
        <v>0</v>
      </c>
      <c r="HW93" s="8">
        <f t="shared" si="66"/>
        <v>0</v>
      </c>
      <c r="HX93" s="8">
        <f t="shared" si="66"/>
        <v>0</v>
      </c>
      <c r="HY93" s="8">
        <f t="shared" si="66"/>
        <v>0</v>
      </c>
      <c r="HZ93" s="8">
        <f t="shared" si="66"/>
        <v>0</v>
      </c>
      <c r="IA93" s="8">
        <f t="shared" si="66"/>
        <v>0</v>
      </c>
      <c r="IB93" s="8">
        <f t="shared" si="66"/>
        <v>0</v>
      </c>
      <c r="IC93" s="8">
        <f t="shared" si="66"/>
        <v>0</v>
      </c>
      <c r="ID93" s="8">
        <f t="shared" si="66"/>
        <v>0</v>
      </c>
      <c r="IE93" s="8">
        <f t="shared" si="66"/>
        <v>0</v>
      </c>
      <c r="IF93" s="8">
        <f t="shared" si="66"/>
        <v>0</v>
      </c>
      <c r="IG93" s="8">
        <f t="shared" si="66"/>
        <v>0</v>
      </c>
      <c r="IH93" s="8">
        <f t="shared" si="66"/>
        <v>0</v>
      </c>
      <c r="II93" s="8">
        <f t="shared" si="66"/>
        <v>0</v>
      </c>
      <c r="IJ93" s="8">
        <f t="shared" si="66"/>
        <v>0</v>
      </c>
      <c r="IK93" s="8">
        <f t="shared" si="66"/>
        <v>0</v>
      </c>
      <c r="IL93" s="8">
        <f t="shared" si="66"/>
        <v>0</v>
      </c>
      <c r="IM93" s="8">
        <f t="shared" si="66"/>
        <v>0</v>
      </c>
      <c r="IN93" s="8">
        <f t="shared" si="66"/>
        <v>0</v>
      </c>
      <c r="IO93" s="8">
        <f t="shared" si="66"/>
        <v>0</v>
      </c>
      <c r="IP93" s="8">
        <f t="shared" si="66"/>
        <v>0</v>
      </c>
      <c r="IQ93" s="8">
        <f>SUM(IQ6:IV91)</f>
        <v>0</v>
      </c>
    </row>
    <row r="94" spans="1:251" ht="12.75" thickTop="1">
      <c r="B94" s="2">
        <f>SUM(B49:B92)</f>
        <v>0</v>
      </c>
      <c r="G94" s="2">
        <f>SUM(G49:G92)</f>
        <v>500</v>
      </c>
      <c r="H94" s="2">
        <f>SUM(H49:H92)</f>
        <v>500</v>
      </c>
      <c r="M94" s="2">
        <f>SUM(M49:M91)</f>
        <v>0</v>
      </c>
      <c r="N94" s="2">
        <f>SUM(N49:N91)</f>
        <v>500</v>
      </c>
      <c r="S94" s="2">
        <f>SUM(S49:S91)</f>
        <v>0</v>
      </c>
      <c r="T94" s="2">
        <f>SUM(T49:T91)</f>
        <v>500</v>
      </c>
      <c r="Y94" s="2">
        <f>SUM(Y49:Y91)</f>
        <v>0</v>
      </c>
      <c r="Z94" s="2">
        <f>SUM(Z49:Z91)</f>
        <v>500</v>
      </c>
      <c r="AE94" s="2">
        <f>SUM(AE49:AE91)</f>
        <v>11553.98</v>
      </c>
      <c r="AF94" s="2">
        <f>SUM(AF49:AF91)</f>
        <v>12053.98</v>
      </c>
      <c r="AK94" s="2">
        <f>SUM(AK49:AK91)</f>
        <v>0</v>
      </c>
      <c r="AL94" s="2">
        <f>SUM(AL49:AL92)</f>
        <v>12053.98</v>
      </c>
      <c r="AQ94" s="2">
        <f>SUM(AQ49:AQ91)</f>
        <v>0</v>
      </c>
      <c r="AR94" s="2">
        <f>SUM(AR49:AR91)</f>
        <v>12053.98</v>
      </c>
      <c r="AW94" s="2">
        <f>SUM(AW49:AW91)</f>
        <v>0</v>
      </c>
      <c r="AX94" s="2">
        <f>SUM(AX49:AX91)</f>
        <v>12053.98</v>
      </c>
      <c r="BC94" s="2">
        <f>SUM(BC49:BC92)</f>
        <v>0</v>
      </c>
      <c r="BD94" s="2">
        <f>SUM(BD49:BD92)</f>
        <v>500</v>
      </c>
      <c r="BI94" s="2">
        <f>SUM(BI49:BI92)</f>
        <v>0</v>
      </c>
      <c r="BJ94" s="2">
        <f>SUM(BJ49:BJ92)</f>
        <v>12053.98</v>
      </c>
      <c r="BO94" s="2">
        <f>SUM(BO49:BO92)</f>
        <v>0</v>
      </c>
      <c r="BP94" s="2">
        <f>SUM(BP49:BP92)</f>
        <v>12053.98</v>
      </c>
      <c r="BU94" s="2">
        <f>SUM(BU49:BU92)</f>
        <v>0</v>
      </c>
      <c r="BV94" s="2">
        <f>SUM(BV49:BV92)</f>
        <v>12053.98</v>
      </c>
      <c r="BW94" s="2"/>
    </row>
    <row r="95" spans="1:251"/>
    <row r="96" spans="1:251" hidden="1">
      <c r="A96" s="2" t="s">
        <v>150</v>
      </c>
    </row>
    <row r="97" spans="1:71" hidden="1"/>
    <row r="98" spans="1:71" hidden="1"/>
    <row r="99" spans="1:71" hidden="1">
      <c r="A99" s="527" t="s">
        <v>152</v>
      </c>
      <c r="O99" s="527"/>
      <c r="P99" s="527"/>
      <c r="Q99" s="527"/>
      <c r="U99" s="527"/>
      <c r="V99" s="527"/>
      <c r="W99" s="527"/>
      <c r="AA99" s="527"/>
      <c r="AB99" s="527"/>
      <c r="AC99" s="527"/>
      <c r="AG99" s="527"/>
      <c r="AH99" s="527"/>
      <c r="AI99" s="527"/>
      <c r="AM99" s="527"/>
      <c r="AN99" s="527"/>
      <c r="AO99" s="527"/>
      <c r="AS99" s="527"/>
      <c r="AT99" s="527"/>
      <c r="AU99" s="527"/>
      <c r="AY99" s="527"/>
      <c r="AZ99" s="527"/>
      <c r="BA99" s="527"/>
      <c r="BE99" s="527"/>
      <c r="BF99" s="527"/>
      <c r="BG99" s="527"/>
      <c r="BK99" s="527"/>
      <c r="BL99" s="527"/>
      <c r="BM99" s="527"/>
      <c r="BQ99" s="527"/>
      <c r="BR99" s="527"/>
      <c r="BS99" s="527"/>
    </row>
    <row r="100" spans="1:71" hidden="1">
      <c r="A100" s="2" t="s">
        <v>154</v>
      </c>
    </row>
    <row r="101" spans="1:71" hidden="1"/>
    <row r="102" spans="1:71" hidden="1"/>
    <row r="103" spans="1:71" hidden="1">
      <c r="A103" s="2" t="s">
        <v>156</v>
      </c>
    </row>
    <row r="104" spans="1:71" hidden="1"/>
    <row r="105" spans="1:71" hidden="1">
      <c r="O105" s="527"/>
      <c r="P105" s="527"/>
      <c r="Q105" s="527"/>
      <c r="U105" s="527"/>
      <c r="V105" s="527"/>
      <c r="W105" s="527"/>
      <c r="AA105" s="527"/>
      <c r="AB105" s="527"/>
      <c r="AC105" s="527"/>
      <c r="AG105" s="527"/>
      <c r="AH105" s="527"/>
      <c r="AI105" s="527"/>
      <c r="AM105" s="527"/>
      <c r="AN105" s="527"/>
      <c r="AO105" s="527"/>
      <c r="AS105" s="527"/>
      <c r="AT105" s="527"/>
      <c r="AU105" s="527"/>
      <c r="AY105" s="527"/>
      <c r="AZ105" s="527"/>
      <c r="BA105" s="527"/>
      <c r="BE105" s="527"/>
      <c r="BF105" s="527"/>
      <c r="BG105" s="527"/>
      <c r="BK105" s="527"/>
      <c r="BL105" s="527"/>
      <c r="BM105" s="527"/>
      <c r="BQ105" s="527"/>
      <c r="BR105" s="527"/>
      <c r="BS105" s="527"/>
    </row>
    <row r="106" spans="1:71" hidden="1">
      <c r="A106" s="527" t="s">
        <v>157</v>
      </c>
    </row>
    <row r="107" spans="1:71" hidden="1">
      <c r="A107" s="2" t="s">
        <v>158</v>
      </c>
    </row>
    <row r="108" spans="1:71" hidden="1"/>
    <row r="109" spans="1:71" hidden="1"/>
    <row r="110" spans="1:71" hidden="1">
      <c r="A110" s="2" t="s">
        <v>151</v>
      </c>
    </row>
    <row r="111" spans="1:71" hidden="1"/>
    <row r="112" spans="1:71" hidden="1"/>
    <row r="113" spans="1:1" hidden="1">
      <c r="A113" s="527" t="s">
        <v>153</v>
      </c>
    </row>
    <row r="114" spans="1:1" hidden="1">
      <c r="A114" s="2" t="s">
        <v>155</v>
      </c>
    </row>
    <row r="115" spans="1:1"/>
    <row r="116" spans="1:1"/>
    <row r="117" spans="1:1"/>
    <row r="118" spans="1:1"/>
    <row r="119" spans="1:1"/>
    <row r="120" spans="1:1"/>
    <row r="121" spans="1:1"/>
    <row r="122" spans="1:1"/>
    <row r="123" spans="1:1"/>
    <row r="124" spans="1:1"/>
    <row r="125" spans="1:1"/>
  </sheetData>
  <phoneticPr fontId="36" type="noConversion"/>
  <pageMargins left="0.35" right="0.25" top="0.17" bottom="0.25" header="0.12" footer="0"/>
  <pageSetup paperSize="9" scale="77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308"/>
  <sheetViews>
    <sheetView showGridLines="0" zoomScale="115" zoomScaleSheetLayoutView="85" workbookViewId="0">
      <pane xSplit="1" ySplit="6" topLeftCell="B38" activePane="bottomRight" state="frozen"/>
      <selection activeCell="AB26" sqref="AB26"/>
      <selection pane="topRight" activeCell="AB26" sqref="AB26"/>
      <selection pane="bottomLeft" activeCell="AB26" sqref="AB26"/>
      <selection pane="bottomRight" activeCell="P9" sqref="P9"/>
    </sheetView>
  </sheetViews>
  <sheetFormatPr defaultColWidth="9.85546875" defaultRowHeight="15"/>
  <cols>
    <col min="1" max="1" width="30.28515625" style="119" customWidth="1"/>
    <col min="2" max="2" width="9.140625" style="123" customWidth="1"/>
    <col min="3" max="3" width="1.42578125" style="124" customWidth="1"/>
    <col min="4" max="4" width="12.85546875" style="124" hidden="1" customWidth="1"/>
    <col min="5" max="5" width="1.5703125" style="124" hidden="1" customWidth="1"/>
    <col min="6" max="6" width="0" style="263" hidden="1" customWidth="1"/>
    <col min="7" max="9" width="0" style="124" hidden="1" customWidth="1"/>
    <col min="10" max="10" width="0" style="263" hidden="1" customWidth="1"/>
    <col min="11" max="13" width="0" style="124" hidden="1" customWidth="1"/>
    <col min="14" max="14" width="9.85546875" style="263"/>
    <col min="15" max="15" width="9.85546875" style="124"/>
    <col min="16" max="19" width="9.85546875" style="124" customWidth="1"/>
    <col min="20" max="31" width="9.85546875" style="124" hidden="1" customWidth="1"/>
    <col min="32" max="32" width="9.85546875" style="125" hidden="1" customWidth="1"/>
    <col min="33" max="34" width="9.85546875" style="124" hidden="1" customWidth="1"/>
    <col min="35" max="36" width="9.85546875" style="125" hidden="1" customWidth="1"/>
    <col min="37" max="39" width="9.85546875" style="124" hidden="1" customWidth="1"/>
    <col min="40" max="40" width="9.85546875" style="125" hidden="1" customWidth="1"/>
    <col min="41" max="42" width="9.85546875" style="124" hidden="1" customWidth="1"/>
    <col min="43" max="45" width="9.85546875" style="125" hidden="1" customWidth="1"/>
    <col min="46" max="46" width="9.85546875" style="126" hidden="1" customWidth="1"/>
    <col min="47" max="47" width="9.85546875" style="127" hidden="1" customWidth="1"/>
    <col min="48" max="48" width="9.85546875" style="126" hidden="1" customWidth="1"/>
    <col min="49" max="56" width="9.85546875" style="127" hidden="1" customWidth="1"/>
    <col min="57" max="16384" width="9.85546875" style="127"/>
  </cols>
  <sheetData>
    <row r="1" spans="1:256" s="119" customFormat="1" ht="19.5" customHeight="1">
      <c r="A1" s="539" t="s">
        <v>85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</row>
    <row r="2" spans="1:256" s="120" customFormat="1">
      <c r="A2" s="545" t="s">
        <v>43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  <c r="S2" s="545"/>
      <c r="T2" s="545"/>
      <c r="U2" s="545"/>
      <c r="V2" s="545"/>
      <c r="W2" s="545"/>
      <c r="X2" s="545"/>
      <c r="Y2" s="545"/>
      <c r="Z2" s="545"/>
      <c r="AA2" s="545"/>
      <c r="AB2" s="545"/>
      <c r="AC2" s="545"/>
      <c r="AD2" s="545"/>
      <c r="AE2" s="545"/>
      <c r="AF2" s="545"/>
      <c r="AG2" s="545"/>
      <c r="AH2" s="545"/>
      <c r="AI2" s="545"/>
      <c r="AJ2" s="545"/>
      <c r="AK2" s="545"/>
      <c r="AL2" s="545"/>
      <c r="AM2" s="545"/>
      <c r="AN2" s="545"/>
      <c r="AO2" s="545"/>
      <c r="AP2" s="545"/>
      <c r="AQ2" s="545"/>
      <c r="AR2" s="545"/>
      <c r="AS2" s="545"/>
      <c r="AT2" s="545"/>
      <c r="AU2" s="545"/>
      <c r="AV2" s="545"/>
      <c r="AW2" s="545"/>
    </row>
    <row r="3" spans="1:256" s="120" customFormat="1">
      <c r="A3" s="546" t="s">
        <v>576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U3" s="546"/>
      <c r="V3" s="546"/>
      <c r="W3" s="546"/>
      <c r="X3" s="546"/>
      <c r="Y3" s="546"/>
      <c r="Z3" s="546"/>
      <c r="AA3" s="546"/>
      <c r="AB3" s="546"/>
      <c r="AC3" s="546"/>
      <c r="AD3" s="546"/>
      <c r="AE3" s="546"/>
      <c r="AF3" s="546"/>
      <c r="AG3" s="546"/>
      <c r="AH3" s="546"/>
      <c r="AI3" s="546"/>
      <c r="AJ3" s="546"/>
      <c r="AK3" s="546"/>
      <c r="AL3" s="546"/>
      <c r="AM3" s="546"/>
      <c r="AN3" s="546"/>
      <c r="AO3" s="546"/>
      <c r="AP3" s="546"/>
      <c r="AQ3" s="546"/>
      <c r="AR3" s="546"/>
      <c r="AS3" s="546"/>
      <c r="AT3" s="546"/>
      <c r="AU3" s="546"/>
      <c r="AV3" s="546"/>
      <c r="AW3" s="546"/>
    </row>
    <row r="4" spans="1:256" s="120" customFormat="1" ht="4.5" customHeight="1">
      <c r="A4" s="544"/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  <c r="P4" s="544"/>
      <c r="Q4" s="544"/>
      <c r="R4" s="544"/>
      <c r="S4" s="544"/>
      <c r="T4" s="544"/>
      <c r="U4" s="544"/>
      <c r="V4" s="544"/>
      <c r="W4" s="544"/>
      <c r="X4" s="544"/>
      <c r="Y4" s="544"/>
      <c r="Z4" s="544"/>
      <c r="AA4" s="544"/>
      <c r="AB4" s="544"/>
      <c r="AC4" s="544"/>
      <c r="AD4" s="544"/>
      <c r="AE4" s="544"/>
      <c r="AF4" s="544"/>
      <c r="AG4" s="544"/>
      <c r="AH4" s="544"/>
      <c r="AI4" s="544"/>
      <c r="AJ4" s="544"/>
      <c r="AK4" s="544"/>
      <c r="AL4" s="544"/>
      <c r="AM4" s="544"/>
      <c r="AN4" s="544"/>
      <c r="AO4" s="544"/>
      <c r="AP4" s="544"/>
      <c r="AQ4" s="544"/>
      <c r="AR4" s="544"/>
      <c r="AS4" s="544"/>
      <c r="AT4" s="544"/>
    </row>
    <row r="5" spans="1:256" s="121" customFormat="1" ht="15" customHeight="1">
      <c r="A5" s="256"/>
      <c r="B5" s="256"/>
      <c r="C5" s="257"/>
      <c r="D5" s="257"/>
      <c r="E5" s="256"/>
      <c r="F5" s="540" t="s">
        <v>569</v>
      </c>
      <c r="G5" s="257"/>
      <c r="H5" s="257"/>
      <c r="I5" s="256"/>
      <c r="J5" s="540" t="s">
        <v>570</v>
      </c>
      <c r="K5" s="257"/>
      <c r="L5" s="257"/>
      <c r="M5" s="256"/>
      <c r="N5" s="540" t="s">
        <v>572</v>
      </c>
      <c r="O5" s="257"/>
      <c r="P5" s="257"/>
      <c r="Q5" s="256"/>
      <c r="R5" s="542" t="s">
        <v>575</v>
      </c>
      <c r="S5" s="257"/>
      <c r="T5" s="257"/>
      <c r="U5" s="257"/>
      <c r="V5" s="542" t="s">
        <v>494</v>
      </c>
      <c r="W5" s="257"/>
      <c r="X5" s="257"/>
      <c r="Y5" s="257"/>
      <c r="Z5" s="542" t="s">
        <v>495</v>
      </c>
      <c r="AA5" s="257"/>
      <c r="AB5" s="257"/>
      <c r="AC5" s="257"/>
      <c r="AD5" s="542" t="s">
        <v>496</v>
      </c>
      <c r="AE5" s="188"/>
      <c r="AF5" s="189"/>
      <c r="AG5" s="188"/>
      <c r="AH5" s="542" t="s">
        <v>497</v>
      </c>
      <c r="AI5" s="424"/>
      <c r="AJ5" s="424"/>
      <c r="AK5" s="257"/>
      <c r="AL5" s="542" t="s">
        <v>498</v>
      </c>
      <c r="AM5" s="257"/>
      <c r="AN5" s="424"/>
      <c r="AO5" s="257"/>
      <c r="AP5" s="542" t="s">
        <v>499</v>
      </c>
      <c r="AQ5" s="424"/>
      <c r="AR5" s="424"/>
      <c r="AS5" s="424"/>
      <c r="AT5" s="542" t="s">
        <v>500</v>
      </c>
      <c r="AV5" s="542" t="s">
        <v>50</v>
      </c>
      <c r="BD5" s="542" t="s">
        <v>501</v>
      </c>
    </row>
    <row r="6" spans="1:256" s="122" customFormat="1" ht="15" customHeight="1">
      <c r="A6" s="258" t="s">
        <v>2</v>
      </c>
      <c r="B6" s="259" t="s">
        <v>3</v>
      </c>
      <c r="C6" s="260"/>
      <c r="D6" s="260" t="s">
        <v>300</v>
      </c>
      <c r="E6" s="258"/>
      <c r="F6" s="541"/>
      <c r="G6" s="260"/>
      <c r="H6" s="260" t="s">
        <v>301</v>
      </c>
      <c r="I6" s="258"/>
      <c r="J6" s="541"/>
      <c r="K6" s="260"/>
      <c r="L6" s="260" t="s">
        <v>302</v>
      </c>
      <c r="M6" s="258"/>
      <c r="N6" s="541"/>
      <c r="O6" s="260"/>
      <c r="P6" s="260" t="s">
        <v>303</v>
      </c>
      <c r="Q6" s="258"/>
      <c r="R6" s="543"/>
      <c r="S6" s="260"/>
      <c r="T6" s="260" t="s">
        <v>183</v>
      </c>
      <c r="U6" s="260"/>
      <c r="V6" s="543"/>
      <c r="W6" s="260"/>
      <c r="X6" s="260" t="s">
        <v>45</v>
      </c>
      <c r="Y6" s="260"/>
      <c r="Z6" s="543"/>
      <c r="AA6" s="260"/>
      <c r="AB6" s="260" t="s">
        <v>46</v>
      </c>
      <c r="AC6" s="260"/>
      <c r="AD6" s="543"/>
      <c r="AE6" s="190"/>
      <c r="AF6" s="260" t="s">
        <v>47</v>
      </c>
      <c r="AG6" s="190"/>
      <c r="AH6" s="543"/>
      <c r="AI6" s="425"/>
      <c r="AJ6" s="425" t="s">
        <v>40</v>
      </c>
      <c r="AK6" s="260"/>
      <c r="AL6" s="543"/>
      <c r="AM6" s="260"/>
      <c r="AN6" s="425" t="s">
        <v>48</v>
      </c>
      <c r="AO6" s="260"/>
      <c r="AP6" s="543"/>
      <c r="AQ6" s="425"/>
      <c r="AR6" s="425" t="s">
        <v>49</v>
      </c>
      <c r="AS6" s="425"/>
      <c r="AT6" s="543"/>
      <c r="AV6" s="543"/>
      <c r="BD6" s="543"/>
    </row>
    <row r="7" spans="1:256" ht="8.25" customHeight="1">
      <c r="E7" s="123"/>
      <c r="I7" s="123"/>
      <c r="M7" s="123"/>
      <c r="Q7" s="123"/>
      <c r="AE7" s="191"/>
      <c r="AF7" s="124"/>
      <c r="AG7" s="191"/>
      <c r="BD7" s="126"/>
    </row>
    <row r="8" spans="1:256">
      <c r="A8" s="261"/>
      <c r="B8" s="262"/>
      <c r="C8" s="263"/>
      <c r="D8" s="263"/>
      <c r="E8" s="262"/>
      <c r="G8" s="263"/>
      <c r="H8" s="263"/>
      <c r="I8" s="262"/>
      <c r="K8" s="263"/>
      <c r="L8" s="263"/>
      <c r="M8" s="262"/>
      <c r="O8" s="263"/>
      <c r="P8" s="263"/>
      <c r="Q8" s="262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193"/>
      <c r="AF8" s="263"/>
      <c r="AG8" s="193"/>
      <c r="AH8" s="263"/>
      <c r="AI8" s="126"/>
      <c r="AJ8" s="126"/>
      <c r="AK8" s="263"/>
      <c r="AL8" s="263"/>
      <c r="AM8" s="263"/>
      <c r="AN8" s="126"/>
      <c r="AO8" s="263"/>
      <c r="AP8" s="263"/>
      <c r="AQ8" s="126"/>
      <c r="AR8" s="126"/>
      <c r="AS8" s="126"/>
      <c r="BD8" s="126"/>
    </row>
    <row r="9" spans="1:256">
      <c r="A9" s="261" t="s">
        <v>51</v>
      </c>
      <c r="B9" s="264">
        <v>1</v>
      </c>
      <c r="C9" s="266" t="s">
        <v>7</v>
      </c>
      <c r="D9" s="124">
        <f>-SUM(TB!G49:G53)</f>
        <v>0</v>
      </c>
      <c r="E9" s="265" t="s">
        <v>7</v>
      </c>
      <c r="F9" s="263">
        <f>D9</f>
        <v>0</v>
      </c>
      <c r="G9" s="266" t="s">
        <v>7</v>
      </c>
      <c r="H9" s="124">
        <f>-SUM(TB!M49:M53)</f>
        <v>0</v>
      </c>
      <c r="I9" s="265" t="s">
        <v>7</v>
      </c>
      <c r="J9" s="263">
        <f>F9+H9</f>
        <v>0</v>
      </c>
      <c r="K9" s="266" t="s">
        <v>7</v>
      </c>
      <c r="L9" s="124">
        <f>-SUM(TB!S49:S53)</f>
        <v>0</v>
      </c>
      <c r="M9" s="265" t="s">
        <v>7</v>
      </c>
      <c r="N9" s="263">
        <f>J9+L9</f>
        <v>0</v>
      </c>
      <c r="O9" s="266" t="s">
        <v>7</v>
      </c>
      <c r="P9" s="124">
        <f>-SUM(TB!Y49:Y53)</f>
        <v>0</v>
      </c>
      <c r="Q9" s="265" t="s">
        <v>7</v>
      </c>
      <c r="R9" s="124">
        <f>N9+P9</f>
        <v>0</v>
      </c>
      <c r="S9" s="266" t="s">
        <v>7</v>
      </c>
      <c r="T9" s="124">
        <f>-SUM(TB!AE49:AE53)</f>
        <v>0</v>
      </c>
      <c r="U9" s="266" t="s">
        <v>7</v>
      </c>
      <c r="V9" s="124">
        <f>R9+T9</f>
        <v>0</v>
      </c>
      <c r="W9" s="266" t="s">
        <v>7</v>
      </c>
      <c r="X9" s="124">
        <f>-SUM(TB!AK49:AK53)</f>
        <v>0</v>
      </c>
      <c r="Y9" s="266" t="s">
        <v>7</v>
      </c>
      <c r="Z9" s="124">
        <f>V9+X9</f>
        <v>0</v>
      </c>
      <c r="AA9" s="266" t="s">
        <v>7</v>
      </c>
      <c r="AB9" s="124">
        <f>-SUM(TB!AQ49:AQ53)</f>
        <v>0</v>
      </c>
      <c r="AC9" s="266" t="s">
        <v>7</v>
      </c>
      <c r="AD9" s="124">
        <f>Z9+AB9</f>
        <v>0</v>
      </c>
      <c r="AE9" s="266" t="s">
        <v>7</v>
      </c>
      <c r="AF9" s="124">
        <f>-SUM(TB!AW49:AW53)</f>
        <v>0</v>
      </c>
      <c r="AG9" s="266" t="s">
        <v>7</v>
      </c>
      <c r="AH9" s="124">
        <f>AD9+AF9</f>
        <v>0</v>
      </c>
      <c r="AI9" s="426"/>
      <c r="AJ9" s="124">
        <f>-SUM(TB!BC49:BC53)</f>
        <v>0</v>
      </c>
      <c r="AK9" s="266" t="s">
        <v>7</v>
      </c>
      <c r="AL9" s="124">
        <f>AH9+AJ9</f>
        <v>0</v>
      </c>
      <c r="AM9" s="266" t="s">
        <v>7</v>
      </c>
      <c r="AN9" s="124">
        <f>-SUM(TB!BI49:BI53)</f>
        <v>0</v>
      </c>
      <c r="AO9" s="266" t="s">
        <v>7</v>
      </c>
      <c r="AP9" s="124">
        <f>AL9+AN9</f>
        <v>0</v>
      </c>
      <c r="AQ9" s="266" t="s">
        <v>7</v>
      </c>
      <c r="AR9" s="124">
        <f>-SUM(TB!BO49:BO53)</f>
        <v>0</v>
      </c>
      <c r="AS9" s="266" t="s">
        <v>7</v>
      </c>
      <c r="AT9" s="124">
        <f>AP9+AR9</f>
        <v>0</v>
      </c>
      <c r="AU9" s="266" t="s">
        <v>7</v>
      </c>
      <c r="AV9" s="124">
        <f>-SUM(TB!BU49:BU53)</f>
        <v>0</v>
      </c>
      <c r="AW9" s="266" t="s">
        <v>7</v>
      </c>
      <c r="BD9" s="124">
        <f>AV9+AT9</f>
        <v>0</v>
      </c>
    </row>
    <row r="10" spans="1:256" ht="8.25" hidden="1" customHeight="1">
      <c r="B10" s="264"/>
      <c r="E10" s="123"/>
      <c r="I10" s="123"/>
      <c r="M10" s="123"/>
      <c r="Q10" s="123"/>
      <c r="AE10" s="191"/>
      <c r="AF10" s="124"/>
      <c r="AJ10" s="124"/>
      <c r="AN10" s="124"/>
      <c r="AR10" s="124"/>
      <c r="AS10" s="124"/>
      <c r="AT10" s="124"/>
      <c r="AU10" s="125"/>
      <c r="AV10" s="124"/>
      <c r="AW10" s="125"/>
      <c r="BD10" s="124">
        <f t="shared" ref="BD10:BD15" si="0">AV10+AT10</f>
        <v>0</v>
      </c>
    </row>
    <row r="11" spans="1:256" s="456" customFormat="1" ht="18.75" customHeight="1">
      <c r="A11" s="294" t="s">
        <v>52</v>
      </c>
      <c r="B11" s="460">
        <v>2</v>
      </c>
      <c r="C11" s="288"/>
      <c r="D11" s="288">
        <f>SUM(TB!G59)</f>
        <v>0</v>
      </c>
      <c r="E11" s="305"/>
      <c r="F11" s="263">
        <f>D11</f>
        <v>0</v>
      </c>
      <c r="G11" s="288"/>
      <c r="H11" s="288">
        <f>SUM(TB!M59:M59)</f>
        <v>0</v>
      </c>
      <c r="I11" s="305"/>
      <c r="J11" s="296">
        <f>F11+H11</f>
        <v>0</v>
      </c>
      <c r="K11" s="288"/>
      <c r="L11" s="288">
        <f>SUM(TB!S59:S59)</f>
        <v>0</v>
      </c>
      <c r="M11" s="305"/>
      <c r="N11" s="296">
        <f>J11+L11</f>
        <v>0</v>
      </c>
      <c r="O11" s="288"/>
      <c r="P11" s="288">
        <f>SUM(TB!Y59:Y59)</f>
        <v>0</v>
      </c>
      <c r="Q11" s="305"/>
      <c r="R11" s="288">
        <f>N11+P11</f>
        <v>0</v>
      </c>
      <c r="S11" s="288"/>
      <c r="T11" s="288">
        <f>SUM(TB!AE59:AE59)</f>
        <v>0</v>
      </c>
      <c r="U11" s="288"/>
      <c r="V11" s="288">
        <f>R11+T11</f>
        <v>0</v>
      </c>
      <c r="W11" s="288"/>
      <c r="X11" s="288">
        <f>SUM(TB!AK59:AK59)</f>
        <v>0</v>
      </c>
      <c r="Y11" s="288"/>
      <c r="Z11" s="288">
        <f>V11+X11</f>
        <v>0</v>
      </c>
      <c r="AA11" s="288"/>
      <c r="AB11" s="288">
        <f>SUM(TB!AQ59:AQ59)</f>
        <v>0</v>
      </c>
      <c r="AC11" s="288"/>
      <c r="AD11" s="288">
        <f>Z11+AB11</f>
        <v>0</v>
      </c>
      <c r="AE11" s="195"/>
      <c r="AF11" s="288">
        <f>SUM(TB!AW59:AW59)</f>
        <v>0</v>
      </c>
      <c r="AG11" s="288"/>
      <c r="AH11" s="288">
        <f>AD11+AF11</f>
        <v>0</v>
      </c>
      <c r="AI11" s="436"/>
      <c r="AJ11" s="288">
        <f>SUM(TB!BC59:BC59)</f>
        <v>0</v>
      </c>
      <c r="AK11" s="288"/>
      <c r="AL11" s="288">
        <f>AH11+AJ11</f>
        <v>0</v>
      </c>
      <c r="AM11" s="288"/>
      <c r="AN11" s="288">
        <f>SUM(TB!BI59:BI59)</f>
        <v>0</v>
      </c>
      <c r="AO11" s="288"/>
      <c r="AP11" s="288">
        <f>AL11+AN11</f>
        <v>0</v>
      </c>
      <c r="AQ11" s="461"/>
      <c r="AR11" s="288">
        <f>SUM(TB!BO59:BO59)</f>
        <v>0</v>
      </c>
      <c r="AS11" s="288"/>
      <c r="AT11" s="288">
        <f>AP11+AR11</f>
        <v>0</v>
      </c>
      <c r="AU11" s="461"/>
      <c r="AV11" s="288">
        <f>SUM(TB!BU59:BU59)</f>
        <v>0</v>
      </c>
      <c r="AW11" s="461"/>
      <c r="BD11" s="124">
        <f t="shared" si="0"/>
        <v>0</v>
      </c>
    </row>
    <row r="12" spans="1:256" s="456" customFormat="1" ht="18.75" hidden="1" customHeight="1">
      <c r="A12" s="294"/>
      <c r="B12" s="460"/>
      <c r="C12" s="288"/>
      <c r="D12" s="288">
        <f>D9-D11</f>
        <v>0</v>
      </c>
      <c r="E12" s="288"/>
      <c r="F12" s="288">
        <f>F9-F11</f>
        <v>0</v>
      </c>
      <c r="G12" s="288" t="e">
        <f t="shared" ref="G12:BP12" si="1">G9-G11</f>
        <v>#VALUE!</v>
      </c>
      <c r="H12" s="288">
        <f t="shared" si="1"/>
        <v>0</v>
      </c>
      <c r="I12" s="288" t="e">
        <f t="shared" si="1"/>
        <v>#VALUE!</v>
      </c>
      <c r="J12" s="288">
        <f t="shared" si="1"/>
        <v>0</v>
      </c>
      <c r="K12" s="288" t="e">
        <f t="shared" si="1"/>
        <v>#VALUE!</v>
      </c>
      <c r="L12" s="288">
        <f t="shared" si="1"/>
        <v>0</v>
      </c>
      <c r="M12" s="288" t="e">
        <f t="shared" si="1"/>
        <v>#VALUE!</v>
      </c>
      <c r="N12" s="288">
        <f t="shared" si="1"/>
        <v>0</v>
      </c>
      <c r="O12" s="288" t="e">
        <f t="shared" si="1"/>
        <v>#VALUE!</v>
      </c>
      <c r="P12" s="288">
        <f t="shared" si="1"/>
        <v>0</v>
      </c>
      <c r="Q12" s="288" t="e">
        <f t="shared" si="1"/>
        <v>#VALUE!</v>
      </c>
      <c r="R12" s="288">
        <f t="shared" si="1"/>
        <v>0</v>
      </c>
      <c r="S12" s="288" t="e">
        <f t="shared" si="1"/>
        <v>#VALUE!</v>
      </c>
      <c r="T12" s="288">
        <f t="shared" si="1"/>
        <v>0</v>
      </c>
      <c r="U12" s="288" t="e">
        <f t="shared" si="1"/>
        <v>#VALUE!</v>
      </c>
      <c r="V12" s="288">
        <f t="shared" si="1"/>
        <v>0</v>
      </c>
      <c r="W12" s="288" t="e">
        <f t="shared" si="1"/>
        <v>#VALUE!</v>
      </c>
      <c r="X12" s="288">
        <f t="shared" si="1"/>
        <v>0</v>
      </c>
      <c r="Y12" s="288" t="e">
        <f t="shared" si="1"/>
        <v>#VALUE!</v>
      </c>
      <c r="Z12" s="288">
        <f t="shared" si="1"/>
        <v>0</v>
      </c>
      <c r="AA12" s="288" t="e">
        <f t="shared" si="1"/>
        <v>#VALUE!</v>
      </c>
      <c r="AB12" s="288">
        <f t="shared" si="1"/>
        <v>0</v>
      </c>
      <c r="AC12" s="288" t="e">
        <f t="shared" si="1"/>
        <v>#VALUE!</v>
      </c>
      <c r="AD12" s="288">
        <f t="shared" si="1"/>
        <v>0</v>
      </c>
      <c r="AE12" s="288" t="e">
        <f t="shared" si="1"/>
        <v>#VALUE!</v>
      </c>
      <c r="AF12" s="288">
        <f t="shared" si="1"/>
        <v>0</v>
      </c>
      <c r="AG12" s="288" t="e">
        <f t="shared" si="1"/>
        <v>#VALUE!</v>
      </c>
      <c r="AH12" s="288">
        <f t="shared" si="1"/>
        <v>0</v>
      </c>
      <c r="AI12" s="288">
        <f t="shared" si="1"/>
        <v>0</v>
      </c>
      <c r="AJ12" s="288">
        <f t="shared" si="1"/>
        <v>0</v>
      </c>
      <c r="AK12" s="288" t="e">
        <f t="shared" si="1"/>
        <v>#VALUE!</v>
      </c>
      <c r="AL12" s="288">
        <f t="shared" si="1"/>
        <v>0</v>
      </c>
      <c r="AM12" s="288" t="e">
        <f t="shared" si="1"/>
        <v>#VALUE!</v>
      </c>
      <c r="AN12" s="288">
        <f t="shared" si="1"/>
        <v>0</v>
      </c>
      <c r="AO12" s="288" t="e">
        <f t="shared" si="1"/>
        <v>#VALUE!</v>
      </c>
      <c r="AP12" s="288">
        <f t="shared" si="1"/>
        <v>0</v>
      </c>
      <c r="AQ12" s="288" t="e">
        <f t="shared" si="1"/>
        <v>#VALUE!</v>
      </c>
      <c r="AR12" s="288">
        <f t="shared" si="1"/>
        <v>0</v>
      </c>
      <c r="AS12" s="288" t="e">
        <f t="shared" si="1"/>
        <v>#VALUE!</v>
      </c>
      <c r="AT12" s="288">
        <f t="shared" si="1"/>
        <v>0</v>
      </c>
      <c r="AU12" s="288" t="e">
        <f t="shared" si="1"/>
        <v>#VALUE!</v>
      </c>
      <c r="AV12" s="288">
        <f t="shared" si="1"/>
        <v>0</v>
      </c>
      <c r="AW12" s="288" t="e">
        <f t="shared" si="1"/>
        <v>#VALUE!</v>
      </c>
      <c r="AX12" s="288">
        <f t="shared" si="1"/>
        <v>0</v>
      </c>
      <c r="AY12" s="288">
        <f t="shared" si="1"/>
        <v>0</v>
      </c>
      <c r="AZ12" s="288">
        <f t="shared" si="1"/>
        <v>0</v>
      </c>
      <c r="BA12" s="288">
        <f t="shared" si="1"/>
        <v>0</v>
      </c>
      <c r="BB12" s="288">
        <f t="shared" si="1"/>
        <v>0</v>
      </c>
      <c r="BC12" s="288">
        <f t="shared" si="1"/>
        <v>0</v>
      </c>
      <c r="BD12" s="288">
        <f t="shared" si="1"/>
        <v>0</v>
      </c>
      <c r="BE12" s="288">
        <f t="shared" si="1"/>
        <v>0</v>
      </c>
      <c r="BF12" s="288">
        <f t="shared" si="1"/>
        <v>0</v>
      </c>
      <c r="BG12" s="288">
        <f t="shared" si="1"/>
        <v>0</v>
      </c>
      <c r="BH12" s="288">
        <f t="shared" si="1"/>
        <v>0</v>
      </c>
      <c r="BI12" s="288">
        <f t="shared" si="1"/>
        <v>0</v>
      </c>
      <c r="BJ12" s="288">
        <f t="shared" si="1"/>
        <v>0</v>
      </c>
      <c r="BK12" s="288">
        <f t="shared" si="1"/>
        <v>0</v>
      </c>
      <c r="BL12" s="288">
        <f t="shared" si="1"/>
        <v>0</v>
      </c>
      <c r="BM12" s="288">
        <f t="shared" si="1"/>
        <v>0</v>
      </c>
      <c r="BN12" s="288">
        <f t="shared" si="1"/>
        <v>0</v>
      </c>
      <c r="BO12" s="288">
        <f t="shared" si="1"/>
        <v>0</v>
      </c>
      <c r="BP12" s="288">
        <f t="shared" si="1"/>
        <v>0</v>
      </c>
      <c r="BQ12" s="288">
        <f t="shared" ref="BQ12:EB12" si="2">BQ9-BQ11</f>
        <v>0</v>
      </c>
      <c r="BR12" s="288">
        <f t="shared" si="2"/>
        <v>0</v>
      </c>
      <c r="BS12" s="288">
        <f t="shared" si="2"/>
        <v>0</v>
      </c>
      <c r="BT12" s="288">
        <f t="shared" si="2"/>
        <v>0</v>
      </c>
      <c r="BU12" s="288">
        <f t="shared" si="2"/>
        <v>0</v>
      </c>
      <c r="BV12" s="288">
        <f t="shared" si="2"/>
        <v>0</v>
      </c>
      <c r="BW12" s="288">
        <f t="shared" si="2"/>
        <v>0</v>
      </c>
      <c r="BX12" s="288">
        <f t="shared" si="2"/>
        <v>0</v>
      </c>
      <c r="BY12" s="288">
        <f t="shared" si="2"/>
        <v>0</v>
      </c>
      <c r="BZ12" s="288">
        <f t="shared" si="2"/>
        <v>0</v>
      </c>
      <c r="CA12" s="288">
        <f t="shared" si="2"/>
        <v>0</v>
      </c>
      <c r="CB12" s="288">
        <f t="shared" si="2"/>
        <v>0</v>
      </c>
      <c r="CC12" s="288">
        <f t="shared" si="2"/>
        <v>0</v>
      </c>
      <c r="CD12" s="288">
        <f t="shared" si="2"/>
        <v>0</v>
      </c>
      <c r="CE12" s="288">
        <f t="shared" si="2"/>
        <v>0</v>
      </c>
      <c r="CF12" s="288">
        <f t="shared" si="2"/>
        <v>0</v>
      </c>
      <c r="CG12" s="288">
        <f t="shared" si="2"/>
        <v>0</v>
      </c>
      <c r="CH12" s="288">
        <f t="shared" si="2"/>
        <v>0</v>
      </c>
      <c r="CI12" s="288">
        <f t="shared" si="2"/>
        <v>0</v>
      </c>
      <c r="CJ12" s="288">
        <f t="shared" si="2"/>
        <v>0</v>
      </c>
      <c r="CK12" s="288">
        <f t="shared" si="2"/>
        <v>0</v>
      </c>
      <c r="CL12" s="288">
        <f t="shared" si="2"/>
        <v>0</v>
      </c>
      <c r="CM12" s="288">
        <f t="shared" si="2"/>
        <v>0</v>
      </c>
      <c r="CN12" s="288">
        <f t="shared" si="2"/>
        <v>0</v>
      </c>
      <c r="CO12" s="288">
        <f t="shared" si="2"/>
        <v>0</v>
      </c>
      <c r="CP12" s="288">
        <f t="shared" si="2"/>
        <v>0</v>
      </c>
      <c r="CQ12" s="288">
        <f t="shared" si="2"/>
        <v>0</v>
      </c>
      <c r="CR12" s="288">
        <f t="shared" si="2"/>
        <v>0</v>
      </c>
      <c r="CS12" s="288">
        <f t="shared" si="2"/>
        <v>0</v>
      </c>
      <c r="CT12" s="288">
        <f t="shared" si="2"/>
        <v>0</v>
      </c>
      <c r="CU12" s="288">
        <f t="shared" si="2"/>
        <v>0</v>
      </c>
      <c r="CV12" s="288">
        <f t="shared" si="2"/>
        <v>0</v>
      </c>
      <c r="CW12" s="288">
        <f t="shared" si="2"/>
        <v>0</v>
      </c>
      <c r="CX12" s="288">
        <f t="shared" si="2"/>
        <v>0</v>
      </c>
      <c r="CY12" s="288">
        <f t="shared" si="2"/>
        <v>0</v>
      </c>
      <c r="CZ12" s="288">
        <f t="shared" si="2"/>
        <v>0</v>
      </c>
      <c r="DA12" s="288">
        <f t="shared" si="2"/>
        <v>0</v>
      </c>
      <c r="DB12" s="288">
        <f t="shared" si="2"/>
        <v>0</v>
      </c>
      <c r="DC12" s="288">
        <f t="shared" si="2"/>
        <v>0</v>
      </c>
      <c r="DD12" s="288">
        <f t="shared" si="2"/>
        <v>0</v>
      </c>
      <c r="DE12" s="288">
        <f t="shared" si="2"/>
        <v>0</v>
      </c>
      <c r="DF12" s="288">
        <f t="shared" si="2"/>
        <v>0</v>
      </c>
      <c r="DG12" s="288">
        <f t="shared" si="2"/>
        <v>0</v>
      </c>
      <c r="DH12" s="288">
        <f t="shared" si="2"/>
        <v>0</v>
      </c>
      <c r="DI12" s="288">
        <f t="shared" si="2"/>
        <v>0</v>
      </c>
      <c r="DJ12" s="288">
        <f t="shared" si="2"/>
        <v>0</v>
      </c>
      <c r="DK12" s="288">
        <f t="shared" si="2"/>
        <v>0</v>
      </c>
      <c r="DL12" s="288">
        <f t="shared" si="2"/>
        <v>0</v>
      </c>
      <c r="DM12" s="288">
        <f t="shared" si="2"/>
        <v>0</v>
      </c>
      <c r="DN12" s="288">
        <f t="shared" si="2"/>
        <v>0</v>
      </c>
      <c r="DO12" s="288">
        <f t="shared" si="2"/>
        <v>0</v>
      </c>
      <c r="DP12" s="288">
        <f t="shared" si="2"/>
        <v>0</v>
      </c>
      <c r="DQ12" s="288">
        <f t="shared" si="2"/>
        <v>0</v>
      </c>
      <c r="DR12" s="288">
        <f t="shared" si="2"/>
        <v>0</v>
      </c>
      <c r="DS12" s="288">
        <f t="shared" si="2"/>
        <v>0</v>
      </c>
      <c r="DT12" s="288">
        <f t="shared" si="2"/>
        <v>0</v>
      </c>
      <c r="DU12" s="288">
        <f t="shared" si="2"/>
        <v>0</v>
      </c>
      <c r="DV12" s="288">
        <f t="shared" si="2"/>
        <v>0</v>
      </c>
      <c r="DW12" s="288">
        <f t="shared" si="2"/>
        <v>0</v>
      </c>
      <c r="DX12" s="288">
        <f t="shared" si="2"/>
        <v>0</v>
      </c>
      <c r="DY12" s="288">
        <f t="shared" si="2"/>
        <v>0</v>
      </c>
      <c r="DZ12" s="288">
        <f t="shared" si="2"/>
        <v>0</v>
      </c>
      <c r="EA12" s="288">
        <f t="shared" si="2"/>
        <v>0</v>
      </c>
      <c r="EB12" s="288">
        <f t="shared" si="2"/>
        <v>0</v>
      </c>
      <c r="EC12" s="288">
        <f t="shared" ref="EC12:GN12" si="3">EC9-EC11</f>
        <v>0</v>
      </c>
      <c r="ED12" s="288">
        <f t="shared" si="3"/>
        <v>0</v>
      </c>
      <c r="EE12" s="288">
        <f t="shared" si="3"/>
        <v>0</v>
      </c>
      <c r="EF12" s="288">
        <f t="shared" si="3"/>
        <v>0</v>
      </c>
      <c r="EG12" s="288">
        <f t="shared" si="3"/>
        <v>0</v>
      </c>
      <c r="EH12" s="288">
        <f t="shared" si="3"/>
        <v>0</v>
      </c>
      <c r="EI12" s="288">
        <f t="shared" si="3"/>
        <v>0</v>
      </c>
      <c r="EJ12" s="288">
        <f t="shared" si="3"/>
        <v>0</v>
      </c>
      <c r="EK12" s="288">
        <f t="shared" si="3"/>
        <v>0</v>
      </c>
      <c r="EL12" s="288">
        <f t="shared" si="3"/>
        <v>0</v>
      </c>
      <c r="EM12" s="288">
        <f t="shared" si="3"/>
        <v>0</v>
      </c>
      <c r="EN12" s="288">
        <f t="shared" si="3"/>
        <v>0</v>
      </c>
      <c r="EO12" s="288">
        <f t="shared" si="3"/>
        <v>0</v>
      </c>
      <c r="EP12" s="288">
        <f t="shared" si="3"/>
        <v>0</v>
      </c>
      <c r="EQ12" s="288">
        <f t="shared" si="3"/>
        <v>0</v>
      </c>
      <c r="ER12" s="288">
        <f t="shared" si="3"/>
        <v>0</v>
      </c>
      <c r="ES12" s="288">
        <f t="shared" si="3"/>
        <v>0</v>
      </c>
      <c r="ET12" s="288">
        <f t="shared" si="3"/>
        <v>0</v>
      </c>
      <c r="EU12" s="288">
        <f t="shared" si="3"/>
        <v>0</v>
      </c>
      <c r="EV12" s="288">
        <f t="shared" si="3"/>
        <v>0</v>
      </c>
      <c r="EW12" s="288">
        <f t="shared" si="3"/>
        <v>0</v>
      </c>
      <c r="EX12" s="288">
        <f t="shared" si="3"/>
        <v>0</v>
      </c>
      <c r="EY12" s="288">
        <f t="shared" si="3"/>
        <v>0</v>
      </c>
      <c r="EZ12" s="288">
        <f t="shared" si="3"/>
        <v>0</v>
      </c>
      <c r="FA12" s="288">
        <f t="shared" si="3"/>
        <v>0</v>
      </c>
      <c r="FB12" s="288">
        <f t="shared" si="3"/>
        <v>0</v>
      </c>
      <c r="FC12" s="288">
        <f t="shared" si="3"/>
        <v>0</v>
      </c>
      <c r="FD12" s="288">
        <f t="shared" si="3"/>
        <v>0</v>
      </c>
      <c r="FE12" s="288">
        <f t="shared" si="3"/>
        <v>0</v>
      </c>
      <c r="FF12" s="288">
        <f t="shared" si="3"/>
        <v>0</v>
      </c>
      <c r="FG12" s="288">
        <f t="shared" si="3"/>
        <v>0</v>
      </c>
      <c r="FH12" s="288">
        <f t="shared" si="3"/>
        <v>0</v>
      </c>
      <c r="FI12" s="288">
        <f t="shared" si="3"/>
        <v>0</v>
      </c>
      <c r="FJ12" s="288">
        <f t="shared" si="3"/>
        <v>0</v>
      </c>
      <c r="FK12" s="288">
        <f t="shared" si="3"/>
        <v>0</v>
      </c>
      <c r="FL12" s="288">
        <f t="shared" si="3"/>
        <v>0</v>
      </c>
      <c r="FM12" s="288">
        <f t="shared" si="3"/>
        <v>0</v>
      </c>
      <c r="FN12" s="288">
        <f t="shared" si="3"/>
        <v>0</v>
      </c>
      <c r="FO12" s="288">
        <f t="shared" si="3"/>
        <v>0</v>
      </c>
      <c r="FP12" s="288">
        <f t="shared" si="3"/>
        <v>0</v>
      </c>
      <c r="FQ12" s="288">
        <f t="shared" si="3"/>
        <v>0</v>
      </c>
      <c r="FR12" s="288">
        <f t="shared" si="3"/>
        <v>0</v>
      </c>
      <c r="FS12" s="288">
        <f t="shared" si="3"/>
        <v>0</v>
      </c>
      <c r="FT12" s="288">
        <f t="shared" si="3"/>
        <v>0</v>
      </c>
      <c r="FU12" s="288">
        <f t="shared" si="3"/>
        <v>0</v>
      </c>
      <c r="FV12" s="288">
        <f t="shared" si="3"/>
        <v>0</v>
      </c>
      <c r="FW12" s="288">
        <f t="shared" si="3"/>
        <v>0</v>
      </c>
      <c r="FX12" s="288">
        <f t="shared" si="3"/>
        <v>0</v>
      </c>
      <c r="FY12" s="288">
        <f t="shared" si="3"/>
        <v>0</v>
      </c>
      <c r="FZ12" s="288">
        <f t="shared" si="3"/>
        <v>0</v>
      </c>
      <c r="GA12" s="288">
        <f t="shared" si="3"/>
        <v>0</v>
      </c>
      <c r="GB12" s="288">
        <f t="shared" si="3"/>
        <v>0</v>
      </c>
      <c r="GC12" s="288">
        <f t="shared" si="3"/>
        <v>0</v>
      </c>
      <c r="GD12" s="288">
        <f t="shared" si="3"/>
        <v>0</v>
      </c>
      <c r="GE12" s="288">
        <f t="shared" si="3"/>
        <v>0</v>
      </c>
      <c r="GF12" s="288">
        <f t="shared" si="3"/>
        <v>0</v>
      </c>
      <c r="GG12" s="288">
        <f t="shared" si="3"/>
        <v>0</v>
      </c>
      <c r="GH12" s="288">
        <f t="shared" si="3"/>
        <v>0</v>
      </c>
      <c r="GI12" s="288">
        <f t="shared" si="3"/>
        <v>0</v>
      </c>
      <c r="GJ12" s="288">
        <f t="shared" si="3"/>
        <v>0</v>
      </c>
      <c r="GK12" s="288">
        <f t="shared" si="3"/>
        <v>0</v>
      </c>
      <c r="GL12" s="288">
        <f t="shared" si="3"/>
        <v>0</v>
      </c>
      <c r="GM12" s="288">
        <f t="shared" si="3"/>
        <v>0</v>
      </c>
      <c r="GN12" s="288">
        <f t="shared" si="3"/>
        <v>0</v>
      </c>
      <c r="GO12" s="288">
        <f t="shared" ref="GO12:IV12" si="4">GO9-GO11</f>
        <v>0</v>
      </c>
      <c r="GP12" s="288">
        <f t="shared" si="4"/>
        <v>0</v>
      </c>
      <c r="GQ12" s="288">
        <f t="shared" si="4"/>
        <v>0</v>
      </c>
      <c r="GR12" s="288">
        <f t="shared" si="4"/>
        <v>0</v>
      </c>
      <c r="GS12" s="288">
        <f t="shared" si="4"/>
        <v>0</v>
      </c>
      <c r="GT12" s="288">
        <f t="shared" si="4"/>
        <v>0</v>
      </c>
      <c r="GU12" s="288">
        <f t="shared" si="4"/>
        <v>0</v>
      </c>
      <c r="GV12" s="288">
        <f t="shared" si="4"/>
        <v>0</v>
      </c>
      <c r="GW12" s="288">
        <f t="shared" si="4"/>
        <v>0</v>
      </c>
      <c r="GX12" s="288">
        <f t="shared" si="4"/>
        <v>0</v>
      </c>
      <c r="GY12" s="288">
        <f t="shared" si="4"/>
        <v>0</v>
      </c>
      <c r="GZ12" s="288">
        <f t="shared" si="4"/>
        <v>0</v>
      </c>
      <c r="HA12" s="288">
        <f t="shared" si="4"/>
        <v>0</v>
      </c>
      <c r="HB12" s="288">
        <f t="shared" si="4"/>
        <v>0</v>
      </c>
      <c r="HC12" s="288">
        <f t="shared" si="4"/>
        <v>0</v>
      </c>
      <c r="HD12" s="288">
        <f t="shared" si="4"/>
        <v>0</v>
      </c>
      <c r="HE12" s="288">
        <f t="shared" si="4"/>
        <v>0</v>
      </c>
      <c r="HF12" s="288">
        <f t="shared" si="4"/>
        <v>0</v>
      </c>
      <c r="HG12" s="288">
        <f t="shared" si="4"/>
        <v>0</v>
      </c>
      <c r="HH12" s="288">
        <f t="shared" si="4"/>
        <v>0</v>
      </c>
      <c r="HI12" s="288">
        <f t="shared" si="4"/>
        <v>0</v>
      </c>
      <c r="HJ12" s="288">
        <f t="shared" si="4"/>
        <v>0</v>
      </c>
      <c r="HK12" s="288">
        <f t="shared" si="4"/>
        <v>0</v>
      </c>
      <c r="HL12" s="288">
        <f t="shared" si="4"/>
        <v>0</v>
      </c>
      <c r="HM12" s="288">
        <f t="shared" si="4"/>
        <v>0</v>
      </c>
      <c r="HN12" s="288">
        <f t="shared" si="4"/>
        <v>0</v>
      </c>
      <c r="HO12" s="288">
        <f t="shared" si="4"/>
        <v>0</v>
      </c>
      <c r="HP12" s="288">
        <f t="shared" si="4"/>
        <v>0</v>
      </c>
      <c r="HQ12" s="288">
        <f t="shared" si="4"/>
        <v>0</v>
      </c>
      <c r="HR12" s="288">
        <f t="shared" si="4"/>
        <v>0</v>
      </c>
      <c r="HS12" s="288">
        <f t="shared" si="4"/>
        <v>0</v>
      </c>
      <c r="HT12" s="288">
        <f t="shared" si="4"/>
        <v>0</v>
      </c>
      <c r="HU12" s="288">
        <f t="shared" si="4"/>
        <v>0</v>
      </c>
      <c r="HV12" s="288">
        <f t="shared" si="4"/>
        <v>0</v>
      </c>
      <c r="HW12" s="288">
        <f t="shared" si="4"/>
        <v>0</v>
      </c>
      <c r="HX12" s="288">
        <f t="shared" si="4"/>
        <v>0</v>
      </c>
      <c r="HY12" s="288">
        <f t="shared" si="4"/>
        <v>0</v>
      </c>
      <c r="HZ12" s="288">
        <f t="shared" si="4"/>
        <v>0</v>
      </c>
      <c r="IA12" s="288">
        <f t="shared" si="4"/>
        <v>0</v>
      </c>
      <c r="IB12" s="288">
        <f t="shared" si="4"/>
        <v>0</v>
      </c>
      <c r="IC12" s="288">
        <f t="shared" si="4"/>
        <v>0</v>
      </c>
      <c r="ID12" s="288">
        <f t="shared" si="4"/>
        <v>0</v>
      </c>
      <c r="IE12" s="288">
        <f t="shared" si="4"/>
        <v>0</v>
      </c>
      <c r="IF12" s="288">
        <f t="shared" si="4"/>
        <v>0</v>
      </c>
      <c r="IG12" s="288">
        <f t="shared" si="4"/>
        <v>0</v>
      </c>
      <c r="IH12" s="288">
        <f t="shared" si="4"/>
        <v>0</v>
      </c>
      <c r="II12" s="288">
        <f t="shared" si="4"/>
        <v>0</v>
      </c>
      <c r="IJ12" s="288">
        <f t="shared" si="4"/>
        <v>0</v>
      </c>
      <c r="IK12" s="288">
        <f t="shared" si="4"/>
        <v>0</v>
      </c>
      <c r="IL12" s="288">
        <f t="shared" si="4"/>
        <v>0</v>
      </c>
      <c r="IM12" s="288">
        <f t="shared" si="4"/>
        <v>0</v>
      </c>
      <c r="IN12" s="288">
        <f t="shared" si="4"/>
        <v>0</v>
      </c>
      <c r="IO12" s="288">
        <f t="shared" si="4"/>
        <v>0</v>
      </c>
      <c r="IP12" s="288">
        <f t="shared" si="4"/>
        <v>0</v>
      </c>
      <c r="IQ12" s="288">
        <f t="shared" si="4"/>
        <v>0</v>
      </c>
      <c r="IR12" s="288">
        <f t="shared" si="4"/>
        <v>0</v>
      </c>
      <c r="IS12" s="288">
        <f t="shared" si="4"/>
        <v>0</v>
      </c>
      <c r="IT12" s="288">
        <f t="shared" si="4"/>
        <v>0</v>
      </c>
      <c r="IU12" s="288">
        <f t="shared" si="4"/>
        <v>0</v>
      </c>
      <c r="IV12" s="288">
        <f t="shared" si="4"/>
        <v>0</v>
      </c>
    </row>
    <row r="13" spans="1:256" s="456" customFormat="1" ht="20.25" customHeight="1">
      <c r="A13" s="294" t="s">
        <v>122</v>
      </c>
      <c r="B13" s="454"/>
      <c r="C13" s="457"/>
      <c r="D13" s="288">
        <f>-TB!G54</f>
        <v>0</v>
      </c>
      <c r="E13" s="454"/>
      <c r="F13" s="296">
        <f>D13</f>
        <v>0</v>
      </c>
      <c r="G13" s="457"/>
      <c r="H13" s="288">
        <f>-TB!M54</f>
        <v>0</v>
      </c>
      <c r="I13" s="454"/>
      <c r="J13" s="296">
        <f>F13+H13</f>
        <v>0</v>
      </c>
      <c r="K13" s="457"/>
      <c r="L13" s="288">
        <f>-TB!S54</f>
        <v>0</v>
      </c>
      <c r="M13" s="454"/>
      <c r="N13" s="296">
        <f>J13+L13</f>
        <v>0</v>
      </c>
      <c r="O13" s="457"/>
      <c r="P13" s="296">
        <f>-TB!Y54</f>
        <v>0</v>
      </c>
      <c r="Q13" s="454"/>
      <c r="R13" s="288">
        <f>N13+P13</f>
        <v>0</v>
      </c>
      <c r="S13" s="457"/>
      <c r="T13" s="296">
        <f>-TB!AE54</f>
        <v>0</v>
      </c>
      <c r="U13" s="457"/>
      <c r="V13" s="288">
        <f>R13+T13</f>
        <v>0</v>
      </c>
      <c r="W13" s="457"/>
      <c r="X13" s="296">
        <f>-TB!AK54</f>
        <v>0</v>
      </c>
      <c r="Y13" s="457"/>
      <c r="Z13" s="288">
        <f>V13+X13</f>
        <v>0</v>
      </c>
      <c r="AA13" s="457"/>
      <c r="AB13" s="296">
        <f>-TB!AQ54</f>
        <v>0</v>
      </c>
      <c r="AC13" s="457"/>
      <c r="AD13" s="288">
        <f>Z13+AB13</f>
        <v>0</v>
      </c>
      <c r="AE13" s="458"/>
      <c r="AF13" s="296">
        <f>-TB!AW54</f>
        <v>0</v>
      </c>
      <c r="AG13" s="457"/>
      <c r="AH13" s="288">
        <f>AD13+AF13</f>
        <v>0</v>
      </c>
      <c r="AI13" s="459"/>
      <c r="AJ13" s="288">
        <f>-TB!BC54</f>
        <v>0</v>
      </c>
      <c r="AK13" s="531"/>
      <c r="AL13" s="288">
        <f>AH13+AJ13</f>
        <v>0</v>
      </c>
      <c r="AM13" s="531"/>
      <c r="AN13" s="288">
        <f>-TB!BI54</f>
        <v>0</v>
      </c>
      <c r="AO13" s="531"/>
      <c r="AP13" s="288">
        <f>AL13+AN13</f>
        <v>0</v>
      </c>
      <c r="AQ13" s="532"/>
      <c r="AR13" s="288">
        <f>-TB!BO54</f>
        <v>0</v>
      </c>
      <c r="AS13" s="531"/>
      <c r="AT13" s="288">
        <f>AP13+AR13</f>
        <v>0</v>
      </c>
      <c r="AU13" s="532"/>
      <c r="AV13" s="288">
        <f>-TB!BU54</f>
        <v>0</v>
      </c>
      <c r="AW13" s="532"/>
      <c r="BD13" s="124">
        <f t="shared" si="0"/>
        <v>0</v>
      </c>
    </row>
    <row r="14" spans="1:256" s="128" customFormat="1" ht="20.25" hidden="1" customHeight="1">
      <c r="A14" s="294" t="s">
        <v>123</v>
      </c>
      <c r="B14" s="454"/>
      <c r="C14" s="457"/>
      <c r="D14" s="288">
        <f>-TB!G55</f>
        <v>0</v>
      </c>
      <c r="E14" s="454"/>
      <c r="F14" s="296">
        <f>D14</f>
        <v>0</v>
      </c>
      <c r="G14" s="457"/>
      <c r="H14" s="288">
        <f>-TB!M55</f>
        <v>0</v>
      </c>
      <c r="I14" s="454"/>
      <c r="J14" s="296">
        <f>F14+H14</f>
        <v>0</v>
      </c>
      <c r="K14" s="457"/>
      <c r="L14" s="288">
        <f>-TB!S55</f>
        <v>0</v>
      </c>
      <c r="M14" s="454"/>
      <c r="N14" s="296">
        <f>J14+L14</f>
        <v>0</v>
      </c>
      <c r="O14" s="457"/>
      <c r="P14" s="296">
        <f>-TB!Y55</f>
        <v>0</v>
      </c>
      <c r="Q14" s="454"/>
      <c r="R14" s="288">
        <f>N14+P14</f>
        <v>0</v>
      </c>
      <c r="S14" s="457"/>
      <c r="T14" s="296">
        <f>-TB!AE55</f>
        <v>0</v>
      </c>
      <c r="U14" s="457"/>
      <c r="V14" s="288">
        <f>R14+T14</f>
        <v>0</v>
      </c>
      <c r="W14" s="457"/>
      <c r="X14" s="296">
        <f>-TB!AK55</f>
        <v>0</v>
      </c>
      <c r="Y14" s="457"/>
      <c r="Z14" s="288">
        <f>V14+X14</f>
        <v>0</v>
      </c>
      <c r="AA14" s="457"/>
      <c r="AB14" s="296">
        <f>-TB!AQ55</f>
        <v>0</v>
      </c>
      <c r="AC14" s="457"/>
      <c r="AD14" s="288">
        <f>Z14+AB14</f>
        <v>0</v>
      </c>
      <c r="AE14" s="458"/>
      <c r="AF14" s="296">
        <f>-TB!AW55</f>
        <v>0</v>
      </c>
      <c r="AG14" s="457"/>
      <c r="AH14" s="288">
        <f>AD14+AF14</f>
        <v>0</v>
      </c>
      <c r="AI14" s="459"/>
      <c r="AJ14" s="288">
        <f>-TB!BC55</f>
        <v>0</v>
      </c>
      <c r="AK14" s="531"/>
      <c r="AL14" s="288">
        <f>AH14+AJ14</f>
        <v>0</v>
      </c>
      <c r="AM14" s="531"/>
      <c r="AN14" s="288">
        <f>-TB!BI55</f>
        <v>0</v>
      </c>
      <c r="AO14" s="531"/>
      <c r="AP14" s="288">
        <f>AL14+AN14</f>
        <v>0</v>
      </c>
      <c r="AQ14" s="532"/>
      <c r="AR14" s="288">
        <f>-TB!BO55</f>
        <v>0</v>
      </c>
      <c r="AS14" s="531"/>
      <c r="AT14" s="288">
        <f>AP14+AR14</f>
        <v>0</v>
      </c>
      <c r="AU14" s="532"/>
      <c r="AV14" s="288">
        <f>-TB!BU55</f>
        <v>0</v>
      </c>
      <c r="AW14" s="532"/>
      <c r="BC14" s="456"/>
      <c r="BD14" s="124">
        <f>AV14+AT14</f>
        <v>0</v>
      </c>
    </row>
    <row r="15" spans="1:256" s="456" customFormat="1" ht="20.25" customHeight="1">
      <c r="A15" s="530" t="s">
        <v>484</v>
      </c>
      <c r="B15" s="282"/>
      <c r="C15" s="450"/>
      <c r="D15" s="270">
        <f>TB!G56</f>
        <v>0</v>
      </c>
      <c r="E15" s="282"/>
      <c r="F15" s="270">
        <f>-TB!H56</f>
        <v>0</v>
      </c>
      <c r="G15" s="450"/>
      <c r="H15" s="270"/>
      <c r="I15" s="282"/>
      <c r="J15" s="283"/>
      <c r="K15" s="450"/>
      <c r="L15" s="270"/>
      <c r="M15" s="282"/>
      <c r="N15" s="283"/>
      <c r="O15" s="450"/>
      <c r="P15" s="283"/>
      <c r="Q15" s="282"/>
      <c r="R15" s="270"/>
      <c r="S15" s="450"/>
      <c r="T15" s="283"/>
      <c r="U15" s="450"/>
      <c r="V15" s="270"/>
      <c r="W15" s="450"/>
      <c r="X15" s="283"/>
      <c r="Y15" s="450"/>
      <c r="Z15" s="270"/>
      <c r="AA15" s="450"/>
      <c r="AB15" s="283"/>
      <c r="AC15" s="450"/>
      <c r="AD15" s="270"/>
      <c r="AE15" s="451"/>
      <c r="AF15" s="283"/>
      <c r="AG15" s="450"/>
      <c r="AH15" s="270"/>
      <c r="AI15" s="449"/>
      <c r="AJ15" s="270"/>
      <c r="AK15" s="533"/>
      <c r="AL15" s="270"/>
      <c r="AM15" s="533"/>
      <c r="AN15" s="270"/>
      <c r="AO15" s="533"/>
      <c r="AP15" s="270"/>
      <c r="AQ15" s="534"/>
      <c r="AR15" s="270"/>
      <c r="AS15" s="533"/>
      <c r="AT15" s="270"/>
      <c r="AU15" s="534"/>
      <c r="AV15" s="270">
        <f>-TB!BV56</f>
        <v>0</v>
      </c>
      <c r="AW15" s="534"/>
      <c r="BC15" s="128"/>
      <c r="BD15" s="270">
        <f t="shared" si="0"/>
        <v>0</v>
      </c>
    </row>
    <row r="16" spans="1:256" s="129" customFormat="1" ht="18.75" customHeight="1">
      <c r="A16" s="261" t="s">
        <v>53</v>
      </c>
      <c r="B16" s="265"/>
      <c r="C16" s="271"/>
      <c r="D16" s="271">
        <f>+D9-D11+D13+D14</f>
        <v>0</v>
      </c>
      <c r="E16" s="271"/>
      <c r="F16" s="271">
        <f>+F9-F11+F13+F14+F15</f>
        <v>0</v>
      </c>
      <c r="G16" s="271"/>
      <c r="H16" s="271">
        <f>+H9-H11+H13+H14</f>
        <v>0</v>
      </c>
      <c r="I16" s="271"/>
      <c r="J16" s="271">
        <f>+J9-J11+J13+J14</f>
        <v>0</v>
      </c>
      <c r="K16" s="271"/>
      <c r="L16" s="271">
        <f>+L9-L11+L13+L14</f>
        <v>0</v>
      </c>
      <c r="M16" s="271"/>
      <c r="N16" s="271">
        <f>+N9-N11+N13+N14</f>
        <v>0</v>
      </c>
      <c r="O16" s="271"/>
      <c r="P16" s="271">
        <f>+P9-P11+P13</f>
        <v>0</v>
      </c>
      <c r="Q16" s="271"/>
      <c r="R16" s="271">
        <f>+R9-R11+R13</f>
        <v>0</v>
      </c>
      <c r="S16" s="271"/>
      <c r="T16" s="271">
        <f>+T9-T11+T13</f>
        <v>0</v>
      </c>
      <c r="U16" s="271"/>
      <c r="V16" s="271">
        <f>+V9-V11+V13</f>
        <v>0</v>
      </c>
      <c r="W16" s="271"/>
      <c r="X16" s="271">
        <f>+X9-X11+X13</f>
        <v>0</v>
      </c>
      <c r="Y16" s="266" t="s">
        <v>7</v>
      </c>
      <c r="Z16" s="271">
        <f>+Z9-Z11+Z13</f>
        <v>0</v>
      </c>
      <c r="AA16" s="266" t="s">
        <v>7</v>
      </c>
      <c r="AB16" s="271">
        <f>+AB9-AB11+AB13</f>
        <v>0</v>
      </c>
      <c r="AC16" s="266" t="s">
        <v>7</v>
      </c>
      <c r="AD16" s="271">
        <f>+AD9-AD11+AD13</f>
        <v>0</v>
      </c>
      <c r="AE16" s="266" t="s">
        <v>7</v>
      </c>
      <c r="AF16" s="271">
        <f>+AF9-AF11+AF13</f>
        <v>0</v>
      </c>
      <c r="AG16" s="266" t="s">
        <v>7</v>
      </c>
      <c r="AH16" s="271">
        <f>+AH9-AH11+AH13</f>
        <v>0</v>
      </c>
      <c r="AI16" s="271">
        <f>+AI9-AI11+AI13</f>
        <v>0</v>
      </c>
      <c r="AJ16" s="271">
        <f>+AJ9-AJ11+AJ13</f>
        <v>0</v>
      </c>
      <c r="AK16" s="266" t="s">
        <v>7</v>
      </c>
      <c r="AL16" s="271">
        <f>+AL9-AL11+AL13</f>
        <v>0</v>
      </c>
      <c r="AM16" s="266" t="s">
        <v>7</v>
      </c>
      <c r="AN16" s="271">
        <f>+AN9-AN11+AN13</f>
        <v>0</v>
      </c>
      <c r="AO16" s="271"/>
      <c r="AP16" s="271">
        <f>+AP9-AP11+AP13</f>
        <v>0</v>
      </c>
      <c r="AQ16" s="266" t="s">
        <v>7</v>
      </c>
      <c r="AR16" s="271">
        <f>+AR9-AR11+AR13</f>
        <v>0</v>
      </c>
      <c r="AS16" s="266" t="s">
        <v>7</v>
      </c>
      <c r="AT16" s="271">
        <f>+AT9-AT11+AT13</f>
        <v>0</v>
      </c>
      <c r="AU16" s="266" t="s">
        <v>7</v>
      </c>
      <c r="AV16" s="271">
        <f>+AV9-AV11+AV13+AV15</f>
        <v>0</v>
      </c>
      <c r="AW16" s="266" t="s">
        <v>7</v>
      </c>
      <c r="AX16" s="271">
        <f t="shared" ref="AX16:BC16" si="5">+AX9-AX11+AX13</f>
        <v>0</v>
      </c>
      <c r="AY16" s="271">
        <f t="shared" si="5"/>
        <v>0</v>
      </c>
      <c r="AZ16" s="271">
        <f t="shared" si="5"/>
        <v>0</v>
      </c>
      <c r="BA16" s="271">
        <f t="shared" si="5"/>
        <v>0</v>
      </c>
      <c r="BB16" s="271">
        <f t="shared" si="5"/>
        <v>0</v>
      </c>
      <c r="BC16" s="271">
        <f t="shared" si="5"/>
        <v>0</v>
      </c>
      <c r="BD16" s="271">
        <f>+BD9-BD11+BD13+BD15</f>
        <v>0</v>
      </c>
    </row>
    <row r="17" spans="1:56" s="130" customFormat="1" ht="13.5" customHeight="1">
      <c r="A17" s="272"/>
      <c r="B17" s="273"/>
      <c r="C17" s="274"/>
      <c r="D17" s="274" t="e">
        <f>D12/D9</f>
        <v>#DIV/0!</v>
      </c>
      <c r="E17" s="274"/>
      <c r="F17" s="274" t="e">
        <f>F12/F9</f>
        <v>#DIV/0!</v>
      </c>
      <c r="G17" s="274"/>
      <c r="H17" s="492" t="e">
        <f>+H16/H9</f>
        <v>#DIV/0!</v>
      </c>
      <c r="I17" s="274"/>
      <c r="J17" s="492" t="e">
        <f>J12/J9</f>
        <v>#DIV/0!</v>
      </c>
      <c r="K17" s="274"/>
      <c r="L17" s="492" t="e">
        <f>L12/L9</f>
        <v>#DIV/0!</v>
      </c>
      <c r="M17" s="274"/>
      <c r="N17" s="492"/>
      <c r="O17" s="274"/>
      <c r="P17" s="274" t="e">
        <f>P12/P9</f>
        <v>#DIV/0!</v>
      </c>
      <c r="Q17" s="274"/>
      <c r="R17" s="274" t="e">
        <f>R12/R9</f>
        <v>#DIV/0!</v>
      </c>
      <c r="S17" s="274"/>
      <c r="T17" s="274" t="e">
        <f>T12/T9</f>
        <v>#DIV/0!</v>
      </c>
      <c r="U17" s="274"/>
      <c r="V17" s="274" t="e">
        <f>V12/V9</f>
        <v>#DIV/0!</v>
      </c>
      <c r="W17" s="274"/>
      <c r="X17" s="274" t="e">
        <f>X12/X9</f>
        <v>#DIV/0!</v>
      </c>
      <c r="Y17" s="274"/>
      <c r="Z17" s="274" t="e">
        <f>Z12/Z9</f>
        <v>#DIV/0!</v>
      </c>
      <c r="AA17" s="274"/>
      <c r="AB17" s="274" t="e">
        <f>AB12/AB9</f>
        <v>#DIV/0!</v>
      </c>
      <c r="AC17" s="274"/>
      <c r="AD17" s="274" t="e">
        <f>AD12/AD9</f>
        <v>#DIV/0!</v>
      </c>
      <c r="AE17" s="274"/>
      <c r="AF17" s="274" t="e">
        <f>AF12/AF9</f>
        <v>#DIV/0!</v>
      </c>
      <c r="AG17" s="274"/>
      <c r="AH17" s="274" t="e">
        <f>AH12/AH9</f>
        <v>#DIV/0!</v>
      </c>
      <c r="AI17" s="274"/>
      <c r="AJ17" s="274" t="e">
        <f>AJ12/AJ9</f>
        <v>#DIV/0!</v>
      </c>
      <c r="AK17" s="274"/>
      <c r="AL17" s="274" t="e">
        <f>AL12/AL9</f>
        <v>#DIV/0!</v>
      </c>
      <c r="AM17" s="274"/>
      <c r="AN17" s="274" t="e">
        <f>AN12/AN9</f>
        <v>#DIV/0!</v>
      </c>
      <c r="AO17" s="274"/>
      <c r="AP17" s="274" t="e">
        <f>AP12/AP9</f>
        <v>#DIV/0!</v>
      </c>
      <c r="AQ17" s="274"/>
      <c r="AR17" s="274" t="e">
        <f>AR12/AR9</f>
        <v>#DIV/0!</v>
      </c>
      <c r="AS17" s="274"/>
      <c r="AT17" s="274" t="e">
        <f>AT12/AT9</f>
        <v>#DIV/0!</v>
      </c>
      <c r="AU17" s="274"/>
      <c r="AV17" s="274" t="e">
        <f>AV12/AV9</f>
        <v>#DIV/0!</v>
      </c>
      <c r="AW17" s="274"/>
      <c r="AX17" s="274"/>
      <c r="AY17" s="274"/>
      <c r="AZ17" s="274"/>
      <c r="BA17" s="274"/>
      <c r="BB17" s="274"/>
      <c r="BC17" s="274"/>
      <c r="BD17" s="274" t="e">
        <f>BD12/BD9</f>
        <v>#DIV/0!</v>
      </c>
    </row>
    <row r="18" spans="1:56">
      <c r="A18" s="275" t="s">
        <v>54</v>
      </c>
      <c r="B18" s="276"/>
      <c r="C18" s="278"/>
      <c r="D18" s="278"/>
      <c r="E18" s="277"/>
      <c r="F18" s="278"/>
      <c r="G18" s="278"/>
      <c r="H18" s="278"/>
      <c r="I18" s="277"/>
      <c r="J18" s="278"/>
      <c r="K18" s="278"/>
      <c r="L18" s="278"/>
      <c r="M18" s="277"/>
      <c r="N18" s="278"/>
      <c r="O18" s="278"/>
      <c r="P18" s="278"/>
      <c r="Q18" s="277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194"/>
      <c r="AF18" s="278"/>
      <c r="AG18" s="278"/>
      <c r="AH18" s="278"/>
      <c r="AI18" s="428"/>
      <c r="AJ18" s="278"/>
      <c r="AK18" s="278"/>
      <c r="AL18" s="278"/>
      <c r="AM18" s="278"/>
      <c r="AN18" s="278"/>
      <c r="AO18" s="278"/>
      <c r="AP18" s="278"/>
      <c r="AQ18" s="428"/>
      <c r="AR18" s="278"/>
      <c r="AS18" s="278"/>
      <c r="AT18" s="278"/>
      <c r="AU18" s="428"/>
      <c r="AV18" s="278"/>
      <c r="AW18" s="428"/>
      <c r="BD18" s="278"/>
    </row>
    <row r="19" spans="1:56">
      <c r="A19" s="119" t="s">
        <v>127</v>
      </c>
      <c r="B19" s="264"/>
      <c r="D19" s="124">
        <f>TB!G62</f>
        <v>0</v>
      </c>
      <c r="E19" s="123"/>
      <c r="F19" s="263">
        <f>D19</f>
        <v>0</v>
      </c>
      <c r="H19" s="124">
        <f>TB!M62</f>
        <v>0</v>
      </c>
      <c r="I19" s="123"/>
      <c r="J19" s="263">
        <f>F19+H19</f>
        <v>0</v>
      </c>
      <c r="L19" s="124">
        <f>TB!S62</f>
        <v>0</v>
      </c>
      <c r="M19" s="123"/>
      <c r="N19" s="263">
        <f>J19+L19</f>
        <v>0</v>
      </c>
      <c r="P19" s="124">
        <f>TB!Y62</f>
        <v>0</v>
      </c>
      <c r="Q19" s="123"/>
      <c r="R19" s="124">
        <f t="shared" ref="R19:R47" si="6">N19+P19</f>
        <v>0</v>
      </c>
      <c r="T19" s="124">
        <f>TB!AE62</f>
        <v>0</v>
      </c>
      <c r="V19" s="124">
        <f t="shared" ref="V19:V41" si="7">R19+T19</f>
        <v>0</v>
      </c>
      <c r="X19" s="124">
        <f>TB!AK62</f>
        <v>0</v>
      </c>
      <c r="Z19" s="124">
        <f t="shared" ref="Z19:Z41" si="8">V19+X19</f>
        <v>0</v>
      </c>
      <c r="AB19" s="124">
        <f>TB!AQ62</f>
        <v>0</v>
      </c>
      <c r="AD19" s="124">
        <f t="shared" ref="AD19:AD41" si="9">Z19+AB19</f>
        <v>0</v>
      </c>
      <c r="AE19" s="191"/>
      <c r="AF19" s="124">
        <f>TB!AW62</f>
        <v>0</v>
      </c>
      <c r="AH19" s="124">
        <f t="shared" ref="AH19:AH41" si="10">AD19+AF19</f>
        <v>0</v>
      </c>
      <c r="AJ19" s="124">
        <f>TB!BC62</f>
        <v>0</v>
      </c>
      <c r="AL19" s="124">
        <f>AH19+AJ19</f>
        <v>0</v>
      </c>
      <c r="AN19" s="124">
        <f>TB!BI62</f>
        <v>0</v>
      </c>
      <c r="AP19" s="124">
        <f t="shared" ref="AP19:AP48" si="11">AL19+AN19</f>
        <v>0</v>
      </c>
      <c r="AQ19" s="266" t="s">
        <v>7</v>
      </c>
      <c r="AR19" s="124">
        <f>TB!BO62</f>
        <v>0</v>
      </c>
      <c r="AS19" s="266" t="s">
        <v>7</v>
      </c>
      <c r="AT19" s="124">
        <f t="shared" ref="AT19:AT48" si="12">AP19+AR19</f>
        <v>0</v>
      </c>
      <c r="AU19" s="266" t="s">
        <v>7</v>
      </c>
      <c r="AV19" s="124">
        <f>TB!BU62</f>
        <v>0</v>
      </c>
      <c r="AW19" s="266" t="s">
        <v>7</v>
      </c>
      <c r="BD19" s="124">
        <f t="shared" ref="BD19:BD48" si="13">AV19+AT19</f>
        <v>0</v>
      </c>
    </row>
    <row r="20" spans="1:56">
      <c r="A20" s="119" t="s">
        <v>130</v>
      </c>
      <c r="B20" s="264"/>
      <c r="D20" s="124">
        <f>TB!G68</f>
        <v>0</v>
      </c>
      <c r="E20" s="123"/>
      <c r="F20" s="263">
        <f t="shared" ref="F20:F28" si="14">D20</f>
        <v>0</v>
      </c>
      <c r="H20" s="124">
        <f>TB!M68</f>
        <v>0</v>
      </c>
      <c r="I20" s="123"/>
      <c r="J20" s="263">
        <f t="shared" ref="J20:J47" si="15">F20+H20</f>
        <v>0</v>
      </c>
      <c r="L20" s="124">
        <f>TB!S68</f>
        <v>0</v>
      </c>
      <c r="M20" s="123"/>
      <c r="N20" s="263">
        <f t="shared" ref="N20:N47" si="16">J20+L20</f>
        <v>0</v>
      </c>
      <c r="P20" s="124">
        <f>TB!Y68</f>
        <v>0</v>
      </c>
      <c r="Q20" s="123"/>
      <c r="R20" s="124">
        <f t="shared" si="6"/>
        <v>0</v>
      </c>
      <c r="T20" s="124">
        <f>TB!AE68</f>
        <v>0</v>
      </c>
      <c r="V20" s="124">
        <f t="shared" si="7"/>
        <v>0</v>
      </c>
      <c r="X20" s="124">
        <f>TB!AK68</f>
        <v>0</v>
      </c>
      <c r="Z20" s="124">
        <f t="shared" si="8"/>
        <v>0</v>
      </c>
      <c r="AB20" s="124">
        <f>TB!AQ68</f>
        <v>0</v>
      </c>
      <c r="AD20" s="124">
        <f t="shared" si="9"/>
        <v>0</v>
      </c>
      <c r="AE20" s="191"/>
      <c r="AF20" s="124">
        <f>TB!AW68</f>
        <v>0</v>
      </c>
      <c r="AH20" s="124">
        <f t="shared" si="10"/>
        <v>0</v>
      </c>
      <c r="AJ20" s="124">
        <f>TB!BC68</f>
        <v>0</v>
      </c>
      <c r="AL20" s="124">
        <f t="shared" ref="AL20:AL41" si="17">AH20+AJ20</f>
        <v>0</v>
      </c>
      <c r="AN20" s="124">
        <f>TB!BI68</f>
        <v>0</v>
      </c>
      <c r="AP20" s="124">
        <f t="shared" si="11"/>
        <v>0</v>
      </c>
      <c r="AR20" s="124">
        <f>TB!BO68</f>
        <v>0</v>
      </c>
      <c r="AS20" s="124"/>
      <c r="AT20" s="124">
        <f t="shared" si="12"/>
        <v>0</v>
      </c>
      <c r="AU20" s="125"/>
      <c r="AV20" s="124">
        <f>TB!BU68</f>
        <v>0</v>
      </c>
      <c r="AW20" s="125"/>
      <c r="BD20" s="124">
        <f t="shared" si="13"/>
        <v>0</v>
      </c>
    </row>
    <row r="21" spans="1:56">
      <c r="A21" s="119" t="s">
        <v>132</v>
      </c>
      <c r="B21" s="264"/>
      <c r="D21" s="124">
        <f>TB!G71</f>
        <v>0</v>
      </c>
      <c r="E21" s="123"/>
      <c r="F21" s="263">
        <f t="shared" si="14"/>
        <v>0</v>
      </c>
      <c r="H21" s="124">
        <f>TB!M71</f>
        <v>0</v>
      </c>
      <c r="I21" s="123"/>
      <c r="J21" s="263">
        <f t="shared" si="15"/>
        <v>0</v>
      </c>
      <c r="L21" s="124">
        <f>TB!S71</f>
        <v>0</v>
      </c>
      <c r="M21" s="123"/>
      <c r="N21" s="263">
        <f t="shared" si="16"/>
        <v>0</v>
      </c>
      <c r="P21" s="124">
        <f>TB!Y71</f>
        <v>0</v>
      </c>
      <c r="Q21" s="123"/>
      <c r="R21" s="124">
        <f t="shared" si="6"/>
        <v>0</v>
      </c>
      <c r="T21" s="124">
        <f>TB!AE71</f>
        <v>0</v>
      </c>
      <c r="V21" s="124">
        <f t="shared" si="7"/>
        <v>0</v>
      </c>
      <c r="X21" s="124">
        <f>TB!AK71</f>
        <v>0</v>
      </c>
      <c r="Z21" s="124">
        <f t="shared" si="8"/>
        <v>0</v>
      </c>
      <c r="AB21" s="124">
        <f>TB!AQ71</f>
        <v>0</v>
      </c>
      <c r="AD21" s="124">
        <f t="shared" si="9"/>
        <v>0</v>
      </c>
      <c r="AE21" s="191"/>
      <c r="AF21" s="124">
        <f>TB!AW71</f>
        <v>0</v>
      </c>
      <c r="AH21" s="124">
        <f t="shared" si="10"/>
        <v>0</v>
      </c>
      <c r="AJ21" s="124">
        <f>TB!BC71</f>
        <v>0</v>
      </c>
      <c r="AL21" s="124">
        <f t="shared" si="17"/>
        <v>0</v>
      </c>
      <c r="AN21" s="124">
        <f>TB!BI71</f>
        <v>0</v>
      </c>
      <c r="AP21" s="124">
        <f t="shared" si="11"/>
        <v>0</v>
      </c>
      <c r="AR21" s="124">
        <f>TB!BO71</f>
        <v>0</v>
      </c>
      <c r="AS21" s="124"/>
      <c r="AT21" s="124">
        <f t="shared" si="12"/>
        <v>0</v>
      </c>
      <c r="AU21" s="125"/>
      <c r="AV21" s="124">
        <f>TB!BU71</f>
        <v>0</v>
      </c>
      <c r="AW21" s="125"/>
      <c r="BD21" s="124">
        <f t="shared" si="13"/>
        <v>0</v>
      </c>
    </row>
    <row r="22" spans="1:56">
      <c r="A22" s="119" t="s">
        <v>137</v>
      </c>
      <c r="B22" s="264"/>
      <c r="D22" s="124">
        <f>TB!G75</f>
        <v>0</v>
      </c>
      <c r="E22" s="123"/>
      <c r="F22" s="263">
        <f t="shared" si="14"/>
        <v>0</v>
      </c>
      <c r="H22" s="124">
        <f>TB!M75</f>
        <v>0</v>
      </c>
      <c r="I22" s="123"/>
      <c r="J22" s="263">
        <f t="shared" si="15"/>
        <v>0</v>
      </c>
      <c r="L22" s="124">
        <f>TB!S75</f>
        <v>0</v>
      </c>
      <c r="M22" s="123"/>
      <c r="N22" s="263">
        <f t="shared" si="16"/>
        <v>0</v>
      </c>
      <c r="P22" s="124">
        <f>TB!Y75</f>
        <v>0</v>
      </c>
      <c r="Q22" s="123"/>
      <c r="R22" s="124">
        <f t="shared" si="6"/>
        <v>0</v>
      </c>
      <c r="T22" s="124">
        <f>TB!AE75</f>
        <v>0</v>
      </c>
      <c r="V22" s="124">
        <f t="shared" si="7"/>
        <v>0</v>
      </c>
      <c r="X22" s="124">
        <f>TB!AK75</f>
        <v>0</v>
      </c>
      <c r="Z22" s="124">
        <f t="shared" si="8"/>
        <v>0</v>
      </c>
      <c r="AB22" s="124">
        <f>TB!AQ75</f>
        <v>0</v>
      </c>
      <c r="AD22" s="124">
        <f t="shared" si="9"/>
        <v>0</v>
      </c>
      <c r="AE22" s="191"/>
      <c r="AF22" s="124">
        <f>TB!AW75</f>
        <v>0</v>
      </c>
      <c r="AH22" s="124">
        <f t="shared" si="10"/>
        <v>0</v>
      </c>
      <c r="AJ22" s="124">
        <f>TB!BC75</f>
        <v>0</v>
      </c>
      <c r="AL22" s="124">
        <f t="shared" si="17"/>
        <v>0</v>
      </c>
      <c r="AN22" s="124">
        <f>TB!BI75</f>
        <v>0</v>
      </c>
      <c r="AP22" s="124">
        <f t="shared" si="11"/>
        <v>0</v>
      </c>
      <c r="AR22" s="124">
        <f>TB!BO75</f>
        <v>0</v>
      </c>
      <c r="AS22" s="124"/>
      <c r="AT22" s="124">
        <f t="shared" si="12"/>
        <v>0</v>
      </c>
      <c r="AU22" s="125"/>
      <c r="AV22" s="124">
        <f>TB!BU75</f>
        <v>0</v>
      </c>
      <c r="AW22" s="125"/>
      <c r="BD22" s="124">
        <f t="shared" si="13"/>
        <v>0</v>
      </c>
    </row>
    <row r="23" spans="1:56">
      <c r="A23" s="119" t="s">
        <v>143</v>
      </c>
      <c r="B23" s="264"/>
      <c r="D23" s="124">
        <f>TB!G82</f>
        <v>0</v>
      </c>
      <c r="E23" s="123"/>
      <c r="F23" s="263">
        <f t="shared" si="14"/>
        <v>0</v>
      </c>
      <c r="H23" s="124">
        <f>TB!M82</f>
        <v>0</v>
      </c>
      <c r="I23" s="123"/>
      <c r="J23" s="263">
        <f t="shared" si="15"/>
        <v>0</v>
      </c>
      <c r="L23" s="124">
        <f>TB!S82</f>
        <v>0</v>
      </c>
      <c r="M23" s="123"/>
      <c r="N23" s="263">
        <f t="shared" si="16"/>
        <v>0</v>
      </c>
      <c r="P23" s="124">
        <f>TB!Y82</f>
        <v>0</v>
      </c>
      <c r="Q23" s="123"/>
      <c r="R23" s="124">
        <f t="shared" si="6"/>
        <v>0</v>
      </c>
      <c r="T23" s="124">
        <f>TB!AE82</f>
        <v>0</v>
      </c>
      <c r="V23" s="124">
        <f t="shared" si="7"/>
        <v>0</v>
      </c>
      <c r="X23" s="124">
        <f>TB!AK82</f>
        <v>0</v>
      </c>
      <c r="Z23" s="124">
        <f t="shared" si="8"/>
        <v>0</v>
      </c>
      <c r="AB23" s="124">
        <f>TB!AQ82</f>
        <v>0</v>
      </c>
      <c r="AD23" s="124">
        <f t="shared" si="9"/>
        <v>0</v>
      </c>
      <c r="AE23" s="191"/>
      <c r="AF23" s="124">
        <f>TB!AW82</f>
        <v>0</v>
      </c>
      <c r="AH23" s="124">
        <f t="shared" si="10"/>
        <v>0</v>
      </c>
      <c r="AJ23" s="124">
        <f>TB!BC82</f>
        <v>0</v>
      </c>
      <c r="AL23" s="124">
        <f t="shared" si="17"/>
        <v>0</v>
      </c>
      <c r="AN23" s="124">
        <f>TB!BI82</f>
        <v>0</v>
      </c>
      <c r="AP23" s="124">
        <f t="shared" si="11"/>
        <v>0</v>
      </c>
      <c r="AR23" s="124">
        <f>TB!BO82</f>
        <v>0</v>
      </c>
      <c r="AS23" s="124"/>
      <c r="AT23" s="124">
        <f t="shared" si="12"/>
        <v>0</v>
      </c>
      <c r="AU23" s="125"/>
      <c r="AV23" s="124">
        <f>TB!BU82</f>
        <v>0</v>
      </c>
      <c r="AW23" s="125"/>
      <c r="BD23" s="124">
        <f t="shared" si="13"/>
        <v>0</v>
      </c>
    </row>
    <row r="24" spans="1:56">
      <c r="A24" s="119" t="s">
        <v>394</v>
      </c>
      <c r="B24" s="264"/>
      <c r="D24" s="124">
        <f>TB!G66</f>
        <v>0</v>
      </c>
      <c r="E24" s="123"/>
      <c r="F24" s="263">
        <f>D24</f>
        <v>0</v>
      </c>
      <c r="H24" s="124">
        <f>TB!M66</f>
        <v>0</v>
      </c>
      <c r="I24" s="123"/>
      <c r="J24" s="263">
        <f t="shared" si="15"/>
        <v>0</v>
      </c>
      <c r="L24" s="124">
        <f>TB!S66</f>
        <v>0</v>
      </c>
      <c r="M24" s="123"/>
      <c r="N24" s="263">
        <f>J24+L24</f>
        <v>0</v>
      </c>
      <c r="P24" s="124">
        <f>TB!W66</f>
        <v>0</v>
      </c>
      <c r="Q24" s="123"/>
      <c r="R24" s="124">
        <f>N24+P24</f>
        <v>0</v>
      </c>
      <c r="T24" s="124">
        <f>TB!AE66</f>
        <v>0</v>
      </c>
      <c r="V24" s="124">
        <f t="shared" si="7"/>
        <v>0</v>
      </c>
      <c r="X24" s="124">
        <f>TB!AK66</f>
        <v>0</v>
      </c>
      <c r="Z24" s="124">
        <f t="shared" si="8"/>
        <v>0</v>
      </c>
      <c r="AB24" s="124">
        <f>TB!AQ66</f>
        <v>0</v>
      </c>
      <c r="AD24" s="124">
        <f t="shared" si="9"/>
        <v>0</v>
      </c>
      <c r="AE24" s="191"/>
      <c r="AF24" s="124">
        <f>TB!AW66</f>
        <v>0</v>
      </c>
      <c r="AH24" s="124">
        <f t="shared" si="10"/>
        <v>0</v>
      </c>
      <c r="AJ24" s="124">
        <f>TB!BC66</f>
        <v>0</v>
      </c>
      <c r="AL24" s="124">
        <f t="shared" si="17"/>
        <v>0</v>
      </c>
      <c r="AN24" s="124">
        <f>TB!BI66</f>
        <v>0</v>
      </c>
      <c r="AP24" s="124">
        <f t="shared" si="11"/>
        <v>0</v>
      </c>
      <c r="AR24" s="124">
        <f>TB!BO66</f>
        <v>0</v>
      </c>
      <c r="AS24" s="124"/>
      <c r="AT24" s="124">
        <f t="shared" si="12"/>
        <v>0</v>
      </c>
      <c r="AU24" s="125"/>
      <c r="AV24" s="124">
        <f>TB!BU66</f>
        <v>0</v>
      </c>
      <c r="AW24" s="125"/>
      <c r="BD24" s="124">
        <f t="shared" si="13"/>
        <v>0</v>
      </c>
    </row>
    <row r="25" spans="1:56">
      <c r="A25" s="119" t="s">
        <v>235</v>
      </c>
      <c r="B25" s="264"/>
      <c r="D25" s="124">
        <f>TB!G65</f>
        <v>0</v>
      </c>
      <c r="E25" s="123"/>
      <c r="F25" s="263">
        <f t="shared" si="14"/>
        <v>0</v>
      </c>
      <c r="H25" s="124">
        <f>TB!M65</f>
        <v>0</v>
      </c>
      <c r="I25" s="123"/>
      <c r="J25" s="263">
        <f t="shared" si="15"/>
        <v>0</v>
      </c>
      <c r="L25" s="124">
        <f>TB!S65</f>
        <v>0</v>
      </c>
      <c r="M25" s="123"/>
      <c r="N25" s="263">
        <f t="shared" si="16"/>
        <v>0</v>
      </c>
      <c r="P25" s="124">
        <f>TB!Y65</f>
        <v>0</v>
      </c>
      <c r="Q25" s="123"/>
      <c r="R25" s="124">
        <f t="shared" si="6"/>
        <v>0</v>
      </c>
      <c r="T25" s="124">
        <f>TB!AE65</f>
        <v>0</v>
      </c>
      <c r="V25" s="124">
        <f t="shared" si="7"/>
        <v>0</v>
      </c>
      <c r="X25" s="124">
        <f>TB!AK65</f>
        <v>0</v>
      </c>
      <c r="Z25" s="124">
        <f t="shared" si="8"/>
        <v>0</v>
      </c>
      <c r="AB25" s="124">
        <f>TB!AQ65</f>
        <v>0</v>
      </c>
      <c r="AD25" s="124">
        <f t="shared" si="9"/>
        <v>0</v>
      </c>
      <c r="AE25" s="191"/>
      <c r="AF25" s="124">
        <f>TB!AW65</f>
        <v>0</v>
      </c>
      <c r="AH25" s="124">
        <f t="shared" si="10"/>
        <v>0</v>
      </c>
      <c r="AJ25" s="124">
        <f>TB!BC65</f>
        <v>0</v>
      </c>
      <c r="AL25" s="124">
        <f t="shared" si="17"/>
        <v>0</v>
      </c>
      <c r="AN25" s="124">
        <f>TB!BI65</f>
        <v>0</v>
      </c>
      <c r="AP25" s="124">
        <f t="shared" si="11"/>
        <v>0</v>
      </c>
      <c r="AR25" s="124">
        <f>TB!BO65</f>
        <v>0</v>
      </c>
      <c r="AS25" s="124"/>
      <c r="AT25" s="124">
        <f t="shared" si="12"/>
        <v>0</v>
      </c>
      <c r="AU25" s="125"/>
      <c r="AV25" s="124">
        <f>TB!BU65</f>
        <v>0</v>
      </c>
      <c r="AW25" s="125"/>
      <c r="BD25" s="124">
        <f t="shared" si="13"/>
        <v>0</v>
      </c>
    </row>
    <row r="26" spans="1:56">
      <c r="A26" s="119" t="s">
        <v>145</v>
      </c>
      <c r="B26" s="264"/>
      <c r="D26" s="124">
        <f>TB!G84</f>
        <v>0</v>
      </c>
      <c r="E26" s="123"/>
      <c r="F26" s="263">
        <f t="shared" si="14"/>
        <v>0</v>
      </c>
      <c r="H26" s="124">
        <f>TB!M84</f>
        <v>0</v>
      </c>
      <c r="I26" s="123"/>
      <c r="J26" s="263">
        <f t="shared" si="15"/>
        <v>0</v>
      </c>
      <c r="L26" s="124">
        <f>TB!S84</f>
        <v>0</v>
      </c>
      <c r="M26" s="123"/>
      <c r="N26" s="263">
        <f t="shared" si="16"/>
        <v>0</v>
      </c>
      <c r="P26" s="124">
        <f>TB!Y84</f>
        <v>0</v>
      </c>
      <c r="Q26" s="123"/>
      <c r="R26" s="124">
        <f t="shared" si="6"/>
        <v>0</v>
      </c>
      <c r="T26" s="124">
        <f>TB!AE84</f>
        <v>0</v>
      </c>
      <c r="V26" s="124">
        <f t="shared" si="7"/>
        <v>0</v>
      </c>
      <c r="X26" s="124">
        <f>TB!AK84</f>
        <v>0</v>
      </c>
      <c r="Z26" s="124">
        <f t="shared" si="8"/>
        <v>0</v>
      </c>
      <c r="AB26" s="124">
        <f>TB!AQ84</f>
        <v>0</v>
      </c>
      <c r="AD26" s="124">
        <f t="shared" si="9"/>
        <v>0</v>
      </c>
      <c r="AE26" s="191"/>
      <c r="AF26" s="124">
        <f>TB!AW84</f>
        <v>0</v>
      </c>
      <c r="AH26" s="124">
        <f t="shared" si="10"/>
        <v>0</v>
      </c>
      <c r="AJ26" s="124">
        <f>TB!BC84</f>
        <v>0</v>
      </c>
      <c r="AL26" s="124">
        <f t="shared" si="17"/>
        <v>0</v>
      </c>
      <c r="AN26" s="124">
        <f>TB!BI84</f>
        <v>0</v>
      </c>
      <c r="AP26" s="124">
        <f t="shared" si="11"/>
        <v>0</v>
      </c>
      <c r="AR26" s="124">
        <f>TB!BO84</f>
        <v>0</v>
      </c>
      <c r="AS26" s="124"/>
      <c r="AT26" s="124">
        <f t="shared" si="12"/>
        <v>0</v>
      </c>
      <c r="AU26" s="125"/>
      <c r="AV26" s="124">
        <f>TB!BU84</f>
        <v>0</v>
      </c>
      <c r="AW26" s="125"/>
      <c r="BD26" s="124">
        <f t="shared" si="13"/>
        <v>0</v>
      </c>
    </row>
    <row r="27" spans="1:56">
      <c r="A27" s="279" t="s">
        <v>139</v>
      </c>
      <c r="B27" s="264"/>
      <c r="D27" s="124">
        <f>TB!G78</f>
        <v>0</v>
      </c>
      <c r="E27" s="123"/>
      <c r="F27" s="263">
        <f t="shared" si="14"/>
        <v>0</v>
      </c>
      <c r="H27" s="124">
        <f>TB!M78</f>
        <v>0</v>
      </c>
      <c r="I27" s="123"/>
      <c r="J27" s="263">
        <f t="shared" si="15"/>
        <v>0</v>
      </c>
      <c r="L27" s="124">
        <f>TB!S78</f>
        <v>0</v>
      </c>
      <c r="M27" s="123"/>
      <c r="N27" s="263">
        <f t="shared" si="16"/>
        <v>0</v>
      </c>
      <c r="P27" s="124">
        <f>TB!Y78</f>
        <v>0</v>
      </c>
      <c r="Q27" s="123"/>
      <c r="R27" s="124">
        <f t="shared" si="6"/>
        <v>0</v>
      </c>
      <c r="T27" s="124">
        <f>TB!AE78</f>
        <v>0</v>
      </c>
      <c r="V27" s="124">
        <f t="shared" si="7"/>
        <v>0</v>
      </c>
      <c r="X27" s="124">
        <f>TB!AK78</f>
        <v>0</v>
      </c>
      <c r="Z27" s="124">
        <f t="shared" si="8"/>
        <v>0</v>
      </c>
      <c r="AB27" s="124">
        <f>TB!AQ78</f>
        <v>0</v>
      </c>
      <c r="AD27" s="124">
        <f t="shared" si="9"/>
        <v>0</v>
      </c>
      <c r="AE27" s="191"/>
      <c r="AF27" s="124">
        <f>TB!AW78</f>
        <v>0</v>
      </c>
      <c r="AH27" s="124">
        <f t="shared" si="10"/>
        <v>0</v>
      </c>
      <c r="AJ27" s="124">
        <f>TB!BC78</f>
        <v>0</v>
      </c>
      <c r="AL27" s="124">
        <f t="shared" si="17"/>
        <v>0</v>
      </c>
      <c r="AN27" s="124">
        <f>TB!BI78</f>
        <v>0</v>
      </c>
      <c r="AP27" s="124">
        <f t="shared" si="11"/>
        <v>0</v>
      </c>
      <c r="AR27" s="124">
        <f>TB!BO78</f>
        <v>0</v>
      </c>
      <c r="AS27" s="124"/>
      <c r="AT27" s="124">
        <f t="shared" si="12"/>
        <v>0</v>
      </c>
      <c r="AU27" s="125"/>
      <c r="AV27" s="124">
        <f>TB!BU78</f>
        <v>0</v>
      </c>
      <c r="AW27" s="125"/>
      <c r="BD27" s="124">
        <f t="shared" si="13"/>
        <v>0</v>
      </c>
    </row>
    <row r="28" spans="1:56">
      <c r="A28" s="119" t="s">
        <v>144</v>
      </c>
      <c r="B28" s="264"/>
      <c r="D28" s="124">
        <f>TB!G83</f>
        <v>0</v>
      </c>
      <c r="E28" s="123"/>
      <c r="F28" s="263">
        <f t="shared" si="14"/>
        <v>0</v>
      </c>
      <c r="H28" s="124">
        <f>TB!M83</f>
        <v>0</v>
      </c>
      <c r="I28" s="123"/>
      <c r="J28" s="263">
        <f t="shared" si="15"/>
        <v>0</v>
      </c>
      <c r="L28" s="124">
        <f>TB!S83</f>
        <v>0</v>
      </c>
      <c r="M28" s="123"/>
      <c r="N28" s="263">
        <f t="shared" si="16"/>
        <v>0</v>
      </c>
      <c r="P28" s="124">
        <f>TB!Y83</f>
        <v>0</v>
      </c>
      <c r="Q28" s="123"/>
      <c r="R28" s="124">
        <f t="shared" si="6"/>
        <v>0</v>
      </c>
      <c r="T28" s="124">
        <f>TB!AE83</f>
        <v>0</v>
      </c>
      <c r="V28" s="124">
        <f t="shared" si="7"/>
        <v>0</v>
      </c>
      <c r="X28" s="124">
        <f>TB!AK83</f>
        <v>0</v>
      </c>
      <c r="Z28" s="124">
        <f t="shared" si="8"/>
        <v>0</v>
      </c>
      <c r="AB28" s="124">
        <f>TB!AQ83</f>
        <v>0</v>
      </c>
      <c r="AD28" s="124">
        <f t="shared" si="9"/>
        <v>0</v>
      </c>
      <c r="AE28" s="191"/>
      <c r="AF28" s="124">
        <f>TB!AW83</f>
        <v>0</v>
      </c>
      <c r="AH28" s="124">
        <f t="shared" si="10"/>
        <v>0</v>
      </c>
      <c r="AJ28" s="124">
        <f>TB!BC83</f>
        <v>0</v>
      </c>
      <c r="AL28" s="124">
        <f t="shared" si="17"/>
        <v>0</v>
      </c>
      <c r="AN28" s="124">
        <f>TB!BI83</f>
        <v>0</v>
      </c>
      <c r="AP28" s="124">
        <f t="shared" si="11"/>
        <v>0</v>
      </c>
      <c r="AR28" s="124">
        <f>TB!BO83</f>
        <v>0</v>
      </c>
      <c r="AS28" s="124"/>
      <c r="AT28" s="124">
        <f t="shared" si="12"/>
        <v>0</v>
      </c>
      <c r="AU28" s="125"/>
      <c r="AV28" s="124">
        <f>TB!BU83</f>
        <v>0</v>
      </c>
      <c r="AW28" s="125"/>
      <c r="BD28" s="124">
        <f t="shared" si="13"/>
        <v>0</v>
      </c>
    </row>
    <row r="29" spans="1:56">
      <c r="A29" s="119" t="s">
        <v>129</v>
      </c>
      <c r="B29" s="264"/>
      <c r="D29" s="124">
        <f>TB!G67</f>
        <v>0</v>
      </c>
      <c r="E29" s="123"/>
      <c r="F29" s="263">
        <f>D29</f>
        <v>0</v>
      </c>
      <c r="H29" s="124">
        <f>TB!M67</f>
        <v>0</v>
      </c>
      <c r="I29" s="123"/>
      <c r="J29" s="263">
        <f t="shared" si="15"/>
        <v>0</v>
      </c>
      <c r="L29" s="124">
        <f>TB!S67</f>
        <v>0</v>
      </c>
      <c r="M29" s="123"/>
      <c r="N29" s="263">
        <f t="shared" si="16"/>
        <v>0</v>
      </c>
      <c r="P29" s="124">
        <f>TB!Y67</f>
        <v>0</v>
      </c>
      <c r="Q29" s="123"/>
      <c r="R29" s="124">
        <f t="shared" si="6"/>
        <v>0</v>
      </c>
      <c r="T29" s="124">
        <f>TB!AE67</f>
        <v>0</v>
      </c>
      <c r="V29" s="124">
        <f t="shared" si="7"/>
        <v>0</v>
      </c>
      <c r="X29" s="124">
        <f>TB!AK67</f>
        <v>0</v>
      </c>
      <c r="Z29" s="124">
        <f t="shared" si="8"/>
        <v>0</v>
      </c>
      <c r="AB29" s="124">
        <f>TB!AQ67</f>
        <v>0</v>
      </c>
      <c r="AD29" s="124">
        <f t="shared" si="9"/>
        <v>0</v>
      </c>
      <c r="AE29" s="191"/>
      <c r="AF29" s="124">
        <f>TB!AW67</f>
        <v>0</v>
      </c>
      <c r="AH29" s="124">
        <f t="shared" si="10"/>
        <v>0</v>
      </c>
      <c r="AJ29" s="124">
        <f>TB!BC67</f>
        <v>0</v>
      </c>
      <c r="AL29" s="124">
        <f t="shared" si="17"/>
        <v>0</v>
      </c>
      <c r="AN29" s="124">
        <f>TB!BI67</f>
        <v>0</v>
      </c>
      <c r="AP29" s="124">
        <f t="shared" si="11"/>
        <v>0</v>
      </c>
      <c r="AR29" s="124">
        <f>TB!BO67</f>
        <v>0</v>
      </c>
      <c r="AS29" s="124"/>
      <c r="AT29" s="124">
        <f t="shared" si="12"/>
        <v>0</v>
      </c>
      <c r="AU29" s="125"/>
      <c r="AV29" s="124">
        <f>TB!BU67</f>
        <v>0</v>
      </c>
      <c r="AW29" s="125"/>
      <c r="BD29" s="124">
        <f t="shared" si="13"/>
        <v>0</v>
      </c>
    </row>
    <row r="30" spans="1:56">
      <c r="A30" s="119" t="s">
        <v>142</v>
      </c>
      <c r="B30" s="264"/>
      <c r="D30" s="124">
        <f>TB!G81</f>
        <v>0</v>
      </c>
      <c r="E30" s="123"/>
      <c r="F30" s="263">
        <f t="shared" ref="F30:F48" si="18">D30</f>
        <v>0</v>
      </c>
      <c r="H30" s="124">
        <f>TB!M81</f>
        <v>0</v>
      </c>
      <c r="I30" s="123"/>
      <c r="J30" s="263">
        <f t="shared" si="15"/>
        <v>0</v>
      </c>
      <c r="L30" s="124">
        <f>TB!S81</f>
        <v>0</v>
      </c>
      <c r="M30" s="123"/>
      <c r="N30" s="263">
        <f t="shared" si="16"/>
        <v>0</v>
      </c>
      <c r="P30" s="124">
        <f>TB!Y81</f>
        <v>0</v>
      </c>
      <c r="Q30" s="123"/>
      <c r="R30" s="124">
        <f t="shared" si="6"/>
        <v>0</v>
      </c>
      <c r="T30" s="124">
        <f>TB!AE81</f>
        <v>0</v>
      </c>
      <c r="V30" s="124">
        <f t="shared" si="7"/>
        <v>0</v>
      </c>
      <c r="X30" s="124">
        <f>TB!AK81</f>
        <v>0</v>
      </c>
      <c r="Z30" s="124">
        <f t="shared" si="8"/>
        <v>0</v>
      </c>
      <c r="AB30" s="124">
        <f>TB!AQ81</f>
        <v>0</v>
      </c>
      <c r="AD30" s="124">
        <f t="shared" si="9"/>
        <v>0</v>
      </c>
      <c r="AE30" s="191"/>
      <c r="AF30" s="124">
        <f>TB!AW81</f>
        <v>0</v>
      </c>
      <c r="AH30" s="124">
        <f t="shared" si="10"/>
        <v>0</v>
      </c>
      <c r="AJ30" s="124">
        <f>TB!BC81</f>
        <v>0</v>
      </c>
      <c r="AL30" s="124">
        <f t="shared" si="17"/>
        <v>0</v>
      </c>
      <c r="AN30" s="124">
        <f>TB!BI81</f>
        <v>0</v>
      </c>
      <c r="AP30" s="124">
        <f t="shared" si="11"/>
        <v>0</v>
      </c>
      <c r="AR30" s="124">
        <f>TB!BO81</f>
        <v>0</v>
      </c>
      <c r="AS30" s="124"/>
      <c r="AT30" s="124">
        <f t="shared" si="12"/>
        <v>0</v>
      </c>
      <c r="AU30" s="125"/>
      <c r="AV30" s="124">
        <f>TB!BU81</f>
        <v>0</v>
      </c>
      <c r="AW30" s="125"/>
      <c r="BD30" s="124">
        <f t="shared" si="13"/>
        <v>0</v>
      </c>
    </row>
    <row r="31" spans="1:56">
      <c r="A31" s="119" t="s">
        <v>133</v>
      </c>
      <c r="B31" s="264"/>
      <c r="D31" s="124">
        <f>TB!G70</f>
        <v>0</v>
      </c>
      <c r="E31" s="123"/>
      <c r="F31" s="263">
        <f t="shared" si="18"/>
        <v>0</v>
      </c>
      <c r="H31" s="124">
        <f>TB!M70</f>
        <v>0</v>
      </c>
      <c r="I31" s="123"/>
      <c r="J31" s="263">
        <f t="shared" si="15"/>
        <v>0</v>
      </c>
      <c r="L31" s="124">
        <f>TB!S70</f>
        <v>0</v>
      </c>
      <c r="M31" s="123"/>
      <c r="N31" s="263">
        <f t="shared" si="16"/>
        <v>0</v>
      </c>
      <c r="P31" s="124">
        <f>TB!Y70</f>
        <v>0</v>
      </c>
      <c r="Q31" s="123"/>
      <c r="R31" s="124">
        <f t="shared" si="6"/>
        <v>0</v>
      </c>
      <c r="T31" s="124">
        <f>TB!AE70</f>
        <v>0</v>
      </c>
      <c r="V31" s="124">
        <f t="shared" si="7"/>
        <v>0</v>
      </c>
      <c r="X31" s="124">
        <f>TB!AK70</f>
        <v>0</v>
      </c>
      <c r="Z31" s="124">
        <f t="shared" si="8"/>
        <v>0</v>
      </c>
      <c r="AB31" s="124">
        <f>TB!AQ70</f>
        <v>0</v>
      </c>
      <c r="AD31" s="124">
        <f t="shared" si="9"/>
        <v>0</v>
      </c>
      <c r="AE31" s="191"/>
      <c r="AF31" s="124">
        <f>TB!AW70</f>
        <v>0</v>
      </c>
      <c r="AH31" s="124">
        <f t="shared" si="10"/>
        <v>0</v>
      </c>
      <c r="AJ31" s="124">
        <f>TB!BC70</f>
        <v>0</v>
      </c>
      <c r="AL31" s="124">
        <f t="shared" si="17"/>
        <v>0</v>
      </c>
      <c r="AN31" s="124">
        <f>TB!BI70</f>
        <v>0</v>
      </c>
      <c r="AP31" s="124">
        <f t="shared" si="11"/>
        <v>0</v>
      </c>
      <c r="AR31" s="124">
        <f>TB!BO70</f>
        <v>0</v>
      </c>
      <c r="AS31" s="124"/>
      <c r="AT31" s="124">
        <f t="shared" si="12"/>
        <v>0</v>
      </c>
      <c r="AU31" s="125"/>
      <c r="AV31" s="124">
        <f>TB!BU70</f>
        <v>0</v>
      </c>
      <c r="AW31" s="125"/>
      <c r="BD31" s="124">
        <f t="shared" si="13"/>
        <v>0</v>
      </c>
    </row>
    <row r="32" spans="1:56">
      <c r="A32" s="119" t="s">
        <v>141</v>
      </c>
      <c r="B32" s="264"/>
      <c r="D32" s="124">
        <f>TB!G80</f>
        <v>0</v>
      </c>
      <c r="E32" s="123"/>
      <c r="F32" s="263">
        <f t="shared" si="18"/>
        <v>0</v>
      </c>
      <c r="H32" s="124">
        <f>TB!M80</f>
        <v>0</v>
      </c>
      <c r="I32" s="123"/>
      <c r="J32" s="263">
        <f t="shared" si="15"/>
        <v>0</v>
      </c>
      <c r="L32" s="124">
        <f>TB!S80</f>
        <v>0</v>
      </c>
      <c r="M32" s="123"/>
      <c r="N32" s="263">
        <f t="shared" si="16"/>
        <v>0</v>
      </c>
      <c r="P32" s="124">
        <f>TB!Y80</f>
        <v>0</v>
      </c>
      <c r="Q32" s="123"/>
      <c r="R32" s="124">
        <f t="shared" si="6"/>
        <v>0</v>
      </c>
      <c r="T32" s="124">
        <f>TB!AE80</f>
        <v>0</v>
      </c>
      <c r="V32" s="124">
        <f t="shared" si="7"/>
        <v>0</v>
      </c>
      <c r="X32" s="124">
        <f>TB!AK80</f>
        <v>0</v>
      </c>
      <c r="Z32" s="124">
        <f t="shared" si="8"/>
        <v>0</v>
      </c>
      <c r="AB32" s="124">
        <f>TB!AQ80</f>
        <v>0</v>
      </c>
      <c r="AD32" s="124">
        <f t="shared" si="9"/>
        <v>0</v>
      </c>
      <c r="AE32" s="191"/>
      <c r="AF32" s="124">
        <f>TB!AW80</f>
        <v>0</v>
      </c>
      <c r="AH32" s="124">
        <f t="shared" si="10"/>
        <v>0</v>
      </c>
      <c r="AJ32" s="124">
        <f>TB!BC80</f>
        <v>0</v>
      </c>
      <c r="AL32" s="124">
        <f t="shared" si="17"/>
        <v>0</v>
      </c>
      <c r="AN32" s="124">
        <f>TB!BI80</f>
        <v>0</v>
      </c>
      <c r="AP32" s="124">
        <f t="shared" si="11"/>
        <v>0</v>
      </c>
      <c r="AR32" s="124">
        <f>TB!BO80</f>
        <v>0</v>
      </c>
      <c r="AS32" s="124"/>
      <c r="AT32" s="124">
        <f t="shared" si="12"/>
        <v>0</v>
      </c>
      <c r="AU32" s="125"/>
      <c r="AV32" s="124">
        <f>TB!BU80</f>
        <v>0</v>
      </c>
      <c r="AW32" s="125"/>
      <c r="BD32" s="124">
        <f t="shared" si="13"/>
        <v>0</v>
      </c>
    </row>
    <row r="33" spans="1:56">
      <c r="A33" s="119" t="s">
        <v>564</v>
      </c>
      <c r="B33" s="264"/>
      <c r="D33" s="124">
        <f>TB!G61</f>
        <v>0</v>
      </c>
      <c r="E33" s="123"/>
      <c r="F33" s="263">
        <f t="shared" si="18"/>
        <v>0</v>
      </c>
      <c r="I33" s="123"/>
      <c r="M33" s="123"/>
      <c r="Q33" s="123"/>
      <c r="AE33" s="191"/>
      <c r="AF33" s="124"/>
      <c r="AJ33" s="124"/>
      <c r="AN33" s="124"/>
      <c r="AR33" s="124"/>
      <c r="AS33" s="124"/>
      <c r="AT33" s="124"/>
      <c r="AU33" s="125"/>
      <c r="AV33" s="124"/>
      <c r="AW33" s="125"/>
      <c r="BD33" s="124"/>
    </row>
    <row r="34" spans="1:56">
      <c r="A34" s="119" t="s">
        <v>134</v>
      </c>
      <c r="B34" s="264"/>
      <c r="D34" s="124">
        <f>TB!G72</f>
        <v>500</v>
      </c>
      <c r="E34" s="123"/>
      <c r="F34" s="263">
        <f t="shared" si="18"/>
        <v>500</v>
      </c>
      <c r="H34" s="124">
        <f>TB!M72</f>
        <v>0</v>
      </c>
      <c r="I34" s="123"/>
      <c r="J34" s="263">
        <f t="shared" si="15"/>
        <v>500</v>
      </c>
      <c r="L34" s="124">
        <f>TB!S72</f>
        <v>0</v>
      </c>
      <c r="M34" s="123"/>
      <c r="N34" s="263">
        <f t="shared" si="16"/>
        <v>500</v>
      </c>
      <c r="P34" s="124">
        <f>TB!Y72</f>
        <v>0</v>
      </c>
      <c r="Q34" s="123"/>
      <c r="R34" s="124">
        <f t="shared" si="6"/>
        <v>500</v>
      </c>
      <c r="T34" s="124">
        <f>TB!AE72</f>
        <v>0</v>
      </c>
      <c r="V34" s="124">
        <f t="shared" si="7"/>
        <v>500</v>
      </c>
      <c r="X34" s="124">
        <f>TB!AK72</f>
        <v>0</v>
      </c>
      <c r="Z34" s="124">
        <f t="shared" si="8"/>
        <v>500</v>
      </c>
      <c r="AB34" s="124">
        <f>TB!AQ72</f>
        <v>0</v>
      </c>
      <c r="AD34" s="124">
        <f t="shared" si="9"/>
        <v>500</v>
      </c>
      <c r="AE34" s="191"/>
      <c r="AF34" s="124">
        <f>TB!AW72</f>
        <v>0</v>
      </c>
      <c r="AH34" s="124">
        <f t="shared" si="10"/>
        <v>500</v>
      </c>
      <c r="AJ34" s="124">
        <f>TB!BC72</f>
        <v>0</v>
      </c>
      <c r="AL34" s="124">
        <f t="shared" si="17"/>
        <v>500</v>
      </c>
      <c r="AN34" s="124">
        <f>TB!BI72</f>
        <v>0</v>
      </c>
      <c r="AP34" s="124">
        <f t="shared" si="11"/>
        <v>500</v>
      </c>
      <c r="AR34" s="124">
        <f>TB!BO72</f>
        <v>0</v>
      </c>
      <c r="AS34" s="124"/>
      <c r="AT34" s="124">
        <f t="shared" si="12"/>
        <v>500</v>
      </c>
      <c r="AU34" s="125"/>
      <c r="AV34" s="124">
        <f>TB!BU72</f>
        <v>0</v>
      </c>
      <c r="AW34" s="125"/>
      <c r="BD34" s="124">
        <f t="shared" si="13"/>
        <v>500</v>
      </c>
    </row>
    <row r="35" spans="1:56">
      <c r="A35" s="119" t="s">
        <v>289</v>
      </c>
      <c r="B35" s="264"/>
      <c r="D35" s="124">
        <f>TB!G64</f>
        <v>0</v>
      </c>
      <c r="E35" s="123"/>
      <c r="F35" s="263">
        <f t="shared" si="18"/>
        <v>0</v>
      </c>
      <c r="H35" s="124">
        <f>TB!M64</f>
        <v>0</v>
      </c>
      <c r="I35" s="123"/>
      <c r="J35" s="263">
        <f t="shared" si="15"/>
        <v>0</v>
      </c>
      <c r="L35" s="124">
        <f>TB!S64</f>
        <v>0</v>
      </c>
      <c r="M35" s="123"/>
      <c r="N35" s="263">
        <f t="shared" si="16"/>
        <v>0</v>
      </c>
      <c r="P35" s="124">
        <f>TB!Y64</f>
        <v>0</v>
      </c>
      <c r="Q35" s="123"/>
      <c r="R35" s="124">
        <f t="shared" si="6"/>
        <v>0</v>
      </c>
      <c r="T35" s="124">
        <f>TB!AE64</f>
        <v>0</v>
      </c>
      <c r="V35" s="124">
        <f t="shared" si="7"/>
        <v>0</v>
      </c>
      <c r="X35" s="124">
        <f>TB!AK64</f>
        <v>0</v>
      </c>
      <c r="Z35" s="124">
        <f t="shared" si="8"/>
        <v>0</v>
      </c>
      <c r="AB35" s="124">
        <f>TB!AQ64</f>
        <v>0</v>
      </c>
      <c r="AD35" s="124">
        <f t="shared" si="9"/>
        <v>0</v>
      </c>
      <c r="AE35" s="191"/>
      <c r="AF35" s="124">
        <f>TB!AW64</f>
        <v>0</v>
      </c>
      <c r="AH35" s="124">
        <f t="shared" si="10"/>
        <v>0</v>
      </c>
      <c r="AJ35" s="124">
        <f>TB!BC64</f>
        <v>0</v>
      </c>
      <c r="AL35" s="124">
        <f t="shared" si="17"/>
        <v>0</v>
      </c>
      <c r="AN35" s="124">
        <f>TB!BI64</f>
        <v>0</v>
      </c>
      <c r="AP35" s="124">
        <f t="shared" si="11"/>
        <v>0</v>
      </c>
      <c r="AR35" s="124">
        <f>TB!BO64</f>
        <v>0</v>
      </c>
      <c r="AS35" s="124"/>
      <c r="AT35" s="124">
        <f t="shared" si="12"/>
        <v>0</v>
      </c>
      <c r="AU35" s="125"/>
      <c r="AV35" s="124">
        <f>TB!BU64</f>
        <v>0</v>
      </c>
      <c r="AW35" s="125"/>
      <c r="BD35" s="124">
        <f t="shared" si="13"/>
        <v>0</v>
      </c>
    </row>
    <row r="36" spans="1:56">
      <c r="A36" s="119" t="s">
        <v>332</v>
      </c>
      <c r="B36" s="264"/>
      <c r="D36" s="124">
        <f>TB!G86</f>
        <v>0</v>
      </c>
      <c r="E36" s="123"/>
      <c r="F36" s="263">
        <f t="shared" si="18"/>
        <v>0</v>
      </c>
      <c r="H36" s="124">
        <f>TB!M86</f>
        <v>0</v>
      </c>
      <c r="I36" s="123"/>
      <c r="J36" s="263">
        <f t="shared" si="15"/>
        <v>0</v>
      </c>
      <c r="L36" s="124">
        <f>TB!S86</f>
        <v>0</v>
      </c>
      <c r="M36" s="123"/>
      <c r="N36" s="263">
        <f t="shared" si="16"/>
        <v>0</v>
      </c>
      <c r="P36" s="124">
        <f>TB!Y86</f>
        <v>0</v>
      </c>
      <c r="Q36" s="123"/>
      <c r="R36" s="124">
        <f t="shared" si="6"/>
        <v>0</v>
      </c>
      <c r="T36" s="124">
        <f>TB!AE86</f>
        <v>0</v>
      </c>
      <c r="V36" s="124">
        <f t="shared" si="7"/>
        <v>0</v>
      </c>
      <c r="X36" s="124">
        <f>TB!AK86</f>
        <v>0</v>
      </c>
      <c r="Z36" s="124">
        <f t="shared" si="8"/>
        <v>0</v>
      </c>
      <c r="AB36" s="124">
        <f>TB!AQ86</f>
        <v>0</v>
      </c>
      <c r="AD36" s="124">
        <f t="shared" si="9"/>
        <v>0</v>
      </c>
      <c r="AE36" s="191"/>
      <c r="AF36" s="124">
        <f>TB!AW86</f>
        <v>0</v>
      </c>
      <c r="AH36" s="124">
        <f t="shared" si="10"/>
        <v>0</v>
      </c>
      <c r="AJ36" s="124">
        <f>TB!BC86</f>
        <v>0</v>
      </c>
      <c r="AL36" s="124">
        <f t="shared" si="17"/>
        <v>0</v>
      </c>
      <c r="AN36" s="124">
        <f>TB!BI86</f>
        <v>0</v>
      </c>
      <c r="AP36" s="124">
        <f t="shared" si="11"/>
        <v>0</v>
      </c>
      <c r="AR36" s="124">
        <f>TB!BO86</f>
        <v>0</v>
      </c>
      <c r="AS36" s="124"/>
      <c r="AT36" s="124">
        <f t="shared" si="12"/>
        <v>0</v>
      </c>
      <c r="AU36" s="125"/>
      <c r="AV36" s="124">
        <f>TB!BU86</f>
        <v>0</v>
      </c>
      <c r="AW36" s="125"/>
      <c r="BD36" s="124">
        <f t="shared" si="13"/>
        <v>0</v>
      </c>
    </row>
    <row r="37" spans="1:56">
      <c r="A37" s="119" t="s">
        <v>146</v>
      </c>
      <c r="B37" s="264"/>
      <c r="D37" s="124">
        <f>TB!G88</f>
        <v>0</v>
      </c>
      <c r="E37" s="123"/>
      <c r="F37" s="263">
        <f t="shared" si="18"/>
        <v>0</v>
      </c>
      <c r="H37" s="124">
        <f>TB!M88</f>
        <v>0</v>
      </c>
      <c r="I37" s="123"/>
      <c r="J37" s="263">
        <f t="shared" si="15"/>
        <v>0</v>
      </c>
      <c r="L37" s="124">
        <f>TB!S88</f>
        <v>0</v>
      </c>
      <c r="M37" s="123"/>
      <c r="N37" s="263">
        <f t="shared" si="16"/>
        <v>0</v>
      </c>
      <c r="P37" s="124">
        <f>TB!Y88</f>
        <v>0</v>
      </c>
      <c r="Q37" s="123"/>
      <c r="R37" s="124">
        <f t="shared" si="6"/>
        <v>0</v>
      </c>
      <c r="T37" s="124">
        <f>TB!AE88</f>
        <v>0</v>
      </c>
      <c r="V37" s="124">
        <f t="shared" si="7"/>
        <v>0</v>
      </c>
      <c r="X37" s="124">
        <f>TB!AK88</f>
        <v>0</v>
      </c>
      <c r="Z37" s="124">
        <f t="shared" si="8"/>
        <v>0</v>
      </c>
      <c r="AB37" s="124">
        <f>TB!AQ88</f>
        <v>0</v>
      </c>
      <c r="AD37" s="124">
        <f t="shared" si="9"/>
        <v>0</v>
      </c>
      <c r="AE37" s="191"/>
      <c r="AF37" s="124">
        <f>TB!AW88</f>
        <v>0</v>
      </c>
      <c r="AH37" s="124">
        <f t="shared" si="10"/>
        <v>0</v>
      </c>
      <c r="AJ37" s="124">
        <f>TB!BC88</f>
        <v>0</v>
      </c>
      <c r="AL37" s="124">
        <f t="shared" si="17"/>
        <v>0</v>
      </c>
      <c r="AN37" s="124">
        <f>TB!BI88</f>
        <v>0</v>
      </c>
      <c r="AP37" s="124">
        <f t="shared" si="11"/>
        <v>0</v>
      </c>
      <c r="AR37" s="124">
        <f>TB!BO88</f>
        <v>0</v>
      </c>
      <c r="AS37" s="124"/>
      <c r="AT37" s="124">
        <f t="shared" si="12"/>
        <v>0</v>
      </c>
      <c r="AU37" s="125"/>
      <c r="AV37" s="124">
        <f>TB!BU88</f>
        <v>0</v>
      </c>
      <c r="AW37" s="125"/>
      <c r="BD37" s="124">
        <f t="shared" si="13"/>
        <v>0</v>
      </c>
    </row>
    <row r="38" spans="1:56">
      <c r="A38" s="119" t="s">
        <v>136</v>
      </c>
      <c r="B38" s="264"/>
      <c r="D38" s="124">
        <f>TB!G74</f>
        <v>0</v>
      </c>
      <c r="E38" s="123"/>
      <c r="F38" s="263">
        <f t="shared" si="18"/>
        <v>0</v>
      </c>
      <c r="H38" s="124">
        <f>TB!M74</f>
        <v>0</v>
      </c>
      <c r="I38" s="123"/>
      <c r="J38" s="263">
        <f t="shared" si="15"/>
        <v>0</v>
      </c>
      <c r="L38" s="124">
        <f>TB!S74</f>
        <v>0</v>
      </c>
      <c r="M38" s="123"/>
      <c r="N38" s="263">
        <f t="shared" si="16"/>
        <v>0</v>
      </c>
      <c r="P38" s="124">
        <f>TB!Y74</f>
        <v>0</v>
      </c>
      <c r="Q38" s="123"/>
      <c r="R38" s="124">
        <f t="shared" si="6"/>
        <v>0</v>
      </c>
      <c r="T38" s="124">
        <f>TB!AE74</f>
        <v>0</v>
      </c>
      <c r="V38" s="124">
        <f t="shared" si="7"/>
        <v>0</v>
      </c>
      <c r="X38" s="124">
        <f>TB!AK74</f>
        <v>0</v>
      </c>
      <c r="Z38" s="124">
        <f t="shared" si="8"/>
        <v>0</v>
      </c>
      <c r="AB38" s="124">
        <f>TB!AQ74</f>
        <v>0</v>
      </c>
      <c r="AD38" s="124">
        <f t="shared" si="9"/>
        <v>0</v>
      </c>
      <c r="AE38" s="191"/>
      <c r="AF38" s="124">
        <f>TB!AW74</f>
        <v>0</v>
      </c>
      <c r="AH38" s="124">
        <f t="shared" si="10"/>
        <v>0</v>
      </c>
      <c r="AJ38" s="124">
        <f>TB!BC74</f>
        <v>0</v>
      </c>
      <c r="AL38" s="124">
        <f t="shared" si="17"/>
        <v>0</v>
      </c>
      <c r="AN38" s="124">
        <f>TB!BI74</f>
        <v>0</v>
      </c>
      <c r="AP38" s="124">
        <f t="shared" si="11"/>
        <v>0</v>
      </c>
      <c r="AR38" s="124">
        <f>TB!BO74</f>
        <v>0</v>
      </c>
      <c r="AS38" s="124"/>
      <c r="AT38" s="124">
        <f t="shared" si="12"/>
        <v>0</v>
      </c>
      <c r="AU38" s="125"/>
      <c r="AV38" s="124">
        <f>TB!BU74</f>
        <v>0</v>
      </c>
      <c r="AW38" s="125"/>
      <c r="BD38" s="124">
        <f t="shared" si="13"/>
        <v>0</v>
      </c>
    </row>
    <row r="39" spans="1:56">
      <c r="A39" s="119" t="s">
        <v>131</v>
      </c>
      <c r="B39" s="264"/>
      <c r="D39" s="124">
        <f>TB!G69</f>
        <v>0</v>
      </c>
      <c r="E39" s="123"/>
      <c r="F39" s="263">
        <f t="shared" si="18"/>
        <v>0</v>
      </c>
      <c r="H39" s="124">
        <f>TB!M69</f>
        <v>0</v>
      </c>
      <c r="I39" s="123"/>
      <c r="J39" s="263">
        <f t="shared" si="15"/>
        <v>0</v>
      </c>
      <c r="L39" s="124">
        <f>TB!S69</f>
        <v>0</v>
      </c>
      <c r="M39" s="123"/>
      <c r="N39" s="263">
        <f t="shared" si="16"/>
        <v>0</v>
      </c>
      <c r="P39" s="124">
        <f>TB!Y69</f>
        <v>0</v>
      </c>
      <c r="Q39" s="123"/>
      <c r="R39" s="124">
        <f t="shared" si="6"/>
        <v>0</v>
      </c>
      <c r="T39" s="124">
        <f>TB!AE69</f>
        <v>0</v>
      </c>
      <c r="V39" s="124">
        <f t="shared" si="7"/>
        <v>0</v>
      </c>
      <c r="X39" s="124">
        <f>TB!AK69</f>
        <v>0</v>
      </c>
      <c r="Z39" s="124">
        <f t="shared" si="8"/>
        <v>0</v>
      </c>
      <c r="AB39" s="124">
        <f>TB!AQ69</f>
        <v>0</v>
      </c>
      <c r="AD39" s="124">
        <f t="shared" si="9"/>
        <v>0</v>
      </c>
      <c r="AE39" s="191"/>
      <c r="AF39" s="124">
        <f>TB!AW69</f>
        <v>0</v>
      </c>
      <c r="AH39" s="124">
        <f t="shared" si="10"/>
        <v>0</v>
      </c>
      <c r="AJ39" s="124">
        <f>TB!BC69</f>
        <v>0</v>
      </c>
      <c r="AL39" s="124">
        <f t="shared" si="17"/>
        <v>0</v>
      </c>
      <c r="AN39" s="124">
        <f>TB!BI69</f>
        <v>0</v>
      </c>
      <c r="AP39" s="124">
        <f t="shared" si="11"/>
        <v>0</v>
      </c>
      <c r="AR39" s="124">
        <f>TB!BO69</f>
        <v>0</v>
      </c>
      <c r="AS39" s="124"/>
      <c r="AT39" s="124">
        <f t="shared" si="12"/>
        <v>0</v>
      </c>
      <c r="AU39" s="125"/>
      <c r="AV39" s="124">
        <f>TB!BU69</f>
        <v>0</v>
      </c>
      <c r="AW39" s="125"/>
      <c r="BD39" s="124">
        <f t="shared" si="13"/>
        <v>0</v>
      </c>
    </row>
    <row r="40" spans="1:56">
      <c r="A40" s="119" t="s">
        <v>135</v>
      </c>
      <c r="B40" s="264"/>
      <c r="D40" s="124">
        <f>TB!G73</f>
        <v>0</v>
      </c>
      <c r="E40" s="123"/>
      <c r="F40" s="263">
        <f t="shared" si="18"/>
        <v>0</v>
      </c>
      <c r="H40" s="124">
        <f>TB!M73</f>
        <v>0</v>
      </c>
      <c r="I40" s="123"/>
      <c r="J40" s="263">
        <f t="shared" si="15"/>
        <v>0</v>
      </c>
      <c r="L40" s="124">
        <f>TB!S73</f>
        <v>0</v>
      </c>
      <c r="M40" s="123"/>
      <c r="N40" s="263">
        <f t="shared" si="16"/>
        <v>0</v>
      </c>
      <c r="P40" s="124">
        <f>TB!Y73</f>
        <v>0</v>
      </c>
      <c r="Q40" s="123"/>
      <c r="R40" s="124">
        <f t="shared" si="6"/>
        <v>0</v>
      </c>
      <c r="T40" s="124">
        <f>TB!AE73</f>
        <v>0</v>
      </c>
      <c r="V40" s="124">
        <f t="shared" si="7"/>
        <v>0</v>
      </c>
      <c r="X40" s="124">
        <f>TB!AK73</f>
        <v>0</v>
      </c>
      <c r="Z40" s="124">
        <f t="shared" si="8"/>
        <v>0</v>
      </c>
      <c r="AB40" s="124">
        <f>TB!AQ73</f>
        <v>0</v>
      </c>
      <c r="AD40" s="124">
        <f t="shared" si="9"/>
        <v>0</v>
      </c>
      <c r="AE40" s="191"/>
      <c r="AF40" s="124">
        <f>TB!AW73</f>
        <v>0</v>
      </c>
      <c r="AH40" s="124">
        <f t="shared" si="10"/>
        <v>0</v>
      </c>
      <c r="AJ40" s="124">
        <f>TB!BC73</f>
        <v>0</v>
      </c>
      <c r="AL40" s="124">
        <f t="shared" si="17"/>
        <v>0</v>
      </c>
      <c r="AN40" s="124">
        <f>TB!BI73</f>
        <v>0</v>
      </c>
      <c r="AP40" s="124">
        <f t="shared" si="11"/>
        <v>0</v>
      </c>
      <c r="AR40" s="124">
        <f>TB!BO73</f>
        <v>0</v>
      </c>
      <c r="AS40" s="124"/>
      <c r="AT40" s="124">
        <f t="shared" si="12"/>
        <v>0</v>
      </c>
      <c r="AU40" s="125"/>
      <c r="AV40" s="124">
        <f>TB!BU73</f>
        <v>0</v>
      </c>
      <c r="AW40" s="125"/>
      <c r="BD40" s="124">
        <f t="shared" si="13"/>
        <v>0</v>
      </c>
    </row>
    <row r="41" spans="1:56">
      <c r="A41" s="119" t="s">
        <v>148</v>
      </c>
      <c r="B41" s="264"/>
      <c r="D41" s="124">
        <f>TB!G90</f>
        <v>0</v>
      </c>
      <c r="E41" s="123"/>
      <c r="F41" s="263">
        <f t="shared" si="18"/>
        <v>0</v>
      </c>
      <c r="H41" s="124">
        <f>TB!M90</f>
        <v>0</v>
      </c>
      <c r="I41" s="123"/>
      <c r="J41" s="263">
        <f t="shared" si="15"/>
        <v>0</v>
      </c>
      <c r="L41" s="124">
        <f>TB!S90</f>
        <v>0</v>
      </c>
      <c r="M41" s="123"/>
      <c r="N41" s="263">
        <f t="shared" si="16"/>
        <v>0</v>
      </c>
      <c r="P41" s="124">
        <f>TB!Y90</f>
        <v>0</v>
      </c>
      <c r="Q41" s="123"/>
      <c r="R41" s="124">
        <f t="shared" si="6"/>
        <v>0</v>
      </c>
      <c r="T41" s="124">
        <f>TB!AE90</f>
        <v>0</v>
      </c>
      <c r="V41" s="124">
        <f t="shared" si="7"/>
        <v>0</v>
      </c>
      <c r="X41" s="124">
        <f>TB!AK90</f>
        <v>0</v>
      </c>
      <c r="Z41" s="124">
        <f t="shared" si="8"/>
        <v>0</v>
      </c>
      <c r="AB41" s="124">
        <f>TB!AQ90</f>
        <v>0</v>
      </c>
      <c r="AD41" s="124">
        <f t="shared" si="9"/>
        <v>0</v>
      </c>
      <c r="AE41" s="191"/>
      <c r="AF41" s="124">
        <f>TB!AW90</f>
        <v>0</v>
      </c>
      <c r="AH41" s="124">
        <f t="shared" si="10"/>
        <v>0</v>
      </c>
      <c r="AJ41" s="124">
        <f>TB!BC90</f>
        <v>0</v>
      </c>
      <c r="AL41" s="124">
        <f t="shared" si="17"/>
        <v>0</v>
      </c>
      <c r="AN41" s="124">
        <f>TB!BI90</f>
        <v>0</v>
      </c>
      <c r="AP41" s="124">
        <f t="shared" si="11"/>
        <v>0</v>
      </c>
      <c r="AR41" s="124">
        <f>TB!BO90</f>
        <v>0</v>
      </c>
      <c r="AS41" s="124"/>
      <c r="AT41" s="124">
        <f t="shared" si="12"/>
        <v>0</v>
      </c>
      <c r="AU41" s="125"/>
      <c r="AV41" s="124">
        <f>TB!BU90</f>
        <v>0</v>
      </c>
      <c r="AW41" s="125"/>
      <c r="BD41" s="124">
        <f t="shared" si="13"/>
        <v>0</v>
      </c>
    </row>
    <row r="42" spans="1:56" ht="15" hidden="1" customHeight="1">
      <c r="A42" s="119" t="s">
        <v>337</v>
      </c>
      <c r="B42" s="264"/>
      <c r="D42" s="124">
        <f>TB!G85</f>
        <v>0</v>
      </c>
      <c r="E42" s="123"/>
      <c r="F42" s="263">
        <f t="shared" si="18"/>
        <v>0</v>
      </c>
      <c r="H42" s="124">
        <f>TB!M85</f>
        <v>0</v>
      </c>
      <c r="I42" s="123"/>
      <c r="J42" s="263">
        <f t="shared" si="15"/>
        <v>0</v>
      </c>
      <c r="L42" s="124">
        <f>TB!S85</f>
        <v>0</v>
      </c>
      <c r="M42" s="123"/>
      <c r="N42" s="263">
        <f t="shared" si="16"/>
        <v>0</v>
      </c>
      <c r="P42" s="124">
        <f>TB!AE85</f>
        <v>0</v>
      </c>
      <c r="Q42" s="123"/>
      <c r="R42" s="124">
        <f t="shared" si="6"/>
        <v>0</v>
      </c>
      <c r="AE42" s="191"/>
      <c r="AF42" s="124"/>
      <c r="AJ42" s="124"/>
      <c r="AN42" s="124"/>
      <c r="AP42" s="124">
        <f t="shared" si="11"/>
        <v>0</v>
      </c>
      <c r="AR42" s="124"/>
      <c r="AS42" s="124"/>
      <c r="AT42" s="124">
        <f t="shared" si="12"/>
        <v>0</v>
      </c>
      <c r="AU42" s="125"/>
      <c r="AV42" s="124"/>
      <c r="AW42" s="125"/>
      <c r="BD42" s="124">
        <f t="shared" si="13"/>
        <v>0</v>
      </c>
    </row>
    <row r="43" spans="1:56" ht="15.75" customHeight="1">
      <c r="A43" s="119" t="s">
        <v>355</v>
      </c>
      <c r="B43" s="264"/>
      <c r="D43" s="124">
        <f>TB!G77</f>
        <v>0</v>
      </c>
      <c r="E43" s="123"/>
      <c r="F43" s="263">
        <f t="shared" si="18"/>
        <v>0</v>
      </c>
      <c r="H43" s="124">
        <f>TB!M77</f>
        <v>0</v>
      </c>
      <c r="I43" s="123"/>
      <c r="J43" s="263">
        <f t="shared" si="15"/>
        <v>0</v>
      </c>
      <c r="L43" s="124">
        <f>TB!S77</f>
        <v>0</v>
      </c>
      <c r="M43" s="123"/>
      <c r="N43" s="263">
        <f t="shared" si="16"/>
        <v>0</v>
      </c>
      <c r="P43" s="124">
        <f>TB!Y77</f>
        <v>0</v>
      </c>
      <c r="Q43" s="123"/>
      <c r="R43" s="124">
        <f t="shared" si="6"/>
        <v>0</v>
      </c>
      <c r="T43" s="124">
        <f>TB!AE77</f>
        <v>0</v>
      </c>
      <c r="V43" s="124">
        <f>R43+T43</f>
        <v>0</v>
      </c>
      <c r="X43" s="124">
        <f>TB!AK77</f>
        <v>0</v>
      </c>
      <c r="Z43" s="124">
        <f>V43+X43</f>
        <v>0</v>
      </c>
      <c r="AB43" s="124">
        <f>TB!AQ77</f>
        <v>0</v>
      </c>
      <c r="AD43" s="124">
        <f>Z43+AB43</f>
        <v>0</v>
      </c>
      <c r="AE43" s="191"/>
      <c r="AF43" s="124">
        <f>TB!AW77</f>
        <v>0</v>
      </c>
      <c r="AH43" s="124">
        <f t="shared" ref="AH43:AH48" si="19">AD43+AF43</f>
        <v>0</v>
      </c>
      <c r="AJ43" s="124">
        <f>TB!BC77</f>
        <v>0</v>
      </c>
      <c r="AL43" s="124">
        <f t="shared" ref="AL43:AL48" si="20">AH43+AJ43</f>
        <v>0</v>
      </c>
      <c r="AN43" s="124">
        <f>TB!BI77</f>
        <v>0</v>
      </c>
      <c r="AP43" s="124">
        <f t="shared" si="11"/>
        <v>0</v>
      </c>
      <c r="AR43" s="124">
        <f>TB!BO77</f>
        <v>0</v>
      </c>
      <c r="AS43" s="124"/>
      <c r="AT43" s="124">
        <f t="shared" si="12"/>
        <v>0</v>
      </c>
      <c r="AU43" s="125"/>
      <c r="AV43" s="124">
        <f>TB!BU77</f>
        <v>0</v>
      </c>
      <c r="AW43" s="125"/>
      <c r="BD43" s="124">
        <f t="shared" si="13"/>
        <v>0</v>
      </c>
    </row>
    <row r="44" spans="1:56" ht="15" hidden="1" customHeight="1">
      <c r="A44" s="119" t="s">
        <v>128</v>
      </c>
      <c r="B44" s="264"/>
      <c r="D44" s="124">
        <f>TB!G63</f>
        <v>0</v>
      </c>
      <c r="E44" s="123"/>
      <c r="F44" s="263">
        <f t="shared" si="18"/>
        <v>0</v>
      </c>
      <c r="H44" s="124">
        <f>TB!M63</f>
        <v>0</v>
      </c>
      <c r="I44" s="123"/>
      <c r="J44" s="263">
        <f t="shared" si="15"/>
        <v>0</v>
      </c>
      <c r="L44" s="124">
        <f>TB!S63</f>
        <v>0</v>
      </c>
      <c r="M44" s="123"/>
      <c r="N44" s="263">
        <f t="shared" si="16"/>
        <v>0</v>
      </c>
      <c r="P44" s="124">
        <f>TB!AE63</f>
        <v>0</v>
      </c>
      <c r="Q44" s="123"/>
      <c r="R44" s="124">
        <f t="shared" si="6"/>
        <v>0</v>
      </c>
      <c r="T44" s="124">
        <f>TB!AE63</f>
        <v>0</v>
      </c>
      <c r="V44" s="124">
        <f>R44+T44</f>
        <v>0</v>
      </c>
      <c r="X44" s="124">
        <f>TB!AG63</f>
        <v>0</v>
      </c>
      <c r="Z44" s="124">
        <f>V44+X44</f>
        <v>0</v>
      </c>
      <c r="AB44" s="124">
        <f>TB!AK63</f>
        <v>0</v>
      </c>
      <c r="AD44" s="124">
        <f>Z44+AB44</f>
        <v>0</v>
      </c>
      <c r="AE44" s="191"/>
      <c r="AF44" s="124">
        <f>TB!AO63</f>
        <v>0</v>
      </c>
      <c r="AH44" s="124">
        <f t="shared" si="19"/>
        <v>0</v>
      </c>
      <c r="AJ44" s="124">
        <f>TB!AS63</f>
        <v>0</v>
      </c>
      <c r="AL44" s="124">
        <f t="shared" si="20"/>
        <v>0</v>
      </c>
      <c r="AN44" s="124">
        <f>TB!AW63</f>
        <v>0</v>
      </c>
      <c r="AP44" s="124">
        <f t="shared" si="11"/>
        <v>0</v>
      </c>
      <c r="AR44" s="124">
        <f>TB!BA63</f>
        <v>0</v>
      </c>
      <c r="AS44" s="124"/>
      <c r="AT44" s="124">
        <f t="shared" si="12"/>
        <v>0</v>
      </c>
      <c r="AU44" s="125"/>
      <c r="AV44" s="124">
        <f>TB!BE63</f>
        <v>0</v>
      </c>
      <c r="AW44" s="125"/>
      <c r="BD44" s="124">
        <f t="shared" si="13"/>
        <v>0</v>
      </c>
    </row>
    <row r="45" spans="1:56" ht="15.75" hidden="1" customHeight="1">
      <c r="A45" s="279" t="s">
        <v>140</v>
      </c>
      <c r="B45" s="264"/>
      <c r="D45" s="124">
        <f>TB!G79</f>
        <v>0</v>
      </c>
      <c r="E45" s="123"/>
      <c r="F45" s="263">
        <f t="shared" si="18"/>
        <v>0</v>
      </c>
      <c r="H45" s="124">
        <f>TB!M79</f>
        <v>0</v>
      </c>
      <c r="I45" s="123"/>
      <c r="J45" s="263">
        <f t="shared" si="15"/>
        <v>0</v>
      </c>
      <c r="L45" s="124">
        <f>TB!S79</f>
        <v>0</v>
      </c>
      <c r="M45" s="123"/>
      <c r="N45" s="263">
        <f t="shared" si="16"/>
        <v>0</v>
      </c>
      <c r="P45" s="124">
        <f>TB!AE79</f>
        <v>0</v>
      </c>
      <c r="Q45" s="123"/>
      <c r="R45" s="124">
        <f t="shared" si="6"/>
        <v>0</v>
      </c>
      <c r="T45" s="124">
        <f>TB!AE79</f>
        <v>0</v>
      </c>
      <c r="V45" s="124">
        <f>R45+T45</f>
        <v>0</v>
      </c>
      <c r="X45" s="124">
        <f>TB!AG79</f>
        <v>0</v>
      </c>
      <c r="Z45" s="124">
        <f>V45+X45</f>
        <v>0</v>
      </c>
      <c r="AB45" s="124">
        <f>TB!AK79</f>
        <v>0</v>
      </c>
      <c r="AD45" s="124">
        <f>Z45+AB45</f>
        <v>0</v>
      </c>
      <c r="AE45" s="191"/>
      <c r="AF45" s="124">
        <f>TB!AO79</f>
        <v>0</v>
      </c>
      <c r="AH45" s="124">
        <f t="shared" si="19"/>
        <v>0</v>
      </c>
      <c r="AJ45" s="124">
        <f>TB!AS79</f>
        <v>0</v>
      </c>
      <c r="AL45" s="124">
        <f t="shared" si="20"/>
        <v>0</v>
      </c>
      <c r="AN45" s="124">
        <f>TB!AW79</f>
        <v>0</v>
      </c>
      <c r="AP45" s="124">
        <f t="shared" si="11"/>
        <v>0</v>
      </c>
      <c r="AR45" s="124">
        <f>TB!BA79</f>
        <v>0</v>
      </c>
      <c r="AS45" s="124"/>
      <c r="AT45" s="124">
        <f t="shared" si="12"/>
        <v>0</v>
      </c>
      <c r="AU45" s="125"/>
      <c r="AV45" s="124">
        <f>TB!BE79</f>
        <v>0</v>
      </c>
      <c r="AW45" s="125"/>
      <c r="BD45" s="124">
        <f t="shared" si="13"/>
        <v>0</v>
      </c>
    </row>
    <row r="46" spans="1:56">
      <c r="A46" s="119" t="s">
        <v>147</v>
      </c>
      <c r="B46" s="264"/>
      <c r="D46" s="124">
        <f>TB!G89</f>
        <v>0</v>
      </c>
      <c r="E46" s="123"/>
      <c r="F46" s="263">
        <f t="shared" si="18"/>
        <v>0</v>
      </c>
      <c r="H46" s="124">
        <f>TB!M89</f>
        <v>0</v>
      </c>
      <c r="I46" s="123"/>
      <c r="J46" s="263">
        <f t="shared" si="15"/>
        <v>0</v>
      </c>
      <c r="L46" s="124">
        <f>TB!S89</f>
        <v>0</v>
      </c>
      <c r="M46" s="123"/>
      <c r="N46" s="263">
        <f t="shared" si="16"/>
        <v>0</v>
      </c>
      <c r="P46" s="124">
        <f>TB!Y89</f>
        <v>0</v>
      </c>
      <c r="Q46" s="123"/>
      <c r="R46" s="124">
        <f t="shared" si="6"/>
        <v>0</v>
      </c>
      <c r="T46" s="124">
        <f>TB!AE89</f>
        <v>0</v>
      </c>
      <c r="V46" s="124">
        <f>R46+T46</f>
        <v>0</v>
      </c>
      <c r="X46" s="124">
        <f>TB!AK89</f>
        <v>0</v>
      </c>
      <c r="Z46" s="124">
        <f>V46+X46</f>
        <v>0</v>
      </c>
      <c r="AB46" s="124">
        <f>TB!AQ89</f>
        <v>0</v>
      </c>
      <c r="AD46" s="124">
        <f>Z46+AB46</f>
        <v>0</v>
      </c>
      <c r="AE46" s="191"/>
      <c r="AF46" s="124">
        <f>TB!AW89</f>
        <v>0</v>
      </c>
      <c r="AH46" s="124">
        <f t="shared" si="19"/>
        <v>0</v>
      </c>
      <c r="AJ46" s="124">
        <f>TB!BC89</f>
        <v>0</v>
      </c>
      <c r="AL46" s="124">
        <f t="shared" si="20"/>
        <v>0</v>
      </c>
      <c r="AN46" s="124">
        <f>TB!BI89</f>
        <v>0</v>
      </c>
      <c r="AP46" s="124">
        <f t="shared" si="11"/>
        <v>0</v>
      </c>
      <c r="AR46" s="124">
        <f>TB!BO89</f>
        <v>0</v>
      </c>
      <c r="AS46" s="124"/>
      <c r="AT46" s="124">
        <f t="shared" si="12"/>
        <v>0</v>
      </c>
      <c r="AU46" s="125"/>
      <c r="AV46" s="124">
        <f>TB!BU89</f>
        <v>0</v>
      </c>
      <c r="AW46" s="125"/>
      <c r="BD46" s="124">
        <f t="shared" si="13"/>
        <v>0</v>
      </c>
    </row>
    <row r="47" spans="1:56">
      <c r="A47" s="119" t="s">
        <v>138</v>
      </c>
      <c r="B47" s="264"/>
      <c r="D47" s="124">
        <f>TB!G76</f>
        <v>0</v>
      </c>
      <c r="E47" s="123"/>
      <c r="F47" s="263">
        <f t="shared" si="18"/>
        <v>0</v>
      </c>
      <c r="H47" s="124">
        <f>TB!M76</f>
        <v>0</v>
      </c>
      <c r="I47" s="123"/>
      <c r="J47" s="263">
        <f t="shared" si="15"/>
        <v>0</v>
      </c>
      <c r="L47" s="124">
        <f>TB!S76</f>
        <v>0</v>
      </c>
      <c r="M47" s="123"/>
      <c r="N47" s="263">
        <f t="shared" si="16"/>
        <v>0</v>
      </c>
      <c r="P47" s="124">
        <f>TB!Y76</f>
        <v>0</v>
      </c>
      <c r="Q47" s="123"/>
      <c r="R47" s="124">
        <f t="shared" si="6"/>
        <v>0</v>
      </c>
      <c r="T47" s="124">
        <f>TB!AE76</f>
        <v>0</v>
      </c>
      <c r="V47" s="124">
        <f>R47+T47</f>
        <v>0</v>
      </c>
      <c r="X47" s="124">
        <f>TB!AK76</f>
        <v>0</v>
      </c>
      <c r="Z47" s="124">
        <f>V47+X47</f>
        <v>0</v>
      </c>
      <c r="AB47" s="124">
        <f>TB!AQ76</f>
        <v>0</v>
      </c>
      <c r="AD47" s="124">
        <f>Z47+AB47</f>
        <v>0</v>
      </c>
      <c r="AE47" s="191"/>
      <c r="AF47" s="124">
        <f>TB!AW76</f>
        <v>0</v>
      </c>
      <c r="AH47" s="124">
        <f t="shared" si="19"/>
        <v>0</v>
      </c>
      <c r="AJ47" s="124">
        <f>TB!BC76</f>
        <v>0</v>
      </c>
      <c r="AL47" s="124">
        <f t="shared" si="20"/>
        <v>0</v>
      </c>
      <c r="AN47" s="124">
        <f>TB!BI76</f>
        <v>0</v>
      </c>
      <c r="AP47" s="124">
        <f t="shared" si="11"/>
        <v>0</v>
      </c>
      <c r="AR47" s="124">
        <f>TB!BO76</f>
        <v>0</v>
      </c>
      <c r="AS47" s="124"/>
      <c r="AT47" s="124">
        <f t="shared" si="12"/>
        <v>0</v>
      </c>
      <c r="AU47" s="125"/>
      <c r="AV47" s="124">
        <f>TB!BU76</f>
        <v>0</v>
      </c>
      <c r="AW47" s="125"/>
      <c r="BD47" s="124">
        <f t="shared" si="13"/>
        <v>0</v>
      </c>
    </row>
    <row r="48" spans="1:56">
      <c r="A48" s="119" t="s">
        <v>443</v>
      </c>
      <c r="B48" s="264"/>
      <c r="D48" s="124">
        <f>TB!G92</f>
        <v>0</v>
      </c>
      <c r="E48" s="123"/>
      <c r="F48" s="263">
        <f t="shared" si="18"/>
        <v>0</v>
      </c>
      <c r="I48" s="123"/>
      <c r="M48" s="123"/>
      <c r="Q48" s="123"/>
      <c r="AE48" s="191"/>
      <c r="AF48" s="124"/>
      <c r="AH48" s="124">
        <f t="shared" si="19"/>
        <v>0</v>
      </c>
      <c r="AJ48" s="124">
        <f>TB!BC92</f>
        <v>0</v>
      </c>
      <c r="AL48" s="124">
        <f t="shared" si="20"/>
        <v>0</v>
      </c>
      <c r="AN48" s="124">
        <f>TB!BI92</f>
        <v>0</v>
      </c>
      <c r="AP48" s="124">
        <f t="shared" si="11"/>
        <v>0</v>
      </c>
      <c r="AR48" s="124">
        <f>TB!BO92</f>
        <v>0</v>
      </c>
      <c r="AS48" s="124"/>
      <c r="AT48" s="124">
        <f t="shared" si="12"/>
        <v>0</v>
      </c>
      <c r="AU48" s="125"/>
      <c r="AV48" s="124">
        <f>TB!BU92</f>
        <v>0</v>
      </c>
      <c r="AW48" s="125"/>
      <c r="BD48" s="124">
        <f t="shared" si="13"/>
        <v>0</v>
      </c>
    </row>
    <row r="49" spans="1:56" s="128" customFormat="1">
      <c r="A49" s="280" t="s">
        <v>55</v>
      </c>
      <c r="B49" s="281"/>
      <c r="C49" s="131">
        <f>SUM(C19:C47)</f>
        <v>0</v>
      </c>
      <c r="D49" s="131">
        <f>SUM(D19:D48)</f>
        <v>500</v>
      </c>
      <c r="E49" s="131">
        <f t="shared" ref="E49:BC49" si="21">SUM(E19:E48)</f>
        <v>0</v>
      </c>
      <c r="F49" s="131">
        <f>SUM(F19:F48)</f>
        <v>500</v>
      </c>
      <c r="G49" s="131">
        <f t="shared" si="21"/>
        <v>0</v>
      </c>
      <c r="H49" s="131">
        <f t="shared" si="21"/>
        <v>0</v>
      </c>
      <c r="I49" s="131">
        <f t="shared" si="21"/>
        <v>0</v>
      </c>
      <c r="J49" s="131">
        <f>SUM(J19:J48)</f>
        <v>500</v>
      </c>
      <c r="K49" s="131">
        <f t="shared" si="21"/>
        <v>0</v>
      </c>
      <c r="L49" s="131">
        <f t="shared" si="21"/>
        <v>0</v>
      </c>
      <c r="M49" s="131">
        <f t="shared" si="21"/>
        <v>0</v>
      </c>
      <c r="N49" s="131">
        <f t="shared" si="21"/>
        <v>500</v>
      </c>
      <c r="O49" s="131">
        <f t="shared" si="21"/>
        <v>0</v>
      </c>
      <c r="P49" s="131">
        <f t="shared" si="21"/>
        <v>0</v>
      </c>
      <c r="Q49" s="131">
        <f t="shared" si="21"/>
        <v>0</v>
      </c>
      <c r="R49" s="131">
        <f t="shared" si="21"/>
        <v>500</v>
      </c>
      <c r="S49" s="131">
        <f t="shared" si="21"/>
        <v>0</v>
      </c>
      <c r="T49" s="131">
        <f t="shared" si="21"/>
        <v>0</v>
      </c>
      <c r="U49" s="131">
        <f t="shared" si="21"/>
        <v>0</v>
      </c>
      <c r="V49" s="131">
        <f t="shared" si="21"/>
        <v>500</v>
      </c>
      <c r="W49" s="131">
        <f t="shared" si="21"/>
        <v>0</v>
      </c>
      <c r="X49" s="131">
        <f t="shared" si="21"/>
        <v>0</v>
      </c>
      <c r="Y49" s="131">
        <f t="shared" si="21"/>
        <v>0</v>
      </c>
      <c r="Z49" s="131">
        <f t="shared" si="21"/>
        <v>500</v>
      </c>
      <c r="AA49" s="131">
        <f t="shared" si="21"/>
        <v>0</v>
      </c>
      <c r="AB49" s="131">
        <f t="shared" si="21"/>
        <v>0</v>
      </c>
      <c r="AC49" s="131">
        <f t="shared" si="21"/>
        <v>0</v>
      </c>
      <c r="AD49" s="131">
        <f t="shared" si="21"/>
        <v>500</v>
      </c>
      <c r="AE49" s="131">
        <f t="shared" si="21"/>
        <v>0</v>
      </c>
      <c r="AF49" s="131">
        <f t="shared" si="21"/>
        <v>0</v>
      </c>
      <c r="AG49" s="131">
        <f t="shared" si="21"/>
        <v>0</v>
      </c>
      <c r="AH49" s="131">
        <f t="shared" si="21"/>
        <v>500</v>
      </c>
      <c r="AI49" s="131">
        <f t="shared" si="21"/>
        <v>0</v>
      </c>
      <c r="AJ49" s="131">
        <f t="shared" si="21"/>
        <v>0</v>
      </c>
      <c r="AK49" s="131">
        <f t="shared" si="21"/>
        <v>0</v>
      </c>
      <c r="AL49" s="131">
        <f t="shared" si="21"/>
        <v>500</v>
      </c>
      <c r="AM49" s="131">
        <f t="shared" si="21"/>
        <v>0</v>
      </c>
      <c r="AN49" s="131">
        <f t="shared" si="21"/>
        <v>0</v>
      </c>
      <c r="AO49" s="131">
        <f t="shared" si="21"/>
        <v>0</v>
      </c>
      <c r="AP49" s="131">
        <f t="shared" si="21"/>
        <v>500</v>
      </c>
      <c r="AQ49" s="131">
        <f t="shared" si="21"/>
        <v>0</v>
      </c>
      <c r="AR49" s="131">
        <f t="shared" si="21"/>
        <v>0</v>
      </c>
      <c r="AS49" s="131">
        <f t="shared" si="21"/>
        <v>0</v>
      </c>
      <c r="AT49" s="131">
        <f>SUM(AT19:AT48)</f>
        <v>500</v>
      </c>
      <c r="AU49" s="131">
        <f t="shared" si="21"/>
        <v>0</v>
      </c>
      <c r="AV49" s="131">
        <f t="shared" si="21"/>
        <v>0</v>
      </c>
      <c r="AW49" s="131">
        <f t="shared" si="21"/>
        <v>0</v>
      </c>
      <c r="AX49" s="131">
        <f t="shared" si="21"/>
        <v>0</v>
      </c>
      <c r="AY49" s="131">
        <f t="shared" si="21"/>
        <v>0</v>
      </c>
      <c r="AZ49" s="131">
        <f t="shared" si="21"/>
        <v>0</v>
      </c>
      <c r="BA49" s="131">
        <f t="shared" si="21"/>
        <v>0</v>
      </c>
      <c r="BB49" s="131">
        <f t="shared" si="21"/>
        <v>0</v>
      </c>
      <c r="BC49" s="131">
        <f t="shared" si="21"/>
        <v>0</v>
      </c>
      <c r="BD49" s="131">
        <f>SUM(BD19:BD48)</f>
        <v>500</v>
      </c>
    </row>
    <row r="50" spans="1:56" s="456" customFormat="1">
      <c r="A50" s="452" t="s">
        <v>349</v>
      </c>
      <c r="B50" s="453"/>
      <c r="C50" s="455"/>
      <c r="D50" s="455">
        <f>D16-D49</f>
        <v>-500</v>
      </c>
      <c r="E50" s="455"/>
      <c r="F50" s="455">
        <f>F16-F49</f>
        <v>-500</v>
      </c>
      <c r="G50" s="455">
        <f>G16-G49</f>
        <v>0</v>
      </c>
      <c r="H50" s="455">
        <f>H16-H49</f>
        <v>0</v>
      </c>
      <c r="I50" s="455"/>
      <c r="J50" s="455">
        <f>J16-J49</f>
        <v>-500</v>
      </c>
      <c r="K50" s="455">
        <f>K16-K49</f>
        <v>0</v>
      </c>
      <c r="L50" s="455">
        <f>L16-L49</f>
        <v>0</v>
      </c>
      <c r="M50" s="455"/>
      <c r="N50" s="455">
        <f>N16-N49</f>
        <v>-500</v>
      </c>
      <c r="O50" s="455">
        <f>O16-O49</f>
        <v>0</v>
      </c>
      <c r="P50" s="455">
        <f>P16-P49</f>
        <v>0</v>
      </c>
      <c r="Q50" s="455"/>
      <c r="R50" s="455">
        <f>R16-R49</f>
        <v>-500</v>
      </c>
      <c r="S50" s="455"/>
      <c r="T50" s="455">
        <f t="shared" ref="T50:AD50" si="22">T16-T49</f>
        <v>0</v>
      </c>
      <c r="U50" s="455">
        <f t="shared" si="22"/>
        <v>0</v>
      </c>
      <c r="V50" s="455">
        <f t="shared" si="22"/>
        <v>-500</v>
      </c>
      <c r="W50" s="455"/>
      <c r="X50" s="455">
        <f t="shared" si="22"/>
        <v>0</v>
      </c>
      <c r="Y50" s="266" t="s">
        <v>7</v>
      </c>
      <c r="Z50" s="455">
        <f>Z16-Z49</f>
        <v>-500</v>
      </c>
      <c r="AA50" s="266" t="s">
        <v>7</v>
      </c>
      <c r="AB50" s="455">
        <f>AB16-AB49</f>
        <v>0</v>
      </c>
      <c r="AC50" s="266" t="s">
        <v>7</v>
      </c>
      <c r="AD50" s="455">
        <f t="shared" si="22"/>
        <v>-500</v>
      </c>
      <c r="AE50" s="266" t="s">
        <v>7</v>
      </c>
      <c r="AF50" s="455">
        <f>AF16-AF49</f>
        <v>0</v>
      </c>
      <c r="AG50" s="266" t="s">
        <v>7</v>
      </c>
      <c r="AH50" s="455">
        <f>AH16-AH49</f>
        <v>-500</v>
      </c>
      <c r="AI50" s="455">
        <f>AI16-AI49</f>
        <v>0</v>
      </c>
      <c r="AJ50" s="455">
        <f>AJ16-AJ49</f>
        <v>0</v>
      </c>
      <c r="AK50" s="266" t="s">
        <v>7</v>
      </c>
      <c r="AL50" s="455">
        <f>AL16-AL49</f>
        <v>-500</v>
      </c>
      <c r="AM50" s="266" t="s">
        <v>7</v>
      </c>
      <c r="AN50" s="455">
        <f t="shared" ref="AN50:BC50" si="23">AN16-AN49</f>
        <v>0</v>
      </c>
      <c r="AO50" s="455">
        <f t="shared" si="23"/>
        <v>0</v>
      </c>
      <c r="AP50" s="455">
        <f>AP16-AP49</f>
        <v>-500</v>
      </c>
      <c r="AQ50" s="266" t="s">
        <v>7</v>
      </c>
      <c r="AR50" s="455">
        <f t="shared" si="23"/>
        <v>0</v>
      </c>
      <c r="AS50" s="266" t="s">
        <v>7</v>
      </c>
      <c r="AT50" s="455">
        <f>AT16-AT49</f>
        <v>-500</v>
      </c>
      <c r="AU50" s="266" t="s">
        <v>7</v>
      </c>
      <c r="AV50" s="455">
        <f>AV16-AV49</f>
        <v>0</v>
      </c>
      <c r="AW50" s="266" t="s">
        <v>7</v>
      </c>
      <c r="AX50" s="455">
        <f t="shared" si="23"/>
        <v>0</v>
      </c>
      <c r="AY50" s="455">
        <f t="shared" si="23"/>
        <v>0</v>
      </c>
      <c r="AZ50" s="455">
        <f t="shared" si="23"/>
        <v>0</v>
      </c>
      <c r="BA50" s="455">
        <f t="shared" si="23"/>
        <v>0</v>
      </c>
      <c r="BB50" s="455">
        <f t="shared" si="23"/>
        <v>0</v>
      </c>
      <c r="BC50" s="455">
        <f t="shared" si="23"/>
        <v>0</v>
      </c>
      <c r="BD50" s="455">
        <f>BD16-BD49</f>
        <v>-500</v>
      </c>
    </row>
    <row r="51" spans="1:56" s="456" customFormat="1" ht="20.25" customHeight="1">
      <c r="A51" s="294" t="s">
        <v>124</v>
      </c>
      <c r="B51" s="454"/>
      <c r="C51" s="457"/>
      <c r="D51" s="296">
        <f>-TB!G57</f>
        <v>0</v>
      </c>
      <c r="E51" s="454"/>
      <c r="F51" s="263">
        <f>D51</f>
        <v>0</v>
      </c>
      <c r="G51" s="457"/>
      <c r="H51" s="296">
        <f>-TB!M57</f>
        <v>0</v>
      </c>
      <c r="I51" s="454"/>
      <c r="J51" s="296">
        <f>F51+H51</f>
        <v>0</v>
      </c>
      <c r="K51" s="457"/>
      <c r="L51" s="288">
        <f>-TB!S57</f>
        <v>0</v>
      </c>
      <c r="M51" s="454"/>
      <c r="N51" s="296">
        <f>J51+L51</f>
        <v>0</v>
      </c>
      <c r="O51" s="457"/>
      <c r="P51" s="296">
        <f>-TB!Y57</f>
        <v>0</v>
      </c>
      <c r="Q51" s="454"/>
      <c r="R51" s="288">
        <f>N51+P51</f>
        <v>0</v>
      </c>
      <c r="S51" s="457"/>
      <c r="T51" s="296">
        <f>-TB!AE57</f>
        <v>0</v>
      </c>
      <c r="U51" s="457"/>
      <c r="V51" s="288">
        <f>R51+T51</f>
        <v>0</v>
      </c>
      <c r="W51" s="457"/>
      <c r="X51" s="296">
        <f>-TB!AK57</f>
        <v>0</v>
      </c>
      <c r="Y51" s="457"/>
      <c r="Z51" s="288">
        <f>V51+X51</f>
        <v>0</v>
      </c>
      <c r="AA51" s="457"/>
      <c r="AB51" s="296">
        <f>-TB!AQ57</f>
        <v>0</v>
      </c>
      <c r="AC51" s="457"/>
      <c r="AD51" s="288">
        <f>Z51+AB51</f>
        <v>0</v>
      </c>
      <c r="AE51" s="458"/>
      <c r="AF51" s="296">
        <f>-TB!AW57</f>
        <v>0</v>
      </c>
      <c r="AG51" s="457"/>
      <c r="AH51" s="270">
        <f>AD51+AF51</f>
        <v>0</v>
      </c>
      <c r="AI51" s="459"/>
      <c r="AJ51" s="296">
        <f>-TB!BC57</f>
        <v>0</v>
      </c>
      <c r="AK51" s="457"/>
      <c r="AL51" s="288">
        <f>AH51+AJ51</f>
        <v>0</v>
      </c>
      <c r="AM51" s="457"/>
      <c r="AN51" s="288">
        <f>-TB!BI57</f>
        <v>0</v>
      </c>
      <c r="AO51" s="457"/>
      <c r="AP51" s="288">
        <f>AL51+AN51</f>
        <v>0</v>
      </c>
      <c r="AQ51" s="459"/>
      <c r="AR51" s="296">
        <f>-TB!BO57</f>
        <v>0</v>
      </c>
      <c r="AS51" s="457"/>
      <c r="AT51" s="288">
        <f>AP51+AR51</f>
        <v>0</v>
      </c>
      <c r="AU51" s="459"/>
      <c r="AV51" s="296">
        <f>-TB!BU57</f>
        <v>0</v>
      </c>
      <c r="AW51" s="459"/>
      <c r="BD51" s="124">
        <f>AV51+AT51</f>
        <v>0</v>
      </c>
    </row>
    <row r="52" spans="1:56" s="128" customFormat="1" ht="20.25" hidden="1" customHeight="1">
      <c r="A52" s="267" t="s">
        <v>292</v>
      </c>
      <c r="B52" s="268"/>
      <c r="C52" s="283"/>
      <c r="D52" s="283">
        <f>-TB!G91</f>
        <v>0</v>
      </c>
      <c r="E52" s="269"/>
      <c r="F52" s="263">
        <f>D52</f>
        <v>0</v>
      </c>
      <c r="G52" s="283"/>
      <c r="H52" s="283">
        <f>-TB!M91</f>
        <v>0</v>
      </c>
      <c r="I52" s="269"/>
      <c r="J52" s="283">
        <f>F52+H52</f>
        <v>0</v>
      </c>
      <c r="K52" s="283"/>
      <c r="L52" s="283">
        <f>-TB!Y91</f>
        <v>0</v>
      </c>
      <c r="M52" s="269"/>
      <c r="N52" s="283">
        <f>J52+L52</f>
        <v>0</v>
      </c>
      <c r="O52" s="283"/>
      <c r="P52" s="283">
        <f>-TB!Y91</f>
        <v>0</v>
      </c>
      <c r="Q52" s="269"/>
      <c r="R52" s="270">
        <f>N52+P52</f>
        <v>0</v>
      </c>
      <c r="S52" s="283"/>
      <c r="T52" s="283">
        <f>-TB!AE91</f>
        <v>0</v>
      </c>
      <c r="U52" s="270"/>
      <c r="V52" s="270">
        <f>R52+T52</f>
        <v>0</v>
      </c>
      <c r="W52" s="283"/>
      <c r="X52" s="283">
        <f>-TB!AG91</f>
        <v>0</v>
      </c>
      <c r="Y52" s="283"/>
      <c r="Z52" s="270">
        <f>V52+X52</f>
        <v>0</v>
      </c>
      <c r="AA52" s="283"/>
      <c r="AB52" s="283">
        <f>-TB!AK91</f>
        <v>0</v>
      </c>
      <c r="AC52" s="283"/>
      <c r="AD52" s="270">
        <f>Z52+AB52</f>
        <v>0</v>
      </c>
      <c r="AE52" s="197"/>
      <c r="AF52" s="283">
        <f>-TB!BC91</f>
        <v>0</v>
      </c>
      <c r="AG52" s="283"/>
      <c r="AH52" s="270">
        <f>AD52+AF52</f>
        <v>0</v>
      </c>
      <c r="AI52" s="429"/>
      <c r="AJ52" s="283">
        <f>-TB!BI91</f>
        <v>0</v>
      </c>
      <c r="AK52" s="283"/>
      <c r="AL52" s="270">
        <f>AH52+AJ52</f>
        <v>0</v>
      </c>
      <c r="AM52" s="283"/>
      <c r="AN52" s="283">
        <f>-TB!BO91</f>
        <v>0</v>
      </c>
      <c r="AO52" s="283"/>
      <c r="AP52" s="270">
        <f>AL52+AN52</f>
        <v>0</v>
      </c>
      <c r="AQ52" s="429"/>
      <c r="AR52" s="283">
        <f>-TB!BU91</f>
        <v>0</v>
      </c>
      <c r="AS52" s="283"/>
      <c r="AT52" s="270">
        <f>AP52+AR52</f>
        <v>0</v>
      </c>
      <c r="AU52" s="429"/>
      <c r="AV52" s="283">
        <f>-TB!BY91</f>
        <v>0</v>
      </c>
      <c r="AW52" s="429"/>
      <c r="BD52" s="270">
        <f>AZ52+BB52</f>
        <v>0</v>
      </c>
    </row>
    <row r="53" spans="1:56" s="132" customFormat="1" ht="20.25" customHeight="1" thickBot="1">
      <c r="A53" s="284" t="s">
        <v>57</v>
      </c>
      <c r="B53" s="285"/>
      <c r="C53" s="285">
        <f>C50+C14+C51+C52</f>
        <v>0</v>
      </c>
      <c r="D53" s="285">
        <f>D50+D51+D52</f>
        <v>-500</v>
      </c>
      <c r="E53" s="285">
        <f>E50+E51+E52</f>
        <v>0</v>
      </c>
      <c r="F53" s="285">
        <f>F50+F51+F52</f>
        <v>-500</v>
      </c>
      <c r="G53" s="285">
        <f t="shared" ref="G53:M53" si="24">G50+G51+G52</f>
        <v>0</v>
      </c>
      <c r="H53" s="285">
        <f t="shared" si="24"/>
        <v>0</v>
      </c>
      <c r="I53" s="285">
        <f t="shared" si="24"/>
        <v>0</v>
      </c>
      <c r="J53" s="285">
        <f>J50+J51+J52</f>
        <v>-500</v>
      </c>
      <c r="K53" s="285">
        <f t="shared" si="24"/>
        <v>0</v>
      </c>
      <c r="L53" s="9">
        <f t="shared" si="24"/>
        <v>0</v>
      </c>
      <c r="M53" s="285">
        <f t="shared" si="24"/>
        <v>0</v>
      </c>
      <c r="N53" s="285">
        <f>N50+N51+N52</f>
        <v>-500</v>
      </c>
      <c r="O53" s="285">
        <f t="shared" ref="O53:AL53" si="25">O50+O14+O51+O52</f>
        <v>0</v>
      </c>
      <c r="P53" s="285">
        <f t="shared" si="25"/>
        <v>0</v>
      </c>
      <c r="Q53" s="285">
        <f t="shared" si="25"/>
        <v>0</v>
      </c>
      <c r="R53" s="285">
        <f t="shared" si="25"/>
        <v>-500</v>
      </c>
      <c r="S53" s="285">
        <f t="shared" si="25"/>
        <v>0</v>
      </c>
      <c r="T53" s="285">
        <f t="shared" si="25"/>
        <v>0</v>
      </c>
      <c r="U53" s="285">
        <f t="shared" si="25"/>
        <v>0</v>
      </c>
      <c r="V53" s="285">
        <f t="shared" si="25"/>
        <v>-500</v>
      </c>
      <c r="W53" s="285"/>
      <c r="X53" s="285">
        <f t="shared" si="25"/>
        <v>0</v>
      </c>
      <c r="Y53" s="514" t="s">
        <v>7</v>
      </c>
      <c r="Z53" s="285">
        <f t="shared" si="25"/>
        <v>-500</v>
      </c>
      <c r="AA53" s="514" t="s">
        <v>7</v>
      </c>
      <c r="AB53" s="285">
        <f t="shared" si="25"/>
        <v>0</v>
      </c>
      <c r="AC53" s="514" t="s">
        <v>7</v>
      </c>
      <c r="AD53" s="285">
        <f t="shared" si="25"/>
        <v>-500</v>
      </c>
      <c r="AE53" s="514" t="s">
        <v>7</v>
      </c>
      <c r="AF53" s="285">
        <f t="shared" si="25"/>
        <v>0</v>
      </c>
      <c r="AG53" s="514" t="s">
        <v>7</v>
      </c>
      <c r="AH53" s="285">
        <f>AH50+AH14+AH51+AH52</f>
        <v>-500</v>
      </c>
      <c r="AI53" s="285">
        <f t="shared" si="25"/>
        <v>0</v>
      </c>
      <c r="AJ53" s="285">
        <f>AJ50+AJ14+AJ51+AJ52</f>
        <v>0</v>
      </c>
      <c r="AK53" s="514" t="s">
        <v>7</v>
      </c>
      <c r="AL53" s="285">
        <f t="shared" si="25"/>
        <v>-500</v>
      </c>
      <c r="AM53" s="514" t="s">
        <v>7</v>
      </c>
      <c r="AN53" s="285">
        <f t="shared" ref="AN53:BC53" si="26">AN50+AN14+AN51+AN52</f>
        <v>0</v>
      </c>
      <c r="AO53" s="285">
        <f t="shared" si="26"/>
        <v>0</v>
      </c>
      <c r="AP53" s="285">
        <f>AP50+AP14+AP51+AP52</f>
        <v>-500</v>
      </c>
      <c r="AQ53" s="514" t="s">
        <v>7</v>
      </c>
      <c r="AR53" s="285">
        <f>AR50+AR14+AR51+AR52</f>
        <v>0</v>
      </c>
      <c r="AS53" s="514" t="s">
        <v>7</v>
      </c>
      <c r="AT53" s="285">
        <f t="shared" si="26"/>
        <v>-500</v>
      </c>
      <c r="AU53" s="514" t="s">
        <v>7</v>
      </c>
      <c r="AV53" s="285">
        <f>AV50+AV14+AV51+AV52</f>
        <v>0</v>
      </c>
      <c r="AW53" s="514" t="s">
        <v>7</v>
      </c>
      <c r="AX53" s="285">
        <f t="shared" si="26"/>
        <v>0</v>
      </c>
      <c r="AY53" s="285">
        <f t="shared" si="26"/>
        <v>0</v>
      </c>
      <c r="AZ53" s="285">
        <f t="shared" si="26"/>
        <v>0</v>
      </c>
      <c r="BA53" s="285">
        <f t="shared" si="26"/>
        <v>0</v>
      </c>
      <c r="BB53" s="285">
        <f t="shared" si="26"/>
        <v>0</v>
      </c>
      <c r="BC53" s="285">
        <f t="shared" si="26"/>
        <v>0</v>
      </c>
      <c r="BD53" s="285">
        <f>BD50+BD14+BD51+BD52</f>
        <v>-500</v>
      </c>
    </row>
    <row r="54" spans="1:56" ht="15.75" hidden="1" customHeight="1" thickTop="1">
      <c r="A54" s="280" t="s">
        <v>58</v>
      </c>
      <c r="B54" s="286">
        <v>4550</v>
      </c>
      <c r="C54" s="131"/>
      <c r="D54" s="131">
        <f>+D53*0.3</f>
        <v>-150</v>
      </c>
      <c r="E54" s="286"/>
      <c r="F54" s="131"/>
      <c r="G54" s="131"/>
      <c r="H54" s="131">
        <f>+H53*0.3</f>
        <v>0</v>
      </c>
      <c r="I54" s="286"/>
      <c r="J54" s="131"/>
      <c r="K54" s="131"/>
      <c r="L54" s="131">
        <f>+L53*0.3</f>
        <v>0</v>
      </c>
      <c r="M54" s="286"/>
      <c r="N54" s="131"/>
      <c r="O54" s="131"/>
      <c r="P54" s="131">
        <f>+P53*0.3</f>
        <v>0</v>
      </c>
      <c r="Q54" s="286"/>
      <c r="R54" s="131"/>
      <c r="S54" s="131"/>
      <c r="T54" s="131">
        <f>+T53*0.3</f>
        <v>0</v>
      </c>
      <c r="U54" s="131"/>
      <c r="V54" s="131">
        <f>+V53*0.3</f>
        <v>-150</v>
      </c>
      <c r="W54" s="131"/>
      <c r="X54" s="131">
        <f>+X53*0.3</f>
        <v>0</v>
      </c>
      <c r="Y54" s="131"/>
      <c r="Z54" s="131">
        <f>+Z53*0.3</f>
        <v>-150</v>
      </c>
      <c r="AA54" s="131"/>
      <c r="AB54" s="131">
        <f>+AB53*0.3</f>
        <v>0</v>
      </c>
      <c r="AC54" s="131"/>
      <c r="AD54" s="131">
        <f>+AD53*0.3</f>
        <v>-150</v>
      </c>
      <c r="AE54" s="196"/>
      <c r="AF54" s="196">
        <f>+AF53*0.3</f>
        <v>0</v>
      </c>
      <c r="AG54" s="196"/>
      <c r="AH54" s="131">
        <f>+AH53*0.3</f>
        <v>-150</v>
      </c>
      <c r="AI54" s="430"/>
      <c r="AJ54" s="131">
        <f>+AJ53*0.3</f>
        <v>0</v>
      </c>
      <c r="AK54" s="131"/>
      <c r="AL54" s="131">
        <f>+AL53*0.3</f>
        <v>-150</v>
      </c>
      <c r="AM54" s="131"/>
      <c r="AN54" s="131">
        <f>+AN53*0.3</f>
        <v>0</v>
      </c>
      <c r="AO54" s="131"/>
      <c r="AP54" s="131">
        <f>+AP53*0.3</f>
        <v>-150</v>
      </c>
      <c r="AQ54" s="430"/>
      <c r="AR54" s="131">
        <f>+AR53*0.3</f>
        <v>0</v>
      </c>
      <c r="AS54" s="430"/>
      <c r="AT54" s="427" t="e">
        <f>#REF!+V54+Z54+AB54+AF54+AN54+AR54+AJ54</f>
        <v>#REF!</v>
      </c>
      <c r="AV54" s="427" t="e">
        <f t="shared" ref="AV54:AV62" si="27">D54+X54+AB54+AD54+AH54+AP54+AT54+AL54</f>
        <v>#REF!</v>
      </c>
    </row>
    <row r="55" spans="1:56" ht="8.25" hidden="1" customHeight="1">
      <c r="B55" s="123">
        <v>82948.89</v>
      </c>
      <c r="D55" s="287"/>
      <c r="E55" s="123"/>
      <c r="F55" s="296"/>
      <c r="H55" s="287"/>
      <c r="I55" s="123"/>
      <c r="J55" s="296"/>
      <c r="L55" s="287"/>
      <c r="M55" s="123"/>
      <c r="N55" s="296"/>
      <c r="P55" s="287"/>
      <c r="Q55" s="123"/>
      <c r="R55" s="288"/>
      <c r="T55" s="287"/>
      <c r="V55" s="287"/>
      <c r="X55" s="287"/>
      <c r="Z55" s="287"/>
      <c r="AB55" s="287"/>
      <c r="AD55" s="287"/>
      <c r="AE55" s="191"/>
      <c r="AF55" s="198"/>
      <c r="AG55" s="191"/>
      <c r="AH55" s="287"/>
      <c r="AJ55" s="287"/>
      <c r="AL55" s="287"/>
      <c r="AN55" s="287"/>
      <c r="AP55" s="287"/>
      <c r="AR55" s="287"/>
      <c r="AT55" s="427" t="e">
        <f>#REF!+V55+Z55+AB55+AF55+AN55+AR55+AJ55</f>
        <v>#REF!</v>
      </c>
      <c r="AV55" s="427" t="e">
        <f t="shared" si="27"/>
        <v>#REF!</v>
      </c>
    </row>
    <row r="56" spans="1:56" ht="15.75" hidden="1" customHeight="1" thickBot="1">
      <c r="A56" s="289" t="s">
        <v>59</v>
      </c>
      <c r="B56" s="290">
        <v>65517</v>
      </c>
      <c r="C56" s="293" t="s">
        <v>7</v>
      </c>
      <c r="D56" s="292">
        <f>+D53</f>
        <v>-500</v>
      </c>
      <c r="E56" s="291" t="s">
        <v>7</v>
      </c>
      <c r="F56" s="292"/>
      <c r="G56" s="293" t="s">
        <v>7</v>
      </c>
      <c r="H56" s="292">
        <f>+H53</f>
        <v>0</v>
      </c>
      <c r="I56" s="291" t="s">
        <v>7</v>
      </c>
      <c r="J56" s="292"/>
      <c r="K56" s="293" t="s">
        <v>7</v>
      </c>
      <c r="L56" s="292">
        <f>+L53</f>
        <v>0</v>
      </c>
      <c r="M56" s="291" t="s">
        <v>7</v>
      </c>
      <c r="N56" s="292"/>
      <c r="O56" s="293" t="s">
        <v>7</v>
      </c>
      <c r="P56" s="292">
        <f>+P53</f>
        <v>0</v>
      </c>
      <c r="Q56" s="291" t="s">
        <v>7</v>
      </c>
      <c r="R56" s="292"/>
      <c r="S56" s="293" t="s">
        <v>7</v>
      </c>
      <c r="T56" s="292">
        <f>+T53</f>
        <v>0</v>
      </c>
      <c r="U56" s="293" t="s">
        <v>7</v>
      </c>
      <c r="V56" s="292">
        <f>+V53</f>
        <v>-500</v>
      </c>
      <c r="W56" s="293" t="s">
        <v>7</v>
      </c>
      <c r="X56" s="292">
        <f>+X53</f>
        <v>0</v>
      </c>
      <c r="Y56" s="293" t="s">
        <v>7</v>
      </c>
      <c r="Z56" s="292">
        <f>+Z53</f>
        <v>-500</v>
      </c>
      <c r="AA56" s="293" t="s">
        <v>7</v>
      </c>
      <c r="AB56" s="292">
        <f>+AB53</f>
        <v>0</v>
      </c>
      <c r="AC56" s="293" t="s">
        <v>7</v>
      </c>
      <c r="AD56" s="292">
        <f>+AD53</f>
        <v>-500</v>
      </c>
      <c r="AE56" s="200" t="s">
        <v>7</v>
      </c>
      <c r="AF56" s="199">
        <f>+AF53</f>
        <v>0</v>
      </c>
      <c r="AG56" s="200" t="s">
        <v>7</v>
      </c>
      <c r="AH56" s="292">
        <f>+AH53</f>
        <v>-500</v>
      </c>
      <c r="AI56" s="431" t="s">
        <v>7</v>
      </c>
      <c r="AJ56" s="292">
        <f>+AJ53</f>
        <v>0</v>
      </c>
      <c r="AK56" s="293" t="s">
        <v>7</v>
      </c>
      <c r="AL56" s="292">
        <f>+AL53</f>
        <v>-500</v>
      </c>
      <c r="AM56" s="293" t="s">
        <v>7</v>
      </c>
      <c r="AN56" s="292">
        <f>+AN53</f>
        <v>0</v>
      </c>
      <c r="AO56" s="293" t="s">
        <v>7</v>
      </c>
      <c r="AP56" s="292">
        <f>+AP53</f>
        <v>-500</v>
      </c>
      <c r="AQ56" s="431" t="s">
        <v>7</v>
      </c>
      <c r="AR56" s="292">
        <f>+AR53</f>
        <v>0</v>
      </c>
      <c r="AS56" s="431" t="s">
        <v>7</v>
      </c>
      <c r="AT56" s="427" t="e">
        <f>#REF!+V56+Z56+AB56+AF56+AN56+AR56+AJ56</f>
        <v>#REF!</v>
      </c>
      <c r="AV56" s="427" t="e">
        <f t="shared" si="27"/>
        <v>#REF!</v>
      </c>
    </row>
    <row r="57" spans="1:56" ht="8.25" hidden="1" customHeight="1" thickTop="1">
      <c r="E57" s="123"/>
      <c r="I57" s="123"/>
      <c r="M57" s="123"/>
      <c r="Q57" s="123"/>
      <c r="AE57" s="191"/>
      <c r="AF57" s="191"/>
      <c r="AG57" s="191"/>
      <c r="AJ57" s="124"/>
      <c r="AN57" s="124"/>
      <c r="AR57" s="124"/>
      <c r="AT57" s="427" t="e">
        <f>#REF!+V57+Z57+AB57+AF57+AN57+AR57+AJ57</f>
        <v>#REF!</v>
      </c>
      <c r="AV57" s="427" t="e">
        <f t="shared" si="27"/>
        <v>#REF!</v>
      </c>
    </row>
    <row r="58" spans="1:56" ht="15" hidden="1" customHeight="1">
      <c r="A58" s="294" t="s">
        <v>60</v>
      </c>
      <c r="B58" s="295"/>
      <c r="C58" s="296"/>
      <c r="D58" s="296" t="e">
        <f>+#REF!</f>
        <v>#REF!</v>
      </c>
      <c r="E58" s="295"/>
      <c r="F58" s="296"/>
      <c r="G58" s="296"/>
      <c r="H58" s="296" t="e">
        <f>+#REF!</f>
        <v>#REF!</v>
      </c>
      <c r="I58" s="295"/>
      <c r="J58" s="296"/>
      <c r="K58" s="296"/>
      <c r="L58" s="296" t="e">
        <f>+#REF!</f>
        <v>#REF!</v>
      </c>
      <c r="M58" s="295"/>
      <c r="N58" s="296"/>
      <c r="O58" s="296"/>
      <c r="P58" s="296" t="e">
        <f>+#REF!</f>
        <v>#REF!</v>
      </c>
      <c r="Q58" s="295"/>
      <c r="R58" s="296"/>
      <c r="S58" s="296"/>
      <c r="T58" s="296" t="e">
        <f>+#REF!</f>
        <v>#REF!</v>
      </c>
      <c r="U58" s="296"/>
      <c r="V58" s="296" t="e">
        <f>+#REF!</f>
        <v>#REF!</v>
      </c>
      <c r="W58" s="296"/>
      <c r="X58" s="296" t="e">
        <f>+#REF!</f>
        <v>#REF!</v>
      </c>
      <c r="Y58" s="296"/>
      <c r="Z58" s="296" t="e">
        <f>+V60</f>
        <v>#REF!</v>
      </c>
      <c r="AA58" s="296"/>
      <c r="AB58" s="296" t="e">
        <f>+#REF!</f>
        <v>#REF!</v>
      </c>
      <c r="AC58" s="296"/>
      <c r="AD58" s="296" t="e">
        <f>+Z60</f>
        <v>#REF!</v>
      </c>
      <c r="AE58" s="201"/>
      <c r="AF58" s="201" t="e">
        <f>+#REF!</f>
        <v>#REF!</v>
      </c>
      <c r="AG58" s="201"/>
      <c r="AH58" s="296" t="e">
        <f>+AD60</f>
        <v>#REF!</v>
      </c>
      <c r="AI58" s="432"/>
      <c r="AJ58" s="296" t="e">
        <f>+#REF!</f>
        <v>#REF!</v>
      </c>
      <c r="AK58" s="296"/>
      <c r="AL58" s="296" t="e">
        <f>+AH60</f>
        <v>#REF!</v>
      </c>
      <c r="AM58" s="296"/>
      <c r="AN58" s="296" t="e">
        <f>+#REF!</f>
        <v>#REF!</v>
      </c>
      <c r="AO58" s="296"/>
      <c r="AP58" s="296" t="e">
        <f>+AL60</f>
        <v>#REF!</v>
      </c>
      <c r="AQ58" s="432"/>
      <c r="AR58" s="296" t="e">
        <f>+#REF!</f>
        <v>#REF!</v>
      </c>
      <c r="AS58" s="432"/>
      <c r="AT58" s="427" t="e">
        <f>#REF!+V58+Z58+AB58+AF58+AN58+AR58+AJ58</f>
        <v>#REF!</v>
      </c>
      <c r="AV58" s="427" t="e">
        <f t="shared" si="27"/>
        <v>#REF!</v>
      </c>
    </row>
    <row r="59" spans="1:56" s="133" customFormat="1" ht="8.25" hidden="1" customHeight="1">
      <c r="A59" s="256"/>
      <c r="B59" s="297"/>
      <c r="C59" s="287"/>
      <c r="D59" s="287"/>
      <c r="E59" s="297"/>
      <c r="F59" s="493"/>
      <c r="G59" s="287"/>
      <c r="H59" s="287"/>
      <c r="I59" s="297"/>
      <c r="J59" s="493"/>
      <c r="K59" s="287"/>
      <c r="L59" s="287"/>
      <c r="M59" s="297"/>
      <c r="N59" s="493"/>
      <c r="O59" s="287"/>
      <c r="P59" s="287"/>
      <c r="Q59" s="297"/>
      <c r="R59" s="287"/>
      <c r="S59" s="287"/>
      <c r="T59" s="287"/>
      <c r="U59" s="287"/>
      <c r="V59" s="287"/>
      <c r="W59" s="287"/>
      <c r="X59" s="287"/>
      <c r="Y59" s="287"/>
      <c r="Z59" s="287"/>
      <c r="AA59" s="287"/>
      <c r="AB59" s="287"/>
      <c r="AC59" s="287"/>
      <c r="AD59" s="287"/>
      <c r="AE59" s="198"/>
      <c r="AF59" s="198"/>
      <c r="AG59" s="198"/>
      <c r="AH59" s="287"/>
      <c r="AI59" s="433"/>
      <c r="AJ59" s="287"/>
      <c r="AK59" s="287"/>
      <c r="AL59" s="287"/>
      <c r="AM59" s="287"/>
      <c r="AN59" s="287"/>
      <c r="AO59" s="287"/>
      <c r="AP59" s="287"/>
      <c r="AQ59" s="433"/>
      <c r="AR59" s="287"/>
      <c r="AS59" s="433"/>
      <c r="AT59" s="427" t="e">
        <f>#REF!+V59+Z59+AB59+AF59+AN59+AR59+AJ59</f>
        <v>#REF!</v>
      </c>
      <c r="AV59" s="427" t="e">
        <f t="shared" si="27"/>
        <v>#REF!</v>
      </c>
    </row>
    <row r="60" spans="1:56" s="134" customFormat="1" ht="15.75" hidden="1" customHeight="1" thickBot="1">
      <c r="A60" s="289" t="s">
        <v>61</v>
      </c>
      <c r="B60" s="290"/>
      <c r="C60" s="293" t="s">
        <v>7</v>
      </c>
      <c r="D60" s="292" t="e">
        <f>+D53+D58</f>
        <v>#REF!</v>
      </c>
      <c r="E60" s="291" t="s">
        <v>7</v>
      </c>
      <c r="F60" s="292"/>
      <c r="G60" s="293" t="s">
        <v>7</v>
      </c>
      <c r="H60" s="292" t="e">
        <f>+H53+H58</f>
        <v>#REF!</v>
      </c>
      <c r="I60" s="291" t="s">
        <v>7</v>
      </c>
      <c r="J60" s="292"/>
      <c r="K60" s="293" t="s">
        <v>7</v>
      </c>
      <c r="L60" s="292" t="e">
        <f>+L53+L58</f>
        <v>#REF!</v>
      </c>
      <c r="M60" s="291" t="s">
        <v>7</v>
      </c>
      <c r="N60" s="292"/>
      <c r="O60" s="293" t="s">
        <v>7</v>
      </c>
      <c r="P60" s="292" t="e">
        <f>+P53+P58</f>
        <v>#REF!</v>
      </c>
      <c r="Q60" s="291" t="s">
        <v>7</v>
      </c>
      <c r="R60" s="292"/>
      <c r="S60" s="293" t="s">
        <v>7</v>
      </c>
      <c r="T60" s="292" t="e">
        <f>+T53+T58</f>
        <v>#REF!</v>
      </c>
      <c r="U60" s="293" t="s">
        <v>7</v>
      </c>
      <c r="V60" s="292" t="e">
        <f>+V53+V58</f>
        <v>#REF!</v>
      </c>
      <c r="W60" s="293" t="s">
        <v>7</v>
      </c>
      <c r="X60" s="292" t="e">
        <f>+X53+X58</f>
        <v>#REF!</v>
      </c>
      <c r="Y60" s="293" t="s">
        <v>7</v>
      </c>
      <c r="Z60" s="292" t="e">
        <f>+Z53+Z58</f>
        <v>#REF!</v>
      </c>
      <c r="AA60" s="293" t="s">
        <v>7</v>
      </c>
      <c r="AB60" s="292" t="e">
        <f>+AB53+AB58</f>
        <v>#REF!</v>
      </c>
      <c r="AC60" s="293" t="s">
        <v>7</v>
      </c>
      <c r="AD60" s="292" t="e">
        <f>+AD53+AD58</f>
        <v>#REF!</v>
      </c>
      <c r="AE60" s="200" t="s">
        <v>7</v>
      </c>
      <c r="AF60" s="199" t="e">
        <f>+AF53+AF58</f>
        <v>#REF!</v>
      </c>
      <c r="AG60" s="200" t="s">
        <v>7</v>
      </c>
      <c r="AH60" s="292" t="e">
        <f>+AH53+AH58</f>
        <v>#REF!</v>
      </c>
      <c r="AI60" s="431" t="s">
        <v>7</v>
      </c>
      <c r="AJ60" s="292" t="e">
        <f>+AJ53+AJ58</f>
        <v>#REF!</v>
      </c>
      <c r="AK60" s="293" t="s">
        <v>7</v>
      </c>
      <c r="AL60" s="292" t="e">
        <f>+AL53+AL58</f>
        <v>#REF!</v>
      </c>
      <c r="AM60" s="293" t="s">
        <v>7</v>
      </c>
      <c r="AN60" s="292" t="e">
        <f>+AN53+AN58</f>
        <v>#REF!</v>
      </c>
      <c r="AO60" s="293" t="s">
        <v>7</v>
      </c>
      <c r="AP60" s="292" t="e">
        <f>+AP53+AP58</f>
        <v>#REF!</v>
      </c>
      <c r="AQ60" s="431" t="s">
        <v>7</v>
      </c>
      <c r="AR60" s="292" t="e">
        <f>+AR53+AR58</f>
        <v>#REF!</v>
      </c>
      <c r="AS60" s="431" t="s">
        <v>7</v>
      </c>
      <c r="AT60" s="427" t="e">
        <f>#REF!+V60+Z60+AB60+AF60+AN60+AR60+AJ60</f>
        <v>#REF!</v>
      </c>
      <c r="AV60" s="427" t="e">
        <f t="shared" si="27"/>
        <v>#REF!</v>
      </c>
    </row>
    <row r="61" spans="1:56" s="135" customFormat="1" ht="24" hidden="1" customHeight="1" thickTop="1" thickBot="1">
      <c r="A61" s="298"/>
      <c r="B61" s="299"/>
      <c r="C61" s="300"/>
      <c r="D61" s="300"/>
      <c r="E61" s="299"/>
      <c r="F61" s="494"/>
      <c r="G61" s="300"/>
      <c r="H61" s="300"/>
      <c r="I61" s="299"/>
      <c r="J61" s="494"/>
      <c r="K61" s="300"/>
      <c r="L61" s="300"/>
      <c r="M61" s="299"/>
      <c r="N61" s="494"/>
      <c r="O61" s="300"/>
      <c r="P61" s="300"/>
      <c r="Q61" s="299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202"/>
      <c r="AF61" s="202"/>
      <c r="AG61" s="202"/>
      <c r="AH61" s="300"/>
      <c r="AI61" s="434"/>
      <c r="AJ61" s="300"/>
      <c r="AK61" s="300"/>
      <c r="AL61" s="300"/>
      <c r="AM61" s="300"/>
      <c r="AN61" s="300"/>
      <c r="AO61" s="300"/>
      <c r="AP61" s="300"/>
      <c r="AQ61" s="434"/>
      <c r="AR61" s="300"/>
      <c r="AS61" s="434"/>
      <c r="AT61" s="427" t="e">
        <f>#REF!+V61+Z61+AB61+AF61+AN61+AR61+AJ61</f>
        <v>#REF!</v>
      </c>
      <c r="AV61" s="427" t="e">
        <f t="shared" si="27"/>
        <v>#REF!</v>
      </c>
    </row>
    <row r="62" spans="1:56" ht="15" hidden="1" customHeight="1">
      <c r="A62" s="301" t="s">
        <v>62</v>
      </c>
      <c r="B62" s="302"/>
      <c r="C62" s="303"/>
      <c r="E62" s="302"/>
      <c r="G62" s="303"/>
      <c r="I62" s="302"/>
      <c r="K62" s="303"/>
      <c r="M62" s="302"/>
      <c r="O62" s="303"/>
      <c r="Q62" s="302"/>
      <c r="S62" s="303"/>
      <c r="U62" s="303"/>
      <c r="W62" s="303"/>
      <c r="Y62" s="303"/>
      <c r="AA62" s="303"/>
      <c r="AC62" s="303"/>
      <c r="AE62" s="203"/>
      <c r="AF62" s="191"/>
      <c r="AG62" s="203"/>
      <c r="AI62" s="435"/>
      <c r="AJ62" s="124"/>
      <c r="AK62" s="303"/>
      <c r="AM62" s="303"/>
      <c r="AN62" s="124"/>
      <c r="AO62" s="303"/>
      <c r="AQ62" s="435"/>
      <c r="AR62" s="124"/>
      <c r="AS62" s="435"/>
      <c r="AT62" s="427" t="e">
        <f>#REF!+V62+Z62+AB62+AF62+AN62+AR62+AJ62</f>
        <v>#REF!</v>
      </c>
      <c r="AV62" s="427" t="e">
        <f t="shared" si="27"/>
        <v>#REF!</v>
      </c>
    </row>
    <row r="63" spans="1:56" s="125" customFormat="1" ht="15" hidden="1" customHeight="1">
      <c r="A63" s="304"/>
      <c r="B63" s="288"/>
      <c r="C63" s="288"/>
      <c r="D63" s="124">
        <f>D53+TB!M94</f>
        <v>-500</v>
      </c>
      <c r="E63" s="288"/>
      <c r="F63" s="263"/>
      <c r="G63" s="288"/>
      <c r="H63" s="124">
        <f>H53+TB!S94</f>
        <v>0</v>
      </c>
      <c r="I63" s="288"/>
      <c r="J63" s="263">
        <f>J53+TB!T94</f>
        <v>0</v>
      </c>
      <c r="K63" s="288"/>
      <c r="L63" s="124">
        <f>L53+TB!Y94</f>
        <v>0</v>
      </c>
      <c r="M63" s="288"/>
      <c r="N63" s="263"/>
      <c r="O63" s="288"/>
      <c r="P63" s="124">
        <f>P53+TB!AE94</f>
        <v>11553.98</v>
      </c>
      <c r="Q63" s="288"/>
      <c r="R63" s="124"/>
      <c r="S63" s="288"/>
      <c r="T63" s="124">
        <f>T53+TB!AK94</f>
        <v>0</v>
      </c>
      <c r="U63" s="288"/>
      <c r="V63" s="124"/>
      <c r="W63" s="288"/>
      <c r="X63" s="124">
        <f>X53+TB!AQ94</f>
        <v>0</v>
      </c>
      <c r="Y63" s="288"/>
      <c r="Z63" s="124">
        <f>Z53+TB!AR94</f>
        <v>11553.98</v>
      </c>
      <c r="AA63" s="288"/>
      <c r="AB63" s="124">
        <f>AB53+TB!AG94</f>
        <v>0</v>
      </c>
      <c r="AC63" s="288"/>
      <c r="AD63" s="124"/>
      <c r="AE63" s="195"/>
      <c r="AF63" s="191">
        <f>AF53+TB!AK94</f>
        <v>0</v>
      </c>
      <c r="AG63" s="195"/>
      <c r="AH63" s="124"/>
      <c r="AI63" s="436"/>
      <c r="AJ63" s="124">
        <f>AJ53+TB!AO94</f>
        <v>0</v>
      </c>
      <c r="AK63" s="288"/>
      <c r="AL63" s="124"/>
      <c r="AM63" s="288"/>
      <c r="AN63" s="124">
        <f>AN53+TB!AS94</f>
        <v>0</v>
      </c>
      <c r="AO63" s="288"/>
      <c r="AP63" s="124"/>
      <c r="AQ63" s="436"/>
      <c r="AR63" s="124">
        <f>AR53+TB!AW94</f>
        <v>0</v>
      </c>
      <c r="AS63" s="436"/>
      <c r="AT63" s="427">
        <f>AT53+TB!AF94</f>
        <v>11553.98</v>
      </c>
      <c r="AV63" s="427">
        <f>AV53+TB!AH94</f>
        <v>0</v>
      </c>
    </row>
    <row r="64" spans="1:56" ht="15" hidden="1" customHeight="1">
      <c r="A64" s="279"/>
      <c r="B64" s="305"/>
      <c r="C64" s="288"/>
      <c r="E64" s="288"/>
      <c r="G64" s="288"/>
      <c r="I64" s="288"/>
      <c r="K64" s="288"/>
      <c r="M64" s="288"/>
      <c r="O64" s="288"/>
      <c r="Q64" s="288"/>
      <c r="S64" s="288"/>
      <c r="U64" s="288"/>
      <c r="W64" s="288"/>
      <c r="Y64" s="288"/>
      <c r="AA64" s="288"/>
      <c r="AC64" s="288"/>
      <c r="AE64" s="195"/>
      <c r="AF64" s="192"/>
      <c r="AG64" s="195"/>
      <c r="AI64" s="436"/>
      <c r="AK64" s="288"/>
      <c r="AM64" s="288"/>
      <c r="AO64" s="288"/>
      <c r="AQ64" s="436"/>
      <c r="AS64" s="436"/>
    </row>
    <row r="65" spans="1:45" ht="15" hidden="1" customHeight="1">
      <c r="A65" s="279"/>
      <c r="B65" s="305"/>
      <c r="C65" s="288"/>
      <c r="E65" s="288"/>
      <c r="G65" s="288"/>
      <c r="I65" s="288"/>
      <c r="K65" s="288"/>
      <c r="M65" s="288"/>
      <c r="O65" s="288"/>
      <c r="Q65" s="288"/>
      <c r="S65" s="288"/>
      <c r="U65" s="288"/>
      <c r="W65" s="288"/>
      <c r="Y65" s="288"/>
      <c r="AA65" s="288"/>
      <c r="AC65" s="288"/>
      <c r="AE65" s="195"/>
      <c r="AF65" s="192"/>
      <c r="AG65" s="195"/>
      <c r="AI65" s="436"/>
      <c r="AK65" s="288"/>
      <c r="AM65" s="288"/>
      <c r="AO65" s="288"/>
      <c r="AQ65" s="436"/>
      <c r="AS65" s="436"/>
    </row>
    <row r="66" spans="1:45" ht="15" hidden="1" customHeight="1">
      <c r="A66" s="294"/>
      <c r="B66" s="295"/>
      <c r="C66" s="296"/>
      <c r="E66" s="296"/>
      <c r="G66" s="296"/>
      <c r="I66" s="296"/>
      <c r="K66" s="296"/>
      <c r="M66" s="296"/>
      <c r="O66" s="296"/>
      <c r="Q66" s="296"/>
      <c r="S66" s="296"/>
      <c r="U66" s="296"/>
      <c r="W66" s="296"/>
      <c r="Y66" s="296"/>
      <c r="AA66" s="296"/>
      <c r="AC66" s="296"/>
      <c r="AE66" s="201"/>
      <c r="AF66" s="192"/>
      <c r="AG66" s="201"/>
      <c r="AI66" s="432"/>
      <c r="AK66" s="296"/>
      <c r="AM66" s="296"/>
      <c r="AO66" s="296"/>
      <c r="AQ66" s="432"/>
      <c r="AS66" s="432"/>
    </row>
    <row r="67" spans="1:45" ht="15" hidden="1" customHeight="1">
      <c r="A67" s="294"/>
      <c r="B67" s="295"/>
      <c r="C67" s="296"/>
      <c r="E67" s="296"/>
      <c r="G67" s="296"/>
      <c r="I67" s="296"/>
      <c r="K67" s="296"/>
      <c r="M67" s="296"/>
      <c r="O67" s="296"/>
      <c r="Q67" s="296"/>
      <c r="S67" s="296"/>
      <c r="U67" s="296"/>
      <c r="W67" s="296"/>
      <c r="Y67" s="296"/>
      <c r="AA67" s="296"/>
      <c r="AC67" s="296"/>
      <c r="AE67" s="201"/>
      <c r="AF67" s="192"/>
      <c r="AG67" s="201"/>
      <c r="AI67" s="432"/>
      <c r="AK67" s="296"/>
      <c r="AM67" s="296"/>
      <c r="AO67" s="296"/>
      <c r="AQ67" s="432"/>
      <c r="AS67" s="432"/>
    </row>
    <row r="68" spans="1:45" ht="15" hidden="1" customHeight="1">
      <c r="A68" s="294" t="s">
        <v>63</v>
      </c>
      <c r="B68" s="295"/>
      <c r="C68" s="296"/>
      <c r="E68" s="296"/>
      <c r="G68" s="296"/>
      <c r="I68" s="296"/>
      <c r="K68" s="296"/>
      <c r="M68" s="296"/>
      <c r="O68" s="296"/>
      <c r="Q68" s="296"/>
      <c r="S68" s="296"/>
      <c r="U68" s="296"/>
      <c r="W68" s="296"/>
      <c r="Y68" s="296"/>
      <c r="AA68" s="296"/>
      <c r="AC68" s="296"/>
      <c r="AE68" s="201"/>
      <c r="AF68" s="192"/>
      <c r="AG68" s="201"/>
      <c r="AI68" s="432"/>
      <c r="AK68" s="296"/>
      <c r="AM68" s="296"/>
      <c r="AO68" s="296"/>
      <c r="AQ68" s="432"/>
      <c r="AS68" s="432"/>
    </row>
    <row r="69" spans="1:45" ht="15" hidden="1" customHeight="1">
      <c r="A69" s="294"/>
      <c r="B69" s="295"/>
      <c r="C69" s="296"/>
      <c r="E69" s="296"/>
      <c r="G69" s="296"/>
      <c r="I69" s="296"/>
      <c r="K69" s="296"/>
      <c r="M69" s="296"/>
      <c r="O69" s="296"/>
      <c r="Q69" s="296"/>
      <c r="S69" s="296"/>
      <c r="U69" s="296"/>
      <c r="W69" s="296"/>
      <c r="Y69" s="296"/>
      <c r="AA69" s="296"/>
      <c r="AC69" s="296"/>
      <c r="AE69" s="201"/>
      <c r="AF69" s="192"/>
      <c r="AG69" s="201"/>
      <c r="AI69" s="432"/>
      <c r="AK69" s="296"/>
      <c r="AM69" s="296"/>
      <c r="AO69" s="296"/>
      <c r="AQ69" s="432"/>
      <c r="AS69" s="432"/>
    </row>
    <row r="70" spans="1:45" ht="15" hidden="1" customHeight="1">
      <c r="A70" s="279" t="s">
        <v>64</v>
      </c>
      <c r="B70" s="305"/>
      <c r="C70" s="288"/>
      <c r="E70" s="288"/>
      <c r="G70" s="288"/>
      <c r="I70" s="288"/>
      <c r="K70" s="288"/>
      <c r="M70" s="288"/>
      <c r="O70" s="288"/>
      <c r="Q70" s="288"/>
      <c r="S70" s="288"/>
      <c r="U70" s="288"/>
      <c r="W70" s="288"/>
      <c r="Y70" s="288"/>
      <c r="AA70" s="288"/>
      <c r="AC70" s="288"/>
      <c r="AE70" s="195"/>
      <c r="AF70" s="192"/>
      <c r="AG70" s="195"/>
      <c r="AI70" s="436"/>
      <c r="AK70" s="288"/>
      <c r="AM70" s="288"/>
      <c r="AO70" s="288"/>
      <c r="AQ70" s="436"/>
      <c r="AS70" s="436"/>
    </row>
    <row r="71" spans="1:45" ht="15" hidden="1" customHeight="1">
      <c r="A71" s="279" t="s">
        <v>65</v>
      </c>
      <c r="B71" s="305"/>
      <c r="C71" s="288"/>
      <c r="E71" s="288"/>
      <c r="G71" s="288"/>
      <c r="I71" s="288"/>
      <c r="K71" s="288"/>
      <c r="M71" s="288"/>
      <c r="O71" s="288"/>
      <c r="Q71" s="288"/>
      <c r="S71" s="288"/>
      <c r="U71" s="288"/>
      <c r="W71" s="288"/>
      <c r="Y71" s="288"/>
      <c r="AA71" s="288"/>
      <c r="AC71" s="288"/>
      <c r="AE71" s="195"/>
      <c r="AF71" s="192"/>
      <c r="AG71" s="195"/>
      <c r="AI71" s="436"/>
      <c r="AK71" s="288"/>
      <c r="AM71" s="288"/>
      <c r="AO71" s="288"/>
      <c r="AQ71" s="436"/>
      <c r="AS71" s="436"/>
    </row>
    <row r="72" spans="1:45" ht="15" hidden="1" customHeight="1">
      <c r="A72" s="279" t="s">
        <v>66</v>
      </c>
      <c r="B72" s="305"/>
      <c r="C72" s="288"/>
      <c r="E72" s="288"/>
      <c r="G72" s="288"/>
      <c r="I72" s="288"/>
      <c r="K72" s="288"/>
      <c r="M72" s="288"/>
      <c r="O72" s="288"/>
      <c r="Q72" s="288"/>
      <c r="S72" s="288"/>
      <c r="U72" s="288"/>
      <c r="W72" s="288"/>
      <c r="Y72" s="288"/>
      <c r="AA72" s="288"/>
      <c r="AC72" s="288"/>
      <c r="AE72" s="195"/>
      <c r="AF72" s="192"/>
      <c r="AG72" s="195"/>
      <c r="AI72" s="436"/>
      <c r="AK72" s="288"/>
      <c r="AM72" s="288"/>
      <c r="AO72" s="288"/>
      <c r="AQ72" s="436"/>
      <c r="AS72" s="436"/>
    </row>
    <row r="73" spans="1:45" ht="15" hidden="1" customHeight="1">
      <c r="A73" s="279" t="s">
        <v>67</v>
      </c>
      <c r="B73" s="305"/>
      <c r="C73" s="288"/>
      <c r="E73" s="288"/>
      <c r="G73" s="288"/>
      <c r="I73" s="288"/>
      <c r="K73" s="288"/>
      <c r="M73" s="288"/>
      <c r="O73" s="288"/>
      <c r="Q73" s="288"/>
      <c r="S73" s="288"/>
      <c r="U73" s="288"/>
      <c r="W73" s="288"/>
      <c r="Y73" s="288"/>
      <c r="AA73" s="288"/>
      <c r="AC73" s="288"/>
      <c r="AE73" s="195"/>
      <c r="AF73" s="192"/>
      <c r="AG73" s="195"/>
      <c r="AI73" s="436"/>
      <c r="AK73" s="288"/>
      <c r="AM73" s="288"/>
      <c r="AO73" s="288"/>
      <c r="AQ73" s="436"/>
      <c r="AS73" s="436"/>
    </row>
    <row r="74" spans="1:45" ht="15" hidden="1" customHeight="1">
      <c r="A74" s="279" t="s">
        <v>68</v>
      </c>
      <c r="B74" s="305"/>
      <c r="C74" s="288"/>
      <c r="E74" s="288"/>
      <c r="G74" s="288"/>
      <c r="I74" s="288"/>
      <c r="K74" s="288"/>
      <c r="M74" s="288"/>
      <c r="O74" s="288"/>
      <c r="Q74" s="288"/>
      <c r="S74" s="288"/>
      <c r="U74" s="288"/>
      <c r="W74" s="288"/>
      <c r="Y74" s="288"/>
      <c r="AA74" s="288"/>
      <c r="AC74" s="288"/>
      <c r="AE74" s="195"/>
      <c r="AF74" s="192"/>
      <c r="AG74" s="195"/>
      <c r="AI74" s="436"/>
      <c r="AK74" s="288"/>
      <c r="AM74" s="288"/>
      <c r="AO74" s="288"/>
      <c r="AQ74" s="436"/>
      <c r="AS74" s="436"/>
    </row>
    <row r="75" spans="1:45" ht="15" hidden="1" customHeight="1">
      <c r="A75" s="279" t="s">
        <v>42</v>
      </c>
      <c r="B75" s="305"/>
      <c r="C75" s="288"/>
      <c r="E75" s="288"/>
      <c r="G75" s="288"/>
      <c r="I75" s="288"/>
      <c r="K75" s="288"/>
      <c r="M75" s="288"/>
      <c r="O75" s="288"/>
      <c r="Q75" s="288"/>
      <c r="S75" s="288"/>
      <c r="U75" s="288"/>
      <c r="W75" s="288"/>
      <c r="Y75" s="288"/>
      <c r="AA75" s="288"/>
      <c r="AC75" s="288"/>
      <c r="AE75" s="195"/>
      <c r="AF75" s="192"/>
      <c r="AG75" s="195"/>
      <c r="AI75" s="436"/>
      <c r="AK75" s="288"/>
      <c r="AM75" s="288"/>
      <c r="AO75" s="288"/>
      <c r="AQ75" s="436"/>
      <c r="AS75" s="436"/>
    </row>
    <row r="76" spans="1:45" ht="15" hidden="1" customHeight="1">
      <c r="A76" s="279" t="s">
        <v>69</v>
      </c>
      <c r="B76" s="305"/>
      <c r="C76" s="288"/>
      <c r="E76" s="288"/>
      <c r="G76" s="288"/>
      <c r="I76" s="288"/>
      <c r="K76" s="288"/>
      <c r="M76" s="288"/>
      <c r="O76" s="288"/>
      <c r="Q76" s="288"/>
      <c r="S76" s="288"/>
      <c r="U76" s="288"/>
      <c r="W76" s="288"/>
      <c r="Y76" s="288"/>
      <c r="AA76" s="288"/>
      <c r="AC76" s="288"/>
      <c r="AE76" s="195"/>
      <c r="AF76" s="192"/>
      <c r="AG76" s="195"/>
      <c r="AI76" s="436"/>
      <c r="AK76" s="288"/>
      <c r="AM76" s="288"/>
      <c r="AO76" s="288"/>
      <c r="AQ76" s="436"/>
      <c r="AS76" s="436"/>
    </row>
    <row r="77" spans="1:45" ht="15" hidden="1" customHeight="1">
      <c r="A77" s="279" t="s">
        <v>70</v>
      </c>
      <c r="B77" s="305"/>
      <c r="C77" s="288"/>
      <c r="E77" s="288"/>
      <c r="G77" s="288"/>
      <c r="I77" s="288"/>
      <c r="K77" s="288"/>
      <c r="M77" s="288"/>
      <c r="O77" s="288"/>
      <c r="Q77" s="288"/>
      <c r="S77" s="288"/>
      <c r="U77" s="288"/>
      <c r="W77" s="288"/>
      <c r="Y77" s="288"/>
      <c r="AA77" s="288"/>
      <c r="AC77" s="288"/>
      <c r="AE77" s="195"/>
      <c r="AF77" s="192"/>
      <c r="AG77" s="195"/>
      <c r="AI77" s="436"/>
      <c r="AK77" s="288"/>
      <c r="AM77" s="288"/>
      <c r="AO77" s="288"/>
      <c r="AQ77" s="436"/>
      <c r="AS77" s="436"/>
    </row>
    <row r="78" spans="1:45" ht="15" hidden="1" customHeight="1">
      <c r="A78" s="279" t="s">
        <v>71</v>
      </c>
      <c r="B78" s="305"/>
      <c r="C78" s="288"/>
      <c r="E78" s="288"/>
      <c r="G78" s="288"/>
      <c r="I78" s="288"/>
      <c r="K78" s="288"/>
      <c r="M78" s="288"/>
      <c r="O78" s="288"/>
      <c r="Q78" s="288"/>
      <c r="S78" s="288"/>
      <c r="U78" s="288"/>
      <c r="W78" s="288"/>
      <c r="Y78" s="288"/>
      <c r="AA78" s="288"/>
      <c r="AC78" s="288"/>
      <c r="AE78" s="195"/>
      <c r="AF78" s="192"/>
      <c r="AG78" s="195"/>
      <c r="AI78" s="436"/>
      <c r="AK78" s="288"/>
      <c r="AM78" s="288"/>
      <c r="AO78" s="288"/>
      <c r="AQ78" s="436"/>
      <c r="AS78" s="436"/>
    </row>
    <row r="79" spans="1:45" ht="15" hidden="1" customHeight="1">
      <c r="A79" s="306"/>
      <c r="B79" s="307"/>
      <c r="C79" s="308"/>
      <c r="E79" s="308"/>
      <c r="G79" s="308"/>
      <c r="I79" s="308"/>
      <c r="K79" s="308"/>
      <c r="M79" s="308"/>
      <c r="O79" s="308"/>
      <c r="Q79" s="308"/>
      <c r="S79" s="308"/>
      <c r="U79" s="308"/>
      <c r="W79" s="308"/>
      <c r="Y79" s="308"/>
      <c r="AA79" s="308"/>
      <c r="AC79" s="308"/>
      <c r="AE79" s="204"/>
      <c r="AF79" s="192"/>
      <c r="AG79" s="204"/>
      <c r="AI79" s="437"/>
      <c r="AK79" s="308"/>
      <c r="AM79" s="308"/>
      <c r="AO79" s="308"/>
      <c r="AQ79" s="437"/>
      <c r="AS79" s="437"/>
    </row>
    <row r="80" spans="1:45" ht="15" hidden="1" customHeight="1">
      <c r="A80" s="279" t="s">
        <v>72</v>
      </c>
      <c r="B80" s="305"/>
      <c r="C80" s="288"/>
      <c r="E80" s="288"/>
      <c r="G80" s="288"/>
      <c r="I80" s="288"/>
      <c r="K80" s="288"/>
      <c r="M80" s="288"/>
      <c r="O80" s="288"/>
      <c r="Q80" s="288"/>
      <c r="S80" s="288"/>
      <c r="U80" s="288"/>
      <c r="W80" s="288"/>
      <c r="Y80" s="288"/>
      <c r="AA80" s="288"/>
      <c r="AC80" s="288"/>
      <c r="AE80" s="195"/>
      <c r="AF80" s="192"/>
      <c r="AG80" s="195"/>
      <c r="AI80" s="436"/>
      <c r="AK80" s="288"/>
      <c r="AM80" s="288"/>
      <c r="AO80" s="288"/>
      <c r="AQ80" s="436"/>
      <c r="AS80" s="436"/>
    </row>
    <row r="81" spans="1:45" ht="15" hidden="1" customHeight="1">
      <c r="A81" s="279" t="s">
        <v>73</v>
      </c>
      <c r="B81" s="305"/>
      <c r="C81" s="288"/>
      <c r="E81" s="288"/>
      <c r="G81" s="288"/>
      <c r="I81" s="288"/>
      <c r="K81" s="288"/>
      <c r="M81" s="288"/>
      <c r="O81" s="288"/>
      <c r="Q81" s="288"/>
      <c r="S81" s="288"/>
      <c r="U81" s="288"/>
      <c r="W81" s="288"/>
      <c r="Y81" s="288"/>
      <c r="AA81" s="288"/>
      <c r="AC81" s="288"/>
      <c r="AE81" s="195"/>
      <c r="AF81" s="192"/>
      <c r="AG81" s="195"/>
      <c r="AI81" s="436"/>
      <c r="AK81" s="288"/>
      <c r="AM81" s="288"/>
      <c r="AO81" s="288"/>
      <c r="AQ81" s="436"/>
      <c r="AS81" s="436"/>
    </row>
    <row r="82" spans="1:45" ht="15" hidden="1" customHeight="1">
      <c r="A82" s="279"/>
      <c r="B82" s="305"/>
      <c r="C82" s="288"/>
      <c r="E82" s="288"/>
      <c r="G82" s="288"/>
      <c r="I82" s="288"/>
      <c r="K82" s="288"/>
      <c r="M82" s="288"/>
      <c r="O82" s="288"/>
      <c r="Q82" s="288"/>
      <c r="S82" s="288"/>
      <c r="U82" s="288"/>
      <c r="W82" s="288"/>
      <c r="Y82" s="288"/>
      <c r="AA82" s="288"/>
      <c r="AC82" s="288"/>
      <c r="AE82" s="195"/>
      <c r="AF82" s="192"/>
      <c r="AG82" s="195"/>
      <c r="AI82" s="436"/>
      <c r="AK82" s="288"/>
      <c r="AM82" s="288"/>
      <c r="AO82" s="288"/>
      <c r="AQ82" s="436"/>
      <c r="AS82" s="436"/>
    </row>
    <row r="83" spans="1:45" ht="15" hidden="1" customHeight="1">
      <c r="A83" s="279" t="s">
        <v>74</v>
      </c>
      <c r="B83" s="305"/>
      <c r="C83" s="288"/>
      <c r="E83" s="288"/>
      <c r="G83" s="288"/>
      <c r="I83" s="288"/>
      <c r="K83" s="288"/>
      <c r="M83" s="288"/>
      <c r="O83" s="288"/>
      <c r="Q83" s="288"/>
      <c r="S83" s="288"/>
      <c r="U83" s="288"/>
      <c r="W83" s="288"/>
      <c r="Y83" s="288"/>
      <c r="AA83" s="288"/>
      <c r="AC83" s="288"/>
      <c r="AE83" s="195"/>
      <c r="AF83" s="192"/>
      <c r="AG83" s="195"/>
      <c r="AI83" s="436"/>
      <c r="AK83" s="288"/>
      <c r="AM83" s="288"/>
      <c r="AO83" s="288"/>
      <c r="AQ83" s="436"/>
      <c r="AS83" s="436"/>
    </row>
    <row r="84" spans="1:45" ht="15" hidden="1" customHeight="1">
      <c r="AE84" s="191"/>
      <c r="AF84" s="192"/>
      <c r="AG84" s="191"/>
    </row>
    <row r="85" spans="1:45" ht="15" hidden="1" customHeight="1">
      <c r="A85" s="119" t="s">
        <v>75</v>
      </c>
      <c r="AE85" s="191"/>
      <c r="AF85" s="192"/>
      <c r="AG85" s="191"/>
    </row>
    <row r="86" spans="1:45" ht="15" hidden="1" customHeight="1">
      <c r="A86" s="119" t="s">
        <v>76</v>
      </c>
      <c r="AE86" s="191"/>
      <c r="AF86" s="192"/>
      <c r="AG86" s="191"/>
    </row>
    <row r="87" spans="1:45" ht="15" hidden="1" customHeight="1">
      <c r="A87" s="119" t="s">
        <v>77</v>
      </c>
      <c r="AE87" s="191"/>
      <c r="AF87" s="192"/>
      <c r="AG87" s="191"/>
    </row>
    <row r="88" spans="1:45" ht="15" hidden="1" customHeight="1">
      <c r="A88" s="119" t="s">
        <v>78</v>
      </c>
      <c r="AE88" s="191"/>
      <c r="AF88" s="192"/>
      <c r="AG88" s="191"/>
    </row>
    <row r="89" spans="1:45" ht="15" hidden="1" customHeight="1">
      <c r="AE89" s="191"/>
      <c r="AF89" s="192"/>
      <c r="AG89" s="191"/>
    </row>
    <row r="90" spans="1:45" ht="15" hidden="1" customHeight="1">
      <c r="AE90" s="191"/>
      <c r="AF90" s="192"/>
      <c r="AG90" s="191"/>
    </row>
    <row r="91" spans="1:45" ht="15" hidden="1" customHeight="1">
      <c r="AE91" s="191"/>
      <c r="AF91" s="192"/>
      <c r="AG91" s="191"/>
    </row>
    <row r="92" spans="1:45" ht="15" hidden="1" customHeight="1">
      <c r="A92" s="119" t="s">
        <v>79</v>
      </c>
      <c r="AE92" s="191"/>
      <c r="AF92" s="192"/>
      <c r="AG92" s="191"/>
    </row>
    <row r="93" spans="1:45" ht="15" hidden="1" customHeight="1">
      <c r="AE93" s="191"/>
      <c r="AF93" s="192"/>
      <c r="AG93" s="191"/>
    </row>
    <row r="94" spans="1:45" ht="15" hidden="1" customHeight="1">
      <c r="AE94" s="191"/>
      <c r="AF94" s="192"/>
      <c r="AG94" s="191"/>
    </row>
    <row r="95" spans="1:45" ht="15" hidden="1" customHeight="1">
      <c r="AE95" s="191"/>
      <c r="AF95" s="192"/>
      <c r="AG95" s="191"/>
    </row>
    <row r="96" spans="1:45" ht="15" hidden="1" customHeight="1">
      <c r="AE96" s="191"/>
      <c r="AF96" s="192"/>
      <c r="AG96" s="191"/>
    </row>
    <row r="97" spans="31:33" ht="15" hidden="1" customHeight="1">
      <c r="AE97" s="191"/>
      <c r="AF97" s="192"/>
      <c r="AG97" s="191"/>
    </row>
    <row r="98" spans="31:33" ht="15" hidden="1" customHeight="1">
      <c r="AE98" s="191"/>
      <c r="AF98" s="192"/>
      <c r="AG98" s="191"/>
    </row>
    <row r="99" spans="31:33" ht="15" hidden="1" customHeight="1">
      <c r="AE99" s="191"/>
      <c r="AF99" s="192"/>
      <c r="AG99" s="191"/>
    </row>
    <row r="100" spans="31:33" ht="15" hidden="1" customHeight="1">
      <c r="AE100" s="191"/>
      <c r="AF100" s="192"/>
      <c r="AG100" s="191"/>
    </row>
    <row r="101" spans="31:33" ht="15" hidden="1" customHeight="1">
      <c r="AE101" s="191"/>
      <c r="AF101" s="192"/>
      <c r="AG101" s="191"/>
    </row>
    <row r="102" spans="31:33" ht="15" hidden="1" customHeight="1">
      <c r="AE102" s="191"/>
      <c r="AF102" s="192"/>
      <c r="AG102" s="191"/>
    </row>
    <row r="103" spans="31:33" ht="15" hidden="1" customHeight="1">
      <c r="AE103" s="191"/>
      <c r="AF103" s="192"/>
      <c r="AG103" s="191"/>
    </row>
    <row r="104" spans="31:33" ht="15" hidden="1" customHeight="1">
      <c r="AE104" s="191"/>
      <c r="AF104" s="192"/>
      <c r="AG104" s="191"/>
    </row>
    <row r="105" spans="31:33" ht="15" hidden="1" customHeight="1">
      <c r="AE105" s="191"/>
      <c r="AF105" s="192"/>
      <c r="AG105" s="191"/>
    </row>
    <row r="106" spans="31:33" ht="15" hidden="1" customHeight="1">
      <c r="AE106" s="191"/>
      <c r="AF106" s="192"/>
      <c r="AG106" s="191"/>
    </row>
    <row r="107" spans="31:33" ht="15" hidden="1" customHeight="1">
      <c r="AE107" s="191"/>
      <c r="AF107" s="192"/>
      <c r="AG107" s="191"/>
    </row>
    <row r="108" spans="31:33" ht="15" hidden="1" customHeight="1">
      <c r="AE108" s="191"/>
      <c r="AF108" s="192"/>
      <c r="AG108" s="191"/>
    </row>
    <row r="109" spans="31:33" ht="15" hidden="1" customHeight="1">
      <c r="AE109" s="191"/>
      <c r="AF109" s="192"/>
      <c r="AG109" s="191"/>
    </row>
    <row r="110" spans="31:33" ht="15" hidden="1" customHeight="1">
      <c r="AE110" s="191"/>
      <c r="AF110" s="192"/>
      <c r="AG110" s="191"/>
    </row>
    <row r="111" spans="31:33" ht="15" hidden="1" customHeight="1">
      <c r="AE111" s="191"/>
      <c r="AF111" s="192"/>
      <c r="AG111" s="191"/>
    </row>
    <row r="112" spans="31:33" ht="15" hidden="1" customHeight="1">
      <c r="AE112" s="191"/>
      <c r="AF112" s="192"/>
      <c r="AG112" s="191"/>
    </row>
    <row r="113" spans="31:33" ht="15" hidden="1" customHeight="1">
      <c r="AE113" s="191"/>
      <c r="AF113" s="192"/>
      <c r="AG113" s="191"/>
    </row>
    <row r="114" spans="31:33" ht="15" hidden="1" customHeight="1">
      <c r="AE114" s="191"/>
      <c r="AF114" s="192"/>
      <c r="AG114" s="191"/>
    </row>
    <row r="115" spans="31:33" ht="15" hidden="1" customHeight="1">
      <c r="AE115" s="191"/>
      <c r="AF115" s="192"/>
      <c r="AG115" s="191"/>
    </row>
    <row r="116" spans="31:33" ht="15" hidden="1" customHeight="1">
      <c r="AE116" s="191"/>
      <c r="AF116" s="192"/>
      <c r="AG116" s="191"/>
    </row>
    <row r="117" spans="31:33" ht="15" hidden="1" customHeight="1">
      <c r="AE117" s="191"/>
      <c r="AF117" s="192"/>
      <c r="AG117" s="191"/>
    </row>
    <row r="118" spans="31:33" ht="15" hidden="1" customHeight="1">
      <c r="AE118" s="191"/>
      <c r="AF118" s="192"/>
      <c r="AG118" s="191"/>
    </row>
    <row r="119" spans="31:33" ht="15" hidden="1" customHeight="1">
      <c r="AE119" s="191"/>
      <c r="AF119" s="192"/>
      <c r="AG119" s="191"/>
    </row>
    <row r="120" spans="31:33" ht="15" hidden="1" customHeight="1">
      <c r="AE120" s="191"/>
      <c r="AF120" s="192"/>
      <c r="AG120" s="191"/>
    </row>
    <row r="121" spans="31:33" ht="15" hidden="1" customHeight="1">
      <c r="AE121" s="191"/>
      <c r="AF121" s="192"/>
      <c r="AG121" s="191"/>
    </row>
    <row r="122" spans="31:33" ht="15.75" thickTop="1">
      <c r="AE122" s="191"/>
      <c r="AF122" s="192"/>
      <c r="AG122" s="191"/>
    </row>
    <row r="123" spans="31:33">
      <c r="AE123" s="191"/>
      <c r="AF123" s="192"/>
      <c r="AG123" s="191"/>
    </row>
    <row r="124" spans="31:33">
      <c r="AE124" s="191"/>
      <c r="AF124" s="192"/>
      <c r="AG124" s="191"/>
    </row>
    <row r="125" spans="31:33">
      <c r="AE125" s="191"/>
      <c r="AF125" s="192"/>
      <c r="AG125" s="191"/>
    </row>
    <row r="126" spans="31:33">
      <c r="AE126" s="191"/>
      <c r="AF126" s="192"/>
      <c r="AG126" s="191"/>
    </row>
    <row r="127" spans="31:33">
      <c r="AE127" s="191"/>
      <c r="AF127" s="192"/>
      <c r="AG127" s="191"/>
    </row>
    <row r="128" spans="31:33">
      <c r="AE128" s="191"/>
      <c r="AF128" s="192"/>
      <c r="AG128" s="191"/>
    </row>
    <row r="129" spans="31:33">
      <c r="AE129" s="191"/>
      <c r="AF129" s="192"/>
      <c r="AG129" s="191"/>
    </row>
    <row r="130" spans="31:33">
      <c r="AE130" s="191"/>
      <c r="AF130" s="192"/>
      <c r="AG130" s="191"/>
    </row>
    <row r="131" spans="31:33">
      <c r="AE131" s="191"/>
      <c r="AF131" s="192"/>
      <c r="AG131" s="191"/>
    </row>
    <row r="132" spans="31:33">
      <c r="AE132" s="191"/>
      <c r="AF132" s="192"/>
      <c r="AG132" s="191"/>
    </row>
    <row r="133" spans="31:33">
      <c r="AE133" s="191"/>
      <c r="AF133" s="192"/>
      <c r="AG133" s="191"/>
    </row>
    <row r="134" spans="31:33">
      <c r="AE134" s="191"/>
      <c r="AF134" s="192"/>
      <c r="AG134" s="191"/>
    </row>
    <row r="135" spans="31:33">
      <c r="AE135" s="191"/>
      <c r="AF135" s="192"/>
      <c r="AG135" s="191"/>
    </row>
    <row r="136" spans="31:33">
      <c r="AE136" s="191"/>
      <c r="AF136" s="192"/>
      <c r="AG136" s="191"/>
    </row>
    <row r="137" spans="31:33">
      <c r="AE137" s="191"/>
      <c r="AF137" s="192"/>
      <c r="AG137" s="191"/>
    </row>
    <row r="138" spans="31:33">
      <c r="AE138" s="191"/>
      <c r="AF138" s="192"/>
      <c r="AG138" s="191"/>
    </row>
    <row r="139" spans="31:33">
      <c r="AE139" s="191"/>
      <c r="AF139" s="192"/>
      <c r="AG139" s="191"/>
    </row>
    <row r="140" spans="31:33">
      <c r="AE140" s="191"/>
      <c r="AF140" s="192"/>
      <c r="AG140" s="191"/>
    </row>
    <row r="141" spans="31:33">
      <c r="AE141" s="191"/>
      <c r="AF141" s="192"/>
      <c r="AG141" s="191"/>
    </row>
    <row r="142" spans="31:33">
      <c r="AE142" s="191"/>
      <c r="AF142" s="192"/>
      <c r="AG142" s="191"/>
    </row>
    <row r="143" spans="31:33">
      <c r="AE143" s="191"/>
      <c r="AF143" s="192"/>
      <c r="AG143" s="191"/>
    </row>
    <row r="144" spans="31:33">
      <c r="AE144" s="191"/>
      <c r="AF144" s="192"/>
      <c r="AG144" s="191"/>
    </row>
    <row r="145" spans="31:33">
      <c r="AE145" s="191"/>
      <c r="AF145" s="192"/>
      <c r="AG145" s="191"/>
    </row>
    <row r="146" spans="31:33">
      <c r="AE146" s="191"/>
      <c r="AF146" s="192"/>
      <c r="AG146" s="191"/>
    </row>
    <row r="147" spans="31:33">
      <c r="AE147" s="191"/>
      <c r="AF147" s="192"/>
      <c r="AG147" s="191"/>
    </row>
    <row r="148" spans="31:33">
      <c r="AE148" s="191"/>
      <c r="AF148" s="192"/>
      <c r="AG148" s="191"/>
    </row>
    <row r="149" spans="31:33">
      <c r="AE149" s="191"/>
      <c r="AF149" s="192"/>
      <c r="AG149" s="191"/>
    </row>
    <row r="150" spans="31:33">
      <c r="AE150" s="191"/>
      <c r="AF150" s="192"/>
      <c r="AG150" s="191"/>
    </row>
    <row r="151" spans="31:33">
      <c r="AE151" s="191"/>
      <c r="AF151" s="192"/>
      <c r="AG151" s="191"/>
    </row>
    <row r="152" spans="31:33">
      <c r="AE152" s="191"/>
      <c r="AF152" s="192"/>
      <c r="AG152" s="191"/>
    </row>
    <row r="153" spans="31:33">
      <c r="AE153" s="191"/>
      <c r="AF153" s="192"/>
      <c r="AG153" s="191"/>
    </row>
    <row r="154" spans="31:33">
      <c r="AE154" s="191"/>
      <c r="AF154" s="192"/>
      <c r="AG154" s="191"/>
    </row>
    <row r="155" spans="31:33">
      <c r="AE155" s="191"/>
      <c r="AF155" s="192"/>
      <c r="AG155" s="191"/>
    </row>
    <row r="156" spans="31:33">
      <c r="AE156" s="191"/>
      <c r="AF156" s="192"/>
      <c r="AG156" s="191"/>
    </row>
    <row r="157" spans="31:33">
      <c r="AE157" s="191"/>
      <c r="AF157" s="192"/>
      <c r="AG157" s="191"/>
    </row>
    <row r="158" spans="31:33">
      <c r="AE158" s="191"/>
      <c r="AF158" s="192"/>
      <c r="AG158" s="191"/>
    </row>
    <row r="159" spans="31:33">
      <c r="AE159" s="191"/>
      <c r="AF159" s="192"/>
      <c r="AG159" s="191"/>
    </row>
    <row r="160" spans="31:33">
      <c r="AE160" s="191"/>
      <c r="AF160" s="192"/>
      <c r="AG160" s="191"/>
    </row>
    <row r="161" spans="31:33">
      <c r="AE161" s="191"/>
      <c r="AF161" s="192"/>
      <c r="AG161" s="191"/>
    </row>
    <row r="162" spans="31:33">
      <c r="AE162" s="191"/>
      <c r="AF162" s="192"/>
      <c r="AG162" s="191"/>
    </row>
    <row r="163" spans="31:33">
      <c r="AE163" s="191"/>
      <c r="AF163" s="192"/>
      <c r="AG163" s="191"/>
    </row>
    <row r="164" spans="31:33">
      <c r="AE164" s="191"/>
      <c r="AF164" s="192"/>
      <c r="AG164" s="191"/>
    </row>
    <row r="165" spans="31:33">
      <c r="AE165" s="191"/>
      <c r="AF165" s="192"/>
      <c r="AG165" s="191"/>
    </row>
    <row r="166" spans="31:33">
      <c r="AE166" s="191"/>
      <c r="AF166" s="192"/>
      <c r="AG166" s="191"/>
    </row>
    <row r="167" spans="31:33">
      <c r="AE167" s="191"/>
      <c r="AF167" s="192"/>
      <c r="AG167" s="191"/>
    </row>
    <row r="168" spans="31:33">
      <c r="AE168" s="191"/>
      <c r="AF168" s="192"/>
      <c r="AG168" s="191"/>
    </row>
    <row r="169" spans="31:33">
      <c r="AE169" s="191"/>
      <c r="AF169" s="192"/>
      <c r="AG169" s="191"/>
    </row>
    <row r="170" spans="31:33">
      <c r="AE170" s="191"/>
      <c r="AF170" s="192"/>
      <c r="AG170" s="191"/>
    </row>
    <row r="171" spans="31:33">
      <c r="AE171" s="191"/>
      <c r="AF171" s="192"/>
      <c r="AG171" s="191"/>
    </row>
    <row r="172" spans="31:33">
      <c r="AE172" s="191"/>
      <c r="AF172" s="192"/>
      <c r="AG172" s="191"/>
    </row>
    <row r="173" spans="31:33">
      <c r="AE173" s="191"/>
      <c r="AF173" s="192"/>
      <c r="AG173" s="191"/>
    </row>
    <row r="174" spans="31:33">
      <c r="AE174" s="191"/>
      <c r="AF174" s="192"/>
      <c r="AG174" s="191"/>
    </row>
    <row r="175" spans="31:33">
      <c r="AE175" s="191"/>
      <c r="AF175" s="192"/>
      <c r="AG175" s="191"/>
    </row>
    <row r="176" spans="31:33">
      <c r="AE176" s="191"/>
      <c r="AF176" s="192"/>
      <c r="AG176" s="191"/>
    </row>
    <row r="177" spans="31:33">
      <c r="AE177" s="191"/>
      <c r="AF177" s="192"/>
      <c r="AG177" s="191"/>
    </row>
    <row r="178" spans="31:33">
      <c r="AE178" s="191"/>
      <c r="AF178" s="192"/>
      <c r="AG178" s="191"/>
    </row>
    <row r="179" spans="31:33">
      <c r="AE179" s="191"/>
      <c r="AF179" s="192"/>
      <c r="AG179" s="191"/>
    </row>
    <row r="180" spans="31:33">
      <c r="AE180" s="191"/>
      <c r="AF180" s="192"/>
      <c r="AG180" s="191"/>
    </row>
    <row r="181" spans="31:33">
      <c r="AE181" s="191"/>
      <c r="AF181" s="192"/>
      <c r="AG181" s="191"/>
    </row>
    <row r="182" spans="31:33">
      <c r="AE182" s="191"/>
      <c r="AF182" s="192"/>
      <c r="AG182" s="191"/>
    </row>
    <row r="183" spans="31:33">
      <c r="AE183" s="191"/>
      <c r="AF183" s="192"/>
      <c r="AG183" s="191"/>
    </row>
    <row r="184" spans="31:33">
      <c r="AE184" s="191"/>
      <c r="AF184" s="192"/>
      <c r="AG184" s="191"/>
    </row>
    <row r="185" spans="31:33">
      <c r="AE185" s="191"/>
      <c r="AF185" s="192"/>
      <c r="AG185" s="191"/>
    </row>
    <row r="186" spans="31:33">
      <c r="AE186" s="191"/>
      <c r="AF186" s="192"/>
      <c r="AG186" s="191"/>
    </row>
    <row r="187" spans="31:33">
      <c r="AE187" s="191"/>
      <c r="AF187" s="192"/>
      <c r="AG187" s="191"/>
    </row>
    <row r="188" spans="31:33">
      <c r="AE188" s="191"/>
      <c r="AF188" s="192"/>
      <c r="AG188" s="191"/>
    </row>
    <row r="189" spans="31:33">
      <c r="AE189" s="191"/>
      <c r="AF189" s="192"/>
      <c r="AG189" s="191"/>
    </row>
    <row r="190" spans="31:33">
      <c r="AE190" s="191"/>
      <c r="AF190" s="192"/>
      <c r="AG190" s="191"/>
    </row>
    <row r="191" spans="31:33">
      <c r="AE191" s="191"/>
      <c r="AF191" s="192"/>
      <c r="AG191" s="191"/>
    </row>
    <row r="192" spans="31:33">
      <c r="AE192" s="191"/>
      <c r="AF192" s="192"/>
      <c r="AG192" s="191"/>
    </row>
    <row r="193" spans="31:33">
      <c r="AE193" s="191"/>
      <c r="AF193" s="192"/>
      <c r="AG193" s="191"/>
    </row>
    <row r="194" spans="31:33">
      <c r="AE194" s="191"/>
      <c r="AF194" s="192"/>
      <c r="AG194" s="191"/>
    </row>
    <row r="195" spans="31:33">
      <c r="AE195" s="191"/>
      <c r="AF195" s="192"/>
      <c r="AG195" s="191"/>
    </row>
    <row r="196" spans="31:33">
      <c r="AE196" s="191"/>
      <c r="AF196" s="192"/>
      <c r="AG196" s="191"/>
    </row>
    <row r="197" spans="31:33">
      <c r="AE197" s="191"/>
      <c r="AF197" s="192"/>
      <c r="AG197" s="191"/>
    </row>
    <row r="198" spans="31:33">
      <c r="AE198" s="191"/>
      <c r="AF198" s="192"/>
      <c r="AG198" s="191"/>
    </row>
    <row r="199" spans="31:33">
      <c r="AE199" s="191"/>
      <c r="AF199" s="192"/>
      <c r="AG199" s="191"/>
    </row>
    <row r="200" spans="31:33">
      <c r="AE200" s="191"/>
      <c r="AF200" s="192"/>
      <c r="AG200" s="191"/>
    </row>
    <row r="201" spans="31:33">
      <c r="AE201" s="191"/>
      <c r="AF201" s="192"/>
      <c r="AG201" s="191"/>
    </row>
    <row r="202" spans="31:33">
      <c r="AE202" s="191"/>
      <c r="AF202" s="192"/>
      <c r="AG202" s="191"/>
    </row>
    <row r="203" spans="31:33">
      <c r="AE203" s="191"/>
      <c r="AF203" s="192"/>
      <c r="AG203" s="191"/>
    </row>
    <row r="204" spans="31:33">
      <c r="AE204" s="191"/>
      <c r="AF204" s="192"/>
      <c r="AG204" s="191"/>
    </row>
    <row r="205" spans="31:33">
      <c r="AE205" s="191"/>
      <c r="AF205" s="192"/>
      <c r="AG205" s="191"/>
    </row>
    <row r="206" spans="31:33">
      <c r="AE206" s="191"/>
      <c r="AF206" s="192"/>
      <c r="AG206" s="191"/>
    </row>
    <row r="207" spans="31:33">
      <c r="AE207" s="191"/>
      <c r="AF207" s="192"/>
      <c r="AG207" s="191"/>
    </row>
    <row r="208" spans="31:33">
      <c r="AE208" s="191"/>
      <c r="AF208" s="192"/>
      <c r="AG208" s="191"/>
    </row>
    <row r="209" spans="31:33">
      <c r="AE209" s="191"/>
      <c r="AF209" s="192"/>
      <c r="AG209" s="191"/>
    </row>
    <row r="210" spans="31:33">
      <c r="AE210" s="191"/>
      <c r="AF210" s="192"/>
      <c r="AG210" s="191"/>
    </row>
    <row r="211" spans="31:33">
      <c r="AE211" s="191"/>
      <c r="AF211" s="192"/>
      <c r="AG211" s="191"/>
    </row>
    <row r="212" spans="31:33">
      <c r="AE212" s="191"/>
      <c r="AF212" s="192"/>
      <c r="AG212" s="191"/>
    </row>
    <row r="213" spans="31:33">
      <c r="AE213" s="191"/>
      <c r="AF213" s="192"/>
      <c r="AG213" s="191"/>
    </row>
    <row r="214" spans="31:33">
      <c r="AE214" s="191"/>
      <c r="AF214" s="192"/>
      <c r="AG214" s="191"/>
    </row>
    <row r="215" spans="31:33">
      <c r="AE215" s="191"/>
      <c r="AF215" s="192"/>
      <c r="AG215" s="191"/>
    </row>
    <row r="216" spans="31:33">
      <c r="AE216" s="191"/>
      <c r="AF216" s="192"/>
      <c r="AG216" s="191"/>
    </row>
    <row r="217" spans="31:33">
      <c r="AE217" s="191"/>
      <c r="AF217" s="192"/>
      <c r="AG217" s="191"/>
    </row>
    <row r="218" spans="31:33">
      <c r="AE218" s="191"/>
      <c r="AF218" s="192"/>
      <c r="AG218" s="191"/>
    </row>
    <row r="219" spans="31:33">
      <c r="AE219" s="191"/>
      <c r="AF219" s="192"/>
      <c r="AG219" s="191"/>
    </row>
    <row r="220" spans="31:33">
      <c r="AE220" s="191"/>
      <c r="AF220" s="192"/>
      <c r="AG220" s="191"/>
    </row>
    <row r="221" spans="31:33">
      <c r="AE221" s="191"/>
      <c r="AF221" s="192"/>
      <c r="AG221" s="191"/>
    </row>
    <row r="222" spans="31:33">
      <c r="AE222" s="191"/>
      <c r="AF222" s="192"/>
      <c r="AG222" s="191"/>
    </row>
    <row r="223" spans="31:33">
      <c r="AE223" s="191"/>
      <c r="AF223" s="192"/>
      <c r="AG223" s="191"/>
    </row>
    <row r="224" spans="31:33">
      <c r="AE224" s="191"/>
      <c r="AF224" s="192"/>
      <c r="AG224" s="191"/>
    </row>
    <row r="225" spans="31:33">
      <c r="AE225" s="191"/>
      <c r="AF225" s="192"/>
      <c r="AG225" s="191"/>
    </row>
    <row r="226" spans="31:33">
      <c r="AE226" s="191"/>
      <c r="AF226" s="192"/>
      <c r="AG226" s="191"/>
    </row>
    <row r="227" spans="31:33">
      <c r="AE227" s="191"/>
      <c r="AF227" s="192"/>
      <c r="AG227" s="191"/>
    </row>
    <row r="228" spans="31:33">
      <c r="AE228" s="191"/>
      <c r="AF228" s="192"/>
      <c r="AG228" s="191"/>
    </row>
    <row r="229" spans="31:33">
      <c r="AE229" s="191"/>
      <c r="AF229" s="192"/>
      <c r="AG229" s="191"/>
    </row>
    <row r="230" spans="31:33">
      <c r="AE230" s="191"/>
      <c r="AF230" s="192"/>
      <c r="AG230" s="191"/>
    </row>
    <row r="231" spans="31:33">
      <c r="AE231" s="191"/>
      <c r="AF231" s="192"/>
      <c r="AG231" s="191"/>
    </row>
    <row r="232" spans="31:33">
      <c r="AE232" s="191"/>
      <c r="AF232" s="192"/>
      <c r="AG232" s="191"/>
    </row>
    <row r="233" spans="31:33">
      <c r="AE233" s="191"/>
      <c r="AF233" s="192"/>
      <c r="AG233" s="191"/>
    </row>
    <row r="234" spans="31:33">
      <c r="AE234" s="191"/>
      <c r="AF234" s="192"/>
      <c r="AG234" s="191"/>
    </row>
    <row r="235" spans="31:33">
      <c r="AE235" s="191"/>
      <c r="AF235" s="192"/>
      <c r="AG235" s="191"/>
    </row>
    <row r="236" spans="31:33">
      <c r="AE236" s="191"/>
      <c r="AF236" s="192"/>
      <c r="AG236" s="191"/>
    </row>
    <row r="237" spans="31:33">
      <c r="AE237" s="191"/>
      <c r="AF237" s="192"/>
      <c r="AG237" s="191"/>
    </row>
    <row r="238" spans="31:33">
      <c r="AE238" s="191"/>
      <c r="AF238" s="192"/>
      <c r="AG238" s="191"/>
    </row>
    <row r="239" spans="31:33">
      <c r="AE239" s="191"/>
      <c r="AF239" s="192"/>
      <c r="AG239" s="191"/>
    </row>
    <row r="240" spans="31:33">
      <c r="AE240" s="191"/>
      <c r="AF240" s="192"/>
      <c r="AG240" s="191"/>
    </row>
    <row r="241" spans="31:33">
      <c r="AE241" s="191"/>
      <c r="AF241" s="192"/>
      <c r="AG241" s="191"/>
    </row>
    <row r="242" spans="31:33">
      <c r="AE242" s="191"/>
      <c r="AF242" s="192"/>
      <c r="AG242" s="191"/>
    </row>
    <row r="243" spans="31:33">
      <c r="AE243" s="191"/>
      <c r="AF243" s="192"/>
      <c r="AG243" s="191"/>
    </row>
    <row r="244" spans="31:33">
      <c r="AE244" s="191"/>
      <c r="AF244" s="192"/>
      <c r="AG244" s="191"/>
    </row>
    <row r="245" spans="31:33">
      <c r="AE245" s="191"/>
      <c r="AF245" s="192"/>
      <c r="AG245" s="191"/>
    </row>
    <row r="246" spans="31:33">
      <c r="AE246" s="191"/>
      <c r="AF246" s="192"/>
      <c r="AG246" s="191"/>
    </row>
    <row r="247" spans="31:33">
      <c r="AE247" s="191"/>
      <c r="AF247" s="192"/>
      <c r="AG247" s="191"/>
    </row>
    <row r="248" spans="31:33">
      <c r="AE248" s="191"/>
      <c r="AF248" s="192"/>
      <c r="AG248" s="191"/>
    </row>
    <row r="249" spans="31:33">
      <c r="AE249" s="191"/>
      <c r="AF249" s="192"/>
      <c r="AG249" s="191"/>
    </row>
    <row r="250" spans="31:33">
      <c r="AE250" s="191"/>
      <c r="AF250" s="192"/>
      <c r="AG250" s="191"/>
    </row>
    <row r="251" spans="31:33">
      <c r="AE251" s="191"/>
      <c r="AF251" s="192"/>
      <c r="AG251" s="191"/>
    </row>
    <row r="252" spans="31:33">
      <c r="AE252" s="191"/>
      <c r="AF252" s="192"/>
      <c r="AG252" s="191"/>
    </row>
    <row r="253" spans="31:33">
      <c r="AE253" s="191"/>
      <c r="AF253" s="192"/>
      <c r="AG253" s="191"/>
    </row>
    <row r="254" spans="31:33">
      <c r="AE254" s="191"/>
      <c r="AF254" s="192"/>
      <c r="AG254" s="191"/>
    </row>
    <row r="255" spans="31:33">
      <c r="AE255" s="191"/>
      <c r="AF255" s="192"/>
      <c r="AG255" s="191"/>
    </row>
    <row r="256" spans="31:33">
      <c r="AE256" s="191"/>
      <c r="AF256" s="192"/>
      <c r="AG256" s="191"/>
    </row>
    <row r="257" spans="31:33">
      <c r="AE257" s="191"/>
      <c r="AF257" s="192"/>
      <c r="AG257" s="191"/>
    </row>
    <row r="258" spans="31:33">
      <c r="AE258" s="191"/>
      <c r="AF258" s="192"/>
      <c r="AG258" s="191"/>
    </row>
    <row r="259" spans="31:33">
      <c r="AE259" s="191"/>
      <c r="AF259" s="192"/>
      <c r="AG259" s="191"/>
    </row>
    <row r="260" spans="31:33">
      <c r="AE260" s="191"/>
      <c r="AF260" s="192"/>
      <c r="AG260" s="191"/>
    </row>
    <row r="261" spans="31:33">
      <c r="AE261" s="191"/>
      <c r="AF261" s="192"/>
      <c r="AG261" s="191"/>
    </row>
    <row r="262" spans="31:33">
      <c r="AE262" s="191"/>
      <c r="AF262" s="192"/>
      <c r="AG262" s="191"/>
    </row>
    <row r="263" spans="31:33">
      <c r="AE263" s="191"/>
      <c r="AF263" s="192"/>
      <c r="AG263" s="191"/>
    </row>
    <row r="264" spans="31:33">
      <c r="AE264" s="191"/>
      <c r="AF264" s="192"/>
      <c r="AG264" s="191"/>
    </row>
    <row r="265" spans="31:33">
      <c r="AE265" s="191"/>
      <c r="AF265" s="192"/>
      <c r="AG265" s="191"/>
    </row>
    <row r="266" spans="31:33">
      <c r="AE266" s="191"/>
      <c r="AF266" s="192"/>
      <c r="AG266" s="191"/>
    </row>
    <row r="267" spans="31:33">
      <c r="AE267" s="191"/>
      <c r="AF267" s="192"/>
      <c r="AG267" s="191"/>
    </row>
    <row r="268" spans="31:33">
      <c r="AE268" s="191"/>
      <c r="AF268" s="192"/>
      <c r="AG268" s="191"/>
    </row>
    <row r="269" spans="31:33">
      <c r="AE269" s="191"/>
      <c r="AF269" s="192"/>
      <c r="AG269" s="191"/>
    </row>
    <row r="270" spans="31:33">
      <c r="AE270" s="191"/>
      <c r="AF270" s="192"/>
      <c r="AG270" s="191"/>
    </row>
    <row r="271" spans="31:33">
      <c r="AE271" s="191"/>
      <c r="AF271" s="192"/>
      <c r="AG271" s="191"/>
    </row>
    <row r="272" spans="31:33">
      <c r="AE272" s="191"/>
      <c r="AF272" s="192"/>
      <c r="AG272" s="191"/>
    </row>
    <row r="273" spans="31:33">
      <c r="AE273" s="191"/>
      <c r="AF273" s="192"/>
      <c r="AG273" s="191"/>
    </row>
    <row r="274" spans="31:33">
      <c r="AE274" s="191"/>
      <c r="AF274" s="192"/>
      <c r="AG274" s="191"/>
    </row>
    <row r="275" spans="31:33">
      <c r="AE275" s="191"/>
      <c r="AF275" s="192"/>
      <c r="AG275" s="191"/>
    </row>
    <row r="276" spans="31:33">
      <c r="AE276" s="191"/>
      <c r="AF276" s="192"/>
      <c r="AG276" s="191"/>
    </row>
    <row r="277" spans="31:33">
      <c r="AE277" s="191"/>
      <c r="AF277" s="192"/>
      <c r="AG277" s="191"/>
    </row>
    <row r="278" spans="31:33">
      <c r="AE278" s="191"/>
      <c r="AF278" s="192"/>
      <c r="AG278" s="191"/>
    </row>
    <row r="279" spans="31:33">
      <c r="AE279" s="191"/>
      <c r="AF279" s="192"/>
      <c r="AG279" s="191"/>
    </row>
    <row r="280" spans="31:33">
      <c r="AE280" s="191"/>
      <c r="AF280" s="192"/>
      <c r="AG280" s="191"/>
    </row>
    <row r="281" spans="31:33">
      <c r="AE281" s="191"/>
      <c r="AF281" s="192"/>
      <c r="AG281" s="191"/>
    </row>
    <row r="282" spans="31:33">
      <c r="AE282" s="191"/>
      <c r="AF282" s="192"/>
      <c r="AG282" s="191"/>
    </row>
    <row r="283" spans="31:33">
      <c r="AE283" s="191"/>
      <c r="AF283" s="192"/>
      <c r="AG283" s="191"/>
    </row>
    <row r="284" spans="31:33">
      <c r="AE284" s="191"/>
      <c r="AF284" s="192"/>
      <c r="AG284" s="191"/>
    </row>
    <row r="285" spans="31:33">
      <c r="AE285" s="191"/>
      <c r="AF285" s="192"/>
      <c r="AG285" s="191"/>
    </row>
    <row r="286" spans="31:33">
      <c r="AE286" s="191"/>
      <c r="AF286" s="192"/>
      <c r="AG286" s="191"/>
    </row>
    <row r="287" spans="31:33">
      <c r="AE287" s="191"/>
      <c r="AF287" s="192"/>
      <c r="AG287" s="191"/>
    </row>
    <row r="288" spans="31:33">
      <c r="AE288" s="191"/>
      <c r="AF288" s="192"/>
      <c r="AG288" s="191"/>
    </row>
    <row r="289" spans="31:33">
      <c r="AE289" s="191"/>
      <c r="AF289" s="192"/>
      <c r="AG289" s="191"/>
    </row>
    <row r="290" spans="31:33">
      <c r="AE290" s="191"/>
      <c r="AF290" s="192"/>
      <c r="AG290" s="191"/>
    </row>
    <row r="291" spans="31:33">
      <c r="AE291" s="191"/>
      <c r="AF291" s="192"/>
      <c r="AG291" s="191"/>
    </row>
    <row r="292" spans="31:33">
      <c r="AE292" s="191"/>
      <c r="AF292" s="192"/>
      <c r="AG292" s="191"/>
    </row>
    <row r="293" spans="31:33">
      <c r="AE293" s="191"/>
      <c r="AF293" s="192"/>
      <c r="AG293" s="191"/>
    </row>
    <row r="294" spans="31:33">
      <c r="AE294" s="191"/>
      <c r="AF294" s="192"/>
      <c r="AG294" s="191"/>
    </row>
    <row r="295" spans="31:33">
      <c r="AE295" s="191"/>
      <c r="AF295" s="192"/>
      <c r="AG295" s="191"/>
    </row>
    <row r="296" spans="31:33">
      <c r="AE296" s="191"/>
      <c r="AF296" s="192"/>
      <c r="AG296" s="191"/>
    </row>
    <row r="297" spans="31:33">
      <c r="AE297" s="191"/>
      <c r="AF297" s="192"/>
      <c r="AG297" s="191"/>
    </row>
    <row r="298" spans="31:33">
      <c r="AE298" s="191"/>
      <c r="AF298" s="192"/>
      <c r="AG298" s="191"/>
    </row>
    <row r="299" spans="31:33">
      <c r="AE299" s="191"/>
      <c r="AF299" s="192"/>
      <c r="AG299" s="191"/>
    </row>
    <row r="300" spans="31:33">
      <c r="AE300" s="191"/>
      <c r="AF300" s="192"/>
      <c r="AG300" s="191"/>
    </row>
    <row r="301" spans="31:33">
      <c r="AE301" s="191"/>
      <c r="AF301" s="192"/>
      <c r="AG301" s="191"/>
    </row>
    <row r="302" spans="31:33">
      <c r="AE302" s="191"/>
      <c r="AF302" s="192"/>
      <c r="AG302" s="191"/>
    </row>
    <row r="303" spans="31:33">
      <c r="AE303" s="191"/>
      <c r="AF303" s="192"/>
      <c r="AG303" s="191"/>
    </row>
    <row r="304" spans="31:33">
      <c r="AE304" s="191"/>
      <c r="AF304" s="192"/>
      <c r="AG304" s="191"/>
    </row>
    <row r="305" spans="31:33">
      <c r="AE305" s="191"/>
      <c r="AF305" s="192"/>
      <c r="AG305" s="191"/>
    </row>
    <row r="306" spans="31:33">
      <c r="AE306" s="191"/>
      <c r="AF306" s="192"/>
      <c r="AG306" s="191"/>
    </row>
    <row r="307" spans="31:33">
      <c r="AE307" s="191"/>
      <c r="AF307" s="192"/>
      <c r="AG307" s="191"/>
    </row>
    <row r="308" spans="31:33">
      <c r="AE308" s="191"/>
      <c r="AF308" s="192"/>
      <c r="AG308" s="191"/>
    </row>
  </sheetData>
  <sheetProtection formatCells="0" formatColumns="0" formatRows="0"/>
  <mergeCells count="17">
    <mergeCell ref="BD5:BD6"/>
    <mergeCell ref="A4:AT4"/>
    <mergeCell ref="A2:AW2"/>
    <mergeCell ref="A3:AW3"/>
    <mergeCell ref="AL5:AL6"/>
    <mergeCell ref="AP5:AP6"/>
    <mergeCell ref="Z5:Z6"/>
    <mergeCell ref="A1:AW1"/>
    <mergeCell ref="N5:N6"/>
    <mergeCell ref="J5:J6"/>
    <mergeCell ref="V5:V6"/>
    <mergeCell ref="F5:F6"/>
    <mergeCell ref="AV5:AV6"/>
    <mergeCell ref="AT5:AT6"/>
    <mergeCell ref="R5:R6"/>
    <mergeCell ref="AD5:AD6"/>
    <mergeCell ref="AH5:AH6"/>
  </mergeCells>
  <phoneticPr fontId="30" type="noConversion"/>
  <printOptions horizontalCentered="1"/>
  <pageMargins left="0.21" right="0" top="0.17" bottom="0.16" header="0.24" footer="0.16"/>
  <pageSetup scale="11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G75"/>
  <sheetViews>
    <sheetView zoomScaleSheetLayoutView="55" workbookViewId="0">
      <selection activeCell="AD1" sqref="AD1:IV65536"/>
    </sheetView>
  </sheetViews>
  <sheetFormatPr defaultColWidth="0" defaultRowHeight="12" zeroHeight="1"/>
  <cols>
    <col min="1" max="1" width="0.140625" style="113" customWidth="1"/>
    <col min="2" max="2" width="8.85546875" style="113" customWidth="1"/>
    <col min="3" max="3" width="11.28515625" style="113" customWidth="1"/>
    <col min="4" max="4" width="6.42578125" style="114" customWidth="1"/>
    <col min="5" max="5" width="10" style="136" customWidth="1"/>
    <col min="6" max="6" width="1.85546875" style="114" hidden="1" customWidth="1"/>
    <col min="7" max="7" width="11.42578125" style="113" hidden="1" customWidth="1"/>
    <col min="8" max="8" width="1.85546875" style="114" hidden="1" customWidth="1"/>
    <col min="9" max="9" width="10.85546875" style="113" hidden="1" customWidth="1"/>
    <col min="10" max="10" width="1.85546875" style="114" hidden="1" customWidth="1"/>
    <col min="11" max="11" width="10" style="113" hidden="1" customWidth="1"/>
    <col min="12" max="12" width="1.85546875" style="114" hidden="1" customWidth="1"/>
    <col min="13" max="13" width="10" style="136" hidden="1" customWidth="1"/>
    <col min="14" max="14" width="1.85546875" style="114" hidden="1" customWidth="1"/>
    <col min="15" max="15" width="10" style="114" hidden="1" customWidth="1"/>
    <col min="16" max="16" width="1.85546875" style="115" hidden="1" customWidth="1"/>
    <col min="17" max="17" width="10" style="113" hidden="1" customWidth="1"/>
    <col min="18" max="18" width="1.85546875" style="115" hidden="1" customWidth="1"/>
    <col min="19" max="19" width="10" style="113" hidden="1" customWidth="1"/>
    <col min="20" max="20" width="1.85546875" style="116" hidden="1" customWidth="1"/>
    <col min="21" max="21" width="11.7109375" style="113" hidden="1" customWidth="1"/>
    <col min="22" max="22" width="1.85546875" style="116" hidden="1" customWidth="1"/>
    <col min="23" max="23" width="12" style="113" hidden="1" customWidth="1"/>
    <col min="24" max="24" width="1.85546875" style="116" hidden="1" customWidth="1"/>
    <col min="25" max="25" width="10" style="113" hidden="1" customWidth="1"/>
    <col min="26" max="26" width="1.85546875" style="116" hidden="1" customWidth="1"/>
    <col min="27" max="27" width="10" style="113" hidden="1" customWidth="1"/>
    <col min="28" max="28" width="7.7109375" style="115" customWidth="1"/>
    <col min="29" max="29" width="20.5703125" style="117" customWidth="1"/>
    <col min="30" max="30" width="4.42578125" style="113" hidden="1" customWidth="1"/>
    <col min="31" max="31" width="11.7109375" style="113" hidden="1" customWidth="1"/>
    <col min="32" max="32" width="4.28515625" style="113" hidden="1" customWidth="1"/>
    <col min="33" max="33" width="4.7109375" style="113" hidden="1" customWidth="1"/>
    <col min="34" max="34" width="11.140625" style="113" hidden="1" customWidth="1"/>
    <col min="35" max="35" width="4.28515625" style="113" hidden="1" customWidth="1"/>
    <col min="36" max="36" width="4.42578125" style="113" hidden="1" customWidth="1"/>
    <col min="37" max="37" width="11.140625" style="113" hidden="1" customWidth="1"/>
    <col min="38" max="38" width="4.7109375" style="113" hidden="1" customWidth="1"/>
    <col min="39" max="39" width="4.5703125" style="113" hidden="1" customWidth="1"/>
    <col min="40" max="40" width="13.5703125" style="113" hidden="1" customWidth="1"/>
    <col min="41" max="41" width="4.7109375" style="113" hidden="1" customWidth="1"/>
    <col min="42" max="42" width="4.28515625" style="113" hidden="1" customWidth="1"/>
    <col min="43" max="43" width="13.5703125" style="113" hidden="1" customWidth="1"/>
    <col min="44" max="44" width="20" style="113" hidden="1" customWidth="1"/>
    <col min="45" max="45" width="13.7109375" style="113" hidden="1" customWidth="1"/>
    <col min="46" max="46" width="12.85546875" style="113" hidden="1" customWidth="1"/>
    <col min="47" max="47" width="0" style="113" hidden="1" customWidth="1"/>
    <col min="48" max="48" width="13.140625" style="113" hidden="1" customWidth="1"/>
    <col min="49" max="49" width="0" style="113" hidden="1" customWidth="1"/>
    <col min="50" max="51" width="12.85546875" style="113" hidden="1" customWidth="1"/>
    <col min="52" max="57" width="0" style="113" hidden="1"/>
    <col min="58" max="59" width="12.85546875" style="113" hidden="1" customWidth="1"/>
    <col min="60" max="16384" width="0" style="113" hidden="1"/>
  </cols>
  <sheetData>
    <row r="1" spans="1:56">
      <c r="A1" s="118" t="s">
        <v>85</v>
      </c>
      <c r="T1" s="115"/>
      <c r="V1" s="115"/>
      <c r="X1" s="115"/>
      <c r="Z1" s="115"/>
    </row>
    <row r="2" spans="1:56">
      <c r="A2" s="118" t="s">
        <v>27</v>
      </c>
      <c r="T2" s="115"/>
      <c r="V2" s="115"/>
      <c r="X2" s="115"/>
      <c r="Z2" s="115"/>
    </row>
    <row r="3" spans="1:56">
      <c r="A3" s="10" t="s">
        <v>504</v>
      </c>
      <c r="T3" s="115"/>
      <c r="V3" s="115"/>
      <c r="X3" s="115"/>
      <c r="Z3" s="115"/>
    </row>
    <row r="4" spans="1:56"/>
    <row r="5" spans="1:56">
      <c r="A5" s="137"/>
      <c r="B5" s="137"/>
      <c r="C5" s="137"/>
      <c r="D5" s="233"/>
      <c r="E5" s="234"/>
      <c r="F5" s="233"/>
      <c r="G5" s="137"/>
      <c r="H5" s="233"/>
      <c r="I5" s="137"/>
      <c r="J5" s="233"/>
      <c r="K5" s="137"/>
      <c r="L5" s="233"/>
      <c r="M5" s="234"/>
      <c r="N5" s="233"/>
      <c r="O5" s="233"/>
      <c r="P5" s="235"/>
      <c r="Q5" s="137"/>
      <c r="R5" s="235"/>
      <c r="S5" s="137"/>
      <c r="T5" s="236"/>
      <c r="U5" s="137"/>
      <c r="V5" s="236"/>
      <c r="W5" s="137"/>
      <c r="X5" s="236"/>
      <c r="Y5" s="137"/>
      <c r="Z5" s="236"/>
      <c r="AA5" s="137"/>
      <c r="AB5" s="235"/>
    </row>
    <row r="6" spans="1:56">
      <c r="A6" s="118" t="s">
        <v>28</v>
      </c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</row>
    <row r="7" spans="1:56">
      <c r="A7" s="118" t="s">
        <v>51</v>
      </c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</row>
    <row r="8" spans="1:56">
      <c r="A8" s="138"/>
      <c r="B8" s="138"/>
      <c r="C8" s="138"/>
      <c r="D8" s="237"/>
      <c r="E8" s="238"/>
      <c r="F8" s="237"/>
      <c r="G8" s="138"/>
      <c r="H8" s="237"/>
      <c r="I8" s="138"/>
      <c r="J8" s="237"/>
      <c r="K8" s="138"/>
      <c r="L8" s="237"/>
      <c r="M8" s="238"/>
      <c r="N8" s="237"/>
      <c r="O8" s="237"/>
      <c r="P8" s="239"/>
      <c r="Q8" s="138"/>
      <c r="R8" s="239"/>
      <c r="S8" s="138"/>
      <c r="T8" s="240"/>
      <c r="U8" s="138"/>
      <c r="V8" s="240"/>
      <c r="W8" s="138"/>
      <c r="X8" s="240"/>
      <c r="Y8" s="138"/>
      <c r="Z8" s="240"/>
      <c r="AA8" s="138"/>
      <c r="AB8" s="239"/>
      <c r="AC8" s="139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</row>
    <row r="9" spans="1:56">
      <c r="A9" s="137"/>
      <c r="B9" s="137"/>
      <c r="C9" s="137"/>
      <c r="D9" s="233"/>
      <c r="E9" s="234" t="s">
        <v>306</v>
      </c>
      <c r="F9" s="233"/>
      <c r="G9" s="241" t="s">
        <v>307</v>
      </c>
      <c r="H9" s="233"/>
      <c r="I9" s="241" t="s">
        <v>308</v>
      </c>
      <c r="J9" s="233"/>
      <c r="K9" s="241" t="s">
        <v>309</v>
      </c>
      <c r="L9" s="233"/>
      <c r="M9" s="234" t="s">
        <v>44</v>
      </c>
      <c r="N9" s="233"/>
      <c r="O9" s="233" t="s">
        <v>310</v>
      </c>
      <c r="P9" s="235"/>
      <c r="Q9" s="241" t="s">
        <v>311</v>
      </c>
      <c r="R9" s="236"/>
      <c r="S9" s="241" t="s">
        <v>312</v>
      </c>
      <c r="T9" s="236"/>
      <c r="U9" s="241" t="s">
        <v>313</v>
      </c>
      <c r="V9" s="236"/>
      <c r="W9" s="241" t="s">
        <v>314</v>
      </c>
      <c r="X9" s="236"/>
      <c r="Y9" s="241" t="s">
        <v>315</v>
      </c>
      <c r="Z9" s="236"/>
      <c r="AA9" s="241" t="s">
        <v>316</v>
      </c>
      <c r="AB9" s="236"/>
      <c r="AC9" s="136" t="s">
        <v>41</v>
      </c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</row>
    <row r="10" spans="1:56">
      <c r="A10" s="137"/>
      <c r="B10" s="137"/>
      <c r="C10" s="137"/>
      <c r="D10" s="233"/>
      <c r="E10" s="234"/>
      <c r="F10" s="233"/>
      <c r="G10" s="137"/>
      <c r="H10" s="233"/>
      <c r="I10" s="137"/>
      <c r="J10" s="233"/>
      <c r="K10" s="137"/>
      <c r="L10" s="233"/>
      <c r="M10" s="234"/>
      <c r="N10" s="233"/>
      <c r="O10" s="233"/>
      <c r="P10" s="235"/>
      <c r="Q10" s="241"/>
      <c r="R10" s="236"/>
      <c r="S10" s="241"/>
      <c r="T10" s="236"/>
      <c r="U10" s="241"/>
      <c r="V10" s="236"/>
      <c r="W10" s="241"/>
      <c r="X10" s="236"/>
      <c r="Y10" s="241"/>
      <c r="Z10" s="236"/>
      <c r="AA10" s="241"/>
      <c r="AB10" s="236"/>
      <c r="AC10" s="136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</row>
    <row r="11" spans="1:56">
      <c r="A11" s="137"/>
      <c r="B11" s="137" t="s">
        <v>80</v>
      </c>
      <c r="C11" s="137"/>
      <c r="D11" s="114" t="s">
        <v>7</v>
      </c>
      <c r="E11" s="117">
        <f>-TB!G49</f>
        <v>0</v>
      </c>
      <c r="F11" s="114" t="s">
        <v>7</v>
      </c>
      <c r="G11" s="117">
        <f>-TB!M49</f>
        <v>0</v>
      </c>
      <c r="H11" s="114" t="s">
        <v>7</v>
      </c>
      <c r="I11" s="117">
        <f>-TB!S49</f>
        <v>0</v>
      </c>
      <c r="J11" s="114" t="s">
        <v>7</v>
      </c>
      <c r="K11" s="117">
        <f>-TB!Y49</f>
        <v>0</v>
      </c>
      <c r="L11" s="114" t="s">
        <v>7</v>
      </c>
      <c r="M11" s="117">
        <f>-TB!AE49</f>
        <v>0</v>
      </c>
      <c r="N11" s="114" t="s">
        <v>7</v>
      </c>
      <c r="O11" s="117">
        <f>-TB!AK49</f>
        <v>0</v>
      </c>
      <c r="P11" s="115" t="s">
        <v>7</v>
      </c>
      <c r="Q11" s="117">
        <f>-TB!AQ49</f>
        <v>0</v>
      </c>
      <c r="R11" s="115" t="s">
        <v>7</v>
      </c>
      <c r="S11" s="117">
        <f>-TB!AW49</f>
        <v>0</v>
      </c>
      <c r="T11" s="115" t="s">
        <v>7</v>
      </c>
      <c r="U11" s="117">
        <f>-TB!BC49</f>
        <v>0</v>
      </c>
      <c r="V11" s="115" t="s">
        <v>7</v>
      </c>
      <c r="W11" s="117">
        <f>-TB!BI49</f>
        <v>0</v>
      </c>
      <c r="X11" s="115" t="s">
        <v>7</v>
      </c>
      <c r="Y11" s="117">
        <f>-TB!BO49</f>
        <v>0</v>
      </c>
      <c r="Z11" s="115" t="s">
        <v>7</v>
      </c>
      <c r="AA11" s="117">
        <f>-TB!BU49</f>
        <v>0</v>
      </c>
      <c r="AB11" s="115" t="s">
        <v>7</v>
      </c>
      <c r="AC11" s="117">
        <f>SUM(E11:AA11)</f>
        <v>0</v>
      </c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</row>
    <row r="12" spans="1:56">
      <c r="A12" s="137"/>
      <c r="B12" s="137"/>
      <c r="C12" s="137" t="s">
        <v>340</v>
      </c>
      <c r="E12" s="117">
        <f>-TB!G50</f>
        <v>0</v>
      </c>
      <c r="G12" s="117">
        <f>-TB!M50</f>
        <v>0</v>
      </c>
      <c r="I12" s="117">
        <f>-TB!S50</f>
        <v>0</v>
      </c>
      <c r="K12" s="117">
        <f>-TB!Y50</f>
        <v>0</v>
      </c>
      <c r="M12" s="117">
        <f>-TB!AE50</f>
        <v>0</v>
      </c>
      <c r="O12" s="117">
        <f>-TB!AK50</f>
        <v>0</v>
      </c>
      <c r="Q12" s="117">
        <f>-TB!AQ50</f>
        <v>0</v>
      </c>
      <c r="S12" s="117">
        <f>-TB!AW50</f>
        <v>0</v>
      </c>
      <c r="T12" s="115"/>
      <c r="U12" s="117">
        <f>-TB!BC50</f>
        <v>0</v>
      </c>
      <c r="V12" s="115"/>
      <c r="W12" s="117">
        <f>-TB!BI50</f>
        <v>0</v>
      </c>
      <c r="X12" s="115"/>
      <c r="Y12" s="117">
        <f>-TB!BO50</f>
        <v>0</v>
      </c>
      <c r="Z12" s="115"/>
      <c r="AA12" s="117">
        <f>-TB!BU50</f>
        <v>0</v>
      </c>
      <c r="AC12" s="117">
        <f>SUM(E12:AA12)</f>
        <v>0</v>
      </c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</row>
    <row r="13" spans="1:56">
      <c r="A13" s="137"/>
      <c r="B13" s="137"/>
      <c r="C13" s="137" t="s">
        <v>234</v>
      </c>
      <c r="E13" s="117">
        <f>-TB!G51</f>
        <v>0</v>
      </c>
      <c r="G13" s="117">
        <f>-TB!M51</f>
        <v>0</v>
      </c>
      <c r="I13" s="117">
        <f>-TB!S51</f>
        <v>0</v>
      </c>
      <c r="K13" s="117">
        <f>-TB!Y51</f>
        <v>0</v>
      </c>
      <c r="M13" s="117">
        <f>-TB!AE51</f>
        <v>0</v>
      </c>
      <c r="O13" s="117">
        <f>-TB!AK51</f>
        <v>0</v>
      </c>
      <c r="Q13" s="117">
        <f>-TB!AQ51</f>
        <v>0</v>
      </c>
      <c r="S13" s="117">
        <f>-TB!AW51</f>
        <v>0</v>
      </c>
      <c r="T13" s="115"/>
      <c r="U13" s="117">
        <f>-TB!BC51</f>
        <v>0</v>
      </c>
      <c r="V13" s="115"/>
      <c r="W13" s="117">
        <f>-TB!BI51</f>
        <v>0</v>
      </c>
      <c r="X13" s="115"/>
      <c r="Y13" s="117">
        <f>-TB!BO51</f>
        <v>0</v>
      </c>
      <c r="Z13" s="115"/>
      <c r="AA13" s="117">
        <f>-TB!BU51</f>
        <v>0</v>
      </c>
      <c r="AC13" s="117">
        <f>SUM(E13:AA13)</f>
        <v>0</v>
      </c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</row>
    <row r="14" spans="1:56" s="137" customFormat="1" hidden="1">
      <c r="B14" s="137" t="s">
        <v>81</v>
      </c>
      <c r="D14" s="233"/>
      <c r="E14" s="117">
        <f>-TB!G52</f>
        <v>0</v>
      </c>
      <c r="F14" s="233"/>
      <c r="G14" s="117">
        <f>-TB!I52</f>
        <v>0</v>
      </c>
      <c r="H14" s="233"/>
      <c r="I14" s="117">
        <f>-TB!K52</f>
        <v>0</v>
      </c>
      <c r="J14" s="233"/>
      <c r="K14" s="117">
        <f>-TB!AG52</f>
        <v>0</v>
      </c>
      <c r="L14" s="233"/>
      <c r="M14" s="117">
        <f>-TB!AI52</f>
        <v>0</v>
      </c>
      <c r="N14" s="233"/>
      <c r="O14" s="117">
        <f>-TB!AK52</f>
        <v>0</v>
      </c>
      <c r="P14" s="235"/>
      <c r="Q14" s="117">
        <f>-TB!AQ52</f>
        <v>0</v>
      </c>
      <c r="R14" s="235"/>
      <c r="S14" s="117">
        <f>-TB!M52</f>
        <v>0</v>
      </c>
      <c r="T14" s="236"/>
      <c r="U14" s="117">
        <f>-TB!S52</f>
        <v>0</v>
      </c>
      <c r="V14" s="236"/>
      <c r="W14" s="117">
        <f>-TB!BE52</f>
        <v>0</v>
      </c>
      <c r="X14" s="236"/>
      <c r="Y14" s="117">
        <f>-TB!AE52</f>
        <v>0</v>
      </c>
      <c r="Z14" s="236"/>
      <c r="AA14" s="117">
        <f>-TB!AK52</f>
        <v>0</v>
      </c>
      <c r="AB14" s="235"/>
      <c r="AC14" s="117">
        <f>SUM(E14:AA14)</f>
        <v>0</v>
      </c>
    </row>
    <row r="15" spans="1:56" s="137" customFormat="1">
      <c r="B15" s="137" t="s">
        <v>231</v>
      </c>
      <c r="D15" s="233"/>
      <c r="E15" s="140">
        <f>-TB!G53</f>
        <v>0</v>
      </c>
      <c r="F15" s="233"/>
      <c r="G15" s="140">
        <f>-TB!M53</f>
        <v>0</v>
      </c>
      <c r="H15" s="233"/>
      <c r="I15" s="140">
        <f>-TB!S53</f>
        <v>0</v>
      </c>
      <c r="J15" s="233"/>
      <c r="K15" s="140">
        <f>-TB!Y53</f>
        <v>0</v>
      </c>
      <c r="L15" s="233"/>
      <c r="M15" s="140">
        <f>-TB!AE53</f>
        <v>0</v>
      </c>
      <c r="N15" s="233"/>
      <c r="O15" s="140">
        <f>-TB!AK53</f>
        <v>0</v>
      </c>
      <c r="P15" s="235"/>
      <c r="Q15" s="140">
        <f>-TB!AQ53</f>
        <v>0</v>
      </c>
      <c r="R15" s="235"/>
      <c r="S15" s="140">
        <f>-TB!AW53</f>
        <v>0</v>
      </c>
      <c r="T15" s="236"/>
      <c r="U15" s="140">
        <f>-TB!BC53</f>
        <v>0</v>
      </c>
      <c r="V15" s="236"/>
      <c r="W15" s="140">
        <f>-TB!BI53</f>
        <v>0</v>
      </c>
      <c r="X15" s="236"/>
      <c r="Y15" s="140">
        <f>-TB!BO53</f>
        <v>0</v>
      </c>
      <c r="Z15" s="236"/>
      <c r="AA15" s="140">
        <f>-TB!BU53</f>
        <v>0</v>
      </c>
      <c r="AB15" s="235"/>
      <c r="AC15" s="117">
        <f>SUM(E15:AA15)</f>
        <v>0</v>
      </c>
    </row>
    <row r="16" spans="1:56" s="141" customFormat="1">
      <c r="D16" s="242"/>
      <c r="E16" s="243"/>
      <c r="F16" s="242"/>
      <c r="G16" s="243"/>
      <c r="H16" s="242"/>
      <c r="I16" s="243"/>
      <c r="J16" s="242"/>
      <c r="K16" s="243"/>
      <c r="L16" s="242"/>
      <c r="M16" s="243"/>
      <c r="N16" s="242"/>
      <c r="O16" s="243"/>
      <c r="P16" s="244"/>
      <c r="Q16" s="243"/>
      <c r="R16" s="244"/>
      <c r="T16" s="245"/>
      <c r="V16" s="245"/>
      <c r="X16" s="245"/>
      <c r="Z16" s="245"/>
      <c r="AB16" s="244"/>
      <c r="AC16" s="246"/>
    </row>
    <row r="17" spans="1:56" s="118" customFormat="1" ht="12.75" thickBot="1">
      <c r="A17" s="247"/>
      <c r="B17" s="247"/>
      <c r="C17" s="247" t="s">
        <v>29</v>
      </c>
      <c r="D17" s="248" t="s">
        <v>7</v>
      </c>
      <c r="E17" s="142">
        <f>SUM(E11:E15)</f>
        <v>0</v>
      </c>
      <c r="F17" s="248" t="s">
        <v>7</v>
      </c>
      <c r="G17" s="142">
        <f>SUM(G11:G15)</f>
        <v>0</v>
      </c>
      <c r="H17" s="248" t="s">
        <v>7</v>
      </c>
      <c r="I17" s="142">
        <f>SUM(I11:I15)</f>
        <v>0</v>
      </c>
      <c r="J17" s="248" t="s">
        <v>7</v>
      </c>
      <c r="K17" s="142">
        <f>SUM(K11:K15)</f>
        <v>0</v>
      </c>
      <c r="L17" s="248" t="s">
        <v>7</v>
      </c>
      <c r="M17" s="142">
        <f>SUM(M11:M15)</f>
        <v>0</v>
      </c>
      <c r="N17" s="248" t="s">
        <v>7</v>
      </c>
      <c r="O17" s="142">
        <f>SUM(O11:O15)</f>
        <v>0</v>
      </c>
      <c r="P17" s="249" t="s">
        <v>7</v>
      </c>
      <c r="Q17" s="142">
        <f>SUM(Q11:Q15)</f>
        <v>0</v>
      </c>
      <c r="R17" s="249" t="s">
        <v>7</v>
      </c>
      <c r="S17" s="142">
        <f>SUM(S11:S15)</f>
        <v>0</v>
      </c>
      <c r="T17" s="249" t="s">
        <v>7</v>
      </c>
      <c r="U17" s="142">
        <f>SUM(U11:U15)</f>
        <v>0</v>
      </c>
      <c r="V17" s="249" t="s">
        <v>7</v>
      </c>
      <c r="W17" s="247">
        <f>SUM(W11:W15)</f>
        <v>0</v>
      </c>
      <c r="X17" s="249" t="s">
        <v>7</v>
      </c>
      <c r="Y17" s="247">
        <f>SUM(Y11:Y15)</f>
        <v>0</v>
      </c>
      <c r="Z17" s="249" t="s">
        <v>7</v>
      </c>
      <c r="AA17" s="247">
        <f>SUM(AA11:AA15)</f>
        <v>0</v>
      </c>
      <c r="AB17" s="249" t="s">
        <v>7</v>
      </c>
      <c r="AC17" s="142">
        <f>SUM(AC11:AC16)</f>
        <v>0</v>
      </c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</row>
    <row r="18" spans="1:56">
      <c r="D18" s="136"/>
      <c r="F18" s="136"/>
      <c r="H18" s="136"/>
      <c r="J18" s="136"/>
      <c r="L18" s="136"/>
      <c r="M18" s="113"/>
      <c r="N18" s="136"/>
      <c r="O18" s="113"/>
      <c r="P18" s="250"/>
      <c r="S18" s="136"/>
      <c r="AC18" s="136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</row>
    <row r="19" spans="1:56">
      <c r="M19" s="113"/>
      <c r="O19" s="113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</row>
    <row r="20" spans="1:56">
      <c r="A20" s="118" t="s">
        <v>30</v>
      </c>
      <c r="M20" s="113"/>
      <c r="O20" s="113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</row>
    <row r="21" spans="1:56">
      <c r="A21" s="118" t="s">
        <v>52</v>
      </c>
      <c r="M21" s="113"/>
      <c r="O21" s="113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</row>
    <row r="22" spans="1:56">
      <c r="A22" s="138"/>
      <c r="B22" s="138"/>
      <c r="C22" s="138"/>
      <c r="D22" s="237"/>
      <c r="E22" s="238"/>
      <c r="F22" s="237"/>
      <c r="G22" s="138"/>
      <c r="H22" s="237"/>
      <c r="I22" s="138"/>
      <c r="J22" s="237"/>
      <c r="K22" s="138"/>
      <c r="L22" s="237"/>
      <c r="M22" s="138"/>
      <c r="N22" s="237"/>
      <c r="O22" s="138"/>
      <c r="P22" s="239"/>
      <c r="Q22" s="138"/>
      <c r="R22" s="239"/>
      <c r="S22" s="138"/>
      <c r="T22" s="240"/>
      <c r="U22" s="138"/>
      <c r="V22" s="240"/>
      <c r="W22" s="138"/>
      <c r="X22" s="240"/>
      <c r="Y22" s="138"/>
      <c r="Z22" s="240"/>
      <c r="AA22" s="138"/>
      <c r="AB22" s="239"/>
      <c r="AC22" s="139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</row>
    <row r="23" spans="1:56">
      <c r="A23" s="137"/>
      <c r="B23" s="137"/>
      <c r="C23" s="137"/>
      <c r="D23" s="233"/>
      <c r="E23" s="234" t="s">
        <v>306</v>
      </c>
      <c r="F23" s="233"/>
      <c r="G23" s="241" t="s">
        <v>307</v>
      </c>
      <c r="H23" s="233"/>
      <c r="I23" s="241" t="s">
        <v>308</v>
      </c>
      <c r="J23" s="233"/>
      <c r="K23" s="241" t="s">
        <v>309</v>
      </c>
      <c r="L23" s="233"/>
      <c r="M23" s="234" t="s">
        <v>44</v>
      </c>
      <c r="N23" s="233"/>
      <c r="O23" s="233" t="s">
        <v>310</v>
      </c>
      <c r="P23" s="235"/>
      <c r="Q23" s="241" t="s">
        <v>311</v>
      </c>
      <c r="R23" s="236"/>
      <c r="S23" s="241" t="s">
        <v>312</v>
      </c>
      <c r="T23" s="236"/>
      <c r="U23" s="241" t="s">
        <v>313</v>
      </c>
      <c r="V23" s="236"/>
      <c r="W23" s="241" t="s">
        <v>314</v>
      </c>
      <c r="X23" s="236"/>
      <c r="Y23" s="241" t="s">
        <v>315</v>
      </c>
      <c r="Z23" s="236"/>
      <c r="AA23" s="241" t="s">
        <v>316</v>
      </c>
      <c r="AB23" s="236"/>
      <c r="AC23" s="136" t="s">
        <v>41</v>
      </c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</row>
    <row r="24" spans="1:56">
      <c r="A24" s="137"/>
      <c r="B24" s="137"/>
      <c r="C24" s="137"/>
      <c r="D24" s="233"/>
      <c r="E24" s="234"/>
      <c r="F24" s="233"/>
      <c r="G24" s="137"/>
      <c r="H24" s="233"/>
      <c r="I24" s="137"/>
      <c r="J24" s="233"/>
      <c r="K24" s="137"/>
      <c r="L24" s="233"/>
      <c r="M24" s="137"/>
      <c r="N24" s="233"/>
      <c r="O24" s="137"/>
      <c r="P24" s="235"/>
      <c r="Q24" s="137"/>
      <c r="R24" s="236"/>
      <c r="S24" s="241"/>
      <c r="T24" s="236"/>
      <c r="U24" s="241"/>
      <c r="V24" s="236"/>
      <c r="W24" s="241"/>
      <c r="X24" s="236"/>
      <c r="Y24" s="241"/>
      <c r="Z24" s="236"/>
      <c r="AA24" s="241"/>
      <c r="AB24" s="236"/>
      <c r="AC24" s="136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</row>
    <row r="25" spans="1:56">
      <c r="A25" s="137"/>
      <c r="B25" s="137" t="s">
        <v>52</v>
      </c>
      <c r="C25" s="137"/>
      <c r="D25" s="114" t="s">
        <v>7</v>
      </c>
      <c r="E25" s="117">
        <f>TB!G59</f>
        <v>0</v>
      </c>
      <c r="F25" s="114" t="s">
        <v>7</v>
      </c>
      <c r="G25" s="117">
        <f>TB!M59</f>
        <v>0</v>
      </c>
      <c r="H25" s="114" t="s">
        <v>7</v>
      </c>
      <c r="I25" s="117">
        <f>TB!S59</f>
        <v>0</v>
      </c>
      <c r="J25" s="114" t="s">
        <v>7</v>
      </c>
      <c r="K25" s="117">
        <f>TB!Y59</f>
        <v>0</v>
      </c>
      <c r="L25" s="114" t="s">
        <v>7</v>
      </c>
      <c r="M25" s="117">
        <f>TB!AE59</f>
        <v>0</v>
      </c>
      <c r="N25" s="114" t="s">
        <v>7</v>
      </c>
      <c r="O25" s="117">
        <f>TB!AK59</f>
        <v>0</v>
      </c>
      <c r="P25" s="115" t="s">
        <v>7</v>
      </c>
      <c r="Q25" s="117">
        <f>TB!AQ59</f>
        <v>0</v>
      </c>
      <c r="R25" s="115" t="s">
        <v>7</v>
      </c>
      <c r="S25" s="117">
        <f>TB!AW59</f>
        <v>0</v>
      </c>
      <c r="T25" s="115" t="s">
        <v>7</v>
      </c>
      <c r="U25" s="117">
        <f>TB!BC59</f>
        <v>0</v>
      </c>
      <c r="V25" s="115" t="s">
        <v>7</v>
      </c>
      <c r="W25" s="117">
        <f>TB!BI59</f>
        <v>0</v>
      </c>
      <c r="X25" s="115" t="s">
        <v>7</v>
      </c>
      <c r="Y25" s="117">
        <f>TB!BO59</f>
        <v>0</v>
      </c>
      <c r="Z25" s="115" t="s">
        <v>7</v>
      </c>
      <c r="AA25" s="117">
        <f>TB!BU59</f>
        <v>0</v>
      </c>
      <c r="AB25" s="115" t="s">
        <v>7</v>
      </c>
      <c r="AC25" s="136">
        <f>SUM(E25:AA25)</f>
        <v>0</v>
      </c>
      <c r="AR25" s="140"/>
      <c r="AS25" s="137"/>
      <c r="AT25" s="140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</row>
    <row r="26" spans="1:56" s="138" customFormat="1">
      <c r="B26" s="138" t="s">
        <v>164</v>
      </c>
      <c r="D26" s="237"/>
      <c r="E26" s="139">
        <f>TB!G61</f>
        <v>0</v>
      </c>
      <c r="F26" s="237"/>
      <c r="G26" s="139">
        <f>TB!M61</f>
        <v>0</v>
      </c>
      <c r="H26" s="237"/>
      <c r="I26" s="139">
        <f>TB!S61</f>
        <v>0</v>
      </c>
      <c r="J26" s="237"/>
      <c r="K26" s="139">
        <f>TB!Y61</f>
        <v>0</v>
      </c>
      <c r="L26" s="237"/>
      <c r="M26" s="139">
        <f>TB!AE61</f>
        <v>0</v>
      </c>
      <c r="N26" s="237"/>
      <c r="O26" s="139">
        <f>TB!AK61</f>
        <v>0</v>
      </c>
      <c r="P26" s="239"/>
      <c r="Q26" s="139">
        <f>TB!AQ61</f>
        <v>0</v>
      </c>
      <c r="R26" s="240"/>
      <c r="S26" s="139">
        <f>TB!AW61</f>
        <v>0</v>
      </c>
      <c r="T26" s="240"/>
      <c r="U26" s="139">
        <f>TB!BC61</f>
        <v>0</v>
      </c>
      <c r="V26" s="240"/>
      <c r="W26" s="139">
        <f>TB!BI61</f>
        <v>0</v>
      </c>
      <c r="X26" s="240"/>
      <c r="Y26" s="139">
        <f>TB!BO61</f>
        <v>0</v>
      </c>
      <c r="Z26" s="240"/>
      <c r="AA26" s="139">
        <f>TB!BU61</f>
        <v>0</v>
      </c>
      <c r="AB26" s="240"/>
      <c r="AC26" s="136">
        <f>SUM(E26:AA26)</f>
        <v>0</v>
      </c>
      <c r="AR26" s="139"/>
      <c r="AT26" s="139"/>
    </row>
    <row r="27" spans="1:56">
      <c r="M27" s="113"/>
      <c r="O27" s="113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</row>
    <row r="28" spans="1:56" s="118" customFormat="1" ht="12.75" thickBot="1">
      <c r="A28" s="247"/>
      <c r="B28" s="247"/>
      <c r="C28" s="247" t="s">
        <v>29</v>
      </c>
      <c r="D28" s="251" t="s">
        <v>7</v>
      </c>
      <c r="E28" s="252">
        <f>SUM(E25:E26)</f>
        <v>0</v>
      </c>
      <c r="F28" s="251" t="s">
        <v>7</v>
      </c>
      <c r="G28" s="252">
        <f>SUM(G25:G26)</f>
        <v>0</v>
      </c>
      <c r="H28" s="251" t="s">
        <v>7</v>
      </c>
      <c r="I28" s="252">
        <f>SUM(I25:I26)</f>
        <v>0</v>
      </c>
      <c r="J28" s="251" t="s">
        <v>7</v>
      </c>
      <c r="K28" s="252">
        <f>SUM(K25:K26)</f>
        <v>0</v>
      </c>
      <c r="L28" s="251" t="s">
        <v>7</v>
      </c>
      <c r="M28" s="252">
        <f>SUM(M25:M26)</f>
        <v>0</v>
      </c>
      <c r="N28" s="248" t="s">
        <v>7</v>
      </c>
      <c r="O28" s="252">
        <f>SUM(O25:O26)</f>
        <v>0</v>
      </c>
      <c r="P28" s="249" t="s">
        <v>7</v>
      </c>
      <c r="Q28" s="252">
        <f>SUM(Q25:Q26)</f>
        <v>0</v>
      </c>
      <c r="R28" s="249" t="s">
        <v>7</v>
      </c>
      <c r="S28" s="247">
        <f>SUM(S25:S26)</f>
        <v>0</v>
      </c>
      <c r="T28" s="249" t="s">
        <v>7</v>
      </c>
      <c r="U28" s="247">
        <f>SUM(U25:U26)</f>
        <v>0</v>
      </c>
      <c r="V28" s="249" t="s">
        <v>7</v>
      </c>
      <c r="W28" s="247">
        <f>SUM(W25:W26)</f>
        <v>0</v>
      </c>
      <c r="X28" s="249" t="s">
        <v>7</v>
      </c>
      <c r="Y28" s="247">
        <f>SUM(Y25:Y26)</f>
        <v>0</v>
      </c>
      <c r="Z28" s="249" t="s">
        <v>7</v>
      </c>
      <c r="AA28" s="247">
        <f>SUM(AA25:AA26)</f>
        <v>0</v>
      </c>
      <c r="AB28" s="249" t="s">
        <v>7</v>
      </c>
      <c r="AC28" s="118">
        <f>AC25+AC26</f>
        <v>0</v>
      </c>
      <c r="AR28" s="142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</row>
    <row r="29" spans="1:56">
      <c r="D29" s="136"/>
      <c r="F29" s="136"/>
      <c r="H29" s="136"/>
      <c r="J29" s="136"/>
      <c r="L29" s="136"/>
      <c r="N29" s="136"/>
      <c r="O29" s="136"/>
      <c r="P29" s="250"/>
      <c r="Q29" s="136"/>
      <c r="S29" s="136"/>
      <c r="U29" s="136"/>
      <c r="W29" s="136"/>
      <c r="X29" s="250"/>
      <c r="Y29" s="136"/>
      <c r="Z29" s="250"/>
      <c r="AA29" s="136"/>
      <c r="AB29" s="250"/>
      <c r="AC29" s="136"/>
      <c r="AR29" s="117"/>
    </row>
    <row r="30" spans="1:56">
      <c r="E30" s="253"/>
      <c r="M30" s="253"/>
      <c r="O30" s="253"/>
      <c r="Q30" s="253"/>
      <c r="S30" s="253"/>
      <c r="U30" s="253"/>
      <c r="W30" s="253"/>
      <c r="X30" s="254"/>
      <c r="Y30" s="253"/>
      <c r="Z30" s="254"/>
      <c r="AA30" s="253"/>
      <c r="AB30" s="254"/>
      <c r="AC30" s="253"/>
    </row>
    <row r="31" spans="1:56" hidden="1">
      <c r="A31" s="118" t="s">
        <v>32</v>
      </c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</row>
    <row r="32" spans="1:56" hidden="1">
      <c r="A32" s="118" t="s">
        <v>56</v>
      </c>
      <c r="B32" s="255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</row>
    <row r="33" spans="1:56" hidden="1">
      <c r="A33" s="138"/>
      <c r="B33" s="138"/>
      <c r="C33" s="138"/>
      <c r="D33" s="237"/>
      <c r="E33" s="238"/>
      <c r="F33" s="237"/>
      <c r="G33" s="138"/>
      <c r="H33" s="237"/>
      <c r="I33" s="138"/>
      <c r="J33" s="237"/>
      <c r="K33" s="138"/>
      <c r="L33" s="237"/>
      <c r="M33" s="238"/>
      <c r="N33" s="237"/>
      <c r="O33" s="237"/>
      <c r="P33" s="239"/>
      <c r="Q33" s="138"/>
      <c r="R33" s="239"/>
      <c r="S33" s="138"/>
      <c r="T33" s="240"/>
      <c r="U33" s="138"/>
      <c r="V33" s="240"/>
      <c r="W33" s="138"/>
      <c r="X33" s="240"/>
      <c r="Y33" s="138"/>
      <c r="Z33" s="240"/>
      <c r="AA33" s="138"/>
      <c r="AB33" s="239"/>
      <c r="AC33" s="139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</row>
    <row r="34" spans="1:56" hidden="1">
      <c r="A34" s="137"/>
      <c r="B34" s="137"/>
      <c r="C34" s="137"/>
      <c r="D34" s="233"/>
      <c r="E34" s="234" t="s">
        <v>44</v>
      </c>
      <c r="F34" s="233"/>
      <c r="G34" s="137"/>
      <c r="H34" s="233"/>
      <c r="I34" s="137"/>
      <c r="J34" s="233"/>
      <c r="K34" s="137"/>
      <c r="L34" s="233"/>
      <c r="M34" s="234"/>
      <c r="N34" s="233"/>
      <c r="O34" s="233" t="s">
        <v>45</v>
      </c>
      <c r="P34" s="235"/>
      <c r="Q34" s="241" t="s">
        <v>39</v>
      </c>
      <c r="R34" s="236"/>
      <c r="S34" s="241" t="s">
        <v>47</v>
      </c>
      <c r="T34" s="236"/>
      <c r="U34" s="241" t="s">
        <v>40</v>
      </c>
      <c r="V34" s="236"/>
      <c r="W34" s="241" t="s">
        <v>48</v>
      </c>
      <c r="X34" s="236"/>
      <c r="Y34" s="241" t="s">
        <v>49</v>
      </c>
      <c r="Z34" s="236"/>
      <c r="AA34" s="241" t="s">
        <v>50</v>
      </c>
      <c r="AB34" s="236"/>
      <c r="AC34" s="136" t="s">
        <v>41</v>
      </c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</row>
    <row r="35" spans="1:56" hidden="1">
      <c r="A35" s="137"/>
      <c r="B35" s="137"/>
      <c r="C35" s="137"/>
      <c r="D35" s="233"/>
      <c r="E35" s="234"/>
      <c r="F35" s="233"/>
      <c r="G35" s="137"/>
      <c r="H35" s="233"/>
      <c r="I35" s="137"/>
      <c r="J35" s="233"/>
      <c r="K35" s="137"/>
      <c r="L35" s="233"/>
      <c r="M35" s="234"/>
      <c r="N35" s="233"/>
      <c r="O35" s="233"/>
      <c r="P35" s="235"/>
      <c r="Q35" s="241"/>
      <c r="R35" s="236"/>
      <c r="S35" s="241"/>
      <c r="T35" s="236"/>
      <c r="U35" s="241"/>
      <c r="V35" s="236"/>
      <c r="W35" s="241"/>
      <c r="X35" s="236"/>
      <c r="Y35" s="241"/>
      <c r="Z35" s="236"/>
      <c r="AA35" s="241"/>
      <c r="AB35" s="236"/>
      <c r="AC35" s="136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</row>
    <row r="36" spans="1:56" s="137" customFormat="1" hidden="1">
      <c r="A36" s="137" t="s">
        <v>82</v>
      </c>
      <c r="B36" s="137" t="s">
        <v>165</v>
      </c>
      <c r="D36" s="233" t="s">
        <v>7</v>
      </c>
      <c r="E36" s="234" t="e">
        <f>TB!#REF!</f>
        <v>#REF!</v>
      </c>
      <c r="F36" s="233" t="s">
        <v>7</v>
      </c>
      <c r="H36" s="233" t="s">
        <v>7</v>
      </c>
      <c r="J36" s="233" t="s">
        <v>7</v>
      </c>
      <c r="L36" s="233" t="s">
        <v>7</v>
      </c>
      <c r="M36" s="234"/>
      <c r="N36" s="233" t="s">
        <v>7</v>
      </c>
      <c r="O36" s="234" t="e">
        <f>TB!#REF!</f>
        <v>#REF!</v>
      </c>
      <c r="P36" s="235" t="s">
        <v>7</v>
      </c>
      <c r="Q36" s="234" t="e">
        <f>TB!#REF!</f>
        <v>#REF!</v>
      </c>
      <c r="R36" s="235" t="s">
        <v>7</v>
      </c>
      <c r="S36" s="234">
        <f>TB!M90</f>
        <v>0</v>
      </c>
      <c r="T36" s="235" t="s">
        <v>7</v>
      </c>
      <c r="U36" s="234">
        <f>TB!S90</f>
        <v>0</v>
      </c>
      <c r="V36" s="235" t="s">
        <v>7</v>
      </c>
      <c r="W36" s="234">
        <f>TB!Y90</f>
        <v>0</v>
      </c>
      <c r="X36" s="235" t="s">
        <v>7</v>
      </c>
      <c r="Y36" s="234">
        <f>TB!AE90</f>
        <v>0</v>
      </c>
      <c r="Z36" s="235" t="s">
        <v>7</v>
      </c>
      <c r="AA36" s="234">
        <f>TB!AK90</f>
        <v>0</v>
      </c>
      <c r="AB36" s="235" t="s">
        <v>7</v>
      </c>
      <c r="AC36" s="140" t="e">
        <f>SUM(L36:AA36)</f>
        <v>#REF!</v>
      </c>
    </row>
    <row r="37" spans="1:56" s="138" customFormat="1" hidden="1">
      <c r="B37" s="138" t="s">
        <v>291</v>
      </c>
      <c r="D37" s="237"/>
      <c r="E37" s="238" t="e">
        <f>TB!#REF!</f>
        <v>#REF!</v>
      </c>
      <c r="F37" s="237"/>
      <c r="H37" s="237"/>
      <c r="J37" s="237"/>
      <c r="L37" s="237"/>
      <c r="M37" s="238"/>
      <c r="N37" s="237"/>
      <c r="O37" s="238" t="e">
        <f>TB!#REF!</f>
        <v>#REF!</v>
      </c>
      <c r="P37" s="239"/>
      <c r="Q37" s="238" t="e">
        <f>TB!#REF!</f>
        <v>#REF!</v>
      </c>
      <c r="R37" s="239"/>
      <c r="S37" s="238">
        <f>TB!M91</f>
        <v>0</v>
      </c>
      <c r="T37" s="239"/>
      <c r="U37" s="238">
        <f>TB!S91</f>
        <v>0</v>
      </c>
      <c r="V37" s="239"/>
      <c r="W37" s="238">
        <f>TB!Y91</f>
        <v>0</v>
      </c>
      <c r="X37" s="239"/>
      <c r="Y37" s="238">
        <f>TB!AE91</f>
        <v>0</v>
      </c>
      <c r="Z37" s="239"/>
      <c r="AA37" s="238">
        <f>TB!AK91</f>
        <v>0</v>
      </c>
      <c r="AB37" s="239"/>
      <c r="AC37" s="139" t="e">
        <f>SUM(L37:AA37)</f>
        <v>#REF!</v>
      </c>
    </row>
    <row r="38" spans="1:56" hidden="1"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</row>
    <row r="39" spans="1:56" s="118" customFormat="1" ht="12.75" hidden="1" thickBot="1">
      <c r="A39" s="247"/>
      <c r="B39" s="247"/>
      <c r="C39" s="247" t="s">
        <v>29</v>
      </c>
      <c r="D39" s="248" t="s">
        <v>7</v>
      </c>
      <c r="E39" s="142" t="e">
        <f>SUM(E36:E37)</f>
        <v>#REF!</v>
      </c>
      <c r="F39" s="248" t="s">
        <v>7</v>
      </c>
      <c r="G39" s="247"/>
      <c r="H39" s="248" t="s">
        <v>7</v>
      </c>
      <c r="I39" s="247"/>
      <c r="J39" s="248" t="s">
        <v>7</v>
      </c>
      <c r="K39" s="247"/>
      <c r="L39" s="248" t="s">
        <v>7</v>
      </c>
      <c r="M39" s="142"/>
      <c r="N39" s="248" t="s">
        <v>7</v>
      </c>
      <c r="O39" s="247" t="e">
        <f>SUM(O36:O37)</f>
        <v>#REF!</v>
      </c>
      <c r="P39" s="249" t="s">
        <v>7</v>
      </c>
      <c r="Q39" s="142" t="e">
        <f>SUM(Q36:Q37)</f>
        <v>#REF!</v>
      </c>
      <c r="R39" s="249" t="s">
        <v>7</v>
      </c>
      <c r="S39" s="247">
        <f>SUM(S36:S37)</f>
        <v>0</v>
      </c>
      <c r="T39" s="249" t="s">
        <v>7</v>
      </c>
      <c r="U39" s="247">
        <f>SUM(U36:U37)</f>
        <v>0</v>
      </c>
      <c r="V39" s="249" t="s">
        <v>7</v>
      </c>
      <c r="W39" s="247">
        <f>SUM(W36:W37)</f>
        <v>0</v>
      </c>
      <c r="X39" s="249" t="s">
        <v>7</v>
      </c>
      <c r="Y39" s="247">
        <f>SUM(Y36:Y37)</f>
        <v>0</v>
      </c>
      <c r="Z39" s="249" t="s">
        <v>7</v>
      </c>
      <c r="AA39" s="247">
        <f>SUM(AA36:AA37)</f>
        <v>0</v>
      </c>
      <c r="AB39" s="249" t="s">
        <v>7</v>
      </c>
      <c r="AC39" s="142" t="e">
        <f>SUM(AC36:AC37)</f>
        <v>#REF!</v>
      </c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</row>
    <row r="40" spans="1:56" hidden="1">
      <c r="D40" s="136"/>
      <c r="E40" s="136" t="e">
        <f>E39+IS!#REF!</f>
        <v>#REF!</v>
      </c>
      <c r="F40" s="136"/>
      <c r="H40" s="136"/>
      <c r="J40" s="136"/>
      <c r="L40" s="136"/>
      <c r="N40" s="136"/>
      <c r="O40" s="136" t="e">
        <f>O39+IS!V52</f>
        <v>#REF!</v>
      </c>
      <c r="P40" s="250"/>
      <c r="Q40" s="136" t="e">
        <f>Q39+IS!Z52</f>
        <v>#REF!</v>
      </c>
      <c r="S40" s="136">
        <f>S39+IS!AB52</f>
        <v>0</v>
      </c>
      <c r="U40" s="113">
        <f>U39+IS!AF52</f>
        <v>0</v>
      </c>
      <c r="W40" s="113">
        <f>W39+IS!AJ52</f>
        <v>0</v>
      </c>
      <c r="Y40" s="113">
        <f>Y39+IS!AN52</f>
        <v>0</v>
      </c>
      <c r="AC40" s="117" t="e">
        <f>AC39+IS!AT52</f>
        <v>#REF!</v>
      </c>
    </row>
    <row r="41" spans="1:56" hidden="1"/>
    <row r="42" spans="1:56">
      <c r="A42" s="113" t="s">
        <v>83</v>
      </c>
    </row>
    <row r="43" spans="1:56"/>
    <row r="44" spans="1:56"/>
    <row r="45" spans="1:56">
      <c r="A45" s="118" t="s">
        <v>426</v>
      </c>
    </row>
    <row r="46" spans="1:56">
      <c r="A46" s="113" t="s">
        <v>175</v>
      </c>
    </row>
    <row r="47" spans="1:56"/>
    <row r="48" spans="1:56" hidden="1"/>
    <row r="49" spans="1:2" hidden="1">
      <c r="B49" s="113">
        <v>472753.27750000003</v>
      </c>
    </row>
    <row r="50" spans="1:2" hidden="1">
      <c r="A50" s="118" t="s">
        <v>84</v>
      </c>
      <c r="B50" s="113">
        <v>0</v>
      </c>
    </row>
    <row r="51" spans="1:2">
      <c r="A51" s="118"/>
    </row>
    <row r="52" spans="1:2">
      <c r="A52" s="118"/>
    </row>
    <row r="53" spans="1:2"/>
    <row r="54" spans="1:2"/>
    <row r="55" spans="1:2"/>
    <row r="56" spans="1:2"/>
    <row r="57" spans="1:2"/>
    <row r="58" spans="1:2"/>
    <row r="59" spans="1:2"/>
    <row r="60" spans="1:2"/>
    <row r="61" spans="1:2" hidden="1">
      <c r="B61" s="113">
        <v>117000</v>
      </c>
    </row>
    <row r="62" spans="1:2" hidden="1">
      <c r="B62" s="113">
        <v>385</v>
      </c>
    </row>
    <row r="63" spans="1:2" hidden="1">
      <c r="B63" s="113">
        <v>25446.428571428569</v>
      </c>
    </row>
    <row r="64" spans="1:2" hidden="1">
      <c r="B64" s="113">
        <v>24318.652857142857</v>
      </c>
    </row>
    <row r="65" spans="2:2" hidden="1">
      <c r="B65" s="113">
        <v>4425.51</v>
      </c>
    </row>
    <row r="66" spans="2:2" hidden="1">
      <c r="B66" s="113">
        <v>66481.954285714281</v>
      </c>
    </row>
    <row r="67" spans="2:2" hidden="1">
      <c r="B67" s="113">
        <v>41594.761428571415</v>
      </c>
    </row>
    <row r="68" spans="2:2" hidden="1">
      <c r="B68" s="113">
        <v>81118.234642857133</v>
      </c>
    </row>
    <row r="69" spans="2:2" hidden="1">
      <c r="B69" s="113">
        <v>12791.97</v>
      </c>
    </row>
    <row r="70" spans="2:2" hidden="1">
      <c r="B70" s="113">
        <v>8232.6</v>
      </c>
    </row>
    <row r="71" spans="2:2" hidden="1">
      <c r="B71" s="113">
        <v>8932.2199999999993</v>
      </c>
    </row>
    <row r="72" spans="2:2" hidden="1">
      <c r="B72" s="113">
        <v>2200</v>
      </c>
    </row>
    <row r="73" spans="2:2" hidden="1">
      <c r="B73" s="113">
        <v>2675.5035999996589</v>
      </c>
    </row>
    <row r="74" spans="2:2" hidden="1"/>
    <row r="75" spans="2:2" hidden="1">
      <c r="B75" s="113">
        <f>SUM(B5:B74)</f>
        <v>868356.11288571393</v>
      </c>
    </row>
  </sheetData>
  <sheetProtection formatCells="0" formatColumns="0" formatRows="0"/>
  <phoneticPr fontId="30" type="noConversion"/>
  <printOptions horizontalCentered="1"/>
  <pageMargins left="0.13" right="0.19" top="0.76" bottom="0.25" header="0.59" footer="0.27"/>
  <pageSetup paperSize="9" fitToWidth="0" fitToHeight="0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50"/>
  <sheetViews>
    <sheetView showGridLines="0" topLeftCell="A3" zoomScaleNormal="75" zoomScaleSheetLayoutView="100" workbookViewId="0">
      <selection activeCell="D15" sqref="D15"/>
    </sheetView>
  </sheetViews>
  <sheetFormatPr defaultColWidth="0" defaultRowHeight="12.75" zeroHeight="1"/>
  <cols>
    <col min="1" max="1" width="55.7109375" style="19" customWidth="1"/>
    <col min="2" max="2" width="9.7109375" style="20" customWidth="1"/>
    <col min="3" max="3" width="1.7109375" style="23" customWidth="1"/>
    <col min="4" max="4" width="15.42578125" style="36" customWidth="1"/>
    <col min="5" max="5" width="18.42578125" style="22" hidden="1" customWidth="1"/>
    <col min="6" max="6" width="1.7109375" style="23" hidden="1" customWidth="1"/>
    <col min="7" max="7" width="15.85546875" style="38" hidden="1" customWidth="1"/>
    <col min="8" max="8" width="0" style="22" hidden="1" customWidth="1"/>
    <col min="9" max="9" width="12.85546875" style="22" hidden="1" customWidth="1"/>
    <col min="10" max="10" width="12.140625" style="22" hidden="1" customWidth="1"/>
    <col min="11" max="16384" width="0" style="22" hidden="1"/>
  </cols>
  <sheetData>
    <row r="1" spans="1:7" s="404" customFormat="1" hidden="1">
      <c r="A1" s="19" t="s">
        <v>0</v>
      </c>
      <c r="B1" s="20"/>
      <c r="C1" s="19"/>
      <c r="D1" s="21"/>
      <c r="F1" s="19"/>
      <c r="G1" s="23"/>
    </row>
    <row r="2" spans="1:7" s="404" customFormat="1" hidden="1">
      <c r="A2" s="19"/>
      <c r="B2" s="20"/>
      <c r="C2" s="19"/>
      <c r="D2" s="21"/>
      <c r="F2" s="19"/>
      <c r="G2" s="23"/>
    </row>
    <row r="3" spans="1:7" s="405" customFormat="1" ht="17.25" thickBot="1">
      <c r="A3" s="548" t="s">
        <v>85</v>
      </c>
      <c r="B3" s="548"/>
      <c r="C3" s="548"/>
      <c r="D3" s="548"/>
      <c r="E3" s="548"/>
      <c r="F3" s="548"/>
      <c r="G3" s="548"/>
    </row>
    <row r="4" spans="1:7" s="404" customFormat="1" ht="16.5">
      <c r="A4" s="549" t="s">
        <v>1</v>
      </c>
      <c r="B4" s="549"/>
      <c r="C4" s="549"/>
      <c r="D4" s="549"/>
      <c r="E4" s="549"/>
      <c r="F4" s="549"/>
      <c r="G4" s="549"/>
    </row>
    <row r="5" spans="1:7" s="404" customFormat="1" ht="16.5">
      <c r="A5" s="550" t="s">
        <v>573</v>
      </c>
      <c r="B5" s="550"/>
      <c r="C5" s="550"/>
      <c r="D5" s="550"/>
      <c r="E5" s="550"/>
      <c r="F5" s="550"/>
      <c r="G5" s="550"/>
    </row>
    <row r="6" spans="1:7" s="405" customFormat="1" ht="9" customHeight="1" thickBot="1">
      <c r="A6" s="547"/>
      <c r="B6" s="547"/>
      <c r="C6" s="547"/>
      <c r="D6" s="547"/>
      <c r="E6" s="547"/>
      <c r="F6" s="547"/>
      <c r="G6" s="547"/>
    </row>
    <row r="7" spans="1:7" s="24" customFormat="1" ht="12" customHeight="1">
      <c r="A7" s="339"/>
      <c r="B7" s="339"/>
      <c r="C7" s="340"/>
      <c r="D7" s="341"/>
      <c r="E7" s="147"/>
      <c r="F7" s="146"/>
      <c r="G7" s="148"/>
    </row>
    <row r="8" spans="1:7" ht="15">
      <c r="A8" s="342" t="s">
        <v>2</v>
      </c>
      <c r="B8" s="342" t="s">
        <v>3</v>
      </c>
      <c r="C8" s="343"/>
      <c r="D8" s="344" t="s">
        <v>574</v>
      </c>
      <c r="E8" s="149" t="s">
        <v>4</v>
      </c>
      <c r="F8" s="150">
        <v>2009</v>
      </c>
      <c r="G8" s="150">
        <v>2010</v>
      </c>
    </row>
    <row r="9" spans="1:7" s="25" customFormat="1" ht="24" customHeight="1">
      <c r="A9" s="345" t="s">
        <v>5</v>
      </c>
      <c r="B9" s="346"/>
      <c r="C9" s="347"/>
      <c r="D9" s="348"/>
      <c r="E9" s="153"/>
      <c r="F9" s="152"/>
      <c r="G9" s="152"/>
    </row>
    <row r="10" spans="1:7" s="25" customFormat="1" ht="18" customHeight="1">
      <c r="A10" s="345" t="s">
        <v>6</v>
      </c>
      <c r="B10" s="346"/>
      <c r="C10" s="349"/>
      <c r="D10" s="348"/>
      <c r="E10" s="153"/>
      <c r="F10" s="154"/>
      <c r="G10" s="154"/>
    </row>
    <row r="11" spans="1:7" s="25" customFormat="1" ht="18" customHeight="1">
      <c r="A11" s="350" t="s">
        <v>159</v>
      </c>
      <c r="B11" s="351"/>
      <c r="C11" s="346" t="s">
        <v>7</v>
      </c>
      <c r="D11" s="352">
        <f>TB!Z7</f>
        <v>155.18214285711474</v>
      </c>
      <c r="E11" s="153"/>
      <c r="F11" s="155"/>
      <c r="G11" s="155"/>
    </row>
    <row r="12" spans="1:7" s="25" customFormat="1" ht="15">
      <c r="A12" s="350" t="s">
        <v>162</v>
      </c>
      <c r="B12" s="351">
        <v>1</v>
      </c>
      <c r="D12" s="352">
        <f>TB!Z8</f>
        <v>1406122.61</v>
      </c>
      <c r="E12" s="156" t="e">
        <f>+D12-#REF!</f>
        <v>#REF!</v>
      </c>
      <c r="F12" s="151" t="s">
        <v>7</v>
      </c>
      <c r="G12" s="157"/>
    </row>
    <row r="13" spans="1:7" s="25" customFormat="1" ht="15">
      <c r="A13" s="350" t="s">
        <v>163</v>
      </c>
      <c r="B13" s="351">
        <v>2</v>
      </c>
      <c r="D13" s="352">
        <f>TB!T9</f>
        <v>0</v>
      </c>
      <c r="E13" s="156"/>
      <c r="F13" s="151"/>
      <c r="G13" s="157"/>
    </row>
    <row r="14" spans="1:7" s="25" customFormat="1" ht="15">
      <c r="A14" s="350" t="s">
        <v>422</v>
      </c>
      <c r="B14" s="351">
        <v>3</v>
      </c>
      <c r="D14" s="352">
        <f>TB!Z10</f>
        <v>87693.41</v>
      </c>
      <c r="E14" s="156"/>
      <c r="F14" s="151"/>
      <c r="G14" s="157"/>
    </row>
    <row r="15" spans="1:7" s="27" customFormat="1" ht="13.5" customHeight="1">
      <c r="A15" s="353" t="s">
        <v>8</v>
      </c>
      <c r="B15" s="354">
        <v>4</v>
      </c>
      <c r="C15" s="355"/>
      <c r="D15" s="356">
        <f>TB!T11</f>
        <v>0</v>
      </c>
      <c r="E15" s="156" t="e">
        <f>+D15-#REF!</f>
        <v>#REF!</v>
      </c>
      <c r="F15" s="158"/>
      <c r="G15" s="159"/>
    </row>
    <row r="16" spans="1:7" s="27" customFormat="1" ht="13.5" customHeight="1">
      <c r="A16" s="353" t="s">
        <v>370</v>
      </c>
      <c r="B16" s="354">
        <v>5</v>
      </c>
      <c r="C16" s="355"/>
      <c r="D16" s="356">
        <f>TB!T12</f>
        <v>0</v>
      </c>
      <c r="E16" s="156"/>
      <c r="F16" s="158"/>
      <c r="G16" s="159"/>
    </row>
    <row r="17" spans="1:10" s="25" customFormat="1" ht="13.5" customHeight="1">
      <c r="A17" s="350" t="s">
        <v>9</v>
      </c>
      <c r="B17" s="351">
        <v>6</v>
      </c>
      <c r="C17" s="346"/>
      <c r="D17" s="352">
        <f>TB!T18</f>
        <v>0</v>
      </c>
      <c r="E17" s="156" t="e">
        <f>+D17-#REF!</f>
        <v>#REF!</v>
      </c>
      <c r="F17" s="151"/>
      <c r="G17" s="157"/>
    </row>
    <row r="18" spans="1:10" s="28" customFormat="1" ht="15">
      <c r="A18" s="364" t="s">
        <v>11</v>
      </c>
      <c r="B18" s="365"/>
      <c r="C18" s="365"/>
      <c r="D18" s="366">
        <f>SUM(D11:D17)</f>
        <v>1493971.2021428572</v>
      </c>
      <c r="E18" s="162" t="e">
        <f>SUM(E12:E21)</f>
        <v>#REF!</v>
      </c>
      <c r="F18" s="164"/>
      <c r="G18" s="162">
        <f ca="1">SUM(G12:G21)</f>
        <v>0</v>
      </c>
    </row>
    <row r="19" spans="1:10" s="25" customFormat="1" ht="15">
      <c r="A19" s="362"/>
      <c r="B19" s="355"/>
      <c r="C19" s="355"/>
      <c r="D19" s="363"/>
      <c r="E19" s="159"/>
      <c r="F19" s="158"/>
      <c r="G19" s="159"/>
    </row>
    <row r="20" spans="1:10" s="25" customFormat="1" ht="15">
      <c r="A20" s="362" t="s">
        <v>343</v>
      </c>
      <c r="B20" s="355"/>
      <c r="C20" s="355"/>
      <c r="D20" s="363"/>
      <c r="E20" s="159"/>
      <c r="F20" s="158"/>
      <c r="G20" s="159"/>
    </row>
    <row r="21" spans="1:10" s="27" customFormat="1" ht="15">
      <c r="A21" s="353" t="s">
        <v>10</v>
      </c>
      <c r="B21" s="354">
        <v>7</v>
      </c>
      <c r="C21" s="355"/>
      <c r="D21" s="356">
        <f>TB!T14+TB!T17</f>
        <v>-3.1263880373444408E-13</v>
      </c>
      <c r="E21" s="163" t="e">
        <f>+D21-#REF!</f>
        <v>#REF!</v>
      </c>
      <c r="F21" s="158"/>
      <c r="G21" s="159"/>
    </row>
    <row r="22" spans="1:10" s="25" customFormat="1" ht="15">
      <c r="A22" s="353" t="s">
        <v>344</v>
      </c>
      <c r="B22" s="355"/>
      <c r="C22" s="355"/>
      <c r="D22" s="35">
        <f>TB!T15+TB!T16</f>
        <v>5061.6100000000006</v>
      </c>
      <c r="E22" s="159"/>
      <c r="F22" s="158"/>
      <c r="G22" s="159"/>
    </row>
    <row r="23" spans="1:10" s="28" customFormat="1" ht="15">
      <c r="A23" s="364" t="s">
        <v>345</v>
      </c>
      <c r="B23" s="365"/>
      <c r="C23" s="365"/>
      <c r="D23" s="366">
        <f>SUM(D21:D22)</f>
        <v>5061.6100000000006</v>
      </c>
      <c r="E23" s="162"/>
      <c r="F23" s="164"/>
      <c r="G23" s="162"/>
    </row>
    <row r="24" spans="1:10" s="25" customFormat="1" ht="21.75" customHeight="1">
      <c r="A24" s="362" t="s">
        <v>336</v>
      </c>
      <c r="B24" s="355"/>
      <c r="C24" s="355"/>
      <c r="D24" s="363"/>
      <c r="E24" s="153"/>
      <c r="F24" s="158"/>
      <c r="G24" s="159"/>
    </row>
    <row r="25" spans="1:10" s="27" customFormat="1" ht="15">
      <c r="A25" s="353" t="s">
        <v>12</v>
      </c>
      <c r="B25" s="354" t="s">
        <v>13</v>
      </c>
      <c r="C25" s="355"/>
      <c r="D25" s="356">
        <f>SUM(TB!T19:T22)</f>
        <v>0</v>
      </c>
      <c r="E25" s="163" t="e">
        <f>+D25-#REF!</f>
        <v>#REF!</v>
      </c>
      <c r="F25" s="158"/>
      <c r="G25" s="159"/>
    </row>
    <row r="26" spans="1:10" s="27" customFormat="1" ht="15">
      <c r="A26" s="362" t="s">
        <v>335</v>
      </c>
      <c r="B26" s="354"/>
      <c r="C26" s="355"/>
      <c r="D26" s="356"/>
      <c r="E26" s="163"/>
      <c r="F26" s="158"/>
      <c r="G26" s="159"/>
    </row>
    <row r="27" spans="1:10" s="25" customFormat="1" ht="15">
      <c r="A27" s="353" t="s">
        <v>295</v>
      </c>
      <c r="B27" s="354" t="s">
        <v>13</v>
      </c>
      <c r="C27" s="355"/>
      <c r="D27" s="356">
        <f>SUM(TB!T23:T24)</f>
        <v>0</v>
      </c>
      <c r="E27" s="156"/>
      <c r="F27" s="158"/>
      <c r="G27" s="159"/>
    </row>
    <row r="28" spans="1:10" s="25" customFormat="1" ht="15">
      <c r="A28" s="353" t="s">
        <v>296</v>
      </c>
      <c r="B28" s="354" t="s">
        <v>13</v>
      </c>
      <c r="C28" s="355"/>
      <c r="D28" s="356">
        <f>SUM(TB!H25)</f>
        <v>0</v>
      </c>
      <c r="E28" s="156"/>
      <c r="F28" s="158"/>
      <c r="G28" s="159"/>
    </row>
    <row r="29" spans="1:10" s="28" customFormat="1" ht="15">
      <c r="A29" s="364" t="s">
        <v>297</v>
      </c>
      <c r="B29" s="365"/>
      <c r="C29" s="365"/>
      <c r="D29" s="366">
        <f>SUM(D25:D28)</f>
        <v>0</v>
      </c>
      <c r="E29" s="162" t="e">
        <f>SUM(E18:E28)</f>
        <v>#REF!</v>
      </c>
      <c r="F29" s="164"/>
      <c r="G29" s="162">
        <f ca="1">SUM(G18:G28)</f>
        <v>0</v>
      </c>
    </row>
    <row r="30" spans="1:10" s="29" customFormat="1" ht="25.5" customHeight="1" thickBot="1">
      <c r="A30" s="367" t="s">
        <v>14</v>
      </c>
      <c r="B30" s="368"/>
      <c r="C30" s="368" t="s">
        <v>7</v>
      </c>
      <c r="D30" s="369">
        <f>D18+D23+D29</f>
        <v>1499032.8121428574</v>
      </c>
      <c r="E30" s="166" t="e">
        <f>+E18+E25+#REF!+#REF!</f>
        <v>#REF!</v>
      </c>
      <c r="F30" s="165" t="s">
        <v>7</v>
      </c>
      <c r="G30" s="166">
        <f ca="1">SUM(G18:G25)</f>
        <v>0</v>
      </c>
      <c r="I30" s="30"/>
      <c r="J30" s="31"/>
    </row>
    <row r="31" spans="1:10" s="32" customFormat="1" ht="26.25" customHeight="1" thickTop="1" thickBot="1">
      <c r="A31" s="416"/>
      <c r="B31" s="371"/>
      <c r="C31" s="372"/>
      <c r="D31" s="373"/>
      <c r="E31" s="168"/>
      <c r="F31" s="167"/>
      <c r="G31" s="169"/>
    </row>
    <row r="32" spans="1:10" s="25" customFormat="1" ht="30" customHeight="1">
      <c r="A32" s="345" t="s">
        <v>15</v>
      </c>
      <c r="B32" s="346"/>
      <c r="C32" s="374"/>
      <c r="D32" s="348"/>
      <c r="E32" s="153"/>
      <c r="F32" s="170"/>
      <c r="G32" s="157"/>
    </row>
    <row r="33" spans="1:12" s="25" customFormat="1" ht="21.75" customHeight="1">
      <c r="A33" s="345" t="s">
        <v>16</v>
      </c>
      <c r="B33" s="346"/>
      <c r="C33" s="374"/>
      <c r="E33" s="153"/>
      <c r="F33" s="170"/>
      <c r="G33" s="157"/>
    </row>
    <row r="34" spans="1:12" s="25" customFormat="1" ht="15">
      <c r="A34" s="345" t="s">
        <v>17</v>
      </c>
      <c r="B34" s="346"/>
      <c r="C34" s="374"/>
      <c r="D34" s="348"/>
      <c r="E34" s="153"/>
      <c r="F34" s="170"/>
      <c r="G34" s="157"/>
    </row>
    <row r="35" spans="1:12" s="25" customFormat="1" ht="15">
      <c r="A35" s="350" t="s">
        <v>18</v>
      </c>
      <c r="B35" s="351">
        <v>8</v>
      </c>
      <c r="C35" s="355" t="s">
        <v>7</v>
      </c>
      <c r="D35" s="348">
        <f>-SUM(TB!H27:H43)</f>
        <v>1.190476193073664E-3</v>
      </c>
      <c r="E35" s="156" t="e">
        <f>+D35-#REF!</f>
        <v>#REF!</v>
      </c>
      <c r="F35" s="158" t="s">
        <v>7</v>
      </c>
      <c r="G35" s="157"/>
    </row>
    <row r="36" spans="1:12" s="25" customFormat="1" ht="15">
      <c r="A36" s="353" t="s">
        <v>356</v>
      </c>
      <c r="B36" s="354"/>
      <c r="C36" s="355"/>
      <c r="D36" s="363">
        <f>-TB!BV44</f>
        <v>0</v>
      </c>
      <c r="E36" s="156" t="e">
        <f>+D36-#REF!</f>
        <v>#REF!</v>
      </c>
      <c r="F36" s="158"/>
      <c r="G36" s="159">
        <v>0</v>
      </c>
    </row>
    <row r="37" spans="1:12" s="28" customFormat="1" ht="15">
      <c r="A37" s="364" t="s">
        <v>19</v>
      </c>
      <c r="B37" s="365"/>
      <c r="C37" s="365"/>
      <c r="D37" s="366">
        <f>SUM(D35:D36)</f>
        <v>1.190476193073664E-3</v>
      </c>
      <c r="E37" s="162" t="e">
        <f>SUM(E35:E35)</f>
        <v>#REF!</v>
      </c>
      <c r="F37" s="164"/>
      <c r="G37" s="162">
        <f>SUM(G35:G35)</f>
        <v>0</v>
      </c>
    </row>
    <row r="38" spans="1:12" s="25" customFormat="1" ht="22.5" customHeight="1">
      <c r="A38" s="362" t="s">
        <v>20</v>
      </c>
      <c r="B38" s="355"/>
      <c r="C38" s="355"/>
      <c r="D38" s="363">
        <v>0</v>
      </c>
      <c r="E38" s="153"/>
      <c r="F38" s="158"/>
      <c r="G38" s="159"/>
    </row>
    <row r="39" spans="1:12" s="25" customFormat="1" ht="22.5" hidden="1" customHeight="1">
      <c r="A39" s="357" t="s">
        <v>21</v>
      </c>
      <c r="B39" s="359"/>
      <c r="C39" s="359"/>
      <c r="D39" s="361">
        <v>0</v>
      </c>
      <c r="E39" s="171" t="e">
        <f>+D39-#REF!</f>
        <v>#REF!</v>
      </c>
      <c r="F39" s="160"/>
      <c r="G39" s="161"/>
    </row>
    <row r="40" spans="1:12" s="25" customFormat="1" ht="15">
      <c r="A40" s="360" t="s">
        <v>160</v>
      </c>
      <c r="B40" s="359"/>
      <c r="C40" s="359"/>
      <c r="D40" s="361">
        <f>+D37+D39</f>
        <v>1.190476193073664E-3</v>
      </c>
      <c r="E40" s="161" t="e">
        <f>+E37+E39</f>
        <v>#REF!</v>
      </c>
      <c r="F40" s="160"/>
      <c r="G40" s="161">
        <f>+G37+G39</f>
        <v>0</v>
      </c>
    </row>
    <row r="41" spans="1:12" s="25" customFormat="1" ht="22.5" customHeight="1">
      <c r="A41" s="345" t="s">
        <v>22</v>
      </c>
      <c r="B41" s="346"/>
      <c r="C41" s="374"/>
      <c r="D41" s="348"/>
      <c r="E41" s="153"/>
      <c r="F41" s="170"/>
      <c r="G41" s="154"/>
    </row>
    <row r="42" spans="1:12" s="25" customFormat="1" ht="18" customHeight="1">
      <c r="A42" s="350" t="s">
        <v>23</v>
      </c>
      <c r="B42" s="351"/>
      <c r="C42" s="374"/>
      <c r="D42" s="348"/>
      <c r="E42" s="153"/>
      <c r="F42" s="170"/>
      <c r="G42" s="157"/>
    </row>
    <row r="43" spans="1:12" s="25" customFormat="1" ht="15">
      <c r="A43" s="25" t="s">
        <v>169</v>
      </c>
      <c r="B43" s="375"/>
      <c r="C43" s="374"/>
      <c r="D43" s="348">
        <f>-TB!H47</f>
        <v>9300000</v>
      </c>
      <c r="E43" s="153"/>
      <c r="F43" s="170"/>
      <c r="G43" s="157"/>
    </row>
    <row r="44" spans="1:12" s="25" customFormat="1" ht="15">
      <c r="A44" s="357" t="s">
        <v>24</v>
      </c>
      <c r="B44" s="358"/>
      <c r="C44" s="376"/>
      <c r="D44" s="361">
        <f>-TB!H48+IS!R53</f>
        <v>-7800967.1899999995</v>
      </c>
      <c r="E44" s="156" t="e">
        <f>+D44-#REF!</f>
        <v>#REF!</v>
      </c>
      <c r="F44" s="172"/>
      <c r="G44" s="161"/>
      <c r="J44" s="33"/>
      <c r="K44" s="33"/>
    </row>
    <row r="45" spans="1:12" s="25" customFormat="1" ht="15">
      <c r="A45" s="360" t="s">
        <v>25</v>
      </c>
      <c r="B45" s="359"/>
      <c r="C45" s="376"/>
      <c r="D45" s="361">
        <f>SUM(D43:D44)</f>
        <v>1499032.8100000005</v>
      </c>
      <c r="E45" s="162" t="e">
        <f>+#REF!+E44</f>
        <v>#REF!</v>
      </c>
      <c r="F45" s="172"/>
      <c r="G45" s="161" t="e">
        <f>+#REF!+G44</f>
        <v>#REF!</v>
      </c>
      <c r="J45" s="34"/>
    </row>
    <row r="46" spans="1:12" s="25" customFormat="1" ht="7.5" customHeight="1">
      <c r="A46" s="350"/>
      <c r="B46" s="351"/>
      <c r="C46" s="346"/>
      <c r="D46" s="348"/>
      <c r="E46" s="153"/>
      <c r="F46" s="151"/>
      <c r="G46" s="157"/>
    </row>
    <row r="47" spans="1:12" s="25" customFormat="1" ht="19.5" customHeight="1" thickBot="1">
      <c r="A47" s="377" t="s">
        <v>26</v>
      </c>
      <c r="B47" s="378"/>
      <c r="C47" s="378" t="s">
        <v>7</v>
      </c>
      <c r="D47" s="379">
        <f>+D40+D45</f>
        <v>1499032.8111904766</v>
      </c>
      <c r="E47" s="174" t="e">
        <f>+E40+E45</f>
        <v>#REF!</v>
      </c>
      <c r="F47" s="173" t="s">
        <v>7</v>
      </c>
      <c r="G47" s="174" t="e">
        <f>+G40+G45</f>
        <v>#REF!</v>
      </c>
      <c r="I47" s="35"/>
      <c r="J47" s="26"/>
      <c r="L47" s="34"/>
    </row>
    <row r="48" spans="1:12" s="32" customFormat="1" ht="23.25" customHeight="1" thickTop="1" thickBot="1">
      <c r="A48" s="370"/>
      <c r="B48" s="371"/>
      <c r="C48" s="372"/>
      <c r="D48" s="373">
        <f>D30-D47</f>
        <v>9.523807093501091E-4</v>
      </c>
      <c r="E48" s="168"/>
      <c r="F48" s="167"/>
      <c r="G48" s="169"/>
    </row>
    <row r="49" spans="1:7" ht="15" hidden="1">
      <c r="A49" s="380"/>
      <c r="B49" s="381"/>
      <c r="C49" s="382"/>
      <c r="D49" s="383">
        <f>D47-D30</f>
        <v>-9.523807093501091E-4</v>
      </c>
      <c r="E49" s="176" t="e">
        <f>+E30-E47</f>
        <v>#REF!</v>
      </c>
      <c r="F49" s="175"/>
      <c r="G49" s="176" t="e">
        <f ca="1">+G30-G47</f>
        <v>#REF!</v>
      </c>
    </row>
    <row r="50" spans="1:7" ht="15" hidden="1">
      <c r="A50" s="384"/>
      <c r="B50" s="385"/>
      <c r="C50" s="382"/>
      <c r="D50" s="386"/>
      <c r="E50" s="144"/>
      <c r="F50" s="175"/>
      <c r="G50" s="176"/>
    </row>
    <row r="51" spans="1:7" ht="15" hidden="1">
      <c r="A51" s="387"/>
      <c r="B51" s="388"/>
      <c r="C51" s="382"/>
      <c r="D51" s="386"/>
      <c r="E51" s="144"/>
      <c r="F51" s="175"/>
      <c r="G51" s="176" t="e">
        <f ca="1">G30-G47</f>
        <v>#REF!</v>
      </c>
    </row>
    <row r="52" spans="1:7" ht="15" hidden="1">
      <c r="A52" s="387"/>
      <c r="B52" s="388"/>
      <c r="C52" s="385"/>
      <c r="D52" s="389"/>
      <c r="E52" s="144"/>
      <c r="F52" s="177"/>
      <c r="G52" s="179"/>
    </row>
    <row r="53" spans="1:7" ht="15" hidden="1">
      <c r="A53" s="384"/>
      <c r="B53" s="385"/>
      <c r="C53" s="385"/>
      <c r="D53" s="310"/>
      <c r="E53" s="144"/>
      <c r="F53" s="177"/>
      <c r="G53" s="144"/>
    </row>
    <row r="54" spans="1:7" ht="15.75" hidden="1">
      <c r="A54" s="387"/>
      <c r="B54" s="388"/>
      <c r="C54" s="388"/>
      <c r="D54" s="390"/>
      <c r="E54" s="144"/>
      <c r="F54" s="178"/>
      <c r="G54" s="180"/>
    </row>
    <row r="55" spans="1:7" ht="15" hidden="1">
      <c r="A55" s="384"/>
      <c r="B55" s="385">
        <v>472753.27750000003</v>
      </c>
      <c r="C55" s="382"/>
      <c r="D55" s="386"/>
      <c r="E55" s="144"/>
      <c r="F55" s="175"/>
      <c r="G55" s="176"/>
    </row>
    <row r="56" spans="1:7" ht="15" hidden="1">
      <c r="A56" s="384"/>
      <c r="B56" s="385">
        <v>0</v>
      </c>
      <c r="C56" s="382"/>
      <c r="D56" s="386"/>
      <c r="E56" s="144"/>
      <c r="F56" s="175"/>
      <c r="G56" s="176"/>
    </row>
    <row r="57" spans="1:7" ht="13.5" hidden="1">
      <c r="A57" s="391"/>
      <c r="B57" s="392">
        <v>4550</v>
      </c>
      <c r="C57" s="393"/>
      <c r="D57" s="394"/>
      <c r="E57" s="144"/>
      <c r="F57" s="181"/>
      <c r="G57" s="181"/>
    </row>
    <row r="58" spans="1:7" hidden="1">
      <c r="A58" s="395"/>
      <c r="B58" s="396">
        <v>82948.89</v>
      </c>
      <c r="C58" s="397"/>
      <c r="D58" s="398"/>
      <c r="E58" s="144"/>
      <c r="F58" s="182"/>
      <c r="G58" s="182"/>
    </row>
    <row r="59" spans="1:7" hidden="1">
      <c r="A59" s="395"/>
      <c r="B59" s="396">
        <v>65517</v>
      </c>
      <c r="C59" s="397"/>
      <c r="D59" s="398"/>
      <c r="E59" s="144"/>
      <c r="F59" s="182"/>
      <c r="G59" s="182"/>
    </row>
    <row r="60" spans="1:7" ht="15" hidden="1">
      <c r="A60" s="399"/>
      <c r="B60" s="400">
        <v>436774.89</v>
      </c>
      <c r="C60" s="397"/>
      <c r="D60" s="398"/>
      <c r="E60" s="144"/>
      <c r="F60" s="182"/>
      <c r="G60" s="182"/>
    </row>
    <row r="61" spans="1:7" hidden="1">
      <c r="A61" s="395"/>
      <c r="B61" s="396">
        <v>2454.1928571428571</v>
      </c>
      <c r="C61" s="397"/>
      <c r="D61" s="398"/>
      <c r="E61" s="144"/>
      <c r="F61" s="182"/>
      <c r="G61" s="182"/>
    </row>
    <row r="62" spans="1:7" hidden="1">
      <c r="A62" s="395"/>
      <c r="B62" s="396">
        <v>63030</v>
      </c>
      <c r="C62" s="397"/>
      <c r="D62" s="398"/>
      <c r="E62" s="144"/>
      <c r="F62" s="182"/>
      <c r="G62" s="182"/>
    </row>
    <row r="63" spans="1:7" hidden="1">
      <c r="A63" s="395"/>
      <c r="B63" s="396">
        <v>108313.93681547619</v>
      </c>
      <c r="C63" s="397"/>
      <c r="D63" s="398"/>
      <c r="E63" s="144"/>
      <c r="F63" s="182"/>
      <c r="G63" s="182"/>
    </row>
    <row r="64" spans="1:7" hidden="1">
      <c r="A64" s="395"/>
      <c r="B64" s="396">
        <v>84303.791587301603</v>
      </c>
      <c r="C64" s="397"/>
      <c r="D64" s="398"/>
      <c r="E64" s="144"/>
      <c r="F64" s="182"/>
      <c r="G64" s="182"/>
    </row>
    <row r="65" spans="1:7" hidden="1">
      <c r="A65" s="395"/>
      <c r="B65" s="396">
        <v>12391.13</v>
      </c>
      <c r="C65" s="397"/>
      <c r="D65" s="398"/>
      <c r="E65" s="144"/>
      <c r="F65" s="182"/>
      <c r="G65" s="182"/>
    </row>
    <row r="66" spans="1:7" hidden="1">
      <c r="A66" s="395"/>
      <c r="B66" s="396">
        <v>34384.642857142855</v>
      </c>
      <c r="C66" s="397"/>
      <c r="D66" s="398"/>
      <c r="E66" s="144"/>
      <c r="F66" s="182"/>
      <c r="G66" s="182"/>
    </row>
    <row r="67" spans="1:7" hidden="1">
      <c r="A67" s="395"/>
      <c r="B67" s="396">
        <v>117000</v>
      </c>
      <c r="C67" s="397"/>
      <c r="D67" s="398"/>
      <c r="E67" s="144"/>
      <c r="F67" s="182"/>
      <c r="G67" s="182"/>
    </row>
    <row r="68" spans="1:7" hidden="1">
      <c r="A68" s="395"/>
      <c r="B68" s="396">
        <v>385</v>
      </c>
      <c r="C68" s="397"/>
      <c r="D68" s="398"/>
      <c r="E68" s="144"/>
      <c r="F68" s="182"/>
      <c r="G68" s="182"/>
    </row>
    <row r="69" spans="1:7" hidden="1">
      <c r="A69" s="395"/>
      <c r="B69" s="396">
        <v>25446.428571428569</v>
      </c>
      <c r="C69" s="397"/>
      <c r="D69" s="398"/>
      <c r="E69" s="144"/>
      <c r="F69" s="182"/>
      <c r="G69" s="182"/>
    </row>
    <row r="70" spans="1:7" hidden="1">
      <c r="A70" s="395"/>
      <c r="B70" s="396">
        <v>24318.652857142857</v>
      </c>
      <c r="C70" s="397"/>
      <c r="D70" s="398"/>
      <c r="E70" s="144"/>
      <c r="F70" s="182"/>
      <c r="G70" s="182"/>
    </row>
    <row r="71" spans="1:7" hidden="1">
      <c r="A71" s="395"/>
      <c r="B71" s="396">
        <v>4425.51</v>
      </c>
      <c r="C71" s="397"/>
      <c r="D71" s="398"/>
      <c r="E71" s="144"/>
      <c r="F71" s="182"/>
      <c r="G71" s="182"/>
    </row>
    <row r="72" spans="1:7" hidden="1">
      <c r="A72" s="395"/>
      <c r="B72" s="396">
        <v>66481.954285714281</v>
      </c>
      <c r="C72" s="397"/>
      <c r="D72" s="398"/>
      <c r="E72" s="144"/>
      <c r="F72" s="182"/>
      <c r="G72" s="182"/>
    </row>
    <row r="73" spans="1:7" hidden="1">
      <c r="A73" s="395"/>
      <c r="B73" s="396">
        <v>41594.761428571415</v>
      </c>
      <c r="C73" s="397"/>
      <c r="D73" s="398"/>
      <c r="E73" s="144"/>
      <c r="F73" s="182"/>
      <c r="G73" s="182"/>
    </row>
    <row r="74" spans="1:7" hidden="1">
      <c r="A74" s="395"/>
      <c r="B74" s="396">
        <v>81118.234642857133</v>
      </c>
      <c r="C74" s="401"/>
      <c r="D74" s="398"/>
      <c r="E74" s="144"/>
      <c r="F74" s="183"/>
      <c r="G74" s="183"/>
    </row>
    <row r="75" spans="1:7" hidden="1">
      <c r="B75" s="20">
        <v>12791.97</v>
      </c>
      <c r="C75" s="402"/>
      <c r="D75" s="403"/>
      <c r="E75" s="144"/>
      <c r="F75" s="184"/>
      <c r="G75" s="185"/>
    </row>
    <row r="76" spans="1:7" hidden="1">
      <c r="B76" s="20">
        <v>8232.6</v>
      </c>
      <c r="C76" s="402"/>
      <c r="D76" s="403"/>
      <c r="E76" s="144"/>
      <c r="F76" s="184"/>
      <c r="G76" s="185"/>
    </row>
    <row r="77" spans="1:7" s="37" customFormat="1" hidden="1">
      <c r="A77" s="19"/>
      <c r="B77" s="20">
        <v>8932.2199999999993</v>
      </c>
      <c r="C77" s="402"/>
      <c r="D77" s="36"/>
      <c r="E77" s="144"/>
      <c r="F77" s="184"/>
      <c r="G77" s="186"/>
    </row>
    <row r="78" spans="1:7" s="37" customFormat="1" hidden="1">
      <c r="A78" s="19"/>
      <c r="B78" s="20">
        <v>2200</v>
      </c>
      <c r="C78" s="402"/>
      <c r="D78" s="36"/>
      <c r="E78" s="144"/>
      <c r="F78" s="184"/>
      <c r="G78" s="186"/>
    </row>
    <row r="79" spans="1:7" s="37" customFormat="1" hidden="1">
      <c r="A79" s="19"/>
      <c r="B79" s="20">
        <v>2675.5035999996589</v>
      </c>
      <c r="C79" s="402"/>
      <c r="D79" s="36"/>
      <c r="E79" s="144"/>
      <c r="F79" s="184"/>
      <c r="G79" s="186"/>
    </row>
    <row r="80" spans="1:7" s="37" customFormat="1" hidden="1">
      <c r="A80" s="19"/>
      <c r="B80" s="20"/>
      <c r="C80" s="402"/>
      <c r="D80" s="36"/>
      <c r="E80" s="144"/>
      <c r="F80" s="184"/>
      <c r="G80" s="186"/>
    </row>
    <row r="81" spans="1:7" s="37" customFormat="1" hidden="1">
      <c r="A81" s="19"/>
      <c r="B81" s="20">
        <f>SUM(B5:B80)</f>
        <v>1763060.5870027777</v>
      </c>
      <c r="C81" s="402"/>
      <c r="D81" s="36"/>
      <c r="E81" s="144"/>
      <c r="F81" s="184"/>
      <c r="G81" s="186"/>
    </row>
    <row r="82" spans="1:7" s="37" customFormat="1" hidden="1">
      <c r="A82" s="19"/>
      <c r="B82" s="20"/>
      <c r="C82" s="402"/>
      <c r="D82" s="36"/>
      <c r="E82" s="144"/>
      <c r="F82" s="184"/>
      <c r="G82" s="186"/>
    </row>
    <row r="83" spans="1:7" s="37" customFormat="1" hidden="1">
      <c r="A83" s="19"/>
      <c r="B83" s="20"/>
      <c r="C83" s="402"/>
      <c r="D83" s="36"/>
      <c r="E83" s="144"/>
      <c r="F83" s="184"/>
      <c r="G83" s="186"/>
    </row>
    <row r="84" spans="1:7" s="37" customFormat="1" hidden="1">
      <c r="A84" s="19"/>
      <c r="B84" s="20"/>
      <c r="C84" s="402"/>
      <c r="D84" s="36"/>
      <c r="E84" s="144"/>
      <c r="F84" s="184"/>
      <c r="G84" s="186"/>
    </row>
    <row r="85" spans="1:7" s="37" customFormat="1" hidden="1">
      <c r="A85" s="19"/>
      <c r="B85" s="20"/>
      <c r="C85" s="402"/>
      <c r="D85" s="36"/>
      <c r="E85" s="144"/>
      <c r="F85" s="184"/>
      <c r="G85" s="186"/>
    </row>
    <row r="86" spans="1:7" s="37" customFormat="1" hidden="1">
      <c r="A86" s="19"/>
      <c r="B86" s="20"/>
      <c r="C86" s="402"/>
      <c r="D86" s="36"/>
      <c r="E86" s="144"/>
      <c r="F86" s="184"/>
      <c r="G86" s="186"/>
    </row>
    <row r="87" spans="1:7" s="37" customFormat="1" hidden="1">
      <c r="A87" s="19"/>
      <c r="B87" s="20"/>
      <c r="C87" s="402"/>
      <c r="D87" s="36"/>
      <c r="E87" s="144"/>
      <c r="F87" s="184"/>
      <c r="G87" s="186"/>
    </row>
    <row r="88" spans="1:7" s="37" customFormat="1" hidden="1">
      <c r="A88" s="19"/>
      <c r="B88" s="20"/>
      <c r="C88" s="402"/>
      <c r="D88" s="36"/>
      <c r="E88" s="144"/>
      <c r="F88" s="184"/>
      <c r="G88" s="186"/>
    </row>
    <row r="89" spans="1:7" s="37" customFormat="1" hidden="1">
      <c r="A89" s="19"/>
      <c r="B89" s="20"/>
      <c r="C89" s="402"/>
      <c r="D89" s="36"/>
      <c r="E89" s="144"/>
      <c r="F89" s="184"/>
      <c r="G89" s="186"/>
    </row>
    <row r="90" spans="1:7" s="37" customFormat="1" hidden="1">
      <c r="A90" s="19"/>
      <c r="B90" s="20"/>
      <c r="C90" s="402"/>
      <c r="D90" s="36"/>
      <c r="E90" s="144"/>
      <c r="F90" s="184"/>
      <c r="G90" s="186"/>
    </row>
    <row r="91" spans="1:7" s="37" customFormat="1" hidden="1">
      <c r="A91" s="19"/>
      <c r="B91" s="20"/>
      <c r="C91" s="402"/>
      <c r="D91" s="36"/>
      <c r="E91" s="144"/>
      <c r="F91" s="184"/>
      <c r="G91" s="186"/>
    </row>
    <row r="92" spans="1:7" s="37" customFormat="1" hidden="1">
      <c r="A92" s="19"/>
      <c r="B92" s="20"/>
      <c r="C92" s="402"/>
      <c r="D92" s="36"/>
      <c r="E92" s="144"/>
      <c r="F92" s="184"/>
      <c r="G92" s="186"/>
    </row>
    <row r="93" spans="1:7" s="37" customFormat="1" hidden="1">
      <c r="A93" s="19"/>
      <c r="B93" s="20"/>
      <c r="C93" s="402"/>
      <c r="D93" s="36"/>
      <c r="E93" s="144"/>
      <c r="F93" s="184"/>
      <c r="G93" s="186"/>
    </row>
    <row r="94" spans="1:7" s="37" customFormat="1" hidden="1">
      <c r="A94" s="19"/>
      <c r="B94" s="20"/>
      <c r="C94" s="402"/>
      <c r="D94" s="36"/>
      <c r="E94" s="144"/>
      <c r="F94" s="184"/>
      <c r="G94" s="186"/>
    </row>
    <row r="95" spans="1:7" s="37" customFormat="1" hidden="1">
      <c r="A95" s="19"/>
      <c r="B95" s="20"/>
      <c r="C95" s="402"/>
      <c r="D95" s="36"/>
      <c r="E95" s="144"/>
      <c r="F95" s="184"/>
      <c r="G95" s="186"/>
    </row>
    <row r="96" spans="1:7" s="37" customFormat="1" hidden="1">
      <c r="A96" s="19"/>
      <c r="B96" s="20"/>
      <c r="C96" s="402"/>
      <c r="D96" s="36"/>
      <c r="E96" s="144"/>
      <c r="F96" s="184"/>
      <c r="G96" s="186"/>
    </row>
    <row r="97" spans="1:7" s="37" customFormat="1" hidden="1">
      <c r="A97" s="19"/>
      <c r="B97" s="20"/>
      <c r="C97" s="402"/>
      <c r="D97" s="36"/>
      <c r="E97" s="144"/>
      <c r="F97" s="184"/>
      <c r="G97" s="186"/>
    </row>
    <row r="98" spans="1:7" s="37" customFormat="1" hidden="1">
      <c r="A98" s="19"/>
      <c r="B98" s="20"/>
      <c r="C98" s="402"/>
      <c r="D98" s="36"/>
      <c r="E98" s="144"/>
      <c r="F98" s="184"/>
      <c r="G98" s="186"/>
    </row>
    <row r="99" spans="1:7" s="37" customFormat="1" hidden="1">
      <c r="A99" s="19"/>
      <c r="B99" s="20"/>
      <c r="C99" s="402"/>
      <c r="D99" s="36"/>
      <c r="E99" s="144"/>
      <c r="F99" s="184"/>
      <c r="G99" s="186"/>
    </row>
    <row r="100" spans="1:7" s="37" customFormat="1" hidden="1">
      <c r="A100" s="19"/>
      <c r="B100" s="20"/>
      <c r="C100" s="402"/>
      <c r="D100" s="36"/>
      <c r="E100" s="144"/>
      <c r="F100" s="184"/>
      <c r="G100" s="186"/>
    </row>
    <row r="101" spans="1:7" s="37" customFormat="1" hidden="1">
      <c r="A101" s="19"/>
      <c r="B101" s="20"/>
      <c r="C101" s="402"/>
      <c r="D101" s="36"/>
      <c r="E101" s="144"/>
      <c r="F101" s="184"/>
      <c r="G101" s="186"/>
    </row>
    <row r="102" spans="1:7" s="37" customFormat="1" hidden="1">
      <c r="A102" s="19"/>
      <c r="B102" s="20"/>
      <c r="C102" s="402"/>
      <c r="D102" s="36"/>
      <c r="E102" s="144"/>
      <c r="F102" s="184"/>
      <c r="G102" s="186"/>
    </row>
    <row r="103" spans="1:7" s="37" customFormat="1" hidden="1">
      <c r="A103" s="19"/>
      <c r="B103" s="20"/>
      <c r="C103" s="402"/>
      <c r="D103" s="36"/>
      <c r="E103" s="144"/>
      <c r="F103" s="184"/>
      <c r="G103" s="186"/>
    </row>
    <row r="104" spans="1:7" s="37" customFormat="1" hidden="1">
      <c r="A104" s="19"/>
      <c r="B104" s="20"/>
      <c r="C104" s="402"/>
      <c r="D104" s="36"/>
      <c r="E104" s="144"/>
      <c r="F104" s="184"/>
      <c r="G104" s="186"/>
    </row>
    <row r="105" spans="1:7" s="37" customFormat="1" hidden="1">
      <c r="A105" s="19"/>
      <c r="B105" s="20"/>
      <c r="C105" s="402"/>
      <c r="D105" s="36"/>
      <c r="E105" s="144"/>
      <c r="F105" s="184"/>
      <c r="G105" s="186"/>
    </row>
    <row r="106" spans="1:7" s="37" customFormat="1" hidden="1">
      <c r="A106" s="19"/>
      <c r="B106" s="20"/>
      <c r="C106" s="402"/>
      <c r="D106" s="36"/>
      <c r="E106" s="144"/>
      <c r="F106" s="184"/>
      <c r="G106" s="186"/>
    </row>
    <row r="107" spans="1:7" s="37" customFormat="1" hidden="1">
      <c r="A107" s="19"/>
      <c r="B107" s="20"/>
      <c r="C107" s="402"/>
      <c r="D107" s="36"/>
      <c r="E107" s="144"/>
      <c r="F107" s="184"/>
      <c r="G107" s="186"/>
    </row>
    <row r="108" spans="1:7" s="37" customFormat="1" hidden="1">
      <c r="A108" s="19"/>
      <c r="B108" s="20"/>
      <c r="C108" s="402"/>
      <c r="D108" s="36"/>
      <c r="E108" s="144"/>
      <c r="F108" s="184"/>
      <c r="G108" s="186"/>
    </row>
    <row r="109" spans="1:7" s="37" customFormat="1" hidden="1">
      <c r="A109" s="19"/>
      <c r="B109" s="20"/>
      <c r="C109" s="402"/>
      <c r="D109" s="36"/>
      <c r="E109" s="144"/>
      <c r="F109" s="184"/>
      <c r="G109" s="186"/>
    </row>
    <row r="110" spans="1:7" s="37" customFormat="1" hidden="1">
      <c r="A110" s="19"/>
      <c r="B110" s="20"/>
      <c r="C110" s="402"/>
      <c r="D110" s="36"/>
      <c r="E110" s="144"/>
      <c r="F110" s="184"/>
      <c r="G110" s="186"/>
    </row>
    <row r="111" spans="1:7" s="37" customFormat="1" hidden="1">
      <c r="A111" s="19"/>
      <c r="B111" s="20"/>
      <c r="C111" s="402"/>
      <c r="D111" s="36"/>
      <c r="E111" s="144"/>
      <c r="F111" s="184"/>
      <c r="G111" s="186"/>
    </row>
    <row r="112" spans="1:7" s="37" customFormat="1" hidden="1">
      <c r="A112" s="19"/>
      <c r="B112" s="20"/>
      <c r="C112" s="402"/>
      <c r="D112" s="36"/>
      <c r="E112" s="144"/>
      <c r="F112" s="184"/>
      <c r="G112" s="186"/>
    </row>
    <row r="113" spans="1:7" s="37" customFormat="1" hidden="1">
      <c r="A113" s="19"/>
      <c r="B113" s="20"/>
      <c r="C113" s="402"/>
      <c r="D113" s="36"/>
      <c r="E113" s="144"/>
      <c r="F113" s="184"/>
      <c r="G113" s="186"/>
    </row>
    <row r="114" spans="1:7" s="37" customFormat="1" hidden="1">
      <c r="A114" s="19"/>
      <c r="B114" s="20"/>
      <c r="C114" s="402"/>
      <c r="D114" s="36"/>
      <c r="E114" s="144"/>
      <c r="F114" s="184"/>
      <c r="G114" s="186"/>
    </row>
    <row r="115" spans="1:7" s="37" customFormat="1" hidden="1">
      <c r="A115" s="19"/>
      <c r="B115" s="20"/>
      <c r="C115" s="402"/>
      <c r="D115" s="36"/>
      <c r="E115" s="144"/>
      <c r="F115" s="184"/>
      <c r="G115" s="186"/>
    </row>
    <row r="116" spans="1:7" s="37" customFormat="1" hidden="1">
      <c r="A116" s="19"/>
      <c r="B116" s="20"/>
      <c r="C116" s="402"/>
      <c r="D116" s="36"/>
      <c r="E116" s="144"/>
      <c r="F116" s="184"/>
      <c r="G116" s="186"/>
    </row>
    <row r="117" spans="1:7" s="37" customFormat="1" hidden="1">
      <c r="A117" s="19"/>
      <c r="B117" s="20"/>
      <c r="C117" s="402"/>
      <c r="D117" s="36"/>
      <c r="E117" s="144"/>
      <c r="F117" s="184"/>
      <c r="G117" s="186"/>
    </row>
    <row r="118" spans="1:7" s="37" customFormat="1" hidden="1">
      <c r="A118" s="19"/>
      <c r="B118" s="20"/>
      <c r="C118" s="402"/>
      <c r="D118" s="36"/>
      <c r="E118" s="144"/>
      <c r="F118" s="184"/>
      <c r="G118" s="186"/>
    </row>
    <row r="119" spans="1:7" s="37" customFormat="1" hidden="1">
      <c r="A119" s="19"/>
      <c r="B119" s="20"/>
      <c r="C119" s="402"/>
      <c r="D119" s="36"/>
      <c r="E119" s="144"/>
      <c r="F119" s="184"/>
      <c r="G119" s="186"/>
    </row>
    <row r="120" spans="1:7" s="37" customFormat="1" hidden="1">
      <c r="A120" s="19"/>
      <c r="B120" s="20"/>
      <c r="C120" s="402"/>
      <c r="D120" s="36"/>
      <c r="E120" s="144"/>
      <c r="F120" s="184"/>
      <c r="G120" s="186"/>
    </row>
    <row r="121" spans="1:7" s="37" customFormat="1" hidden="1">
      <c r="A121" s="19"/>
      <c r="B121" s="20"/>
      <c r="C121" s="402"/>
      <c r="D121" s="36"/>
      <c r="E121" s="144"/>
      <c r="F121" s="184"/>
      <c r="G121" s="186"/>
    </row>
    <row r="122" spans="1:7" s="37" customFormat="1" hidden="1">
      <c r="A122" s="19"/>
      <c r="B122" s="20"/>
      <c r="C122" s="402"/>
      <c r="D122" s="36"/>
      <c r="E122" s="144"/>
      <c r="F122" s="184"/>
      <c r="G122" s="186"/>
    </row>
    <row r="123" spans="1:7" s="37" customFormat="1" hidden="1">
      <c r="A123" s="19"/>
      <c r="B123" s="20"/>
      <c r="C123" s="402"/>
      <c r="D123" s="36"/>
      <c r="E123" s="144"/>
      <c r="F123" s="184"/>
      <c r="G123" s="186"/>
    </row>
    <row r="124" spans="1:7" s="37" customFormat="1" hidden="1">
      <c r="A124" s="19"/>
      <c r="B124" s="20"/>
      <c r="C124" s="402"/>
      <c r="D124" s="36"/>
      <c r="E124" s="144"/>
      <c r="F124" s="184"/>
      <c r="G124" s="186"/>
    </row>
    <row r="125" spans="1:7" s="37" customFormat="1" hidden="1">
      <c r="A125" s="19"/>
      <c r="B125" s="20"/>
      <c r="C125" s="402"/>
      <c r="D125" s="36"/>
      <c r="E125" s="144"/>
      <c r="F125" s="184"/>
      <c r="G125" s="186"/>
    </row>
    <row r="126" spans="1:7" s="37" customFormat="1" hidden="1">
      <c r="A126" s="19"/>
      <c r="B126" s="20"/>
      <c r="C126" s="402"/>
      <c r="D126" s="36"/>
      <c r="E126" s="144"/>
      <c r="F126" s="184"/>
      <c r="G126" s="186"/>
    </row>
    <row r="127" spans="1:7" s="37" customFormat="1" hidden="1">
      <c r="A127" s="19"/>
      <c r="B127" s="20"/>
      <c r="C127" s="402"/>
      <c r="D127" s="36"/>
      <c r="E127" s="144"/>
      <c r="F127" s="184"/>
      <c r="G127" s="186"/>
    </row>
    <row r="128" spans="1:7" s="37" customFormat="1" hidden="1">
      <c r="A128" s="19"/>
      <c r="B128" s="20"/>
      <c r="C128" s="402"/>
      <c r="D128" s="36"/>
      <c r="E128" s="144"/>
      <c r="F128" s="184"/>
      <c r="G128" s="186"/>
    </row>
    <row r="129" spans="1:7" s="37" customFormat="1" hidden="1">
      <c r="A129" s="19"/>
      <c r="B129" s="20"/>
      <c r="C129" s="402"/>
      <c r="D129" s="36"/>
      <c r="E129" s="144"/>
      <c r="F129" s="184"/>
      <c r="G129" s="186"/>
    </row>
    <row r="130" spans="1:7" s="37" customFormat="1" hidden="1">
      <c r="A130" s="19"/>
      <c r="B130" s="20"/>
      <c r="C130" s="402"/>
      <c r="D130" s="36"/>
      <c r="E130" s="144"/>
      <c r="F130" s="184"/>
      <c r="G130" s="186"/>
    </row>
    <row r="131" spans="1:7" s="37" customFormat="1" hidden="1">
      <c r="A131" s="19"/>
      <c r="B131" s="20"/>
      <c r="C131" s="402"/>
      <c r="D131" s="36"/>
      <c r="E131" s="144"/>
      <c r="F131" s="184"/>
      <c r="G131" s="186"/>
    </row>
    <row r="132" spans="1:7" s="37" customFormat="1" hidden="1">
      <c r="A132" s="19"/>
      <c r="B132" s="20"/>
      <c r="C132" s="402"/>
      <c r="D132" s="36"/>
      <c r="E132" s="144"/>
      <c r="F132" s="184"/>
      <c r="G132" s="186"/>
    </row>
    <row r="133" spans="1:7" s="37" customFormat="1" hidden="1">
      <c r="A133" s="19"/>
      <c r="B133" s="20"/>
      <c r="C133" s="402"/>
      <c r="D133" s="36"/>
      <c r="E133" s="144"/>
      <c r="F133" s="184"/>
      <c r="G133" s="186"/>
    </row>
    <row r="134" spans="1:7" s="37" customFormat="1" hidden="1">
      <c r="A134" s="19"/>
      <c r="B134" s="20"/>
      <c r="C134" s="402"/>
      <c r="D134" s="36"/>
      <c r="E134" s="144"/>
      <c r="F134" s="184"/>
      <c r="G134" s="186"/>
    </row>
    <row r="135" spans="1:7" s="37" customFormat="1" hidden="1">
      <c r="A135" s="19"/>
      <c r="B135" s="20"/>
      <c r="C135" s="402"/>
      <c r="D135" s="36"/>
      <c r="E135" s="144"/>
      <c r="F135" s="184"/>
      <c r="G135" s="186"/>
    </row>
    <row r="136" spans="1:7" s="37" customFormat="1" hidden="1">
      <c r="A136" s="19"/>
      <c r="B136" s="20"/>
      <c r="C136" s="402"/>
      <c r="D136" s="36"/>
      <c r="E136" s="144"/>
      <c r="F136" s="184"/>
      <c r="G136" s="186"/>
    </row>
    <row r="137" spans="1:7" s="37" customFormat="1" hidden="1">
      <c r="A137" s="19"/>
      <c r="B137" s="20"/>
      <c r="C137" s="402"/>
      <c r="D137" s="36"/>
      <c r="E137" s="144"/>
      <c r="F137" s="184"/>
      <c r="G137" s="186"/>
    </row>
    <row r="138" spans="1:7" s="37" customFormat="1" hidden="1">
      <c r="A138" s="19"/>
      <c r="B138" s="20"/>
      <c r="C138" s="402"/>
      <c r="D138" s="36"/>
      <c r="E138" s="144"/>
      <c r="F138" s="184"/>
      <c r="G138" s="186"/>
    </row>
    <row r="139" spans="1:7" s="37" customFormat="1" hidden="1">
      <c r="A139" s="19"/>
      <c r="B139" s="20"/>
      <c r="C139" s="402"/>
      <c r="D139" s="36"/>
      <c r="E139" s="144"/>
      <c r="F139" s="184"/>
      <c r="G139" s="186"/>
    </row>
    <row r="140" spans="1:7" s="37" customFormat="1" hidden="1">
      <c r="A140" s="19"/>
      <c r="B140" s="20"/>
      <c r="C140" s="402"/>
      <c r="D140" s="36"/>
      <c r="E140" s="144"/>
      <c r="F140" s="184"/>
      <c r="G140" s="186"/>
    </row>
    <row r="141" spans="1:7" s="37" customFormat="1" hidden="1">
      <c r="A141" s="19"/>
      <c r="B141" s="20"/>
      <c r="C141" s="402"/>
      <c r="D141" s="36"/>
      <c r="E141" s="144"/>
      <c r="F141" s="184"/>
      <c r="G141" s="186"/>
    </row>
    <row r="142" spans="1:7" s="37" customFormat="1" hidden="1">
      <c r="A142" s="19"/>
      <c r="B142" s="20"/>
      <c r="C142" s="402"/>
      <c r="D142" s="36"/>
      <c r="E142" s="144"/>
      <c r="F142" s="184"/>
      <c r="G142" s="186"/>
    </row>
    <row r="143" spans="1:7" s="37" customFormat="1" hidden="1">
      <c r="A143" s="19"/>
      <c r="B143" s="20"/>
      <c r="C143" s="402"/>
      <c r="D143" s="36"/>
      <c r="E143" s="144"/>
      <c r="F143" s="184"/>
      <c r="G143" s="186"/>
    </row>
    <row r="144" spans="1:7" s="37" customFormat="1" hidden="1">
      <c r="A144" s="19"/>
      <c r="B144" s="20"/>
      <c r="C144" s="402"/>
      <c r="D144" s="36"/>
      <c r="E144" s="144"/>
      <c r="F144" s="184"/>
      <c r="G144" s="186"/>
    </row>
    <row r="145" spans="1:7" s="37" customFormat="1" hidden="1">
      <c r="A145" s="19"/>
      <c r="B145" s="20"/>
      <c r="C145" s="402"/>
      <c r="D145" s="36"/>
      <c r="E145" s="144"/>
      <c r="F145" s="184"/>
      <c r="G145" s="186"/>
    </row>
    <row r="146" spans="1:7" s="37" customFormat="1" hidden="1">
      <c r="A146" s="19"/>
      <c r="B146" s="20"/>
      <c r="C146" s="402"/>
      <c r="D146" s="36"/>
      <c r="E146" s="144"/>
      <c r="F146" s="184"/>
      <c r="G146" s="186"/>
    </row>
    <row r="147" spans="1:7" s="37" customFormat="1" hidden="1">
      <c r="A147" s="19"/>
      <c r="B147" s="20"/>
      <c r="C147" s="402"/>
      <c r="D147" s="36"/>
      <c r="E147" s="144"/>
      <c r="F147" s="184"/>
      <c r="G147" s="186"/>
    </row>
    <row r="148" spans="1:7" s="37" customFormat="1" hidden="1">
      <c r="A148" s="19"/>
      <c r="B148" s="20"/>
      <c r="C148" s="402"/>
      <c r="D148" s="36"/>
      <c r="E148" s="144"/>
      <c r="F148" s="184"/>
      <c r="G148" s="186"/>
    </row>
    <row r="149" spans="1:7" s="37" customFormat="1" hidden="1">
      <c r="A149" s="19"/>
      <c r="B149" s="20"/>
      <c r="C149" s="402"/>
      <c r="D149" s="36"/>
      <c r="E149" s="144"/>
      <c r="F149" s="184"/>
      <c r="G149" s="186"/>
    </row>
    <row r="150" spans="1:7" s="37" customFormat="1" hidden="1">
      <c r="A150" s="19"/>
      <c r="B150" s="20"/>
      <c r="C150" s="402"/>
      <c r="D150" s="36"/>
      <c r="E150" s="144"/>
      <c r="F150" s="184"/>
      <c r="G150" s="186"/>
    </row>
    <row r="151" spans="1:7" s="37" customFormat="1" hidden="1">
      <c r="A151" s="19"/>
      <c r="B151" s="20"/>
      <c r="C151" s="402"/>
      <c r="D151" s="36"/>
      <c r="E151" s="144"/>
      <c r="F151" s="184"/>
      <c r="G151" s="186"/>
    </row>
    <row r="152" spans="1:7" s="37" customFormat="1" hidden="1">
      <c r="A152" s="19"/>
      <c r="B152" s="20"/>
      <c r="C152" s="402"/>
      <c r="D152" s="36"/>
      <c r="E152" s="144"/>
      <c r="F152" s="184"/>
      <c r="G152" s="186"/>
    </row>
    <row r="153" spans="1:7" s="37" customFormat="1" hidden="1">
      <c r="A153" s="19"/>
      <c r="B153" s="20"/>
      <c r="C153" s="402"/>
      <c r="D153" s="36"/>
      <c r="E153" s="144"/>
      <c r="F153" s="184"/>
      <c r="G153" s="186"/>
    </row>
    <row r="154" spans="1:7" s="37" customFormat="1" hidden="1">
      <c r="A154" s="19"/>
      <c r="B154" s="20"/>
      <c r="C154" s="402"/>
      <c r="D154" s="36"/>
      <c r="E154" s="144"/>
      <c r="F154" s="184"/>
      <c r="G154" s="186"/>
    </row>
    <row r="155" spans="1:7" s="37" customFormat="1" hidden="1">
      <c r="A155" s="19"/>
      <c r="B155" s="20"/>
      <c r="C155" s="402"/>
      <c r="D155" s="36"/>
      <c r="E155" s="144"/>
      <c r="F155" s="184"/>
      <c r="G155" s="186"/>
    </row>
    <row r="156" spans="1:7" s="37" customFormat="1" hidden="1">
      <c r="A156" s="19"/>
      <c r="B156" s="20"/>
      <c r="C156" s="402"/>
      <c r="D156" s="36"/>
      <c r="E156" s="144"/>
      <c r="F156" s="184"/>
      <c r="G156" s="186"/>
    </row>
    <row r="157" spans="1:7" s="37" customFormat="1" hidden="1">
      <c r="A157" s="19"/>
      <c r="B157" s="20"/>
      <c r="C157" s="402"/>
      <c r="D157" s="36"/>
      <c r="E157" s="144"/>
      <c r="F157" s="184"/>
      <c r="G157" s="186"/>
    </row>
    <row r="158" spans="1:7" s="37" customFormat="1" hidden="1">
      <c r="A158" s="19"/>
      <c r="B158" s="20"/>
      <c r="C158" s="402"/>
      <c r="D158" s="36"/>
      <c r="E158" s="144"/>
      <c r="F158" s="184"/>
      <c r="G158" s="186"/>
    </row>
    <row r="159" spans="1:7" s="37" customFormat="1" hidden="1">
      <c r="A159" s="19"/>
      <c r="B159" s="20"/>
      <c r="C159" s="402"/>
      <c r="D159" s="36"/>
      <c r="E159" s="144"/>
      <c r="F159" s="184"/>
      <c r="G159" s="186"/>
    </row>
    <row r="160" spans="1:7" s="37" customFormat="1" hidden="1">
      <c r="A160" s="19"/>
      <c r="B160" s="20"/>
      <c r="C160" s="402"/>
      <c r="D160" s="36"/>
      <c r="E160" s="144"/>
      <c r="F160" s="184"/>
      <c r="G160" s="186"/>
    </row>
    <row r="161" spans="1:7" s="37" customFormat="1" hidden="1">
      <c r="A161" s="19"/>
      <c r="B161" s="20"/>
      <c r="C161" s="402"/>
      <c r="D161" s="36"/>
      <c r="E161" s="144"/>
      <c r="F161" s="184"/>
      <c r="G161" s="186"/>
    </row>
    <row r="162" spans="1:7" s="37" customFormat="1" hidden="1">
      <c r="A162" s="19"/>
      <c r="B162" s="20"/>
      <c r="C162" s="402"/>
      <c r="D162" s="36"/>
      <c r="E162" s="144"/>
      <c r="F162" s="184"/>
      <c r="G162" s="186"/>
    </row>
    <row r="163" spans="1:7" s="37" customFormat="1" hidden="1">
      <c r="A163" s="19"/>
      <c r="B163" s="20"/>
      <c r="C163" s="402"/>
      <c r="D163" s="36"/>
      <c r="E163" s="144"/>
      <c r="F163" s="184"/>
      <c r="G163" s="186"/>
    </row>
    <row r="164" spans="1:7" s="37" customFormat="1" hidden="1">
      <c r="A164" s="19"/>
      <c r="B164" s="20"/>
      <c r="C164" s="402"/>
      <c r="D164" s="36"/>
      <c r="E164" s="144"/>
      <c r="F164" s="184"/>
      <c r="G164" s="186"/>
    </row>
    <row r="165" spans="1:7" s="37" customFormat="1" hidden="1">
      <c r="A165" s="19"/>
      <c r="B165" s="20"/>
      <c r="C165" s="402"/>
      <c r="D165" s="36"/>
      <c r="E165" s="144"/>
      <c r="F165" s="184"/>
      <c r="G165" s="186"/>
    </row>
    <row r="166" spans="1:7" s="37" customFormat="1" hidden="1">
      <c r="A166" s="19"/>
      <c r="B166" s="20"/>
      <c r="C166" s="402"/>
      <c r="D166" s="36"/>
      <c r="E166" s="144"/>
      <c r="F166" s="184"/>
      <c r="G166" s="186"/>
    </row>
    <row r="167" spans="1:7" s="37" customFormat="1" hidden="1">
      <c r="A167" s="19"/>
      <c r="B167" s="20"/>
      <c r="C167" s="402"/>
      <c r="D167" s="36"/>
      <c r="E167" s="144"/>
      <c r="F167" s="184"/>
      <c r="G167" s="186"/>
    </row>
    <row r="168" spans="1:7" s="37" customFormat="1" hidden="1">
      <c r="A168" s="19"/>
      <c r="B168" s="20"/>
      <c r="C168" s="402"/>
      <c r="D168" s="36"/>
      <c r="E168" s="144"/>
      <c r="F168" s="184"/>
      <c r="G168" s="186"/>
    </row>
    <row r="169" spans="1:7" s="37" customFormat="1" hidden="1">
      <c r="A169" s="19"/>
      <c r="B169" s="20"/>
      <c r="C169" s="402"/>
      <c r="D169" s="36"/>
      <c r="E169" s="144"/>
      <c r="F169" s="184"/>
      <c r="G169" s="186"/>
    </row>
    <row r="170" spans="1:7" s="37" customFormat="1" hidden="1">
      <c r="A170" s="19"/>
      <c r="B170" s="20"/>
      <c r="C170" s="402"/>
      <c r="D170" s="36"/>
      <c r="E170" s="144"/>
      <c r="F170" s="184"/>
      <c r="G170" s="186"/>
    </row>
    <row r="171" spans="1:7" s="37" customFormat="1" hidden="1">
      <c r="A171" s="19"/>
      <c r="B171" s="20"/>
      <c r="C171" s="402"/>
      <c r="D171" s="36"/>
      <c r="E171" s="144"/>
      <c r="F171" s="184"/>
      <c r="G171" s="186"/>
    </row>
    <row r="172" spans="1:7" s="37" customFormat="1" hidden="1">
      <c r="A172" s="19"/>
      <c r="B172" s="20"/>
      <c r="C172" s="402"/>
      <c r="D172" s="36"/>
      <c r="E172" s="144"/>
      <c r="F172" s="184"/>
      <c r="G172" s="186"/>
    </row>
    <row r="173" spans="1:7" s="37" customFormat="1" hidden="1">
      <c r="A173" s="19"/>
      <c r="B173" s="20"/>
      <c r="C173" s="402"/>
      <c r="D173" s="36"/>
      <c r="E173" s="144"/>
      <c r="F173" s="184"/>
      <c r="G173" s="186"/>
    </row>
    <row r="174" spans="1:7" s="37" customFormat="1" hidden="1">
      <c r="A174" s="19"/>
      <c r="B174" s="20"/>
      <c r="C174" s="402"/>
      <c r="D174" s="36"/>
      <c r="E174" s="144"/>
      <c r="F174" s="184"/>
      <c r="G174" s="186"/>
    </row>
    <row r="175" spans="1:7" s="37" customFormat="1" hidden="1">
      <c r="A175" s="19"/>
      <c r="B175" s="20"/>
      <c r="C175" s="402"/>
      <c r="D175" s="36"/>
      <c r="E175" s="144"/>
      <c r="F175" s="184"/>
      <c r="G175" s="186"/>
    </row>
    <row r="176" spans="1:7" s="37" customFormat="1" hidden="1">
      <c r="A176" s="19"/>
      <c r="B176" s="20"/>
      <c r="C176" s="402"/>
      <c r="D176" s="36"/>
      <c r="E176" s="144"/>
      <c r="F176" s="184"/>
      <c r="G176" s="186"/>
    </row>
    <row r="177" spans="1:7" s="37" customFormat="1" hidden="1">
      <c r="A177" s="19"/>
      <c r="B177" s="20"/>
      <c r="C177" s="402"/>
      <c r="D177" s="36"/>
      <c r="E177" s="144"/>
      <c r="F177" s="184"/>
      <c r="G177" s="186"/>
    </row>
    <row r="178" spans="1:7" s="37" customFormat="1" hidden="1">
      <c r="A178" s="19"/>
      <c r="B178" s="20"/>
      <c r="C178" s="402"/>
      <c r="D178" s="36"/>
      <c r="E178" s="144"/>
      <c r="F178" s="184"/>
      <c r="G178" s="186"/>
    </row>
    <row r="179" spans="1:7" s="37" customFormat="1" hidden="1">
      <c r="A179" s="19"/>
      <c r="B179" s="20"/>
      <c r="C179" s="402"/>
      <c r="D179" s="36"/>
      <c r="E179" s="144"/>
      <c r="F179" s="184"/>
      <c r="G179" s="186"/>
    </row>
    <row r="180" spans="1:7" s="37" customFormat="1" hidden="1">
      <c r="A180" s="19"/>
      <c r="B180" s="20"/>
      <c r="C180" s="402"/>
      <c r="D180" s="36"/>
      <c r="E180" s="144"/>
      <c r="F180" s="184"/>
      <c r="G180" s="186"/>
    </row>
    <row r="181" spans="1:7" s="37" customFormat="1" hidden="1">
      <c r="A181" s="19"/>
      <c r="B181" s="20"/>
      <c r="C181" s="402"/>
      <c r="D181" s="36"/>
      <c r="E181" s="144"/>
      <c r="F181" s="184"/>
      <c r="G181" s="186"/>
    </row>
    <row r="182" spans="1:7" s="37" customFormat="1" hidden="1">
      <c r="A182" s="19"/>
      <c r="B182" s="20"/>
      <c r="C182" s="402"/>
      <c r="D182" s="36"/>
      <c r="E182" s="144"/>
      <c r="F182" s="184"/>
      <c r="G182" s="186"/>
    </row>
    <row r="183" spans="1:7" s="37" customFormat="1" hidden="1">
      <c r="A183" s="19"/>
      <c r="B183" s="20"/>
      <c r="C183" s="402"/>
      <c r="D183" s="36"/>
      <c r="E183" s="144"/>
      <c r="F183" s="184"/>
      <c r="G183" s="186"/>
    </row>
    <row r="184" spans="1:7" s="37" customFormat="1" hidden="1">
      <c r="A184" s="19"/>
      <c r="B184" s="20"/>
      <c r="C184" s="402"/>
      <c r="D184" s="36"/>
      <c r="E184" s="144"/>
      <c r="F184" s="184"/>
      <c r="G184" s="186"/>
    </row>
    <row r="185" spans="1:7" s="37" customFormat="1" hidden="1">
      <c r="A185" s="19"/>
      <c r="B185" s="20"/>
      <c r="C185" s="402"/>
      <c r="D185" s="36"/>
      <c r="E185" s="144"/>
      <c r="F185" s="184"/>
      <c r="G185" s="186"/>
    </row>
    <row r="186" spans="1:7" s="37" customFormat="1" hidden="1">
      <c r="A186" s="19"/>
      <c r="B186" s="20"/>
      <c r="C186" s="402"/>
      <c r="D186" s="36"/>
      <c r="E186" s="144"/>
      <c r="F186" s="184"/>
      <c r="G186" s="186"/>
    </row>
    <row r="187" spans="1:7" s="37" customFormat="1" hidden="1">
      <c r="A187" s="19"/>
      <c r="B187" s="20"/>
      <c r="C187" s="402"/>
      <c r="D187" s="36"/>
      <c r="E187" s="144"/>
      <c r="F187" s="184"/>
      <c r="G187" s="186"/>
    </row>
    <row r="188" spans="1:7" s="37" customFormat="1" hidden="1">
      <c r="A188" s="19"/>
      <c r="B188" s="20"/>
      <c r="C188" s="402"/>
      <c r="D188" s="36"/>
      <c r="E188" s="144"/>
      <c r="F188" s="184"/>
      <c r="G188" s="186"/>
    </row>
    <row r="189" spans="1:7" s="37" customFormat="1" hidden="1">
      <c r="A189" s="19"/>
      <c r="B189" s="20"/>
      <c r="C189" s="402"/>
      <c r="D189" s="36"/>
      <c r="E189" s="144"/>
      <c r="F189" s="184"/>
      <c r="G189" s="186"/>
    </row>
    <row r="190" spans="1:7" s="37" customFormat="1" hidden="1">
      <c r="A190" s="19"/>
      <c r="B190" s="20"/>
      <c r="C190" s="402"/>
      <c r="D190" s="36"/>
      <c r="E190" s="144"/>
      <c r="F190" s="184"/>
      <c r="G190" s="186"/>
    </row>
    <row r="191" spans="1:7" s="37" customFormat="1" hidden="1">
      <c r="A191" s="19"/>
      <c r="B191" s="20"/>
      <c r="C191" s="402"/>
      <c r="D191" s="36"/>
      <c r="E191" s="144"/>
      <c r="F191" s="184"/>
      <c r="G191" s="186"/>
    </row>
    <row r="192" spans="1:7" s="37" customFormat="1" hidden="1">
      <c r="A192" s="19"/>
      <c r="B192" s="20"/>
      <c r="C192" s="402"/>
      <c r="D192" s="36"/>
      <c r="E192" s="144"/>
      <c r="F192" s="184"/>
      <c r="G192" s="186"/>
    </row>
    <row r="193" spans="1:7" s="37" customFormat="1" hidden="1">
      <c r="A193" s="19"/>
      <c r="B193" s="20"/>
      <c r="C193" s="402"/>
      <c r="D193" s="36"/>
      <c r="E193" s="144"/>
      <c r="F193" s="184"/>
      <c r="G193" s="186"/>
    </row>
    <row r="194" spans="1:7" s="37" customFormat="1" hidden="1">
      <c r="A194" s="19"/>
      <c r="B194" s="20"/>
      <c r="C194" s="402"/>
      <c r="D194" s="36"/>
      <c r="E194" s="144"/>
      <c r="F194" s="184"/>
      <c r="G194" s="186"/>
    </row>
    <row r="195" spans="1:7" s="37" customFormat="1" hidden="1">
      <c r="A195" s="19"/>
      <c r="B195" s="20"/>
      <c r="C195" s="402"/>
      <c r="D195" s="36"/>
      <c r="E195" s="144"/>
      <c r="F195" s="184"/>
      <c r="G195" s="186"/>
    </row>
    <row r="196" spans="1:7" s="37" customFormat="1" hidden="1">
      <c r="A196" s="19"/>
      <c r="B196" s="20"/>
      <c r="C196" s="402"/>
      <c r="D196" s="36"/>
      <c r="E196" s="144"/>
      <c r="F196" s="184"/>
      <c r="G196" s="186"/>
    </row>
    <row r="197" spans="1:7" s="37" customFormat="1" hidden="1">
      <c r="A197" s="19"/>
      <c r="B197" s="20"/>
      <c r="C197" s="402"/>
      <c r="D197" s="36"/>
      <c r="E197" s="144"/>
      <c r="F197" s="184"/>
      <c r="G197" s="186"/>
    </row>
    <row r="198" spans="1:7" s="37" customFormat="1" hidden="1">
      <c r="A198" s="19"/>
      <c r="B198" s="20"/>
      <c r="C198" s="402"/>
      <c r="D198" s="36"/>
      <c r="E198" s="144"/>
      <c r="F198" s="184"/>
      <c r="G198" s="186"/>
    </row>
    <row r="199" spans="1:7" s="37" customFormat="1" hidden="1">
      <c r="A199" s="19"/>
      <c r="B199" s="20"/>
      <c r="C199" s="402"/>
      <c r="D199" s="36"/>
      <c r="E199" s="144"/>
      <c r="F199" s="184"/>
      <c r="G199" s="186"/>
    </row>
    <row r="200" spans="1:7" s="37" customFormat="1" hidden="1">
      <c r="A200" s="19"/>
      <c r="B200" s="20"/>
      <c r="C200" s="402"/>
      <c r="D200" s="36"/>
      <c r="E200" s="144"/>
      <c r="F200" s="184"/>
      <c r="G200" s="186"/>
    </row>
    <row r="201" spans="1:7" s="37" customFormat="1" hidden="1">
      <c r="A201" s="19"/>
      <c r="B201" s="20"/>
      <c r="C201" s="402"/>
      <c r="D201" s="36"/>
      <c r="E201" s="144"/>
      <c r="F201" s="184"/>
      <c r="G201" s="186"/>
    </row>
    <row r="202" spans="1:7" s="37" customFormat="1" hidden="1">
      <c r="A202" s="19"/>
      <c r="B202" s="20"/>
      <c r="C202" s="402"/>
      <c r="D202" s="36"/>
      <c r="E202" s="144"/>
      <c r="F202" s="184"/>
      <c r="G202" s="186"/>
    </row>
    <row r="203" spans="1:7" s="37" customFormat="1" hidden="1">
      <c r="A203" s="19"/>
      <c r="B203" s="20"/>
      <c r="C203" s="402"/>
      <c r="D203" s="36"/>
      <c r="E203" s="144"/>
      <c r="F203" s="184"/>
      <c r="G203" s="186"/>
    </row>
    <row r="204" spans="1:7" s="37" customFormat="1" hidden="1">
      <c r="A204" s="19"/>
      <c r="B204" s="20"/>
      <c r="C204" s="402"/>
      <c r="D204" s="36"/>
      <c r="E204" s="144"/>
      <c r="F204" s="184"/>
      <c r="G204" s="186"/>
    </row>
    <row r="205" spans="1:7" s="37" customFormat="1" hidden="1">
      <c r="A205" s="19"/>
      <c r="B205" s="20"/>
      <c r="C205" s="402"/>
      <c r="D205" s="36"/>
      <c r="E205" s="144"/>
      <c r="F205" s="184"/>
      <c r="G205" s="186"/>
    </row>
    <row r="206" spans="1:7" s="37" customFormat="1" hidden="1">
      <c r="A206" s="19"/>
      <c r="B206" s="20"/>
      <c r="C206" s="402"/>
      <c r="D206" s="36"/>
      <c r="E206" s="144"/>
      <c r="F206" s="184"/>
      <c r="G206" s="186"/>
    </row>
    <row r="207" spans="1:7" s="37" customFormat="1" hidden="1">
      <c r="A207" s="19"/>
      <c r="B207" s="20"/>
      <c r="C207" s="402"/>
      <c r="D207" s="36"/>
      <c r="E207" s="144"/>
      <c r="F207" s="184"/>
      <c r="G207" s="186"/>
    </row>
    <row r="208" spans="1:7" s="37" customFormat="1" hidden="1">
      <c r="A208" s="19"/>
      <c r="B208" s="20"/>
      <c r="C208" s="402"/>
      <c r="D208" s="36"/>
      <c r="E208" s="144"/>
      <c r="F208" s="184"/>
      <c r="G208" s="186"/>
    </row>
    <row r="209" spans="1:7" s="37" customFormat="1" hidden="1">
      <c r="A209" s="19"/>
      <c r="B209" s="20"/>
      <c r="C209" s="402"/>
      <c r="D209" s="36"/>
      <c r="E209" s="144"/>
      <c r="F209" s="184"/>
      <c r="G209" s="186"/>
    </row>
    <row r="210" spans="1:7" s="37" customFormat="1" hidden="1">
      <c r="A210" s="19"/>
      <c r="B210" s="20"/>
      <c r="C210" s="402"/>
      <c r="D210" s="36"/>
      <c r="E210" s="144"/>
      <c r="F210" s="184"/>
      <c r="G210" s="186"/>
    </row>
    <row r="211" spans="1:7" s="37" customFormat="1" hidden="1">
      <c r="A211" s="19"/>
      <c r="B211" s="20"/>
      <c r="C211" s="402"/>
      <c r="D211" s="36"/>
      <c r="E211" s="144"/>
      <c r="F211" s="184"/>
      <c r="G211" s="186"/>
    </row>
    <row r="212" spans="1:7" s="37" customFormat="1" hidden="1">
      <c r="A212" s="19"/>
      <c r="B212" s="20"/>
      <c r="C212" s="402"/>
      <c r="D212" s="36"/>
      <c r="E212" s="144"/>
      <c r="F212" s="184"/>
      <c r="G212" s="186"/>
    </row>
    <row r="213" spans="1:7" s="37" customFormat="1" hidden="1">
      <c r="A213" s="19"/>
      <c r="B213" s="20"/>
      <c r="C213" s="402"/>
      <c r="D213" s="36"/>
      <c r="E213" s="144"/>
      <c r="F213" s="184"/>
      <c r="G213" s="186"/>
    </row>
    <row r="214" spans="1:7" s="37" customFormat="1" hidden="1">
      <c r="A214" s="19"/>
      <c r="B214" s="20"/>
      <c r="C214" s="402"/>
      <c r="D214" s="36"/>
      <c r="E214" s="144"/>
      <c r="F214" s="184"/>
      <c r="G214" s="186"/>
    </row>
    <row r="215" spans="1:7" s="37" customFormat="1" hidden="1">
      <c r="A215" s="19"/>
      <c r="B215" s="20"/>
      <c r="C215" s="402"/>
      <c r="D215" s="36"/>
      <c r="E215" s="144"/>
      <c r="F215" s="184"/>
      <c r="G215" s="186"/>
    </row>
    <row r="216" spans="1:7" s="37" customFormat="1" hidden="1">
      <c r="A216" s="19"/>
      <c r="B216" s="20"/>
      <c r="C216" s="402"/>
      <c r="D216" s="36"/>
      <c r="E216" s="144"/>
      <c r="F216" s="184"/>
      <c r="G216" s="186"/>
    </row>
    <row r="217" spans="1:7" s="37" customFormat="1" hidden="1">
      <c r="A217" s="19"/>
      <c r="B217" s="20"/>
      <c r="C217" s="402"/>
      <c r="D217" s="36"/>
      <c r="E217" s="144"/>
      <c r="F217" s="184"/>
      <c r="G217" s="186"/>
    </row>
    <row r="218" spans="1:7" s="37" customFormat="1" hidden="1">
      <c r="A218" s="19"/>
      <c r="B218" s="20"/>
      <c r="C218" s="402"/>
      <c r="D218" s="36"/>
      <c r="E218" s="144"/>
      <c r="F218" s="184"/>
      <c r="G218" s="186"/>
    </row>
    <row r="219" spans="1:7" s="37" customFormat="1" hidden="1">
      <c r="A219" s="19"/>
      <c r="B219" s="20"/>
      <c r="C219" s="402"/>
      <c r="D219" s="36"/>
      <c r="E219" s="144"/>
      <c r="F219" s="184"/>
      <c r="G219" s="186"/>
    </row>
    <row r="220" spans="1:7" s="37" customFormat="1" hidden="1">
      <c r="A220" s="19"/>
      <c r="B220" s="20"/>
      <c r="C220" s="402"/>
      <c r="D220" s="36"/>
      <c r="E220" s="144"/>
      <c r="F220" s="184"/>
      <c r="G220" s="186"/>
    </row>
    <row r="221" spans="1:7" s="37" customFormat="1" hidden="1">
      <c r="A221" s="19"/>
      <c r="B221" s="20"/>
      <c r="C221" s="402"/>
      <c r="D221" s="36"/>
      <c r="E221" s="144"/>
      <c r="F221" s="184"/>
      <c r="G221" s="186"/>
    </row>
    <row r="222" spans="1:7" s="37" customFormat="1" hidden="1">
      <c r="A222" s="19"/>
      <c r="B222" s="20"/>
      <c r="C222" s="402"/>
      <c r="D222" s="36"/>
      <c r="E222" s="144"/>
      <c r="F222" s="184"/>
      <c r="G222" s="186"/>
    </row>
    <row r="223" spans="1:7" s="37" customFormat="1" hidden="1">
      <c r="A223" s="19"/>
      <c r="B223" s="20"/>
      <c r="C223" s="402"/>
      <c r="D223" s="36"/>
      <c r="E223" s="144"/>
      <c r="F223" s="184"/>
      <c r="G223" s="186"/>
    </row>
    <row r="224" spans="1:7" s="37" customFormat="1" hidden="1">
      <c r="A224" s="19"/>
      <c r="B224" s="20"/>
      <c r="C224" s="402"/>
      <c r="D224" s="36"/>
      <c r="E224" s="144"/>
      <c r="F224" s="184"/>
      <c r="G224" s="186"/>
    </row>
    <row r="225" spans="1:7" s="37" customFormat="1" hidden="1">
      <c r="A225" s="19"/>
      <c r="B225" s="20"/>
      <c r="C225" s="402"/>
      <c r="D225" s="36"/>
      <c r="E225" s="144"/>
      <c r="F225" s="184"/>
      <c r="G225" s="186"/>
    </row>
    <row r="226" spans="1:7" s="37" customFormat="1" hidden="1">
      <c r="A226" s="19"/>
      <c r="B226" s="20"/>
      <c r="C226" s="402"/>
      <c r="D226" s="36"/>
      <c r="E226" s="144"/>
      <c r="F226" s="184"/>
      <c r="G226" s="186"/>
    </row>
    <row r="227" spans="1:7" s="37" customFormat="1" hidden="1">
      <c r="A227" s="19"/>
      <c r="B227" s="20"/>
      <c r="C227" s="402"/>
      <c r="D227" s="36"/>
      <c r="E227" s="144"/>
      <c r="F227" s="184"/>
      <c r="G227" s="186"/>
    </row>
    <row r="228" spans="1:7" s="37" customFormat="1" hidden="1">
      <c r="A228" s="19"/>
      <c r="B228" s="20"/>
      <c r="C228" s="402"/>
      <c r="D228" s="36"/>
      <c r="E228" s="144"/>
      <c r="F228" s="184"/>
      <c r="G228" s="186"/>
    </row>
    <row r="229" spans="1:7" s="37" customFormat="1" hidden="1">
      <c r="A229" s="19"/>
      <c r="B229" s="20"/>
      <c r="C229" s="402"/>
      <c r="D229" s="36"/>
      <c r="E229" s="144"/>
      <c r="F229" s="184"/>
      <c r="G229" s="186"/>
    </row>
    <row r="230" spans="1:7" s="37" customFormat="1" hidden="1">
      <c r="A230" s="19"/>
      <c r="B230" s="20"/>
      <c r="C230" s="402"/>
      <c r="D230" s="36"/>
      <c r="E230" s="144"/>
      <c r="F230" s="184"/>
      <c r="G230" s="186"/>
    </row>
    <row r="231" spans="1:7" s="37" customFormat="1" hidden="1">
      <c r="A231" s="19"/>
      <c r="B231" s="20"/>
      <c r="C231" s="402"/>
      <c r="D231" s="36"/>
      <c r="E231" s="144"/>
      <c r="F231" s="184"/>
      <c r="G231" s="186"/>
    </row>
    <row r="232" spans="1:7" s="37" customFormat="1" hidden="1">
      <c r="A232" s="19"/>
      <c r="B232" s="20"/>
      <c r="C232" s="402"/>
      <c r="D232" s="36"/>
      <c r="E232" s="144"/>
      <c r="F232" s="184"/>
      <c r="G232" s="186"/>
    </row>
    <row r="233" spans="1:7" s="37" customFormat="1" hidden="1">
      <c r="A233" s="19"/>
      <c r="B233" s="20"/>
      <c r="C233" s="402"/>
      <c r="D233" s="36"/>
      <c r="E233" s="144"/>
      <c r="F233" s="184"/>
      <c r="G233" s="186"/>
    </row>
    <row r="234" spans="1:7" s="37" customFormat="1" hidden="1">
      <c r="A234" s="19"/>
      <c r="B234" s="20"/>
      <c r="C234" s="402"/>
      <c r="D234" s="36"/>
      <c r="E234" s="144"/>
      <c r="F234" s="184"/>
      <c r="G234" s="186"/>
    </row>
    <row r="235" spans="1:7" s="37" customFormat="1" hidden="1">
      <c r="A235" s="19"/>
      <c r="B235" s="20"/>
      <c r="C235" s="402"/>
      <c r="D235" s="36"/>
      <c r="E235" s="144"/>
      <c r="F235" s="184"/>
      <c r="G235" s="186"/>
    </row>
    <row r="236" spans="1:7" s="37" customFormat="1" hidden="1">
      <c r="A236" s="19"/>
      <c r="B236" s="20"/>
      <c r="C236" s="402"/>
      <c r="D236" s="36"/>
      <c r="E236" s="144"/>
      <c r="F236" s="184"/>
      <c r="G236" s="186"/>
    </row>
    <row r="237" spans="1:7" s="37" customFormat="1" hidden="1">
      <c r="A237" s="19"/>
      <c r="B237" s="20"/>
      <c r="C237" s="402"/>
      <c r="D237" s="36"/>
      <c r="E237" s="144"/>
      <c r="F237" s="184"/>
      <c r="G237" s="186"/>
    </row>
    <row r="238" spans="1:7" s="37" customFormat="1" hidden="1">
      <c r="A238" s="19"/>
      <c r="B238" s="20"/>
      <c r="C238" s="402"/>
      <c r="D238" s="36"/>
      <c r="E238" s="144"/>
      <c r="F238" s="184"/>
      <c r="G238" s="186"/>
    </row>
    <row r="239" spans="1:7" s="37" customFormat="1" hidden="1">
      <c r="A239" s="19"/>
      <c r="B239" s="20"/>
      <c r="C239" s="402"/>
      <c r="D239" s="36"/>
      <c r="E239" s="144"/>
      <c r="F239" s="184"/>
      <c r="G239" s="186"/>
    </row>
    <row r="240" spans="1:7" s="37" customFormat="1" hidden="1">
      <c r="A240" s="19"/>
      <c r="B240" s="20"/>
      <c r="C240" s="402"/>
      <c r="D240" s="36"/>
      <c r="E240" s="144"/>
      <c r="F240" s="184"/>
      <c r="G240" s="186"/>
    </row>
    <row r="241" spans="1:7" s="37" customFormat="1" hidden="1">
      <c r="A241" s="19"/>
      <c r="B241" s="20"/>
      <c r="C241" s="402"/>
      <c r="D241" s="36"/>
      <c r="E241" s="144"/>
      <c r="F241" s="184"/>
      <c r="G241" s="186"/>
    </row>
    <row r="242" spans="1:7" s="37" customFormat="1" hidden="1">
      <c r="A242" s="19"/>
      <c r="B242" s="20"/>
      <c r="C242" s="402"/>
      <c r="D242" s="36"/>
      <c r="E242" s="144"/>
      <c r="F242" s="184"/>
      <c r="G242" s="186"/>
    </row>
    <row r="243" spans="1:7" s="37" customFormat="1" hidden="1">
      <c r="A243" s="19"/>
      <c r="B243" s="20"/>
      <c r="C243" s="402"/>
      <c r="D243" s="36"/>
      <c r="E243" s="144"/>
      <c r="F243" s="184"/>
      <c r="G243" s="186"/>
    </row>
    <row r="244" spans="1:7" s="37" customFormat="1" hidden="1">
      <c r="A244" s="19"/>
      <c r="B244" s="20"/>
      <c r="C244" s="402"/>
      <c r="D244" s="36"/>
      <c r="E244" s="144"/>
      <c r="F244" s="184"/>
      <c r="G244" s="186"/>
    </row>
    <row r="245" spans="1:7" s="37" customFormat="1" hidden="1">
      <c r="A245" s="19"/>
      <c r="B245" s="20"/>
      <c r="C245" s="402"/>
      <c r="D245" s="36"/>
      <c r="E245" s="144"/>
      <c r="F245" s="184"/>
      <c r="G245" s="186"/>
    </row>
    <row r="246" spans="1:7" s="37" customFormat="1" hidden="1">
      <c r="A246" s="19"/>
      <c r="B246" s="20"/>
      <c r="C246" s="402"/>
      <c r="D246" s="36"/>
      <c r="E246" s="144"/>
      <c r="F246" s="184"/>
      <c r="G246" s="186"/>
    </row>
    <row r="247" spans="1:7" s="37" customFormat="1" hidden="1">
      <c r="A247" s="19"/>
      <c r="B247" s="20"/>
      <c r="C247" s="402"/>
      <c r="D247" s="36"/>
      <c r="E247" s="144"/>
      <c r="F247" s="184"/>
      <c r="G247" s="186"/>
    </row>
    <row r="248" spans="1:7" s="37" customFormat="1" hidden="1">
      <c r="A248" s="19"/>
      <c r="B248" s="20"/>
      <c r="C248" s="402"/>
      <c r="D248" s="36"/>
      <c r="E248" s="144"/>
      <c r="F248" s="184"/>
      <c r="G248" s="186"/>
    </row>
    <row r="249" spans="1:7" s="37" customFormat="1" hidden="1">
      <c r="A249" s="19"/>
      <c r="B249" s="20"/>
      <c r="C249" s="402"/>
      <c r="D249" s="36"/>
      <c r="E249" s="144"/>
      <c r="F249" s="184"/>
      <c r="G249" s="186"/>
    </row>
    <row r="250" spans="1:7" s="37" customFormat="1" hidden="1">
      <c r="A250" s="19"/>
      <c r="B250" s="20"/>
      <c r="C250" s="402"/>
      <c r="D250" s="36"/>
      <c r="E250" s="144"/>
      <c r="F250" s="184"/>
      <c r="G250" s="186"/>
    </row>
    <row r="251" spans="1:7" s="37" customFormat="1" hidden="1">
      <c r="A251" s="19"/>
      <c r="B251" s="20"/>
      <c r="C251" s="402"/>
      <c r="D251" s="36"/>
      <c r="E251" s="144"/>
      <c r="F251" s="184"/>
      <c r="G251" s="186"/>
    </row>
    <row r="252" spans="1:7" s="37" customFormat="1" hidden="1">
      <c r="A252" s="19"/>
      <c r="B252" s="20"/>
      <c r="C252" s="402"/>
      <c r="D252" s="36"/>
      <c r="E252" s="144"/>
      <c r="F252" s="184"/>
      <c r="G252" s="186"/>
    </row>
    <row r="253" spans="1:7" s="37" customFormat="1" hidden="1">
      <c r="A253" s="19"/>
      <c r="B253" s="20"/>
      <c r="C253" s="402"/>
      <c r="D253" s="36"/>
      <c r="E253" s="144"/>
      <c r="F253" s="184"/>
      <c r="G253" s="186"/>
    </row>
    <row r="254" spans="1:7" s="37" customFormat="1" hidden="1">
      <c r="A254" s="19"/>
      <c r="B254" s="20"/>
      <c r="C254" s="402"/>
      <c r="D254" s="36"/>
      <c r="E254" s="144"/>
      <c r="F254" s="184"/>
      <c r="G254" s="186"/>
    </row>
    <row r="255" spans="1:7" s="37" customFormat="1" hidden="1">
      <c r="A255" s="19"/>
      <c r="B255" s="20"/>
      <c r="C255" s="402"/>
      <c r="D255" s="36"/>
      <c r="E255" s="144"/>
      <c r="F255" s="184"/>
      <c r="G255" s="186"/>
    </row>
    <row r="256" spans="1:7" s="37" customFormat="1" hidden="1">
      <c r="A256" s="19"/>
      <c r="B256" s="20"/>
      <c r="C256" s="402"/>
      <c r="D256" s="36"/>
      <c r="E256" s="144"/>
      <c r="F256" s="184"/>
      <c r="G256" s="186"/>
    </row>
    <row r="257" spans="1:7" s="37" customFormat="1" hidden="1">
      <c r="A257" s="19"/>
      <c r="B257" s="20"/>
      <c r="C257" s="402"/>
      <c r="D257" s="36"/>
      <c r="E257" s="144"/>
      <c r="F257" s="184"/>
      <c r="G257" s="186"/>
    </row>
    <row r="258" spans="1:7" s="37" customFormat="1" hidden="1">
      <c r="A258" s="19"/>
      <c r="B258" s="20"/>
      <c r="C258" s="402"/>
      <c r="D258" s="36"/>
      <c r="E258" s="144"/>
      <c r="F258" s="184"/>
      <c r="G258" s="186"/>
    </row>
    <row r="259" spans="1:7" s="37" customFormat="1" hidden="1">
      <c r="A259" s="19"/>
      <c r="B259" s="20"/>
      <c r="C259" s="402"/>
      <c r="D259" s="36"/>
      <c r="E259" s="144"/>
      <c r="F259" s="184"/>
      <c r="G259" s="186"/>
    </row>
    <row r="260" spans="1:7" s="37" customFormat="1" hidden="1">
      <c r="A260" s="19"/>
      <c r="B260" s="20"/>
      <c r="C260" s="402"/>
      <c r="D260" s="36"/>
      <c r="E260" s="144"/>
      <c r="F260" s="184"/>
      <c r="G260" s="186"/>
    </row>
    <row r="261" spans="1:7" s="37" customFormat="1" hidden="1">
      <c r="A261" s="19"/>
      <c r="B261" s="20"/>
      <c r="C261" s="402"/>
      <c r="D261" s="36"/>
      <c r="E261" s="144"/>
      <c r="F261" s="184"/>
      <c r="G261" s="186"/>
    </row>
    <row r="262" spans="1:7" s="37" customFormat="1" hidden="1">
      <c r="A262" s="19"/>
      <c r="B262" s="20"/>
      <c r="C262" s="402"/>
      <c r="D262" s="36"/>
      <c r="E262" s="144"/>
      <c r="F262" s="184"/>
      <c r="G262" s="186"/>
    </row>
    <row r="263" spans="1:7" s="37" customFormat="1" hidden="1">
      <c r="A263" s="19"/>
      <c r="B263" s="20"/>
      <c r="C263" s="402"/>
      <c r="D263" s="36"/>
      <c r="E263" s="144"/>
      <c r="F263" s="184"/>
      <c r="G263" s="186"/>
    </row>
    <row r="264" spans="1:7" s="37" customFormat="1" hidden="1">
      <c r="A264" s="19"/>
      <c r="B264" s="20"/>
      <c r="C264" s="402"/>
      <c r="D264" s="36"/>
      <c r="E264" s="144"/>
      <c r="F264" s="184"/>
      <c r="G264" s="186"/>
    </row>
    <row r="265" spans="1:7" s="37" customFormat="1" hidden="1">
      <c r="A265" s="19"/>
      <c r="B265" s="20"/>
      <c r="C265" s="402"/>
      <c r="D265" s="36"/>
      <c r="E265" s="144"/>
      <c r="F265" s="184"/>
      <c r="G265" s="186"/>
    </row>
    <row r="266" spans="1:7" s="37" customFormat="1" hidden="1">
      <c r="A266" s="19"/>
      <c r="B266" s="20"/>
      <c r="C266" s="402"/>
      <c r="D266" s="36"/>
      <c r="E266" s="144"/>
      <c r="F266" s="184"/>
      <c r="G266" s="186"/>
    </row>
    <row r="267" spans="1:7" s="37" customFormat="1" hidden="1">
      <c r="A267" s="19"/>
      <c r="B267" s="20"/>
      <c r="C267" s="402"/>
      <c r="D267" s="36"/>
      <c r="E267" s="144"/>
      <c r="F267" s="184"/>
      <c r="G267" s="186"/>
    </row>
    <row r="268" spans="1:7" s="37" customFormat="1" hidden="1">
      <c r="A268" s="19"/>
      <c r="B268" s="20"/>
      <c r="C268" s="402"/>
      <c r="D268" s="36"/>
      <c r="E268" s="144"/>
      <c r="F268" s="184"/>
      <c r="G268" s="186"/>
    </row>
    <row r="269" spans="1:7" s="37" customFormat="1" hidden="1">
      <c r="A269" s="19"/>
      <c r="B269" s="20"/>
      <c r="C269" s="402"/>
      <c r="D269" s="36"/>
      <c r="E269" s="144"/>
      <c r="F269" s="184"/>
      <c r="G269" s="186"/>
    </row>
    <row r="270" spans="1:7" s="37" customFormat="1" hidden="1">
      <c r="A270" s="19"/>
      <c r="B270" s="20"/>
      <c r="C270" s="402"/>
      <c r="D270" s="36"/>
      <c r="E270" s="144"/>
      <c r="F270" s="184"/>
      <c r="G270" s="186"/>
    </row>
    <row r="271" spans="1:7" s="37" customFormat="1" hidden="1">
      <c r="A271" s="19"/>
      <c r="B271" s="20"/>
      <c r="C271" s="402"/>
      <c r="D271" s="36"/>
      <c r="E271" s="144"/>
      <c r="F271" s="184"/>
      <c r="G271" s="186"/>
    </row>
    <row r="272" spans="1:7" s="37" customFormat="1" hidden="1">
      <c r="A272" s="19"/>
      <c r="B272" s="20"/>
      <c r="C272" s="402"/>
      <c r="D272" s="36"/>
      <c r="E272" s="144"/>
      <c r="F272" s="184"/>
      <c r="G272" s="186"/>
    </row>
    <row r="273" spans="1:7" s="37" customFormat="1" hidden="1">
      <c r="A273" s="19"/>
      <c r="B273" s="20"/>
      <c r="C273" s="402"/>
      <c r="D273" s="36"/>
      <c r="E273" s="144"/>
      <c r="F273" s="184"/>
      <c r="G273" s="186"/>
    </row>
    <row r="274" spans="1:7" s="37" customFormat="1" hidden="1">
      <c r="A274" s="19"/>
      <c r="B274" s="20"/>
      <c r="C274" s="402"/>
      <c r="D274" s="36"/>
      <c r="E274" s="144"/>
      <c r="F274" s="184"/>
      <c r="G274" s="186"/>
    </row>
    <row r="275" spans="1:7" s="37" customFormat="1" hidden="1">
      <c r="A275" s="19"/>
      <c r="B275" s="20"/>
      <c r="C275" s="402"/>
      <c r="D275" s="36"/>
      <c r="E275" s="144"/>
      <c r="F275" s="184"/>
      <c r="G275" s="186"/>
    </row>
    <row r="276" spans="1:7" s="37" customFormat="1" hidden="1">
      <c r="A276" s="19"/>
      <c r="B276" s="20"/>
      <c r="C276" s="402"/>
      <c r="D276" s="36"/>
      <c r="E276" s="144"/>
      <c r="F276" s="184"/>
      <c r="G276" s="186"/>
    </row>
    <row r="277" spans="1:7" s="37" customFormat="1" hidden="1">
      <c r="A277" s="19"/>
      <c r="B277" s="20"/>
      <c r="C277" s="402"/>
      <c r="D277" s="36"/>
      <c r="E277" s="144"/>
      <c r="F277" s="184"/>
      <c r="G277" s="186"/>
    </row>
    <row r="278" spans="1:7" s="37" customFormat="1" hidden="1">
      <c r="A278" s="19"/>
      <c r="B278" s="20"/>
      <c r="C278" s="402"/>
      <c r="D278" s="36"/>
      <c r="E278" s="144"/>
      <c r="F278" s="184"/>
      <c r="G278" s="186"/>
    </row>
    <row r="279" spans="1:7" s="37" customFormat="1" hidden="1">
      <c r="A279" s="19"/>
      <c r="B279" s="20"/>
      <c r="C279" s="402"/>
      <c r="D279" s="36"/>
      <c r="E279" s="144"/>
      <c r="F279" s="184"/>
      <c r="G279" s="186"/>
    </row>
    <row r="280" spans="1:7" s="37" customFormat="1" hidden="1">
      <c r="A280" s="19"/>
      <c r="B280" s="20"/>
      <c r="C280" s="402"/>
      <c r="D280" s="36"/>
      <c r="E280" s="144"/>
      <c r="F280" s="184"/>
      <c r="G280" s="186"/>
    </row>
    <row r="281" spans="1:7" s="37" customFormat="1" hidden="1">
      <c r="A281" s="19"/>
      <c r="B281" s="20"/>
      <c r="C281" s="402"/>
      <c r="D281" s="36"/>
      <c r="E281" s="144"/>
      <c r="F281" s="184"/>
      <c r="G281" s="186"/>
    </row>
    <row r="282" spans="1:7" s="37" customFormat="1" hidden="1">
      <c r="A282" s="19"/>
      <c r="B282" s="20"/>
      <c r="C282" s="402"/>
      <c r="D282" s="36"/>
      <c r="E282" s="144"/>
      <c r="F282" s="184"/>
      <c r="G282" s="186"/>
    </row>
    <row r="283" spans="1:7" s="37" customFormat="1" hidden="1">
      <c r="A283" s="19"/>
      <c r="B283" s="20"/>
      <c r="C283" s="402"/>
      <c r="D283" s="36"/>
      <c r="E283" s="144"/>
      <c r="F283" s="184"/>
      <c r="G283" s="186"/>
    </row>
    <row r="284" spans="1:7" s="37" customFormat="1" hidden="1">
      <c r="A284" s="19"/>
      <c r="B284" s="20"/>
      <c r="C284" s="402"/>
      <c r="D284" s="36"/>
      <c r="E284" s="144"/>
      <c r="F284" s="184"/>
      <c r="G284" s="186"/>
    </row>
    <row r="285" spans="1:7" s="37" customFormat="1" hidden="1">
      <c r="A285" s="19"/>
      <c r="B285" s="20"/>
      <c r="C285" s="402"/>
      <c r="D285" s="36"/>
      <c r="E285" s="144"/>
      <c r="F285" s="184"/>
      <c r="G285" s="186"/>
    </row>
    <row r="286" spans="1:7" s="37" customFormat="1" hidden="1">
      <c r="A286" s="19"/>
      <c r="B286" s="20"/>
      <c r="C286" s="402"/>
      <c r="D286" s="36"/>
      <c r="E286" s="144"/>
      <c r="F286" s="184"/>
      <c r="G286" s="186"/>
    </row>
    <row r="287" spans="1:7" s="37" customFormat="1" hidden="1">
      <c r="A287" s="19"/>
      <c r="B287" s="20"/>
      <c r="C287" s="402"/>
      <c r="D287" s="36"/>
      <c r="E287" s="144"/>
      <c r="F287" s="184"/>
      <c r="G287" s="186"/>
    </row>
    <row r="288" spans="1:7" s="37" customFormat="1" hidden="1">
      <c r="A288" s="19"/>
      <c r="B288" s="20"/>
      <c r="C288" s="402"/>
      <c r="D288" s="36"/>
      <c r="E288" s="144"/>
      <c r="F288" s="184"/>
      <c r="G288" s="186"/>
    </row>
    <row r="289" spans="1:7" s="37" customFormat="1" hidden="1">
      <c r="A289" s="19"/>
      <c r="B289" s="20"/>
      <c r="C289" s="402"/>
      <c r="D289" s="36"/>
      <c r="E289" s="144"/>
      <c r="F289" s="184"/>
      <c r="G289" s="186"/>
    </row>
    <row r="290" spans="1:7" s="37" customFormat="1" hidden="1">
      <c r="A290" s="19"/>
      <c r="B290" s="20"/>
      <c r="C290" s="402"/>
      <c r="D290" s="36"/>
      <c r="E290" s="144"/>
      <c r="F290" s="184"/>
      <c r="G290" s="186"/>
    </row>
    <row r="291" spans="1:7" s="37" customFormat="1" hidden="1">
      <c r="A291" s="19"/>
      <c r="B291" s="20"/>
      <c r="C291" s="402"/>
      <c r="D291" s="36"/>
      <c r="E291" s="144"/>
      <c r="F291" s="184"/>
      <c r="G291" s="186"/>
    </row>
    <row r="292" spans="1:7" s="37" customFormat="1" hidden="1">
      <c r="A292" s="19"/>
      <c r="B292" s="20"/>
      <c r="C292" s="402"/>
      <c r="D292" s="36"/>
      <c r="E292" s="144"/>
      <c r="F292" s="184"/>
      <c r="G292" s="186"/>
    </row>
    <row r="293" spans="1:7" s="37" customFormat="1" hidden="1">
      <c r="A293" s="19"/>
      <c r="B293" s="20"/>
      <c r="C293" s="402"/>
      <c r="D293" s="36"/>
      <c r="E293" s="144"/>
      <c r="F293" s="184"/>
      <c r="G293" s="186"/>
    </row>
    <row r="294" spans="1:7" s="37" customFormat="1" hidden="1">
      <c r="A294" s="19"/>
      <c r="B294" s="20"/>
      <c r="C294" s="402"/>
      <c r="D294" s="36"/>
      <c r="E294" s="144"/>
      <c r="F294" s="184"/>
      <c r="G294" s="186"/>
    </row>
    <row r="295" spans="1:7" s="37" customFormat="1" hidden="1">
      <c r="A295" s="19"/>
      <c r="B295" s="20"/>
      <c r="C295" s="402"/>
      <c r="D295" s="36"/>
      <c r="E295" s="144"/>
      <c r="F295" s="184"/>
      <c r="G295" s="186"/>
    </row>
    <row r="296" spans="1:7" s="37" customFormat="1" hidden="1">
      <c r="A296" s="19"/>
      <c r="B296" s="20"/>
      <c r="C296" s="402"/>
      <c r="D296" s="36"/>
      <c r="E296" s="144"/>
      <c r="F296" s="184"/>
      <c r="G296" s="186"/>
    </row>
    <row r="297" spans="1:7" s="37" customFormat="1" hidden="1">
      <c r="A297" s="19"/>
      <c r="B297" s="20"/>
      <c r="C297" s="402"/>
      <c r="D297" s="36"/>
      <c r="E297" s="144"/>
      <c r="F297" s="184"/>
      <c r="G297" s="186"/>
    </row>
    <row r="298" spans="1:7" s="37" customFormat="1" hidden="1">
      <c r="A298" s="19"/>
      <c r="B298" s="20"/>
      <c r="C298" s="402"/>
      <c r="D298" s="36"/>
      <c r="E298" s="144"/>
      <c r="F298" s="184"/>
      <c r="G298" s="186"/>
    </row>
    <row r="299" spans="1:7" s="37" customFormat="1" hidden="1">
      <c r="A299" s="19"/>
      <c r="B299" s="20"/>
      <c r="C299" s="402"/>
      <c r="D299" s="36"/>
      <c r="E299" s="144"/>
      <c r="F299" s="184"/>
      <c r="G299" s="186"/>
    </row>
    <row r="300" spans="1:7" s="37" customFormat="1" hidden="1">
      <c r="A300" s="19"/>
      <c r="B300" s="20"/>
      <c r="C300" s="402"/>
      <c r="D300" s="36"/>
      <c r="E300" s="144"/>
      <c r="F300" s="184"/>
      <c r="G300" s="186"/>
    </row>
    <row r="301" spans="1:7" s="37" customFormat="1" hidden="1">
      <c r="A301" s="19"/>
      <c r="B301" s="20"/>
      <c r="C301" s="402"/>
      <c r="D301" s="36"/>
      <c r="E301" s="144"/>
      <c r="F301" s="184"/>
      <c r="G301" s="186"/>
    </row>
    <row r="302" spans="1:7" s="37" customFormat="1" hidden="1">
      <c r="A302" s="19"/>
      <c r="B302" s="20"/>
      <c r="C302" s="402"/>
      <c r="D302" s="36"/>
      <c r="E302" s="144"/>
      <c r="F302" s="184"/>
      <c r="G302" s="186"/>
    </row>
    <row r="303" spans="1:7" s="37" customFormat="1" hidden="1">
      <c r="A303" s="19"/>
      <c r="B303" s="20"/>
      <c r="C303" s="402"/>
      <c r="D303" s="36"/>
      <c r="E303" s="144"/>
      <c r="F303" s="184"/>
      <c r="G303" s="186"/>
    </row>
    <row r="304" spans="1:7" s="37" customFormat="1" hidden="1">
      <c r="A304" s="19"/>
      <c r="B304" s="20"/>
      <c r="C304" s="402"/>
      <c r="D304" s="36"/>
      <c r="E304" s="144"/>
      <c r="F304" s="184"/>
      <c r="G304" s="186"/>
    </row>
    <row r="305" spans="1:7" s="37" customFormat="1" hidden="1">
      <c r="A305" s="19"/>
      <c r="B305" s="20"/>
      <c r="C305" s="402"/>
      <c r="D305" s="36"/>
      <c r="E305" s="144"/>
      <c r="F305" s="184"/>
      <c r="G305" s="186"/>
    </row>
    <row r="306" spans="1:7" s="37" customFormat="1" hidden="1">
      <c r="A306" s="19"/>
      <c r="B306" s="20"/>
      <c r="C306" s="402"/>
      <c r="D306" s="36"/>
      <c r="E306" s="144"/>
      <c r="F306" s="184"/>
      <c r="G306" s="186"/>
    </row>
    <row r="307" spans="1:7" s="37" customFormat="1" hidden="1">
      <c r="A307" s="19"/>
      <c r="B307" s="20"/>
      <c r="C307" s="402"/>
      <c r="D307" s="36"/>
      <c r="E307" s="144"/>
      <c r="F307" s="184"/>
      <c r="G307" s="186"/>
    </row>
    <row r="308" spans="1:7" s="37" customFormat="1" hidden="1">
      <c r="A308" s="19"/>
      <c r="B308" s="20"/>
      <c r="C308" s="402"/>
      <c r="D308" s="36"/>
      <c r="E308" s="144"/>
      <c r="F308" s="184"/>
      <c r="G308" s="186"/>
    </row>
    <row r="309" spans="1:7" s="37" customFormat="1" hidden="1">
      <c r="A309" s="19"/>
      <c r="B309" s="20"/>
      <c r="C309" s="402"/>
      <c r="D309" s="36"/>
      <c r="E309" s="144"/>
      <c r="F309" s="184"/>
      <c r="G309" s="186"/>
    </row>
    <row r="310" spans="1:7" s="37" customFormat="1" hidden="1">
      <c r="A310" s="19"/>
      <c r="B310" s="20"/>
      <c r="C310" s="402"/>
      <c r="D310" s="36"/>
      <c r="E310" s="144"/>
      <c r="F310" s="184"/>
      <c r="G310" s="186"/>
    </row>
    <row r="311" spans="1:7" s="37" customFormat="1" hidden="1">
      <c r="A311" s="19"/>
      <c r="B311" s="20"/>
      <c r="C311" s="402"/>
      <c r="D311" s="36"/>
      <c r="E311" s="144"/>
      <c r="F311" s="184"/>
      <c r="G311" s="186"/>
    </row>
    <row r="312" spans="1:7" s="37" customFormat="1" hidden="1">
      <c r="A312" s="19"/>
      <c r="B312" s="20"/>
      <c r="C312" s="402"/>
      <c r="D312" s="36"/>
      <c r="E312" s="144"/>
      <c r="F312" s="184"/>
      <c r="G312" s="186"/>
    </row>
    <row r="313" spans="1:7" s="37" customFormat="1" hidden="1">
      <c r="A313" s="19"/>
      <c r="B313" s="20"/>
      <c r="C313" s="402"/>
      <c r="D313" s="36"/>
      <c r="E313" s="144"/>
      <c r="F313" s="184"/>
      <c r="G313" s="186"/>
    </row>
    <row r="314" spans="1:7" s="37" customFormat="1" hidden="1">
      <c r="A314" s="19"/>
      <c r="B314" s="20"/>
      <c r="C314" s="402"/>
      <c r="D314" s="36"/>
      <c r="E314" s="144"/>
      <c r="F314" s="184"/>
      <c r="G314" s="186"/>
    </row>
    <row r="315" spans="1:7" s="37" customFormat="1" hidden="1">
      <c r="A315" s="19"/>
      <c r="B315" s="20"/>
      <c r="C315" s="402"/>
      <c r="D315" s="36"/>
      <c r="E315" s="144"/>
      <c r="F315" s="184"/>
      <c r="G315" s="186"/>
    </row>
    <row r="316" spans="1:7" s="37" customFormat="1" hidden="1">
      <c r="A316" s="19"/>
      <c r="B316" s="20"/>
      <c r="C316" s="402"/>
      <c r="D316" s="36"/>
      <c r="E316" s="144"/>
      <c r="F316" s="184"/>
      <c r="G316" s="186"/>
    </row>
    <row r="317" spans="1:7" s="37" customFormat="1" hidden="1">
      <c r="A317" s="19"/>
      <c r="B317" s="20"/>
      <c r="C317" s="402"/>
      <c r="D317" s="36"/>
      <c r="E317" s="144"/>
      <c r="F317" s="184"/>
      <c r="G317" s="186"/>
    </row>
    <row r="318" spans="1:7" s="37" customFormat="1" hidden="1">
      <c r="A318" s="19"/>
      <c r="B318" s="20"/>
      <c r="C318" s="402"/>
      <c r="D318" s="36"/>
      <c r="E318" s="144"/>
      <c r="F318" s="184"/>
      <c r="G318" s="186"/>
    </row>
    <row r="319" spans="1:7" s="37" customFormat="1" hidden="1">
      <c r="A319" s="19"/>
      <c r="B319" s="20"/>
      <c r="C319" s="402"/>
      <c r="D319" s="36"/>
      <c r="E319" s="144"/>
      <c r="F319" s="184"/>
      <c r="G319" s="186"/>
    </row>
    <row r="320" spans="1:7" s="37" customFormat="1" hidden="1">
      <c r="A320" s="19"/>
      <c r="B320" s="20"/>
      <c r="C320" s="402"/>
      <c r="D320" s="36"/>
      <c r="E320" s="144"/>
      <c r="F320" s="184"/>
      <c r="G320" s="186"/>
    </row>
    <row r="321" spans="1:7" s="37" customFormat="1" hidden="1">
      <c r="A321" s="19"/>
      <c r="B321" s="20"/>
      <c r="C321" s="402"/>
      <c r="D321" s="36"/>
      <c r="E321" s="144"/>
      <c r="F321" s="184"/>
      <c r="G321" s="186"/>
    </row>
    <row r="322" spans="1:7" s="37" customFormat="1" hidden="1">
      <c r="A322" s="19"/>
      <c r="B322" s="20"/>
      <c r="C322" s="402"/>
      <c r="D322" s="36"/>
      <c r="E322" s="144"/>
      <c r="F322" s="184"/>
      <c r="G322" s="186"/>
    </row>
    <row r="323" spans="1:7" s="37" customFormat="1" hidden="1">
      <c r="A323" s="19"/>
      <c r="B323" s="20"/>
      <c r="C323" s="402"/>
      <c r="D323" s="36"/>
      <c r="E323" s="144"/>
      <c r="F323" s="184"/>
      <c r="G323" s="186"/>
    </row>
    <row r="324" spans="1:7" s="37" customFormat="1" hidden="1">
      <c r="A324" s="19"/>
      <c r="B324" s="20"/>
      <c r="C324" s="402"/>
      <c r="D324" s="36"/>
      <c r="E324" s="144"/>
      <c r="F324" s="184"/>
      <c r="G324" s="186"/>
    </row>
    <row r="325" spans="1:7" s="37" customFormat="1" hidden="1">
      <c r="A325" s="19"/>
      <c r="B325" s="20"/>
      <c r="C325" s="402"/>
      <c r="D325" s="36"/>
      <c r="E325" s="144"/>
      <c r="F325" s="184"/>
      <c r="G325" s="186"/>
    </row>
    <row r="326" spans="1:7" s="37" customFormat="1" hidden="1">
      <c r="A326" s="19"/>
      <c r="B326" s="20"/>
      <c r="C326" s="402"/>
      <c r="D326" s="36"/>
      <c r="E326" s="144"/>
      <c r="F326" s="184"/>
      <c r="G326" s="186"/>
    </row>
    <row r="327" spans="1:7" s="37" customFormat="1" hidden="1">
      <c r="A327" s="19"/>
      <c r="B327" s="20"/>
      <c r="C327" s="402"/>
      <c r="D327" s="36"/>
      <c r="E327" s="144"/>
      <c r="F327" s="184"/>
      <c r="G327" s="186"/>
    </row>
    <row r="328" spans="1:7" s="37" customFormat="1" hidden="1">
      <c r="A328" s="19"/>
      <c r="B328" s="20"/>
      <c r="C328" s="402"/>
      <c r="D328" s="36"/>
      <c r="E328" s="144"/>
      <c r="F328" s="184"/>
      <c r="G328" s="186"/>
    </row>
    <row r="329" spans="1:7" s="37" customFormat="1" hidden="1">
      <c r="A329" s="19"/>
      <c r="B329" s="20"/>
      <c r="C329" s="402"/>
      <c r="D329" s="36"/>
      <c r="E329" s="144"/>
      <c r="F329" s="184"/>
      <c r="G329" s="186"/>
    </row>
    <row r="330" spans="1:7" s="37" customFormat="1" hidden="1">
      <c r="A330" s="19"/>
      <c r="B330" s="20"/>
      <c r="C330" s="402"/>
      <c r="D330" s="36"/>
      <c r="E330" s="144"/>
      <c r="F330" s="184"/>
      <c r="G330" s="186"/>
    </row>
    <row r="331" spans="1:7" s="37" customFormat="1" hidden="1">
      <c r="A331" s="19"/>
      <c r="B331" s="20"/>
      <c r="C331" s="402"/>
      <c r="D331" s="36"/>
      <c r="E331" s="144"/>
      <c r="F331" s="184"/>
      <c r="G331" s="186"/>
    </row>
    <row r="332" spans="1:7" s="37" customFormat="1" hidden="1">
      <c r="A332" s="19"/>
      <c r="B332" s="20"/>
      <c r="C332" s="402"/>
      <c r="D332" s="36"/>
      <c r="E332" s="144"/>
      <c r="F332" s="184"/>
      <c r="G332" s="186"/>
    </row>
    <row r="333" spans="1:7" s="37" customFormat="1" hidden="1">
      <c r="A333" s="19"/>
      <c r="B333" s="20"/>
      <c r="C333" s="402"/>
      <c r="D333" s="36"/>
      <c r="E333" s="144"/>
      <c r="F333" s="184"/>
      <c r="G333" s="186"/>
    </row>
    <row r="334" spans="1:7" s="37" customFormat="1" hidden="1">
      <c r="A334" s="19"/>
      <c r="B334" s="20"/>
      <c r="C334" s="402"/>
      <c r="D334" s="36"/>
      <c r="E334" s="144"/>
      <c r="F334" s="184"/>
      <c r="G334" s="186"/>
    </row>
    <row r="335" spans="1:7" s="37" customFormat="1" hidden="1">
      <c r="A335" s="19"/>
      <c r="B335" s="20"/>
      <c r="C335" s="402"/>
      <c r="D335" s="36"/>
      <c r="E335" s="144"/>
      <c r="F335" s="184"/>
      <c r="G335" s="186"/>
    </row>
    <row r="336" spans="1:7" s="37" customFormat="1" hidden="1">
      <c r="A336" s="19"/>
      <c r="B336" s="20"/>
      <c r="C336" s="402"/>
      <c r="D336" s="36"/>
      <c r="E336" s="144"/>
      <c r="F336" s="184"/>
      <c r="G336" s="186"/>
    </row>
    <row r="337" spans="1:7" s="37" customFormat="1" hidden="1">
      <c r="A337" s="19"/>
      <c r="B337" s="20"/>
      <c r="C337" s="402"/>
      <c r="D337" s="36"/>
      <c r="E337" s="144"/>
      <c r="F337" s="184"/>
      <c r="G337" s="186"/>
    </row>
    <row r="338" spans="1:7" s="37" customFormat="1" hidden="1">
      <c r="A338" s="19"/>
      <c r="B338" s="20"/>
      <c r="C338" s="402"/>
      <c r="D338" s="36"/>
      <c r="E338" s="144"/>
      <c r="F338" s="184"/>
      <c r="G338" s="186"/>
    </row>
    <row r="339" spans="1:7" s="37" customFormat="1" hidden="1">
      <c r="A339" s="19"/>
      <c r="B339" s="20"/>
      <c r="C339" s="402"/>
      <c r="D339" s="36"/>
      <c r="E339" s="144"/>
      <c r="F339" s="184"/>
      <c r="G339" s="186"/>
    </row>
    <row r="340" spans="1:7" s="37" customFormat="1" hidden="1">
      <c r="A340" s="19"/>
      <c r="B340" s="20"/>
      <c r="C340" s="402"/>
      <c r="D340" s="36"/>
      <c r="E340" s="144"/>
      <c r="F340" s="184"/>
      <c r="G340" s="186"/>
    </row>
    <row r="341" spans="1:7" s="37" customFormat="1" hidden="1">
      <c r="A341" s="19"/>
      <c r="B341" s="20"/>
      <c r="C341" s="402"/>
      <c r="D341" s="36"/>
      <c r="E341" s="144"/>
      <c r="F341" s="184"/>
      <c r="G341" s="186"/>
    </row>
    <row r="342" spans="1:7" s="37" customFormat="1" hidden="1">
      <c r="A342" s="19"/>
      <c r="B342" s="20"/>
      <c r="C342" s="402"/>
      <c r="D342" s="36"/>
      <c r="E342" s="144"/>
      <c r="F342" s="184"/>
      <c r="G342" s="186"/>
    </row>
    <row r="343" spans="1:7" s="37" customFormat="1" hidden="1">
      <c r="A343" s="19"/>
      <c r="B343" s="20"/>
      <c r="C343" s="402"/>
      <c r="D343" s="36"/>
      <c r="E343" s="144"/>
      <c r="F343" s="184"/>
      <c r="G343" s="186"/>
    </row>
    <row r="344" spans="1:7" s="37" customFormat="1" hidden="1">
      <c r="A344" s="19"/>
      <c r="B344" s="20"/>
      <c r="C344" s="402"/>
      <c r="D344" s="36"/>
      <c r="E344" s="144"/>
      <c r="F344" s="184"/>
      <c r="G344" s="186"/>
    </row>
    <row r="345" spans="1:7" s="37" customFormat="1" hidden="1">
      <c r="A345" s="19"/>
      <c r="B345" s="20"/>
      <c r="C345" s="402"/>
      <c r="D345" s="36"/>
      <c r="E345" s="144"/>
      <c r="F345" s="184"/>
      <c r="G345" s="186"/>
    </row>
    <row r="346" spans="1:7">
      <c r="E346" s="144"/>
      <c r="F346" s="145"/>
      <c r="G346" s="187"/>
    </row>
    <row r="347" spans="1:7">
      <c r="A347" s="438"/>
    </row>
    <row r="348" spans="1:7"/>
    <row r="349" spans="1:7"/>
    <row r="350" spans="1:7"/>
  </sheetData>
  <sheetProtection formatCells="0" formatColumns="0" formatRows="0"/>
  <mergeCells count="4">
    <mergeCell ref="A6:G6"/>
    <mergeCell ref="A3:G3"/>
    <mergeCell ref="A4:G4"/>
    <mergeCell ref="A5:G5"/>
  </mergeCells>
  <phoneticPr fontId="30" type="noConversion"/>
  <printOptions horizontalCentered="1"/>
  <pageMargins left="0" right="0" top="0.25" bottom="0.25" header="0.33" footer="0.28000000000000003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P1836"/>
  <sheetViews>
    <sheetView workbookViewId="0">
      <selection activeCell="C194" sqref="C194"/>
    </sheetView>
  </sheetViews>
  <sheetFormatPr defaultColWidth="0" defaultRowHeight="12.75" zeroHeight="1"/>
  <cols>
    <col min="1" max="1" width="1.28515625" style="75" customWidth="1"/>
    <col min="2" max="2" width="14.140625" style="75" customWidth="1"/>
    <col min="3" max="3" width="33.5703125" style="75" customWidth="1"/>
    <col min="4" max="4" width="17.42578125" style="76" customWidth="1"/>
    <col min="5" max="5" width="9.85546875" style="77" customWidth="1"/>
    <col min="6" max="6" width="3.140625" style="75" customWidth="1"/>
    <col min="7" max="7" width="12.85546875" style="78" customWidth="1"/>
    <col min="8" max="8" width="4.5703125" style="75" customWidth="1"/>
    <col min="9" max="9" width="5.140625" style="79" customWidth="1"/>
    <col min="10" max="10" width="16" style="75" customWidth="1"/>
    <col min="11" max="11" width="10.5703125" style="80" customWidth="1"/>
    <col min="12" max="12" width="14" style="75" hidden="1" customWidth="1"/>
    <col min="13" max="13" width="4.42578125" style="75" hidden="1" customWidth="1"/>
    <col min="14" max="14" width="11.7109375" style="75" hidden="1" customWidth="1"/>
    <col min="15" max="15" width="4.28515625" style="75" hidden="1" customWidth="1"/>
    <col min="16" max="16" width="4.7109375" style="75" hidden="1" customWidth="1"/>
    <col min="17" max="17" width="11.140625" style="75" hidden="1" customWidth="1"/>
    <col min="18" max="18" width="4.28515625" style="75" hidden="1" customWidth="1"/>
    <col min="19" max="19" width="4.42578125" style="75" hidden="1" customWidth="1"/>
    <col min="20" max="20" width="11.140625" style="75" hidden="1" customWidth="1"/>
    <col min="21" max="21" width="4.7109375" style="75" hidden="1" customWidth="1"/>
    <col min="22" max="22" width="4.5703125" style="75" hidden="1" customWidth="1"/>
    <col min="23" max="23" width="13.5703125" style="75" hidden="1" customWidth="1"/>
    <col min="24" max="24" width="4.7109375" style="75" hidden="1" customWidth="1"/>
    <col min="25" max="25" width="4.28515625" style="75" hidden="1" customWidth="1"/>
    <col min="26" max="26" width="13.5703125" style="75" hidden="1" customWidth="1"/>
    <col min="27" max="27" width="15.7109375" style="75" hidden="1" customWidth="1"/>
    <col min="28" max="28" width="12.85546875" style="75" hidden="1" customWidth="1"/>
    <col min="29" max="29" width="0" style="75" hidden="1" customWidth="1"/>
    <col min="30" max="30" width="9.42578125" style="75" hidden="1" customWidth="1"/>
    <col min="31" max="31" width="10.42578125" style="75" hidden="1" customWidth="1"/>
    <col min="32" max="32" width="0" style="75" hidden="1" customWidth="1"/>
    <col min="33" max="34" width="12.85546875" style="75" hidden="1" customWidth="1"/>
    <col min="35" max="16384" width="0" style="75" hidden="1"/>
  </cols>
  <sheetData>
    <row r="1" spans="1:11" s="74" customFormat="1">
      <c r="A1" s="309" t="s">
        <v>85</v>
      </c>
      <c r="D1" s="310"/>
      <c r="E1" s="311"/>
      <c r="I1" s="312"/>
      <c r="K1" s="417"/>
    </row>
    <row r="2" spans="1:11" s="74" customFormat="1">
      <c r="A2" s="309" t="s">
        <v>27</v>
      </c>
      <c r="D2" s="310"/>
      <c r="E2" s="311"/>
      <c r="I2" s="312"/>
      <c r="K2" s="417"/>
    </row>
    <row r="3" spans="1:11" s="74" customFormat="1">
      <c r="A3" s="465" t="s">
        <v>503</v>
      </c>
      <c r="D3" s="310"/>
      <c r="E3" s="311"/>
      <c r="I3" s="312"/>
      <c r="K3" s="417"/>
    </row>
    <row r="4" spans="1:11" ht="8.25" customHeight="1"/>
    <row r="5" spans="1:11" ht="8.25" hidden="1" customHeight="1"/>
    <row r="6" spans="1:11" ht="8.25" hidden="1" customHeight="1"/>
    <row r="7" spans="1:11" ht="8.25" hidden="1" customHeight="1"/>
    <row r="8" spans="1:11" ht="8.25" hidden="1" customHeight="1"/>
    <row r="9" spans="1:11" ht="8.25" hidden="1" customHeight="1"/>
    <row r="10" spans="1:11" ht="8.25" hidden="1" customHeight="1"/>
    <row r="11" spans="1:11" ht="8.25" hidden="1" customHeight="1"/>
    <row r="12" spans="1:11" ht="8.25" hidden="1" customHeight="1"/>
    <row r="13" spans="1:11" ht="8.25" hidden="1" customHeight="1"/>
    <row r="14" spans="1:11" ht="8.25" customHeight="1">
      <c r="A14" s="80"/>
      <c r="B14" s="80"/>
      <c r="C14" s="80"/>
      <c r="D14" s="313"/>
      <c r="E14" s="81"/>
      <c r="F14" s="80"/>
      <c r="G14" s="82"/>
      <c r="H14" s="80"/>
      <c r="I14" s="83"/>
      <c r="J14" s="80"/>
    </row>
    <row r="15" spans="1:11">
      <c r="A15" s="84" t="s">
        <v>28</v>
      </c>
      <c r="B15" s="84"/>
      <c r="C15" s="80"/>
      <c r="D15" s="313"/>
      <c r="E15" s="81"/>
      <c r="F15" s="80"/>
      <c r="G15" s="82"/>
      <c r="H15" s="80"/>
      <c r="I15" s="83"/>
      <c r="J15" s="80"/>
    </row>
    <row r="16" spans="1:11" s="86" customFormat="1" ht="13.5" thickBot="1">
      <c r="A16" s="85" t="s">
        <v>341</v>
      </c>
      <c r="D16" s="314"/>
      <c r="E16" s="315"/>
      <c r="G16" s="316"/>
      <c r="I16" s="317" t="s">
        <v>7</v>
      </c>
      <c r="J16" s="85">
        <f>TB!H8</f>
        <v>1406122.61</v>
      </c>
    </row>
    <row r="17" spans="1:42" s="80" customFormat="1" ht="13.5" thickTop="1">
      <c r="D17" s="313"/>
      <c r="E17" s="81"/>
      <c r="G17" s="82"/>
      <c r="I17" s="83"/>
      <c r="J17" s="87"/>
      <c r="K17" s="87"/>
      <c r="N17" s="87"/>
      <c r="Q17" s="87"/>
      <c r="T17" s="87"/>
      <c r="W17" s="87"/>
      <c r="Z17" s="87"/>
      <c r="AG17" s="87"/>
      <c r="AH17" s="87"/>
    </row>
    <row r="18" spans="1:42">
      <c r="A18" s="84" t="s">
        <v>30</v>
      </c>
      <c r="B18" s="84"/>
      <c r="C18" s="80"/>
      <c r="D18" s="313"/>
      <c r="E18" s="81"/>
      <c r="F18" s="80"/>
      <c r="G18" s="82"/>
      <c r="H18" s="80"/>
      <c r="I18" s="83"/>
      <c r="J18" s="80"/>
    </row>
    <row r="19" spans="1:42" s="86" customFormat="1" ht="13.5" thickBot="1">
      <c r="A19" s="85" t="s">
        <v>161</v>
      </c>
      <c r="B19" s="85"/>
      <c r="D19" s="314"/>
      <c r="E19" s="315"/>
      <c r="G19" s="316"/>
      <c r="I19" s="317" t="s">
        <v>7</v>
      </c>
      <c r="J19" s="85">
        <f>TB!H9</f>
        <v>0</v>
      </c>
      <c r="AA19" s="85"/>
    </row>
    <row r="20" spans="1:42" s="87" customFormat="1" ht="13.5" thickTop="1">
      <c r="D20" s="313"/>
      <c r="E20" s="318"/>
      <c r="G20" s="319"/>
      <c r="I20" s="83"/>
    </row>
    <row r="21" spans="1:42" s="87" customFormat="1">
      <c r="D21" s="313"/>
      <c r="E21" s="318"/>
      <c r="G21" s="319"/>
      <c r="I21" s="83"/>
    </row>
    <row r="22" spans="1:42">
      <c r="A22" s="84" t="s">
        <v>32</v>
      </c>
      <c r="B22" s="84"/>
      <c r="C22" s="80"/>
      <c r="D22" s="313"/>
      <c r="E22" s="81"/>
      <c r="F22" s="80"/>
      <c r="G22" s="82"/>
      <c r="H22" s="80"/>
      <c r="I22" s="83"/>
      <c r="J22" s="80"/>
    </row>
    <row r="23" spans="1:42" s="86" customFormat="1" ht="13.5" thickBot="1">
      <c r="A23" s="85" t="s">
        <v>352</v>
      </c>
      <c r="B23" s="85"/>
      <c r="D23" s="314"/>
      <c r="E23" s="315"/>
      <c r="G23" s="316"/>
      <c r="I23" s="317" t="s">
        <v>7</v>
      </c>
      <c r="J23" s="85">
        <f>TB!H10</f>
        <v>87693.41</v>
      </c>
      <c r="AA23" s="85"/>
    </row>
    <row r="24" spans="1:42" s="87" customFormat="1" ht="13.5" thickTop="1">
      <c r="D24" s="313"/>
      <c r="E24" s="318"/>
      <c r="G24" s="319"/>
      <c r="I24" s="83"/>
    </row>
    <row r="25" spans="1:42" s="87" customFormat="1">
      <c r="D25" s="313"/>
      <c r="E25" s="318"/>
      <c r="G25" s="319"/>
      <c r="I25" s="83"/>
    </row>
    <row r="26" spans="1:42">
      <c r="A26" s="88" t="s">
        <v>34</v>
      </c>
      <c r="AA26" s="80"/>
      <c r="AB26" s="80"/>
      <c r="AC26" s="80"/>
      <c r="AD26" s="80"/>
      <c r="AE26" s="80"/>
      <c r="AF26" s="80"/>
      <c r="AG26" s="89"/>
      <c r="AH26" s="80"/>
      <c r="AI26" s="80"/>
      <c r="AJ26" s="80"/>
      <c r="AK26" s="80"/>
      <c r="AL26" s="80"/>
      <c r="AM26" s="80"/>
    </row>
    <row r="27" spans="1:42">
      <c r="A27" s="98" t="s">
        <v>31</v>
      </c>
      <c r="B27" s="91"/>
      <c r="C27" s="91"/>
      <c r="D27" s="320"/>
      <c r="E27" s="321"/>
      <c r="F27" s="91"/>
      <c r="G27" s="322"/>
      <c r="H27" s="91"/>
      <c r="I27" s="323"/>
      <c r="J27" s="91"/>
      <c r="K27" s="91"/>
      <c r="AA27" s="84"/>
      <c r="AB27" s="80"/>
      <c r="AC27" s="80"/>
      <c r="AD27" s="80"/>
      <c r="AE27" s="80"/>
      <c r="AF27" s="80"/>
      <c r="AG27" s="90"/>
      <c r="AH27" s="80"/>
      <c r="AI27" s="80"/>
      <c r="AJ27" s="80"/>
      <c r="AK27" s="80"/>
      <c r="AL27" s="80"/>
      <c r="AM27" s="80"/>
    </row>
    <row r="28" spans="1:42" ht="1.5" customHeight="1">
      <c r="A28" s="469"/>
      <c r="B28" s="469"/>
      <c r="C28" s="469"/>
      <c r="D28" s="470"/>
      <c r="E28" s="471"/>
      <c r="F28" s="469"/>
      <c r="G28" s="472"/>
      <c r="H28" s="472"/>
      <c r="I28" s="473"/>
      <c r="J28" s="469"/>
      <c r="K28" s="469"/>
      <c r="M28" s="91"/>
      <c r="N28" s="91"/>
      <c r="P28" s="91"/>
      <c r="Q28" s="91"/>
      <c r="S28" s="91"/>
      <c r="T28" s="91"/>
      <c r="V28" s="91"/>
      <c r="W28" s="91"/>
      <c r="Y28" s="91"/>
      <c r="Z28" s="91"/>
      <c r="AA28" s="84"/>
      <c r="AB28" s="80"/>
      <c r="AC28" s="80"/>
      <c r="AD28" s="80"/>
      <c r="AE28" s="80"/>
      <c r="AF28" s="80"/>
      <c r="AG28" s="90"/>
      <c r="AH28" s="80"/>
      <c r="AI28" s="80"/>
      <c r="AJ28" s="80"/>
      <c r="AK28" s="80"/>
      <c r="AL28" s="80"/>
      <c r="AM28" s="80"/>
    </row>
    <row r="29" spans="1:42">
      <c r="A29" s="80"/>
      <c r="B29" s="81"/>
      <c r="C29" s="325"/>
      <c r="D29" s="474"/>
      <c r="E29" s="325"/>
      <c r="F29" s="81"/>
      <c r="G29" s="475"/>
      <c r="H29" s="445"/>
      <c r="I29" s="446"/>
      <c r="J29" s="81"/>
      <c r="M29" s="80"/>
      <c r="N29" s="80"/>
      <c r="P29" s="80"/>
      <c r="Q29" s="80"/>
      <c r="S29" s="80"/>
      <c r="T29" s="80"/>
      <c r="V29" s="80"/>
      <c r="W29" s="80"/>
      <c r="Y29" s="80"/>
      <c r="Z29" s="80"/>
      <c r="AA29" s="84"/>
      <c r="AB29" s="80"/>
      <c r="AC29" s="80"/>
      <c r="AD29" s="80"/>
      <c r="AE29" s="80"/>
      <c r="AF29" s="80"/>
      <c r="AG29" s="90"/>
      <c r="AH29" s="80"/>
      <c r="AI29" s="80"/>
      <c r="AJ29" s="80"/>
      <c r="AK29" s="80"/>
      <c r="AL29" s="80"/>
      <c r="AM29" s="80"/>
    </row>
    <row r="30" spans="1:42" hidden="1">
      <c r="A30" s="80"/>
      <c r="B30" s="84"/>
      <c r="C30" s="324"/>
      <c r="E30" s="325"/>
      <c r="F30" s="80"/>
      <c r="G30" s="326"/>
      <c r="H30" s="83"/>
      <c r="I30" s="84"/>
      <c r="J30" s="324"/>
      <c r="K30" s="82"/>
      <c r="L30" s="83"/>
      <c r="M30" s="80"/>
      <c r="N30" s="80"/>
      <c r="P30" s="80"/>
      <c r="Q30" s="80"/>
      <c r="S30" s="80"/>
      <c r="T30" s="80"/>
      <c r="V30" s="80"/>
      <c r="W30" s="80"/>
      <c r="Y30" s="80"/>
      <c r="Z30" s="80"/>
      <c r="AB30" s="80"/>
      <c r="AC30" s="80"/>
      <c r="AD30" s="84"/>
      <c r="AE30" s="80"/>
      <c r="AF30" s="80"/>
      <c r="AG30" s="80"/>
      <c r="AH30" s="80"/>
      <c r="AI30" s="80"/>
      <c r="AJ30" s="90"/>
      <c r="AK30" s="80"/>
      <c r="AL30" s="80"/>
      <c r="AM30" s="80"/>
      <c r="AN30" s="80"/>
      <c r="AO30" s="80"/>
      <c r="AP30" s="80"/>
    </row>
    <row r="31" spans="1:42">
      <c r="A31" s="80"/>
      <c r="B31" s="84"/>
      <c r="C31" s="324"/>
      <c r="E31" s="325"/>
      <c r="F31" s="80"/>
      <c r="G31" s="326"/>
      <c r="H31" s="83"/>
      <c r="I31" s="84"/>
      <c r="J31" s="84" t="s">
        <v>395</v>
      </c>
      <c r="K31" s="324" t="s">
        <v>396</v>
      </c>
      <c r="L31" s="83"/>
      <c r="M31" s="80"/>
      <c r="N31" s="80"/>
      <c r="P31" s="80"/>
      <c r="Q31" s="80"/>
      <c r="S31" s="80"/>
      <c r="T31" s="80"/>
      <c r="V31" s="80"/>
      <c r="W31" s="80"/>
      <c r="Y31" s="80"/>
      <c r="Z31" s="80"/>
      <c r="AB31" s="80"/>
      <c r="AC31" s="80"/>
      <c r="AD31" s="84"/>
      <c r="AE31" s="80"/>
      <c r="AF31" s="80"/>
      <c r="AG31" s="80"/>
      <c r="AH31" s="80"/>
      <c r="AI31" s="80"/>
      <c r="AJ31" s="90"/>
      <c r="AK31" s="80"/>
      <c r="AL31" s="80"/>
      <c r="AM31" s="80"/>
      <c r="AN31" s="80"/>
      <c r="AO31" s="80"/>
      <c r="AP31" s="80"/>
    </row>
    <row r="32" spans="1:42" s="77" customFormat="1">
      <c r="A32" s="80"/>
      <c r="B32" s="84" t="s">
        <v>397</v>
      </c>
      <c r="C32" s="324" t="s">
        <v>176</v>
      </c>
      <c r="D32" s="76"/>
      <c r="E32" s="325" t="s">
        <v>398</v>
      </c>
      <c r="F32" s="80"/>
      <c r="G32" s="326" t="s">
        <v>399</v>
      </c>
      <c r="H32" s="83"/>
      <c r="I32" s="84"/>
      <c r="J32" s="84" t="s">
        <v>400</v>
      </c>
      <c r="K32" s="324" t="s">
        <v>401</v>
      </c>
      <c r="L32" s="446"/>
      <c r="M32" s="81"/>
      <c r="N32" s="81"/>
      <c r="P32" s="81"/>
      <c r="Q32" s="81"/>
      <c r="S32" s="81"/>
      <c r="T32" s="81"/>
      <c r="V32" s="81"/>
      <c r="W32" s="81"/>
      <c r="Y32" s="81"/>
      <c r="Z32" s="81"/>
      <c r="AB32" s="81"/>
      <c r="AC32" s="81"/>
      <c r="AD32" s="447"/>
      <c r="AE32" s="81"/>
      <c r="AF32" s="81"/>
      <c r="AG32" s="81"/>
      <c r="AH32" s="81"/>
      <c r="AI32" s="81"/>
      <c r="AJ32" s="448"/>
      <c r="AK32" s="81"/>
      <c r="AL32" s="81"/>
      <c r="AM32" s="81"/>
      <c r="AN32" s="81"/>
      <c r="AO32" s="81"/>
      <c r="AP32" s="81"/>
    </row>
    <row r="33" spans="1:42" s="77" customFormat="1">
      <c r="A33" s="80"/>
      <c r="B33" s="84"/>
      <c r="C33" s="324"/>
      <c r="D33" s="76"/>
      <c r="E33" s="325"/>
      <c r="F33" s="80"/>
      <c r="G33" s="326"/>
      <c r="H33" s="83"/>
      <c r="I33" s="84"/>
      <c r="J33" s="84"/>
      <c r="K33" s="324"/>
      <c r="L33" s="446"/>
      <c r="M33" s="81"/>
      <c r="N33" s="81"/>
      <c r="P33" s="81"/>
      <c r="Q33" s="81"/>
      <c r="S33" s="81"/>
      <c r="T33" s="81"/>
      <c r="V33" s="81"/>
      <c r="W33" s="81"/>
      <c r="Y33" s="81"/>
      <c r="Z33" s="81"/>
      <c r="AB33" s="81"/>
      <c r="AC33" s="81"/>
      <c r="AD33" s="447"/>
      <c r="AE33" s="81"/>
      <c r="AF33" s="81"/>
      <c r="AG33" s="81"/>
      <c r="AH33" s="81"/>
      <c r="AI33" s="81"/>
      <c r="AJ33" s="448"/>
      <c r="AK33" s="81"/>
      <c r="AL33" s="81"/>
      <c r="AM33" s="81"/>
      <c r="AN33" s="81"/>
      <c r="AO33" s="81"/>
      <c r="AP33" s="81"/>
    </row>
    <row r="34" spans="1:42">
      <c r="A34" s="80"/>
      <c r="B34" s="84"/>
      <c r="C34" s="324"/>
      <c r="E34" s="325"/>
      <c r="F34" s="80"/>
      <c r="G34" s="326"/>
      <c r="H34" s="83"/>
      <c r="I34" s="80"/>
      <c r="J34" s="80"/>
      <c r="L34" s="83"/>
      <c r="M34" s="80"/>
      <c r="N34" s="80"/>
      <c r="P34" s="80"/>
      <c r="Q34" s="80"/>
      <c r="S34" s="80"/>
      <c r="T34" s="80"/>
      <c r="V34" s="80"/>
      <c r="W34" s="80"/>
      <c r="Y34" s="80"/>
      <c r="Z34" s="80"/>
      <c r="AB34" s="80"/>
      <c r="AC34" s="80"/>
      <c r="AD34" s="84"/>
      <c r="AE34" s="80"/>
      <c r="AF34" s="80"/>
      <c r="AG34" s="80"/>
      <c r="AH34" s="80"/>
      <c r="AI34" s="80"/>
      <c r="AJ34" s="90"/>
      <c r="AK34" s="80"/>
      <c r="AL34" s="80"/>
      <c r="AM34" s="80"/>
      <c r="AN34" s="80"/>
      <c r="AO34" s="80"/>
      <c r="AP34" s="80"/>
    </row>
    <row r="35" spans="1:42" hidden="1">
      <c r="A35" s="80"/>
      <c r="B35" s="84"/>
      <c r="C35" s="324"/>
      <c r="E35" s="325"/>
      <c r="F35" s="80"/>
      <c r="G35" s="326"/>
      <c r="H35" s="83"/>
      <c r="I35" s="80"/>
      <c r="J35" s="80"/>
      <c r="K35" s="476"/>
      <c r="L35" s="83"/>
      <c r="M35" s="80"/>
      <c r="N35" s="80"/>
      <c r="P35" s="80"/>
      <c r="Q35" s="80"/>
      <c r="S35" s="80"/>
      <c r="T35" s="80"/>
      <c r="V35" s="80"/>
      <c r="W35" s="80"/>
      <c r="Y35" s="80"/>
      <c r="Z35" s="80"/>
      <c r="AB35" s="80"/>
      <c r="AC35" s="80"/>
      <c r="AD35" s="84"/>
      <c r="AE35" s="80"/>
      <c r="AF35" s="80"/>
      <c r="AG35" s="80"/>
      <c r="AH35" s="80"/>
      <c r="AI35" s="80"/>
      <c r="AJ35" s="90"/>
      <c r="AK35" s="80"/>
      <c r="AL35" s="80"/>
      <c r="AM35" s="80"/>
      <c r="AN35" s="80"/>
      <c r="AO35" s="80"/>
      <c r="AP35" s="80"/>
    </row>
    <row r="36" spans="1:42" hidden="1">
      <c r="A36" s="80"/>
      <c r="B36" s="84"/>
      <c r="C36" s="324"/>
      <c r="E36" s="325"/>
      <c r="F36" s="80"/>
      <c r="G36" s="326"/>
      <c r="H36" s="83"/>
      <c r="I36" s="80"/>
      <c r="J36" s="80"/>
      <c r="K36" s="476"/>
      <c r="L36" s="83"/>
      <c r="M36" s="80"/>
      <c r="N36" s="80"/>
      <c r="P36" s="80"/>
      <c r="Q36" s="80"/>
      <c r="S36" s="80"/>
      <c r="T36" s="80"/>
      <c r="V36" s="80"/>
      <c r="W36" s="80"/>
      <c r="Y36" s="80"/>
      <c r="Z36" s="80"/>
      <c r="AB36" s="80"/>
      <c r="AC36" s="80"/>
      <c r="AD36" s="84"/>
      <c r="AE36" s="80"/>
      <c r="AF36" s="80"/>
      <c r="AG36" s="80"/>
      <c r="AH36" s="80"/>
      <c r="AI36" s="80"/>
      <c r="AJ36" s="90"/>
      <c r="AK36" s="80"/>
      <c r="AL36" s="80"/>
      <c r="AM36" s="80"/>
      <c r="AN36" s="80"/>
      <c r="AO36" s="80"/>
      <c r="AP36" s="80"/>
    </row>
    <row r="37" spans="1:42">
      <c r="B37" s="468">
        <v>41890</v>
      </c>
      <c r="C37" s="423" t="s">
        <v>404</v>
      </c>
      <c r="D37" s="75"/>
      <c r="E37" s="78">
        <v>5628</v>
      </c>
      <c r="F37" s="77"/>
      <c r="G37" s="500">
        <v>4423.2</v>
      </c>
      <c r="H37" s="500"/>
      <c r="I37" s="313"/>
      <c r="J37" s="313" t="s">
        <v>402</v>
      </c>
      <c r="K37" s="477">
        <f ca="1">TODAY()-DATE(2014,9,8)</f>
        <v>1975</v>
      </c>
    </row>
    <row r="38" spans="1:42">
      <c r="A38" s="80"/>
      <c r="B38" s="80"/>
      <c r="C38" s="423"/>
      <c r="D38" s="75"/>
      <c r="E38" s="78" t="s">
        <v>403</v>
      </c>
      <c r="F38" s="77"/>
      <c r="G38" s="500">
        <v>2000</v>
      </c>
      <c r="H38" s="500"/>
      <c r="I38" s="328"/>
      <c r="J38" s="328"/>
      <c r="K38" s="477"/>
    </row>
    <row r="39" spans="1:42">
      <c r="A39" s="80"/>
      <c r="B39" s="468">
        <v>41943</v>
      </c>
      <c r="C39" s="423" t="s">
        <v>405</v>
      </c>
      <c r="D39" s="77"/>
      <c r="E39" s="327">
        <v>5730</v>
      </c>
      <c r="F39" s="77"/>
      <c r="G39" s="500">
        <f>20731.5-715.47-1412.75999999999</f>
        <v>18603.270000000008</v>
      </c>
      <c r="H39" s="500"/>
      <c r="I39" s="313"/>
      <c r="J39" s="313" t="s">
        <v>402</v>
      </c>
      <c r="K39" s="477">
        <f ca="1">TODAY()-DATE(2014,10,31)</f>
        <v>1922</v>
      </c>
      <c r="L39" s="83"/>
      <c r="M39" s="80"/>
      <c r="N39" s="80"/>
      <c r="P39" s="80"/>
      <c r="Q39" s="80"/>
      <c r="S39" s="80"/>
      <c r="T39" s="80"/>
      <c r="V39" s="80"/>
      <c r="W39" s="80"/>
      <c r="Y39" s="80"/>
      <c r="Z39" s="80"/>
      <c r="AB39" s="80"/>
      <c r="AC39" s="80"/>
      <c r="AD39" s="84"/>
      <c r="AE39" s="80"/>
      <c r="AF39" s="80"/>
      <c r="AG39" s="80"/>
      <c r="AH39" s="80"/>
      <c r="AI39" s="80"/>
      <c r="AJ39" s="90"/>
      <c r="AK39" s="80"/>
      <c r="AL39" s="80"/>
      <c r="AM39" s="80"/>
      <c r="AN39" s="80"/>
      <c r="AO39" s="80"/>
      <c r="AP39" s="80"/>
    </row>
    <row r="40" spans="1:42">
      <c r="A40" s="80"/>
      <c r="B40" s="468">
        <v>41948</v>
      </c>
      <c r="C40" s="423" t="s">
        <v>406</v>
      </c>
      <c r="D40" s="444"/>
      <c r="E40" s="444">
        <v>5735</v>
      </c>
      <c r="F40" s="77"/>
      <c r="G40" s="439">
        <f>205620-201756</f>
        <v>3864</v>
      </c>
      <c r="H40" s="462"/>
      <c r="I40" s="313"/>
      <c r="J40" s="313" t="s">
        <v>402</v>
      </c>
      <c r="K40" s="477">
        <f ca="1">TODAY()-DATE(2014,11,5)</f>
        <v>1917</v>
      </c>
      <c r="L40" s="83"/>
      <c r="M40" s="80"/>
      <c r="N40" s="80"/>
      <c r="P40" s="80"/>
      <c r="Q40" s="80"/>
      <c r="S40" s="80"/>
      <c r="T40" s="80"/>
      <c r="V40" s="80"/>
      <c r="W40" s="80"/>
      <c r="Y40" s="80"/>
      <c r="Z40" s="80"/>
      <c r="AB40" s="80"/>
      <c r="AC40" s="80"/>
      <c r="AD40" s="84"/>
      <c r="AE40" s="80"/>
      <c r="AF40" s="80"/>
      <c r="AG40" s="80"/>
      <c r="AH40" s="80"/>
      <c r="AI40" s="80"/>
      <c r="AJ40" s="90"/>
      <c r="AK40" s="80"/>
      <c r="AL40" s="80"/>
      <c r="AM40" s="80"/>
      <c r="AN40" s="80"/>
      <c r="AO40" s="80"/>
      <c r="AP40" s="80"/>
    </row>
    <row r="41" spans="1:42">
      <c r="A41" s="80"/>
      <c r="B41" s="468">
        <v>41953</v>
      </c>
      <c r="C41" s="423" t="s">
        <v>407</v>
      </c>
      <c r="D41" s="444"/>
      <c r="E41" s="444">
        <v>5747</v>
      </c>
      <c r="F41" s="80"/>
      <c r="G41" s="439">
        <v>998</v>
      </c>
      <c r="H41" s="439"/>
      <c r="I41" s="313"/>
      <c r="J41" s="313"/>
      <c r="K41" s="477">
        <f ca="1">TODAY()-DATE(2014,11,10)</f>
        <v>1912</v>
      </c>
      <c r="L41" s="83"/>
      <c r="M41" s="80"/>
      <c r="N41" s="80"/>
      <c r="P41" s="80"/>
      <c r="Q41" s="80"/>
      <c r="S41" s="80"/>
      <c r="T41" s="80"/>
      <c r="V41" s="80"/>
      <c r="W41" s="80"/>
      <c r="Y41" s="80"/>
      <c r="Z41" s="80"/>
      <c r="AB41" s="80"/>
      <c r="AC41" s="80"/>
      <c r="AD41" s="84"/>
      <c r="AE41" s="80"/>
      <c r="AF41" s="80"/>
      <c r="AG41" s="80"/>
      <c r="AH41" s="80"/>
      <c r="AI41" s="80"/>
      <c r="AJ41" s="90"/>
      <c r="AK41" s="80"/>
      <c r="AL41" s="80"/>
      <c r="AM41" s="80"/>
      <c r="AN41" s="80"/>
      <c r="AO41" s="80"/>
      <c r="AP41" s="80"/>
    </row>
    <row r="42" spans="1:42">
      <c r="A42" s="80"/>
      <c r="B42" s="478">
        <v>41989</v>
      </c>
      <c r="C42" s="423" t="s">
        <v>409</v>
      </c>
      <c r="D42" s="80"/>
      <c r="E42" s="327">
        <v>5809</v>
      </c>
      <c r="F42" s="77"/>
      <c r="G42" s="500">
        <v>3955.9</v>
      </c>
      <c r="H42" s="439"/>
      <c r="I42" s="81"/>
      <c r="J42" s="479" t="s">
        <v>408</v>
      </c>
      <c r="K42" s="477">
        <f ca="1">TODAY()-B42</f>
        <v>1876</v>
      </c>
      <c r="M42" s="80"/>
      <c r="N42" s="87"/>
      <c r="P42" s="80"/>
      <c r="Q42" s="87"/>
      <c r="S42" s="80"/>
      <c r="T42" s="87"/>
      <c r="V42" s="80"/>
      <c r="W42" s="87"/>
      <c r="Y42" s="80"/>
      <c r="Z42" s="87"/>
      <c r="AA42" s="84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</row>
    <row r="43" spans="1:42" s="80" customFormat="1">
      <c r="B43" s="478">
        <v>42013</v>
      </c>
      <c r="C43" s="423" t="s">
        <v>407</v>
      </c>
      <c r="E43" s="82">
        <v>5837</v>
      </c>
      <c r="F43" s="77"/>
      <c r="G43" s="500">
        <v>2261</v>
      </c>
      <c r="H43" s="439"/>
      <c r="I43" s="81"/>
      <c r="J43" s="479"/>
      <c r="K43" s="477">
        <f ca="1">TODAY()-B43</f>
        <v>1852</v>
      </c>
      <c r="N43" s="87"/>
      <c r="Q43" s="87"/>
      <c r="T43" s="87"/>
      <c r="W43" s="87"/>
      <c r="Z43" s="87"/>
      <c r="AA43" s="87"/>
    </row>
    <row r="44" spans="1:42" s="80" customFormat="1">
      <c r="B44" s="478">
        <v>42065</v>
      </c>
      <c r="C44" s="423" t="s">
        <v>406</v>
      </c>
      <c r="E44" s="82">
        <v>5900</v>
      </c>
      <c r="F44" s="77"/>
      <c r="G44" s="500">
        <v>41400</v>
      </c>
      <c r="H44" s="439"/>
      <c r="I44" s="81"/>
      <c r="J44" s="328"/>
      <c r="K44" s="477">
        <f ca="1">TODAY()-B44</f>
        <v>1800</v>
      </c>
      <c r="N44" s="87"/>
      <c r="Q44" s="87"/>
      <c r="T44" s="87"/>
      <c r="W44" s="87"/>
      <c r="Z44" s="87"/>
      <c r="AA44" s="87"/>
    </row>
    <row r="45" spans="1:42" s="80" customFormat="1">
      <c r="B45" s="468">
        <v>42131</v>
      </c>
      <c r="C45" s="423" t="s">
        <v>427</v>
      </c>
      <c r="E45" s="327">
        <v>5970</v>
      </c>
      <c r="G45" s="500">
        <v>5400</v>
      </c>
      <c r="H45" s="325"/>
      <c r="I45" s="81"/>
      <c r="J45" s="462"/>
      <c r="K45" s="477">
        <f ca="1">TODAY()-B45</f>
        <v>1734</v>
      </c>
      <c r="N45" s="87"/>
      <c r="Q45" s="87"/>
      <c r="T45" s="87"/>
      <c r="W45" s="87"/>
      <c r="Z45" s="87"/>
      <c r="AA45" s="87"/>
    </row>
    <row r="46" spans="1:42" s="80" customFormat="1">
      <c r="B46" s="468">
        <v>42139</v>
      </c>
      <c r="C46" s="501" t="s">
        <v>428</v>
      </c>
      <c r="E46" s="502">
        <v>5980</v>
      </c>
      <c r="G46" s="439">
        <v>80</v>
      </c>
      <c r="H46" s="325"/>
      <c r="I46" s="81"/>
      <c r="J46" s="462"/>
      <c r="K46" s="477">
        <f ca="1">TODAY()-B46</f>
        <v>1726</v>
      </c>
      <c r="N46" s="87"/>
      <c r="Q46" s="87"/>
      <c r="T46" s="87"/>
      <c r="W46" s="87"/>
      <c r="Z46" s="87"/>
      <c r="AA46" s="87"/>
    </row>
    <row r="47" spans="1:42" s="80" customFormat="1">
      <c r="B47" s="468">
        <v>42186</v>
      </c>
      <c r="C47" s="501" t="s">
        <v>439</v>
      </c>
      <c r="E47" s="502">
        <v>6030</v>
      </c>
      <c r="F47" s="81"/>
      <c r="G47" s="439">
        <v>1700</v>
      </c>
      <c r="H47" s="325"/>
      <c r="I47" s="81"/>
      <c r="J47" s="462"/>
      <c r="K47" s="82"/>
      <c r="N47" s="87"/>
      <c r="Q47" s="87"/>
      <c r="T47" s="87"/>
      <c r="W47" s="87"/>
      <c r="Z47" s="87"/>
      <c r="AA47" s="87"/>
    </row>
    <row r="48" spans="1:42" s="80" customFormat="1">
      <c r="B48" s="468">
        <v>42215</v>
      </c>
      <c r="C48" s="501" t="s">
        <v>407</v>
      </c>
      <c r="E48" s="502">
        <v>6094</v>
      </c>
      <c r="F48" s="81"/>
      <c r="G48" s="439">
        <v>3962.7</v>
      </c>
      <c r="H48" s="325"/>
      <c r="I48" s="81"/>
      <c r="J48" s="462"/>
      <c r="K48" s="82"/>
      <c r="N48" s="87"/>
      <c r="Q48" s="87"/>
      <c r="T48" s="87"/>
      <c r="W48" s="87"/>
      <c r="Z48" s="87"/>
      <c r="AA48" s="87"/>
    </row>
    <row r="49" spans="2:27" s="80" customFormat="1">
      <c r="B49" s="468">
        <v>42242</v>
      </c>
      <c r="C49" s="501" t="s">
        <v>428</v>
      </c>
      <c r="E49" s="82">
        <v>6128</v>
      </c>
      <c r="G49" s="462">
        <v>350</v>
      </c>
      <c r="H49" s="325"/>
      <c r="I49" s="81"/>
      <c r="J49" s="462"/>
      <c r="K49" s="82"/>
      <c r="N49" s="87"/>
      <c r="Q49" s="87"/>
      <c r="T49" s="87"/>
      <c r="W49" s="87"/>
      <c r="Z49" s="87"/>
      <c r="AA49" s="87"/>
    </row>
    <row r="50" spans="2:27" s="80" customFormat="1">
      <c r="B50" s="513">
        <v>42277</v>
      </c>
      <c r="C50" s="423" t="s">
        <v>447</v>
      </c>
      <c r="E50" s="445">
        <v>6183</v>
      </c>
      <c r="G50" s="516">
        <f>375611.96-289394.6</f>
        <v>86217.360000000044</v>
      </c>
      <c r="H50" s="325"/>
      <c r="I50" s="81"/>
      <c r="J50" s="462"/>
      <c r="K50" s="82"/>
      <c r="N50" s="87"/>
      <c r="Q50" s="87"/>
      <c r="T50" s="87"/>
      <c r="W50" s="87"/>
      <c r="Z50" s="87"/>
      <c r="AA50" s="87"/>
    </row>
    <row r="51" spans="2:27" s="80" customFormat="1">
      <c r="B51" s="513"/>
      <c r="C51" s="423"/>
      <c r="E51" s="445" t="s">
        <v>469</v>
      </c>
      <c r="G51" s="313">
        <v>180000</v>
      </c>
      <c r="H51" s="325"/>
      <c r="I51" s="81"/>
      <c r="J51" s="462"/>
      <c r="K51" s="82"/>
      <c r="N51" s="87"/>
      <c r="Q51" s="87"/>
      <c r="T51" s="87"/>
      <c r="W51" s="87"/>
      <c r="Z51" s="87"/>
      <c r="AA51" s="87"/>
    </row>
    <row r="52" spans="2:27" s="80" customFormat="1">
      <c r="B52" s="513">
        <v>42284</v>
      </c>
      <c r="C52" s="423" t="s">
        <v>456</v>
      </c>
      <c r="E52" s="82">
        <v>6194</v>
      </c>
      <c r="F52" s="445"/>
      <c r="G52" s="500">
        <v>11687.5</v>
      </c>
      <c r="H52" s="325"/>
      <c r="I52" s="81"/>
      <c r="J52" s="462"/>
      <c r="K52" s="82"/>
      <c r="N52" s="87"/>
      <c r="Q52" s="87"/>
      <c r="T52" s="87"/>
      <c r="W52" s="87"/>
      <c r="Z52" s="87"/>
      <c r="AA52" s="87"/>
    </row>
    <row r="53" spans="2:27" s="80" customFormat="1">
      <c r="B53" s="513">
        <v>42283</v>
      </c>
      <c r="C53" s="423" t="s">
        <v>456</v>
      </c>
      <c r="E53" s="82">
        <v>6196</v>
      </c>
      <c r="G53" s="334">
        <v>12707.5</v>
      </c>
      <c r="H53" s="325"/>
      <c r="I53" s="81"/>
      <c r="J53" s="462"/>
      <c r="K53" s="82"/>
      <c r="N53" s="87"/>
      <c r="Q53" s="87"/>
      <c r="T53" s="87"/>
      <c r="W53" s="87"/>
      <c r="Z53" s="87"/>
      <c r="AA53" s="87"/>
    </row>
    <row r="54" spans="2:27" s="80" customFormat="1">
      <c r="B54" s="513"/>
      <c r="C54" s="423"/>
      <c r="E54" s="82" t="s">
        <v>457</v>
      </c>
      <c r="G54" s="334">
        <v>1500</v>
      </c>
      <c r="H54" s="325"/>
      <c r="I54" s="81"/>
      <c r="J54" s="462"/>
      <c r="K54" s="82"/>
      <c r="N54" s="87"/>
      <c r="Q54" s="87"/>
      <c r="T54" s="87"/>
      <c r="W54" s="87"/>
      <c r="Z54" s="87"/>
      <c r="AA54" s="87"/>
    </row>
    <row r="55" spans="2:27" s="80" customFormat="1">
      <c r="B55" s="513">
        <v>42283</v>
      </c>
      <c r="C55" s="423" t="s">
        <v>458</v>
      </c>
      <c r="E55" s="82">
        <v>6197</v>
      </c>
      <c r="G55" s="334">
        <v>12707.5</v>
      </c>
      <c r="H55" s="325"/>
      <c r="I55" s="81"/>
      <c r="J55" s="462"/>
      <c r="K55" s="82"/>
      <c r="N55" s="87"/>
      <c r="Q55" s="87"/>
      <c r="T55" s="87"/>
      <c r="W55" s="87"/>
      <c r="Z55" s="87"/>
      <c r="AA55" s="87"/>
    </row>
    <row r="56" spans="2:27" s="80" customFormat="1">
      <c r="B56" s="513"/>
      <c r="C56" s="423"/>
      <c r="E56" s="82" t="s">
        <v>459</v>
      </c>
      <c r="G56" s="334">
        <v>1500</v>
      </c>
      <c r="H56" s="325"/>
      <c r="I56" s="81"/>
      <c r="J56" s="462"/>
      <c r="K56" s="82"/>
      <c r="N56" s="87"/>
      <c r="Q56" s="87"/>
      <c r="T56" s="87"/>
      <c r="W56" s="87"/>
      <c r="Z56" s="87"/>
      <c r="AA56" s="87"/>
    </row>
    <row r="57" spans="2:27" s="80" customFormat="1">
      <c r="B57" s="513">
        <v>42294</v>
      </c>
      <c r="C57" s="423" t="s">
        <v>434</v>
      </c>
      <c r="E57" s="529">
        <v>6217</v>
      </c>
      <c r="G57" s="334">
        <v>5141.82</v>
      </c>
      <c r="H57" s="325"/>
      <c r="I57" s="81"/>
      <c r="J57" s="462"/>
      <c r="K57" s="82"/>
      <c r="N57" s="87"/>
      <c r="Q57" s="87"/>
      <c r="T57" s="87"/>
      <c r="W57" s="87"/>
      <c r="Z57" s="87"/>
      <c r="AA57" s="87"/>
    </row>
    <row r="58" spans="2:27" s="80" customFormat="1">
      <c r="B58" s="513"/>
      <c r="C58" s="423"/>
      <c r="E58" s="529" t="s">
        <v>460</v>
      </c>
      <c r="G58" s="334">
        <v>5544</v>
      </c>
      <c r="H58" s="325"/>
      <c r="I58" s="81"/>
      <c r="J58" s="462"/>
      <c r="K58" s="82"/>
      <c r="N58" s="87"/>
      <c r="Q58" s="87"/>
      <c r="T58" s="87"/>
      <c r="W58" s="87"/>
      <c r="Z58" s="87"/>
      <c r="AA58" s="87"/>
    </row>
    <row r="59" spans="2:27" s="80" customFormat="1">
      <c r="B59" s="513">
        <v>42299</v>
      </c>
      <c r="C59" s="423" t="s">
        <v>461</v>
      </c>
      <c r="E59" s="82">
        <v>6223</v>
      </c>
      <c r="G59" s="334">
        <v>83179.3</v>
      </c>
      <c r="H59" s="325"/>
      <c r="I59" s="81"/>
      <c r="J59" s="462"/>
      <c r="K59" s="82"/>
      <c r="N59" s="87"/>
      <c r="Q59" s="87"/>
      <c r="T59" s="87"/>
      <c r="W59" s="87"/>
      <c r="Z59" s="87"/>
      <c r="AA59" s="87"/>
    </row>
    <row r="60" spans="2:27" s="80" customFormat="1">
      <c r="B60" s="513"/>
      <c r="C60" s="423"/>
      <c r="E60" s="82" t="s">
        <v>462</v>
      </c>
      <c r="G60" s="334">
        <v>39000</v>
      </c>
      <c r="H60" s="325"/>
      <c r="I60" s="81"/>
      <c r="J60" s="462"/>
      <c r="K60" s="82"/>
      <c r="N60" s="87"/>
      <c r="Q60" s="87"/>
      <c r="T60" s="87"/>
      <c r="W60" s="87"/>
      <c r="Z60" s="87"/>
      <c r="AA60" s="87"/>
    </row>
    <row r="61" spans="2:27" s="80" customFormat="1">
      <c r="B61" s="513">
        <v>42305</v>
      </c>
      <c r="C61" s="423" t="s">
        <v>453</v>
      </c>
      <c r="E61" s="82">
        <v>6230</v>
      </c>
      <c r="G61" s="500">
        <v>99414</v>
      </c>
      <c r="H61" s="325"/>
      <c r="I61" s="81"/>
      <c r="J61" s="462"/>
      <c r="K61" s="82"/>
      <c r="N61" s="87"/>
      <c r="Q61" s="87"/>
      <c r="T61" s="87"/>
      <c r="W61" s="87"/>
      <c r="Z61" s="87"/>
      <c r="AA61" s="87"/>
    </row>
    <row r="62" spans="2:27" s="80" customFormat="1">
      <c r="B62" s="513"/>
      <c r="C62" s="423"/>
      <c r="E62" s="82" t="s">
        <v>454</v>
      </c>
      <c r="G62" s="500">
        <v>20900</v>
      </c>
      <c r="H62" s="325"/>
      <c r="I62" s="81"/>
      <c r="J62" s="462"/>
      <c r="K62" s="82"/>
      <c r="N62" s="87"/>
      <c r="Q62" s="87"/>
      <c r="T62" s="87"/>
      <c r="W62" s="87"/>
      <c r="Z62" s="87"/>
      <c r="AA62" s="87"/>
    </row>
    <row r="63" spans="2:27" s="80" customFormat="1">
      <c r="B63" s="513">
        <v>42297</v>
      </c>
      <c r="C63" s="423" t="s">
        <v>455</v>
      </c>
      <c r="E63" s="529">
        <v>6231</v>
      </c>
      <c r="G63" s="500">
        <v>2800</v>
      </c>
      <c r="H63" s="325"/>
      <c r="I63" s="81"/>
      <c r="J63" s="462"/>
      <c r="K63" s="82"/>
      <c r="N63" s="87"/>
      <c r="Q63" s="87"/>
      <c r="T63" s="87"/>
      <c r="W63" s="87"/>
      <c r="Z63" s="87"/>
      <c r="AA63" s="87"/>
    </row>
    <row r="64" spans="2:27" s="80" customFormat="1">
      <c r="B64" s="513">
        <v>42325</v>
      </c>
      <c r="C64" s="423" t="s">
        <v>464</v>
      </c>
      <c r="E64" s="82">
        <v>6243</v>
      </c>
      <c r="G64" s="500">
        <v>33082</v>
      </c>
      <c r="H64" s="325"/>
      <c r="I64" s="81"/>
      <c r="J64" s="462"/>
      <c r="K64" s="82"/>
      <c r="N64" s="87"/>
      <c r="Q64" s="87"/>
      <c r="T64" s="87"/>
      <c r="W64" s="87"/>
      <c r="Z64" s="87"/>
      <c r="AA64" s="87"/>
    </row>
    <row r="65" spans="2:27" s="80" customFormat="1">
      <c r="B65" s="513">
        <v>42336</v>
      </c>
      <c r="C65" s="423" t="s">
        <v>428</v>
      </c>
      <c r="E65" s="82">
        <v>6250</v>
      </c>
      <c r="G65" s="334">
        <v>4040</v>
      </c>
      <c r="H65" s="325"/>
      <c r="I65" s="81"/>
      <c r="J65" s="462"/>
      <c r="K65" s="82"/>
      <c r="N65" s="87"/>
      <c r="Q65" s="87"/>
      <c r="T65" s="87"/>
      <c r="W65" s="87"/>
      <c r="Z65" s="87"/>
      <c r="AA65" s="87"/>
    </row>
    <row r="66" spans="2:27" s="80" customFormat="1">
      <c r="B66" s="513">
        <v>42339</v>
      </c>
      <c r="C66" s="423" t="s">
        <v>468</v>
      </c>
      <c r="E66" s="82" t="s">
        <v>469</v>
      </c>
      <c r="G66" s="334">
        <v>80000</v>
      </c>
      <c r="H66" s="325"/>
      <c r="I66" s="81"/>
      <c r="J66" s="462"/>
      <c r="K66" s="82"/>
      <c r="N66" s="87"/>
      <c r="Q66" s="87"/>
      <c r="T66" s="87"/>
      <c r="W66" s="87"/>
      <c r="Z66" s="87"/>
      <c r="AA66" s="87"/>
    </row>
    <row r="67" spans="2:27" s="80" customFormat="1">
      <c r="B67" s="513">
        <v>42345</v>
      </c>
      <c r="C67" s="423" t="s">
        <v>470</v>
      </c>
      <c r="E67" s="82">
        <v>6259</v>
      </c>
      <c r="G67" s="334">
        <v>4936.8</v>
      </c>
      <c r="H67" s="325"/>
      <c r="I67" s="81"/>
      <c r="J67" s="462"/>
      <c r="K67" s="82"/>
      <c r="N67" s="87"/>
      <c r="Q67" s="87"/>
      <c r="T67" s="87"/>
      <c r="W67" s="87"/>
      <c r="Z67" s="87"/>
      <c r="AA67" s="87"/>
    </row>
    <row r="68" spans="2:27" s="80" customFormat="1">
      <c r="B68" s="513"/>
      <c r="C68" s="423"/>
      <c r="E68" s="82" t="s">
        <v>471</v>
      </c>
      <c r="G68" s="334">
        <v>1000</v>
      </c>
      <c r="H68" s="325"/>
      <c r="I68" s="81"/>
      <c r="J68" s="462"/>
      <c r="K68" s="82"/>
      <c r="N68" s="87"/>
      <c r="Q68" s="87"/>
      <c r="T68" s="87"/>
      <c r="W68" s="87"/>
      <c r="Z68" s="87"/>
      <c r="AA68" s="87"/>
    </row>
    <row r="69" spans="2:27" s="80" customFormat="1">
      <c r="B69" s="513"/>
      <c r="C69" s="423"/>
      <c r="E69" s="82" t="s">
        <v>472</v>
      </c>
      <c r="G69" s="334">
        <v>4000</v>
      </c>
      <c r="H69" s="325"/>
      <c r="I69" s="81"/>
      <c r="J69" s="462"/>
      <c r="K69" s="82"/>
      <c r="N69" s="87"/>
      <c r="Q69" s="87"/>
      <c r="T69" s="87"/>
      <c r="W69" s="87"/>
      <c r="Z69" s="87"/>
      <c r="AA69" s="87"/>
    </row>
    <row r="70" spans="2:27" s="80" customFormat="1">
      <c r="B70" s="513">
        <v>42348</v>
      </c>
      <c r="C70" s="423" t="s">
        <v>473</v>
      </c>
      <c r="E70" s="82">
        <v>6262</v>
      </c>
      <c r="G70" s="334">
        <v>31875</v>
      </c>
      <c r="H70" s="325"/>
      <c r="I70" s="81"/>
      <c r="J70" s="462"/>
      <c r="K70" s="82"/>
      <c r="N70" s="87"/>
      <c r="Q70" s="87"/>
      <c r="T70" s="87"/>
      <c r="W70" s="87"/>
      <c r="Z70" s="87"/>
      <c r="AA70" s="87"/>
    </row>
    <row r="71" spans="2:27" s="80" customFormat="1">
      <c r="B71" s="513"/>
      <c r="C71" s="423"/>
      <c r="E71" s="82" t="s">
        <v>474</v>
      </c>
      <c r="G71" s="334">
        <v>7361</v>
      </c>
      <c r="H71" s="325"/>
      <c r="I71" s="81"/>
      <c r="J71" s="462"/>
      <c r="K71" s="82"/>
      <c r="N71" s="87"/>
      <c r="Q71" s="87"/>
      <c r="T71" s="87"/>
      <c r="W71" s="87"/>
      <c r="Z71" s="87"/>
      <c r="AA71" s="87"/>
    </row>
    <row r="72" spans="2:27" s="80" customFormat="1">
      <c r="B72" s="513">
        <v>42347</v>
      </c>
      <c r="C72" s="423" t="s">
        <v>475</v>
      </c>
      <c r="E72" s="82" t="s">
        <v>469</v>
      </c>
      <c r="G72" s="334">
        <v>2000</v>
      </c>
      <c r="H72" s="325"/>
      <c r="I72" s="81"/>
      <c r="J72" s="462"/>
      <c r="K72" s="82"/>
      <c r="N72" s="87"/>
      <c r="Q72" s="87"/>
      <c r="T72" s="87"/>
      <c r="W72" s="87"/>
      <c r="Z72" s="87"/>
      <c r="AA72" s="87"/>
    </row>
    <row r="73" spans="2:27" s="80" customFormat="1">
      <c r="B73" s="513">
        <v>42354</v>
      </c>
      <c r="C73" s="423" t="s">
        <v>476</v>
      </c>
      <c r="E73" s="82">
        <v>6268</v>
      </c>
      <c r="G73" s="334">
        <v>15995</v>
      </c>
      <c r="H73" s="325"/>
      <c r="I73" s="81"/>
      <c r="J73" s="462"/>
      <c r="K73" s="82"/>
      <c r="N73" s="87"/>
      <c r="Q73" s="87"/>
      <c r="T73" s="87"/>
      <c r="W73" s="87"/>
      <c r="Z73" s="87"/>
      <c r="AA73" s="87"/>
    </row>
    <row r="74" spans="2:27" s="80" customFormat="1">
      <c r="B74" s="513">
        <v>42356</v>
      </c>
      <c r="C74" s="423" t="s">
        <v>477</v>
      </c>
      <c r="E74" s="82">
        <v>6272</v>
      </c>
      <c r="G74" s="334">
        <v>18496.5</v>
      </c>
      <c r="H74" s="325"/>
      <c r="I74" s="81"/>
      <c r="J74" s="462"/>
      <c r="K74" s="82"/>
      <c r="N74" s="87"/>
      <c r="Q74" s="87"/>
      <c r="T74" s="87"/>
      <c r="W74" s="87"/>
      <c r="Z74" s="87"/>
      <c r="AA74" s="87"/>
    </row>
    <row r="75" spans="2:27" s="80" customFormat="1">
      <c r="B75" s="513"/>
      <c r="C75" s="423"/>
      <c r="E75" s="82" t="s">
        <v>478</v>
      </c>
      <c r="G75" s="334">
        <v>5080</v>
      </c>
      <c r="H75" s="325"/>
      <c r="I75" s="81"/>
      <c r="J75" s="462"/>
      <c r="K75" s="82"/>
      <c r="N75" s="87"/>
      <c r="Q75" s="87"/>
      <c r="T75" s="87"/>
      <c r="W75" s="87"/>
      <c r="Z75" s="87"/>
      <c r="AA75" s="87"/>
    </row>
    <row r="76" spans="2:27" s="80" customFormat="1">
      <c r="B76" s="513">
        <v>42356</v>
      </c>
      <c r="C76" s="423" t="s">
        <v>479</v>
      </c>
      <c r="E76" s="82">
        <v>6273</v>
      </c>
      <c r="G76" s="334">
        <v>21470</v>
      </c>
      <c r="H76" s="325"/>
      <c r="I76" s="81"/>
      <c r="J76" s="462"/>
      <c r="K76" s="82"/>
      <c r="N76" s="87"/>
      <c r="Q76" s="87"/>
      <c r="T76" s="87"/>
      <c r="W76" s="87"/>
      <c r="Z76" s="87"/>
      <c r="AA76" s="87"/>
    </row>
    <row r="77" spans="2:27" s="80" customFormat="1">
      <c r="B77" s="513"/>
      <c r="C77" s="423"/>
      <c r="E77" s="82" t="s">
        <v>480</v>
      </c>
      <c r="G77" s="334">
        <v>5055</v>
      </c>
      <c r="H77" s="325"/>
      <c r="I77" s="81"/>
      <c r="J77" s="462"/>
      <c r="K77" s="82"/>
      <c r="N77" s="87"/>
      <c r="Q77" s="87"/>
      <c r="T77" s="87"/>
      <c r="W77" s="87"/>
      <c r="Z77" s="87"/>
      <c r="AA77" s="87"/>
    </row>
    <row r="78" spans="2:27" s="80" customFormat="1">
      <c r="B78" s="513">
        <v>42356</v>
      </c>
      <c r="C78" s="423" t="s">
        <v>481</v>
      </c>
      <c r="E78" s="82">
        <v>6274</v>
      </c>
      <c r="G78" s="334">
        <v>50717.7</v>
      </c>
      <c r="H78" s="325"/>
      <c r="I78" s="81"/>
      <c r="J78" s="462"/>
      <c r="K78" s="82"/>
      <c r="N78" s="87"/>
      <c r="Q78" s="87"/>
      <c r="T78" s="87"/>
      <c r="W78" s="87"/>
      <c r="Z78" s="87"/>
      <c r="AA78" s="87"/>
    </row>
    <row r="79" spans="2:27" s="80" customFormat="1">
      <c r="B79" s="513"/>
      <c r="C79" s="423"/>
      <c r="E79" s="82" t="s">
        <v>482</v>
      </c>
      <c r="G79" s="334">
        <v>13806.3</v>
      </c>
      <c r="H79" s="325"/>
      <c r="I79" s="81"/>
      <c r="J79" s="462"/>
      <c r="K79" s="82"/>
      <c r="N79" s="87"/>
      <c r="Q79" s="87"/>
      <c r="T79" s="87"/>
      <c r="W79" s="87"/>
      <c r="Z79" s="87"/>
      <c r="AA79" s="87"/>
    </row>
    <row r="80" spans="2:27" s="80" customFormat="1">
      <c r="B80" s="513">
        <v>42376</v>
      </c>
      <c r="C80" s="423" t="s">
        <v>529</v>
      </c>
      <c r="E80" s="82">
        <v>6285</v>
      </c>
      <c r="G80" s="334">
        <v>26158</v>
      </c>
      <c r="H80" s="325"/>
      <c r="I80" s="81"/>
      <c r="J80" s="462"/>
      <c r="K80" s="82"/>
      <c r="N80" s="87"/>
      <c r="Q80" s="87"/>
      <c r="T80" s="87"/>
      <c r="W80" s="87"/>
      <c r="Z80" s="87"/>
      <c r="AA80" s="87"/>
    </row>
    <row r="81" spans="2:27" s="80" customFormat="1">
      <c r="B81" s="513"/>
      <c r="C81" s="423"/>
      <c r="E81" s="82" t="s">
        <v>530</v>
      </c>
      <c r="G81" s="334">
        <v>1048.4000000000001</v>
      </c>
      <c r="H81" s="325"/>
      <c r="I81" s="81"/>
      <c r="J81" s="462"/>
      <c r="K81" s="82"/>
      <c r="N81" s="87"/>
      <c r="Q81" s="87"/>
      <c r="T81" s="87"/>
      <c r="W81" s="87"/>
      <c r="Z81" s="87"/>
      <c r="AA81" s="87"/>
    </row>
    <row r="82" spans="2:27" s="80" customFormat="1">
      <c r="B82" s="513">
        <v>42388</v>
      </c>
      <c r="C82" s="423" t="s">
        <v>531</v>
      </c>
      <c r="E82" s="82">
        <v>6293</v>
      </c>
      <c r="G82" s="334">
        <v>35658.35</v>
      </c>
      <c r="H82" s="325"/>
      <c r="I82" s="81"/>
      <c r="J82" s="462"/>
      <c r="K82" s="82"/>
      <c r="N82" s="87"/>
      <c r="Q82" s="87"/>
      <c r="T82" s="87"/>
      <c r="W82" s="87"/>
      <c r="Z82" s="87"/>
      <c r="AA82" s="87"/>
    </row>
    <row r="83" spans="2:27" s="80" customFormat="1">
      <c r="B83" s="513"/>
      <c r="C83" s="423"/>
      <c r="E83" s="82" t="s">
        <v>532</v>
      </c>
      <c r="G83" s="334">
        <v>3432.65</v>
      </c>
      <c r="H83" s="325"/>
      <c r="I83" s="81"/>
      <c r="J83" s="462"/>
      <c r="K83" s="82"/>
      <c r="N83" s="87"/>
      <c r="Q83" s="87"/>
      <c r="T83" s="87"/>
      <c r="W83" s="87"/>
      <c r="Z83" s="87"/>
      <c r="AA83" s="87"/>
    </row>
    <row r="84" spans="2:27" s="80" customFormat="1">
      <c r="B84" s="513">
        <v>42388</v>
      </c>
      <c r="C84" s="423" t="s">
        <v>533</v>
      </c>
      <c r="E84" s="82">
        <v>6296</v>
      </c>
      <c r="G84" s="334">
        <v>21760</v>
      </c>
      <c r="H84" s="325"/>
      <c r="I84" s="81"/>
      <c r="J84" s="462"/>
      <c r="K84" s="82"/>
      <c r="N84" s="87"/>
      <c r="Q84" s="87"/>
      <c r="T84" s="87"/>
      <c r="W84" s="87"/>
      <c r="Z84" s="87"/>
      <c r="AA84" s="87"/>
    </row>
    <row r="85" spans="2:27" s="80" customFormat="1">
      <c r="B85" s="513"/>
      <c r="C85" s="423"/>
      <c r="E85" s="82" t="s">
        <v>534</v>
      </c>
      <c r="G85" s="334">
        <v>3459</v>
      </c>
      <c r="H85" s="325"/>
      <c r="I85" s="81"/>
      <c r="J85" s="462"/>
      <c r="K85" s="82"/>
      <c r="N85" s="87"/>
      <c r="Q85" s="87"/>
      <c r="T85" s="87"/>
      <c r="W85" s="87"/>
      <c r="Z85" s="87"/>
      <c r="AA85" s="87"/>
    </row>
    <row r="86" spans="2:27" s="80" customFormat="1">
      <c r="B86" s="513">
        <v>42392</v>
      </c>
      <c r="C86" s="423" t="s">
        <v>539</v>
      </c>
      <c r="E86" s="82">
        <v>6294</v>
      </c>
      <c r="G86" s="536">
        <v>7091.55</v>
      </c>
      <c r="H86" s="325"/>
      <c r="I86" s="81"/>
      <c r="J86" s="462"/>
      <c r="K86" s="82"/>
      <c r="N86" s="87"/>
      <c r="Q86" s="87"/>
      <c r="T86" s="87"/>
      <c r="W86" s="87"/>
      <c r="Z86" s="87"/>
      <c r="AA86" s="87"/>
    </row>
    <row r="87" spans="2:27" s="80" customFormat="1">
      <c r="B87" s="513">
        <v>42395</v>
      </c>
      <c r="C87" s="423" t="s">
        <v>535</v>
      </c>
      <c r="E87" s="82">
        <v>6297</v>
      </c>
      <c r="G87" s="334">
        <v>35133.9</v>
      </c>
      <c r="H87" s="325"/>
      <c r="I87" s="81"/>
      <c r="J87" s="462"/>
      <c r="K87" s="82"/>
      <c r="N87" s="87"/>
      <c r="Q87" s="87"/>
      <c r="T87" s="87"/>
      <c r="W87" s="87"/>
      <c r="Z87" s="87"/>
      <c r="AA87" s="87"/>
    </row>
    <row r="88" spans="2:27" s="80" customFormat="1">
      <c r="B88" s="513"/>
      <c r="C88" s="423"/>
      <c r="E88" s="82" t="s">
        <v>536</v>
      </c>
      <c r="G88" s="334">
        <v>5623.5</v>
      </c>
      <c r="H88" s="325"/>
      <c r="I88" s="81"/>
      <c r="J88" s="462"/>
      <c r="K88" s="82"/>
      <c r="N88" s="87"/>
      <c r="Q88" s="87"/>
      <c r="T88" s="87"/>
      <c r="W88" s="87"/>
      <c r="Z88" s="87"/>
      <c r="AA88" s="87"/>
    </row>
    <row r="89" spans="2:27" s="80" customFormat="1">
      <c r="B89" s="513">
        <v>42395</v>
      </c>
      <c r="C89" s="423" t="s">
        <v>533</v>
      </c>
      <c r="E89" s="82">
        <v>6298</v>
      </c>
      <c r="G89" s="334">
        <v>3196</v>
      </c>
      <c r="H89" s="325"/>
      <c r="I89" s="81"/>
      <c r="J89" s="462"/>
      <c r="K89" s="82"/>
      <c r="N89" s="87"/>
      <c r="Q89" s="87"/>
      <c r="T89" s="87"/>
      <c r="W89" s="87"/>
      <c r="Z89" s="87"/>
      <c r="AA89" s="87"/>
    </row>
    <row r="90" spans="2:27" s="80" customFormat="1">
      <c r="B90" s="513"/>
      <c r="C90" s="423"/>
      <c r="E90" s="82" t="s">
        <v>469</v>
      </c>
      <c r="G90" s="334">
        <v>8000</v>
      </c>
      <c r="H90" s="325"/>
      <c r="I90" s="81"/>
      <c r="J90" s="462"/>
      <c r="K90" s="82"/>
      <c r="N90" s="87"/>
      <c r="Q90" s="87"/>
      <c r="T90" s="87"/>
      <c r="W90" s="87"/>
      <c r="Z90" s="87"/>
      <c r="AA90" s="87"/>
    </row>
    <row r="91" spans="2:27" s="80" customFormat="1">
      <c r="B91" s="513">
        <v>42395</v>
      </c>
      <c r="C91" s="423" t="s">
        <v>535</v>
      </c>
      <c r="E91" s="82">
        <v>6299</v>
      </c>
      <c r="G91" s="334">
        <v>2720</v>
      </c>
      <c r="H91" s="325"/>
      <c r="I91" s="81"/>
      <c r="J91" s="462"/>
      <c r="K91" s="82"/>
      <c r="N91" s="87"/>
      <c r="Q91" s="87"/>
      <c r="T91" s="87"/>
      <c r="W91" s="87"/>
      <c r="Z91" s="87"/>
      <c r="AA91" s="87"/>
    </row>
    <row r="92" spans="2:27" s="80" customFormat="1">
      <c r="B92" s="513">
        <v>42395</v>
      </c>
      <c r="C92" s="423" t="s">
        <v>537</v>
      </c>
      <c r="E92" s="82">
        <v>6300</v>
      </c>
      <c r="G92" s="334">
        <v>6200</v>
      </c>
      <c r="H92" s="325"/>
      <c r="I92" s="81"/>
      <c r="J92" s="462"/>
      <c r="K92" s="82"/>
      <c r="N92" s="87"/>
      <c r="Q92" s="87"/>
      <c r="T92" s="87"/>
      <c r="W92" s="87"/>
      <c r="Z92" s="87"/>
      <c r="AA92" s="87"/>
    </row>
    <row r="93" spans="2:27" s="80" customFormat="1">
      <c r="B93" s="513">
        <v>42397</v>
      </c>
      <c r="C93" s="423" t="s">
        <v>538</v>
      </c>
      <c r="E93" s="82">
        <v>6303</v>
      </c>
      <c r="G93" s="500">
        <v>356.25</v>
      </c>
      <c r="H93" s="325"/>
      <c r="I93" s="81"/>
      <c r="J93" s="462"/>
      <c r="K93" s="82"/>
      <c r="N93" s="87"/>
      <c r="Q93" s="87"/>
      <c r="T93" s="87"/>
      <c r="W93" s="87"/>
      <c r="Z93" s="87"/>
      <c r="AA93" s="87"/>
    </row>
    <row r="94" spans="2:27" s="80" customFormat="1">
      <c r="B94" s="513">
        <v>42399</v>
      </c>
      <c r="C94" s="423" t="s">
        <v>540</v>
      </c>
      <c r="E94" s="82">
        <v>6304</v>
      </c>
      <c r="G94" s="334">
        <v>18904.05</v>
      </c>
      <c r="H94" s="325"/>
      <c r="I94" s="81"/>
      <c r="J94" s="462"/>
      <c r="K94" s="82"/>
      <c r="N94" s="87"/>
      <c r="Q94" s="87"/>
      <c r="T94" s="87"/>
      <c r="W94" s="87"/>
      <c r="Z94" s="87"/>
      <c r="AA94" s="87"/>
    </row>
    <row r="95" spans="2:27" s="80" customFormat="1">
      <c r="B95" s="513">
        <v>42399</v>
      </c>
      <c r="C95" s="423" t="s">
        <v>541</v>
      </c>
      <c r="E95" s="82">
        <v>6305</v>
      </c>
      <c r="G95" s="334">
        <v>16345</v>
      </c>
      <c r="H95" s="325"/>
      <c r="I95" s="81"/>
      <c r="J95" s="462"/>
      <c r="K95" s="82"/>
      <c r="N95" s="87"/>
      <c r="Q95" s="87"/>
      <c r="T95" s="87"/>
      <c r="W95" s="87"/>
      <c r="Z95" s="87"/>
      <c r="AA95" s="87"/>
    </row>
    <row r="96" spans="2:27" s="80" customFormat="1">
      <c r="B96" s="513">
        <v>42399</v>
      </c>
      <c r="C96" s="423" t="s">
        <v>542</v>
      </c>
      <c r="E96" s="82">
        <v>6306</v>
      </c>
      <c r="G96" s="536">
        <v>1799</v>
      </c>
      <c r="H96" s="325"/>
      <c r="I96" s="81"/>
      <c r="J96" s="462"/>
      <c r="K96" s="82"/>
      <c r="N96" s="87"/>
      <c r="Q96" s="87"/>
      <c r="T96" s="87"/>
      <c r="W96" s="87"/>
      <c r="Z96" s="87"/>
      <c r="AA96" s="87"/>
    </row>
    <row r="97" spans="1:39" s="80" customFormat="1">
      <c r="B97" s="513"/>
      <c r="C97" s="423"/>
      <c r="E97" s="82"/>
      <c r="G97" s="500"/>
      <c r="H97" s="325"/>
      <c r="I97" s="81"/>
      <c r="J97" s="462"/>
      <c r="K97" s="82"/>
      <c r="N97" s="87"/>
      <c r="Q97" s="87"/>
      <c r="T97" s="87"/>
      <c r="W97" s="87"/>
      <c r="Z97" s="87"/>
      <c r="AA97" s="87"/>
    </row>
    <row r="98" spans="1:39" s="80" customFormat="1">
      <c r="B98" s="513"/>
      <c r="C98" s="423"/>
      <c r="E98" s="82"/>
      <c r="G98" s="500"/>
      <c r="H98" s="325"/>
      <c r="I98" s="81"/>
      <c r="J98" s="462"/>
      <c r="K98" s="82"/>
      <c r="N98" s="87"/>
      <c r="Q98" s="87"/>
      <c r="T98" s="87"/>
      <c r="W98" s="87"/>
      <c r="Z98" s="87"/>
      <c r="AA98" s="87"/>
    </row>
    <row r="99" spans="1:39" s="80" customFormat="1" hidden="1">
      <c r="B99" s="513"/>
      <c r="C99" s="423" t="s">
        <v>421</v>
      </c>
      <c r="D99" s="81"/>
      <c r="G99" s="516">
        <v>536.4</v>
      </c>
      <c r="H99" s="325"/>
      <c r="I99" s="81"/>
      <c r="J99" s="462"/>
      <c r="K99" s="82"/>
      <c r="N99" s="87"/>
      <c r="Q99" s="87"/>
      <c r="T99" s="87"/>
      <c r="W99" s="87"/>
      <c r="Z99" s="87"/>
      <c r="AA99" s="87"/>
    </row>
    <row r="100" spans="1:39" ht="13.5" thickBot="1">
      <c r="A100" s="92"/>
      <c r="B100" s="92"/>
      <c r="C100" s="440"/>
      <c r="D100" s="441"/>
      <c r="E100" s="442"/>
      <c r="F100" s="92"/>
      <c r="G100" s="331"/>
      <c r="H100" s="92"/>
      <c r="I100" s="332" t="s">
        <v>7</v>
      </c>
      <c r="J100" s="93">
        <f>SUM(G35:G99)</f>
        <v>1147634.3999999999</v>
      </c>
      <c r="K100" s="93"/>
      <c r="AA100" s="81"/>
      <c r="AB100" s="80"/>
      <c r="AC100" s="80"/>
      <c r="AD100" s="80"/>
      <c r="AE100" s="80"/>
      <c r="AF100" s="80"/>
      <c r="AG100" s="87"/>
      <c r="AH100" s="96"/>
      <c r="AI100" s="80"/>
      <c r="AJ100" s="80"/>
      <c r="AK100" s="80"/>
      <c r="AL100" s="80"/>
      <c r="AM100" s="80"/>
    </row>
    <row r="101" spans="1:39" ht="13.5" thickTop="1">
      <c r="A101" s="80"/>
      <c r="B101" s="80"/>
      <c r="C101" s="420"/>
      <c r="D101" s="422"/>
      <c r="E101" s="421"/>
      <c r="F101" s="80"/>
      <c r="G101" s="82"/>
      <c r="I101" s="83"/>
      <c r="J101" s="94"/>
      <c r="K101" s="87"/>
      <c r="AA101" s="81"/>
      <c r="AB101" s="80"/>
      <c r="AC101" s="80"/>
      <c r="AD101" s="80"/>
      <c r="AE101" s="80"/>
      <c r="AF101" s="80"/>
      <c r="AG101" s="87"/>
      <c r="AH101" s="96"/>
      <c r="AI101" s="80"/>
      <c r="AJ101" s="80"/>
      <c r="AK101" s="80"/>
      <c r="AL101" s="80"/>
      <c r="AM101" s="80"/>
    </row>
    <row r="102" spans="1:39">
      <c r="A102" s="80"/>
      <c r="B102" s="80"/>
      <c r="C102" s="420"/>
      <c r="D102" s="422"/>
      <c r="E102" s="421"/>
      <c r="F102" s="80"/>
      <c r="G102" s="82"/>
      <c r="I102" s="83"/>
      <c r="J102" s="94">
        <f>J100-TB!H11</f>
        <v>1147634.3999999999</v>
      </c>
      <c r="K102" s="87"/>
      <c r="AA102" s="84"/>
      <c r="AB102" s="80"/>
      <c r="AC102" s="80"/>
      <c r="AD102" s="80"/>
      <c r="AE102" s="80"/>
      <c r="AF102" s="80"/>
      <c r="AG102" s="87"/>
      <c r="AH102" s="97"/>
      <c r="AI102" s="80"/>
      <c r="AJ102" s="80"/>
      <c r="AK102" s="80"/>
      <c r="AL102" s="80"/>
      <c r="AM102" s="80"/>
    </row>
    <row r="103" spans="1:39" s="91" customFormat="1">
      <c r="A103" s="84" t="s">
        <v>36</v>
      </c>
      <c r="B103" s="80"/>
      <c r="C103" s="420"/>
      <c r="D103" s="422"/>
      <c r="E103" s="421"/>
      <c r="F103" s="80"/>
      <c r="G103" s="82"/>
      <c r="H103" s="75"/>
      <c r="I103" s="83"/>
      <c r="J103" s="94"/>
      <c r="K103" s="87"/>
      <c r="AA103" s="98"/>
      <c r="AG103" s="95"/>
      <c r="AH103" s="99"/>
    </row>
    <row r="104" spans="1:39">
      <c r="A104" s="84"/>
      <c r="B104" s="84"/>
      <c r="C104" s="480"/>
      <c r="D104" s="481"/>
      <c r="E104" s="482"/>
      <c r="F104" s="84"/>
      <c r="G104" s="324"/>
      <c r="H104" s="88"/>
      <c r="I104" s="483"/>
      <c r="J104" s="484"/>
      <c r="K104" s="96"/>
      <c r="L104" s="101"/>
      <c r="N104" s="100"/>
      <c r="Q104" s="100"/>
      <c r="T104" s="100"/>
      <c r="W104" s="100"/>
      <c r="Z104" s="100"/>
      <c r="AA104" s="102"/>
      <c r="AB104" s="80"/>
      <c r="AC104" s="81"/>
      <c r="AD104" s="80"/>
      <c r="AE104" s="80"/>
      <c r="AF104" s="80"/>
      <c r="AG104" s="87"/>
      <c r="AH104" s="97"/>
      <c r="AI104" s="80"/>
      <c r="AJ104" s="80"/>
      <c r="AK104" s="80"/>
      <c r="AL104" s="80"/>
      <c r="AM104" s="80"/>
    </row>
    <row r="105" spans="1:39" s="80" customFormat="1" ht="13.5" thickBot="1">
      <c r="A105" s="485" t="s">
        <v>410</v>
      </c>
      <c r="B105" s="85"/>
      <c r="C105" s="86"/>
      <c r="D105" s="314"/>
      <c r="E105" s="315"/>
      <c r="F105" s="86"/>
      <c r="G105" s="316"/>
      <c r="H105" s="86"/>
      <c r="I105" s="317" t="s">
        <v>7</v>
      </c>
      <c r="J105" s="85">
        <f>TB!H12</f>
        <v>0</v>
      </c>
      <c r="K105" s="86"/>
      <c r="L105" s="104"/>
      <c r="N105" s="103"/>
      <c r="Q105" s="103"/>
      <c r="T105" s="103"/>
      <c r="W105" s="103"/>
      <c r="Z105" s="103"/>
      <c r="AA105" s="102"/>
      <c r="AC105" s="81"/>
      <c r="AG105" s="87"/>
      <c r="AH105" s="97"/>
    </row>
    <row r="106" spans="1:39" s="80" customFormat="1" ht="13.5" thickTop="1">
      <c r="A106" s="84"/>
      <c r="B106" s="96"/>
      <c r="C106" s="87"/>
      <c r="D106" s="313"/>
      <c r="E106" s="318"/>
      <c r="F106" s="87"/>
      <c r="G106" s="319"/>
      <c r="H106" s="87"/>
      <c r="I106" s="83"/>
      <c r="J106" s="96"/>
      <c r="K106" s="87"/>
      <c r="L106" s="104"/>
      <c r="N106" s="103"/>
      <c r="Q106" s="103"/>
      <c r="T106" s="103"/>
      <c r="W106" s="103"/>
      <c r="Z106" s="103"/>
      <c r="AA106" s="102"/>
      <c r="AC106" s="81"/>
      <c r="AG106" s="87"/>
      <c r="AH106" s="97"/>
    </row>
    <row r="107" spans="1:39" s="80" customFormat="1">
      <c r="C107" s="420"/>
      <c r="D107" s="422"/>
      <c r="E107" s="421"/>
      <c r="G107" s="82"/>
      <c r="H107" s="75"/>
      <c r="I107" s="83"/>
      <c r="J107" s="94"/>
      <c r="K107" s="87"/>
      <c r="L107" s="104"/>
      <c r="N107" s="103"/>
      <c r="Q107" s="103"/>
      <c r="T107" s="103"/>
      <c r="W107" s="103"/>
      <c r="Z107" s="103"/>
      <c r="AA107" s="102"/>
      <c r="AC107" s="81"/>
      <c r="AG107" s="87"/>
      <c r="AH107" s="97"/>
    </row>
    <row r="108" spans="1:39" s="80" customFormat="1" hidden="1">
      <c r="C108" s="420"/>
      <c r="D108" s="422"/>
      <c r="E108" s="421"/>
      <c r="G108" s="82"/>
      <c r="H108" s="75"/>
      <c r="I108" s="83"/>
      <c r="J108" s="94"/>
      <c r="K108" s="87"/>
      <c r="L108" s="104"/>
      <c r="N108" s="103"/>
      <c r="Q108" s="103"/>
      <c r="T108" s="103"/>
      <c r="W108" s="103"/>
      <c r="Z108" s="103"/>
      <c r="AA108" s="102"/>
      <c r="AC108" s="81"/>
      <c r="AG108" s="87"/>
      <c r="AH108" s="97"/>
    </row>
    <row r="109" spans="1:39" s="80" customFormat="1" hidden="1">
      <c r="D109" s="313"/>
      <c r="E109" s="81"/>
      <c r="G109" s="82"/>
      <c r="H109" s="75"/>
      <c r="I109" s="83"/>
      <c r="J109" s="94"/>
      <c r="K109" s="87"/>
      <c r="L109" s="104"/>
      <c r="N109" s="103"/>
      <c r="Q109" s="103"/>
      <c r="T109" s="103"/>
      <c r="W109" s="103"/>
      <c r="Z109" s="103"/>
      <c r="AA109" s="102"/>
      <c r="AC109" s="81"/>
      <c r="AG109" s="87"/>
      <c r="AH109" s="97"/>
    </row>
    <row r="110" spans="1:39" s="80" customFormat="1">
      <c r="D110" s="313"/>
      <c r="E110" s="81"/>
      <c r="G110" s="82"/>
      <c r="H110" s="75"/>
      <c r="I110" s="83"/>
      <c r="J110" s="94"/>
      <c r="K110" s="87"/>
      <c r="L110" s="104"/>
      <c r="N110" s="103"/>
      <c r="Q110" s="103"/>
      <c r="T110" s="103"/>
      <c r="W110" s="103"/>
      <c r="Z110" s="103"/>
      <c r="AA110" s="102"/>
      <c r="AC110" s="81"/>
      <c r="AG110" s="87"/>
      <c r="AH110" s="97"/>
    </row>
    <row r="111" spans="1:39" s="91" customFormat="1">
      <c r="A111" s="88" t="s">
        <v>38</v>
      </c>
      <c r="B111" s="75"/>
      <c r="C111" s="75"/>
      <c r="D111" s="76"/>
      <c r="E111" s="77"/>
      <c r="F111" s="75"/>
      <c r="G111" s="78"/>
      <c r="H111" s="75"/>
      <c r="I111" s="79"/>
      <c r="J111" s="75"/>
      <c r="K111" s="80"/>
      <c r="AG111" s="95"/>
      <c r="AH111" s="105"/>
    </row>
    <row r="112" spans="1:39" s="80" customFormat="1">
      <c r="A112" s="88" t="s">
        <v>33</v>
      </c>
      <c r="B112" s="75"/>
      <c r="C112" s="75"/>
      <c r="D112" s="76"/>
      <c r="E112" s="77"/>
      <c r="F112" s="75"/>
      <c r="G112" s="78"/>
      <c r="H112" s="94"/>
      <c r="I112" s="79"/>
      <c r="J112" s="75"/>
      <c r="L112" s="104"/>
      <c r="N112" s="103"/>
      <c r="Q112" s="103"/>
      <c r="T112" s="103"/>
      <c r="W112" s="103"/>
      <c r="Z112" s="103"/>
      <c r="AA112" s="102"/>
      <c r="AC112" s="81"/>
      <c r="AG112" s="87"/>
      <c r="AH112" s="97"/>
    </row>
    <row r="113" spans="1:39" s="88" customFormat="1" ht="3.75" customHeight="1" thickBot="1">
      <c r="A113" s="91"/>
      <c r="B113" s="91"/>
      <c r="C113" s="91"/>
      <c r="D113" s="320"/>
      <c r="E113" s="321"/>
      <c r="F113" s="91"/>
      <c r="G113" s="322"/>
      <c r="H113" s="322"/>
      <c r="I113" s="323"/>
      <c r="J113" s="91"/>
      <c r="K113" s="91"/>
      <c r="M113" s="106" t="s">
        <v>7</v>
      </c>
      <c r="N113" s="107">
        <f>SUM(N104:N105)</f>
        <v>0</v>
      </c>
      <c r="P113" s="106" t="s">
        <v>7</v>
      </c>
      <c r="Q113" s="107">
        <f>SUM(Q104:Q105)</f>
        <v>0</v>
      </c>
      <c r="S113" s="106" t="s">
        <v>7</v>
      </c>
      <c r="T113" s="107">
        <f>SUM(T104:T105)</f>
        <v>0</v>
      </c>
      <c r="V113" s="106" t="s">
        <v>7</v>
      </c>
      <c r="W113" s="107">
        <f>SUM(W104:W105)</f>
        <v>0</v>
      </c>
      <c r="Y113" s="106" t="s">
        <v>7</v>
      </c>
      <c r="Z113" s="107">
        <f>SUM(Z104:Z105)</f>
        <v>0</v>
      </c>
      <c r="AA113" s="84"/>
      <c r="AB113" s="84"/>
      <c r="AC113" s="84"/>
      <c r="AD113" s="84"/>
      <c r="AE113" s="84"/>
      <c r="AF113" s="84"/>
      <c r="AG113" s="84"/>
      <c r="AH113" s="96"/>
      <c r="AI113" s="84"/>
      <c r="AJ113" s="84"/>
      <c r="AK113" s="84"/>
      <c r="AL113" s="84"/>
      <c r="AM113" s="84"/>
    </row>
    <row r="114" spans="1:39">
      <c r="A114" s="80"/>
      <c r="B114" s="80"/>
      <c r="C114" s="80"/>
      <c r="D114" s="313"/>
      <c r="E114" s="81"/>
      <c r="F114" s="80"/>
      <c r="G114" s="80"/>
      <c r="H114" s="80"/>
      <c r="I114" s="83"/>
      <c r="J114" s="87"/>
      <c r="K114" s="87"/>
      <c r="AA114" s="81"/>
      <c r="AB114" s="80"/>
      <c r="AC114" s="80"/>
      <c r="AD114" s="80"/>
      <c r="AE114" s="80"/>
      <c r="AF114" s="80"/>
      <c r="AG114" s="87"/>
      <c r="AH114" s="96"/>
      <c r="AI114" s="80"/>
      <c r="AJ114" s="80"/>
      <c r="AK114" s="80"/>
      <c r="AL114" s="80"/>
      <c r="AM114" s="80"/>
    </row>
    <row r="115" spans="1:39">
      <c r="A115" s="80"/>
      <c r="B115" s="84" t="s">
        <v>502</v>
      </c>
      <c r="C115" s="80"/>
      <c r="D115" s="313"/>
      <c r="E115" s="81"/>
      <c r="F115" s="80"/>
      <c r="G115" s="80"/>
      <c r="H115" s="80"/>
      <c r="I115" s="83"/>
      <c r="J115" s="87"/>
      <c r="K115" s="87"/>
      <c r="AA115" s="80"/>
      <c r="AB115" s="80"/>
      <c r="AC115" s="80"/>
      <c r="AD115" s="80"/>
      <c r="AE115" s="80"/>
      <c r="AF115" s="80"/>
      <c r="AG115" s="108"/>
      <c r="AH115" s="80"/>
      <c r="AI115" s="80"/>
      <c r="AJ115" s="80"/>
      <c r="AK115" s="80"/>
      <c r="AL115" s="80"/>
      <c r="AM115" s="80"/>
    </row>
    <row r="116" spans="1:39" s="91" customFormat="1">
      <c r="A116" s="80"/>
      <c r="B116" s="80"/>
      <c r="C116" s="80"/>
      <c r="D116" s="313"/>
      <c r="E116" s="81"/>
      <c r="F116" s="80"/>
      <c r="G116" s="80"/>
      <c r="H116" s="80"/>
      <c r="I116" s="83"/>
      <c r="J116" s="96">
        <f>TB!B18</f>
        <v>0</v>
      </c>
      <c r="K116" s="87"/>
      <c r="AD116" s="109"/>
      <c r="AG116" s="110"/>
    </row>
    <row r="117" spans="1:39">
      <c r="A117" s="80"/>
      <c r="B117" s="84" t="s">
        <v>299</v>
      </c>
      <c r="C117" s="80"/>
      <c r="D117" s="511"/>
      <c r="E117" s="81"/>
      <c r="F117" s="80"/>
      <c r="G117" s="313"/>
      <c r="H117" s="80"/>
      <c r="I117" s="83"/>
      <c r="J117" s="87"/>
      <c r="K117" s="87"/>
      <c r="L117" s="94"/>
      <c r="N117" s="94"/>
      <c r="Q117" s="94"/>
      <c r="T117" s="94"/>
      <c r="W117" s="94"/>
      <c r="Z117" s="94"/>
      <c r="AA117" s="80"/>
      <c r="AB117" s="80"/>
      <c r="AC117" s="80"/>
      <c r="AD117" s="97"/>
      <c r="AE117" s="80"/>
      <c r="AF117" s="80"/>
      <c r="AG117" s="108"/>
      <c r="AH117" s="80"/>
      <c r="AI117" s="80"/>
      <c r="AJ117" s="80"/>
      <c r="AK117" s="80"/>
      <c r="AL117" s="80"/>
      <c r="AM117" s="80"/>
    </row>
    <row r="118" spans="1:39">
      <c r="A118" s="80"/>
      <c r="B118" s="80"/>
      <c r="C118" s="80" t="s">
        <v>524</v>
      </c>
      <c r="D118" s="320">
        <v>1353164.96</v>
      </c>
      <c r="E118" s="81" t="s">
        <v>525</v>
      </c>
      <c r="F118" s="313"/>
      <c r="G118" s="313"/>
      <c r="H118" s="80"/>
      <c r="I118" s="83"/>
      <c r="J118" s="80"/>
      <c r="K118" s="87"/>
      <c r="L118" s="94"/>
      <c r="N118" s="94"/>
      <c r="Q118" s="94"/>
      <c r="T118" s="94"/>
      <c r="W118" s="94"/>
      <c r="Z118" s="94"/>
      <c r="AA118" s="80"/>
      <c r="AB118" s="80"/>
      <c r="AC118" s="80"/>
      <c r="AD118" s="97"/>
      <c r="AE118" s="80"/>
      <c r="AF118" s="80"/>
      <c r="AG118" s="108"/>
      <c r="AH118" s="80"/>
      <c r="AI118" s="80"/>
      <c r="AJ118" s="80"/>
      <c r="AK118" s="80"/>
      <c r="AL118" s="80"/>
      <c r="AM118" s="80"/>
    </row>
    <row r="119" spans="1:39">
      <c r="A119" s="80"/>
      <c r="B119" s="80"/>
      <c r="C119" s="80"/>
      <c r="D119" s="313"/>
      <c r="E119" s="81"/>
      <c r="F119" s="313"/>
      <c r="G119" s="313"/>
      <c r="H119" s="80"/>
      <c r="I119" s="83"/>
      <c r="J119" s="80"/>
      <c r="K119" s="87"/>
      <c r="L119" s="94"/>
      <c r="N119" s="94"/>
      <c r="Q119" s="94"/>
      <c r="T119" s="94"/>
      <c r="W119" s="94"/>
      <c r="Z119" s="94"/>
      <c r="AA119" s="80"/>
      <c r="AB119" s="80"/>
      <c r="AC119" s="80"/>
      <c r="AD119" s="97"/>
      <c r="AE119" s="80"/>
      <c r="AF119" s="80"/>
      <c r="AG119" s="108"/>
      <c r="AH119" s="80"/>
      <c r="AI119" s="80"/>
      <c r="AJ119" s="80"/>
      <c r="AK119" s="80"/>
      <c r="AL119" s="80"/>
      <c r="AM119" s="80"/>
    </row>
    <row r="120" spans="1:39">
      <c r="A120" s="80"/>
      <c r="B120" s="80"/>
      <c r="C120" s="80"/>
      <c r="D120" s="313"/>
      <c r="E120" s="81"/>
      <c r="F120" s="313"/>
      <c r="G120" s="87"/>
      <c r="H120" s="80"/>
      <c r="I120" s="83"/>
      <c r="J120" s="96">
        <f>SUM(D118:D121)</f>
        <v>1353164.96</v>
      </c>
      <c r="K120" s="87"/>
    </row>
    <row r="121" spans="1:39">
      <c r="A121" s="80"/>
      <c r="B121" s="80"/>
      <c r="C121" s="80"/>
      <c r="D121" s="313"/>
      <c r="E121" s="81"/>
      <c r="F121" s="313"/>
      <c r="G121" s="87"/>
      <c r="H121" s="80"/>
      <c r="I121" s="83"/>
      <c r="K121" s="87"/>
    </row>
    <row r="122" spans="1:39">
      <c r="A122" s="80"/>
      <c r="B122" s="84" t="s">
        <v>411</v>
      </c>
      <c r="C122" s="80"/>
      <c r="D122" s="313"/>
      <c r="E122" s="81"/>
      <c r="F122" s="80"/>
      <c r="G122" s="80"/>
      <c r="H122" s="80"/>
      <c r="I122" s="83"/>
      <c r="J122" s="87"/>
      <c r="K122" s="87"/>
    </row>
    <row r="123" spans="1:39">
      <c r="A123" s="80"/>
      <c r="B123" s="84"/>
      <c r="C123" s="75" t="s">
        <v>526</v>
      </c>
      <c r="D123" s="320">
        <v>130083.94</v>
      </c>
      <c r="E123" s="81"/>
      <c r="F123" s="80"/>
      <c r="G123" s="75"/>
      <c r="H123" s="80"/>
      <c r="I123" s="83"/>
      <c r="J123" s="87"/>
      <c r="K123" s="87"/>
    </row>
    <row r="124" spans="1:39">
      <c r="A124" s="80"/>
      <c r="B124" s="84"/>
      <c r="C124" s="80"/>
      <c r="D124" s="313"/>
      <c r="E124" s="81"/>
      <c r="F124" s="80"/>
      <c r="G124" s="80"/>
      <c r="H124" s="80"/>
      <c r="I124" s="83"/>
      <c r="J124" s="96">
        <f>SUM(D122:D124)</f>
        <v>130083.94</v>
      </c>
      <c r="K124" s="87"/>
    </row>
    <row r="125" spans="1:39">
      <c r="A125" s="80"/>
      <c r="B125" s="84" t="s">
        <v>559</v>
      </c>
      <c r="D125" s="313"/>
      <c r="E125" s="75"/>
      <c r="F125" s="80"/>
      <c r="G125" s="80"/>
      <c r="H125" s="80"/>
      <c r="I125" s="83"/>
      <c r="J125" s="96"/>
      <c r="K125" s="87"/>
    </row>
    <row r="126" spans="1:39">
      <c r="A126" s="80"/>
      <c r="B126" s="84"/>
      <c r="C126" s="75" t="s">
        <v>560</v>
      </c>
      <c r="D126" s="313">
        <v>4691.96</v>
      </c>
      <c r="E126" s="75"/>
      <c r="F126" s="80"/>
      <c r="G126" s="80"/>
      <c r="H126" s="80"/>
      <c r="I126" s="83"/>
      <c r="J126" s="96"/>
      <c r="K126" s="87"/>
    </row>
    <row r="127" spans="1:39">
      <c r="A127" s="80"/>
      <c r="B127" s="84"/>
      <c r="C127" s="75" t="s">
        <v>561</v>
      </c>
      <c r="D127" s="313">
        <v>24223.214285714283</v>
      </c>
      <c r="E127" s="75"/>
      <c r="F127" s="80"/>
      <c r="G127" s="80"/>
      <c r="H127" s="80"/>
      <c r="I127" s="83"/>
      <c r="J127" s="96"/>
      <c r="K127" s="87"/>
    </row>
    <row r="128" spans="1:39">
      <c r="A128" s="80"/>
      <c r="B128" s="84"/>
      <c r="D128" s="313"/>
      <c r="E128" s="75"/>
      <c r="F128" s="80"/>
      <c r="G128" s="80"/>
      <c r="H128" s="80"/>
      <c r="I128" s="83"/>
      <c r="J128" s="96">
        <f>SUM(D125:D127)</f>
        <v>28915.174285714282</v>
      </c>
      <c r="K128" s="87"/>
    </row>
    <row r="129" spans="1:11">
      <c r="A129" s="80"/>
      <c r="B129" s="84"/>
      <c r="D129" s="313"/>
      <c r="E129" s="75"/>
      <c r="F129" s="80"/>
      <c r="G129" s="80"/>
      <c r="H129" s="80"/>
      <c r="I129" s="83"/>
      <c r="J129" s="96"/>
      <c r="K129" s="87"/>
    </row>
    <row r="130" spans="1:11">
      <c r="A130" s="80"/>
      <c r="B130" s="84"/>
      <c r="D130" s="313"/>
      <c r="E130" s="75"/>
      <c r="F130" s="80"/>
      <c r="G130" s="80"/>
      <c r="H130" s="80"/>
      <c r="I130" s="83"/>
      <c r="J130" s="96"/>
      <c r="K130" s="87"/>
    </row>
    <row r="131" spans="1:11">
      <c r="A131" s="80"/>
      <c r="B131" s="84" t="s">
        <v>420</v>
      </c>
      <c r="D131" s="75"/>
      <c r="E131" s="81"/>
      <c r="F131" s="80"/>
      <c r="G131" s="313"/>
      <c r="H131" s="80"/>
      <c r="I131" s="83"/>
      <c r="J131" s="87"/>
      <c r="K131" s="87"/>
    </row>
    <row r="132" spans="1:11">
      <c r="A132" s="80"/>
      <c r="B132" s="80"/>
      <c r="C132" s="80" t="s">
        <v>528</v>
      </c>
      <c r="D132" s="535">
        <v>21696.43</v>
      </c>
      <c r="E132" s="75"/>
      <c r="F132" s="313"/>
      <c r="G132" s="313"/>
      <c r="H132" s="80"/>
      <c r="I132" s="83"/>
      <c r="J132" s="80"/>
      <c r="K132" s="87"/>
    </row>
    <row r="133" spans="1:11">
      <c r="A133" s="80"/>
      <c r="C133" s="80"/>
      <c r="D133" s="512"/>
      <c r="F133" s="313"/>
      <c r="G133" s="313"/>
      <c r="H133" s="80"/>
      <c r="I133" s="83"/>
      <c r="J133" s="96">
        <f>SUM(D132:D134)</f>
        <v>21696.43</v>
      </c>
      <c r="K133" s="87"/>
    </row>
    <row r="134" spans="1:11">
      <c r="A134" s="80"/>
      <c r="B134" s="80"/>
      <c r="C134" s="80"/>
      <c r="D134" s="313"/>
      <c r="E134" s="75"/>
      <c r="F134" s="313"/>
      <c r="G134" s="87"/>
      <c r="H134" s="80"/>
      <c r="I134" s="83"/>
      <c r="K134" s="87"/>
    </row>
    <row r="135" spans="1:11" s="503" customFormat="1" ht="15">
      <c r="A135" s="80"/>
      <c r="B135" s="84" t="s">
        <v>437</v>
      </c>
      <c r="C135" s="80"/>
      <c r="D135" s="313"/>
      <c r="E135" s="81"/>
      <c r="F135" s="80"/>
      <c r="G135" s="80"/>
      <c r="H135" s="80"/>
      <c r="I135" s="83"/>
      <c r="J135" s="96"/>
      <c r="K135" s="87"/>
    </row>
    <row r="136" spans="1:11" s="503" customFormat="1" ht="15">
      <c r="A136" s="80"/>
      <c r="B136" s="80"/>
      <c r="C136" s="80" t="s">
        <v>527</v>
      </c>
      <c r="D136" s="320">
        <v>47544.639999999999</v>
      </c>
      <c r="E136" s="81"/>
      <c r="F136" s="80"/>
      <c r="G136" s="80"/>
      <c r="H136" s="80"/>
      <c r="I136" s="83"/>
      <c r="J136" s="96"/>
      <c r="K136" s="87"/>
    </row>
    <row r="137" spans="1:11" s="503" customFormat="1" ht="15">
      <c r="A137" s="80"/>
      <c r="B137" s="80"/>
      <c r="C137" s="80"/>
      <c r="D137" s="313"/>
      <c r="E137" s="81"/>
      <c r="F137" s="80"/>
      <c r="G137" s="80"/>
      <c r="H137" s="80"/>
      <c r="I137" s="83"/>
      <c r="J137" s="96">
        <f>SUM(D136:D138)</f>
        <v>47544.639999999999</v>
      </c>
      <c r="K137" s="87"/>
    </row>
    <row r="138" spans="1:11" s="503" customFormat="1" ht="15">
      <c r="A138" s="80"/>
      <c r="B138" s="80"/>
      <c r="C138" s="80"/>
      <c r="D138" s="313"/>
      <c r="E138" s="81"/>
      <c r="F138" s="80"/>
      <c r="G138" s="80"/>
      <c r="H138" s="80"/>
      <c r="I138" s="83"/>
      <c r="J138" s="84"/>
      <c r="K138" s="87"/>
    </row>
    <row r="139" spans="1:11" s="503" customFormat="1" ht="15">
      <c r="A139" s="80"/>
      <c r="B139" s="80"/>
      <c r="C139" s="80"/>
      <c r="D139" s="313"/>
      <c r="E139" s="81"/>
      <c r="F139" s="80"/>
      <c r="G139" s="80"/>
      <c r="H139" s="80"/>
      <c r="I139" s="83"/>
      <c r="J139" s="96"/>
      <c r="K139" s="87"/>
    </row>
    <row r="140" spans="1:11">
      <c r="A140" s="91"/>
      <c r="B140" s="98" t="s">
        <v>168</v>
      </c>
      <c r="C140" s="91"/>
      <c r="D140" s="320"/>
      <c r="E140" s="321"/>
      <c r="F140" s="91"/>
      <c r="G140" s="320"/>
      <c r="H140" s="91"/>
      <c r="I140" s="323"/>
      <c r="J140" s="486">
        <f>-TB!H59</f>
        <v>0</v>
      </c>
      <c r="K140" s="95"/>
    </row>
    <row r="141" spans="1:11" ht="13.5" thickBot="1">
      <c r="A141" s="92"/>
      <c r="B141" s="92"/>
      <c r="C141" s="92" t="s">
        <v>29</v>
      </c>
      <c r="D141" s="329"/>
      <c r="E141" s="330"/>
      <c r="F141" s="92"/>
      <c r="G141" s="331"/>
      <c r="H141" s="92"/>
      <c r="I141" s="332" t="s">
        <v>7</v>
      </c>
      <c r="J141" s="93">
        <f>SUM(J114:J140)</f>
        <v>1581405.144285714</v>
      </c>
      <c r="K141" s="93"/>
    </row>
    <row r="142" spans="1:11" ht="13.5" thickTop="1">
      <c r="J142" s="94">
        <f>J141-BS!D17</f>
        <v>1581405.144285714</v>
      </c>
      <c r="K142" s="87"/>
    </row>
    <row r="143" spans="1:11">
      <c r="G143" s="333"/>
      <c r="J143" s="94"/>
      <c r="K143" s="87"/>
    </row>
    <row r="144" spans="1:11">
      <c r="A144" s="88" t="s">
        <v>353</v>
      </c>
    </row>
    <row r="145" spans="1:11">
      <c r="A145" s="98" t="s">
        <v>35</v>
      </c>
      <c r="B145" s="91"/>
      <c r="C145" s="91"/>
      <c r="D145" s="320"/>
      <c r="E145" s="321"/>
      <c r="F145" s="91"/>
      <c r="G145" s="322"/>
      <c r="H145" s="91"/>
      <c r="I145" s="323"/>
      <c r="J145" s="91"/>
      <c r="K145" s="91"/>
    </row>
    <row r="146" spans="1:11">
      <c r="B146" s="88" t="s">
        <v>93</v>
      </c>
      <c r="I146" s="79" t="s">
        <v>7</v>
      </c>
      <c r="J146" s="487">
        <f>TB!H14</f>
        <v>-3.1263880373444408E-13</v>
      </c>
      <c r="K146" s="103"/>
    </row>
    <row r="147" spans="1:11">
      <c r="A147" s="80"/>
      <c r="B147" s="84" t="s">
        <v>94</v>
      </c>
      <c r="C147" s="80"/>
      <c r="D147" s="313"/>
      <c r="E147" s="81"/>
      <c r="F147" s="80"/>
      <c r="G147" s="82"/>
      <c r="H147" s="80"/>
      <c r="I147" s="83"/>
      <c r="J147" s="487">
        <f>TB!H15</f>
        <v>5061.6100000000006</v>
      </c>
      <c r="K147" s="103"/>
    </row>
    <row r="148" spans="1:11">
      <c r="A148" s="80"/>
      <c r="B148" s="84" t="s">
        <v>290</v>
      </c>
      <c r="C148" s="80"/>
      <c r="D148" s="313"/>
      <c r="E148" s="81"/>
      <c r="F148" s="80"/>
      <c r="G148" s="82"/>
      <c r="H148" s="80"/>
      <c r="I148" s="83"/>
      <c r="J148" s="100">
        <f>TB!H16</f>
        <v>0</v>
      </c>
      <c r="K148" s="103"/>
    </row>
    <row r="149" spans="1:11">
      <c r="A149" s="80"/>
      <c r="B149" s="84" t="s">
        <v>95</v>
      </c>
      <c r="C149" s="80"/>
      <c r="D149" s="313"/>
      <c r="E149" s="81"/>
      <c r="F149" s="80"/>
      <c r="G149" s="82"/>
      <c r="H149" s="80"/>
      <c r="I149" s="83"/>
      <c r="J149" s="103"/>
      <c r="K149" s="103"/>
    </row>
    <row r="150" spans="1:11">
      <c r="A150" s="80"/>
      <c r="B150" s="80"/>
      <c r="C150" s="80" t="s">
        <v>172</v>
      </c>
      <c r="D150" s="313" t="s">
        <v>170</v>
      </c>
      <c r="E150" s="81"/>
      <c r="F150" s="80"/>
      <c r="G150" s="334">
        <v>137458.42000000001</v>
      </c>
      <c r="H150" s="80"/>
      <c r="I150" s="83"/>
      <c r="J150" s="103"/>
      <c r="K150" s="103"/>
    </row>
    <row r="151" spans="1:11">
      <c r="A151" s="80"/>
      <c r="B151" s="80"/>
      <c r="C151" s="80" t="s">
        <v>173</v>
      </c>
      <c r="D151" s="313" t="s">
        <v>171</v>
      </c>
      <c r="E151" s="81"/>
      <c r="F151" s="80"/>
      <c r="G151" s="335">
        <v>14348.15</v>
      </c>
      <c r="H151" s="80"/>
      <c r="I151" s="83"/>
      <c r="J151" s="487">
        <f>TB!H17</f>
        <v>0</v>
      </c>
      <c r="K151" s="103"/>
    </row>
    <row r="152" spans="1:11">
      <c r="A152" s="91"/>
      <c r="B152" s="91"/>
      <c r="C152" s="91"/>
      <c r="D152" s="320"/>
      <c r="E152" s="321"/>
      <c r="F152" s="91"/>
      <c r="G152" s="322"/>
      <c r="H152" s="91"/>
      <c r="I152" s="323"/>
      <c r="J152" s="91"/>
      <c r="K152" s="91"/>
    </row>
    <row r="153" spans="1:11">
      <c r="A153" s="80"/>
      <c r="B153" s="80"/>
      <c r="C153" s="80"/>
      <c r="D153" s="313"/>
      <c r="E153" s="81"/>
      <c r="F153" s="80"/>
      <c r="G153" s="82"/>
      <c r="H153" s="80"/>
      <c r="I153" s="83"/>
      <c r="J153" s="103"/>
      <c r="K153" s="103"/>
    </row>
    <row r="154" spans="1:11" ht="13.5" thickBot="1">
      <c r="A154" s="92"/>
      <c r="B154" s="92"/>
      <c r="C154" s="92" t="s">
        <v>29</v>
      </c>
      <c r="D154" s="329"/>
      <c r="E154" s="330"/>
      <c r="F154" s="92"/>
      <c r="G154" s="331"/>
      <c r="H154" s="331"/>
      <c r="I154" s="332" t="s">
        <v>7</v>
      </c>
      <c r="J154" s="93">
        <f>SUM(J146:J151)</f>
        <v>5061.6100000000006</v>
      </c>
      <c r="K154" s="93"/>
    </row>
    <row r="155" spans="1:11" ht="13.5" thickTop="1">
      <c r="J155" s="94">
        <f>J154-BS!D23</f>
        <v>0</v>
      </c>
      <c r="K155" s="87"/>
    </row>
    <row r="156" spans="1:11">
      <c r="A156" s="88" t="s">
        <v>412</v>
      </c>
    </row>
    <row r="157" spans="1:11">
      <c r="A157" s="98" t="s">
        <v>37</v>
      </c>
      <c r="B157" s="91"/>
      <c r="C157" s="91"/>
      <c r="D157" s="320"/>
      <c r="E157" s="321"/>
      <c r="F157" s="91"/>
      <c r="G157" s="322"/>
      <c r="H157" s="91"/>
      <c r="I157" s="323"/>
      <c r="J157" s="91"/>
      <c r="K157" s="91"/>
    </row>
    <row r="158" spans="1:11">
      <c r="B158" s="88" t="s">
        <v>103</v>
      </c>
      <c r="C158" s="336"/>
      <c r="E158" s="111"/>
      <c r="F158" s="108"/>
      <c r="G158" s="94"/>
      <c r="J158" s="87"/>
      <c r="K158" s="418"/>
    </row>
    <row r="159" spans="1:11">
      <c r="B159" s="88"/>
      <c r="D159" s="108"/>
      <c r="E159" s="111"/>
      <c r="F159" s="108"/>
      <c r="G159" s="94"/>
      <c r="J159" s="87"/>
      <c r="K159" s="418"/>
    </row>
    <row r="160" spans="1:11">
      <c r="B160" s="88"/>
      <c r="C160" s="75" t="s">
        <v>523</v>
      </c>
      <c r="E160" s="111"/>
      <c r="F160" s="108"/>
      <c r="G160" s="94"/>
      <c r="J160" s="96">
        <f>-TB!H27</f>
        <v>0</v>
      </c>
      <c r="K160" s="418"/>
    </row>
    <row r="161" spans="2:11">
      <c r="B161" s="88"/>
      <c r="C161" s="75" t="s">
        <v>521</v>
      </c>
      <c r="E161" s="111"/>
      <c r="F161" s="108"/>
      <c r="G161" s="94"/>
      <c r="J161" s="96">
        <f>-TB!H28</f>
        <v>0</v>
      </c>
      <c r="K161" s="418"/>
    </row>
    <row r="162" spans="2:11">
      <c r="B162" s="88"/>
      <c r="E162" s="111"/>
      <c r="F162" s="108"/>
      <c r="G162" s="94"/>
      <c r="J162" s="96"/>
      <c r="K162" s="418"/>
    </row>
    <row r="163" spans="2:11">
      <c r="B163" s="88"/>
      <c r="E163" s="111"/>
      <c r="F163" s="108"/>
      <c r="G163" s="94"/>
      <c r="J163" s="87"/>
      <c r="K163" s="418"/>
    </row>
    <row r="164" spans="2:11">
      <c r="B164" s="88" t="s">
        <v>104</v>
      </c>
      <c r="C164" s="336"/>
      <c r="E164" s="111"/>
      <c r="F164" s="108"/>
      <c r="G164" s="94"/>
      <c r="J164" s="87">
        <f>TB!H29</f>
        <v>0</v>
      </c>
      <c r="K164" s="418"/>
    </row>
    <row r="165" spans="2:11">
      <c r="B165" s="88" t="s">
        <v>174</v>
      </c>
      <c r="C165" s="336"/>
      <c r="E165" s="111"/>
      <c r="F165" s="337"/>
      <c r="G165" s="111"/>
    </row>
    <row r="166" spans="2:11">
      <c r="C166" s="336" t="s">
        <v>105</v>
      </c>
      <c r="F166" s="337"/>
      <c r="I166" s="83"/>
      <c r="J166" s="488">
        <f xml:space="preserve">    -TB!H30</f>
        <v>0</v>
      </c>
      <c r="K166" s="418"/>
    </row>
    <row r="167" spans="2:11">
      <c r="C167" s="336" t="s">
        <v>106</v>
      </c>
      <c r="F167" s="337"/>
      <c r="I167" s="83"/>
      <c r="J167" s="488">
        <f>-TB!H31</f>
        <v>0</v>
      </c>
      <c r="K167" s="418"/>
    </row>
    <row r="168" spans="2:11">
      <c r="C168" s="336" t="s">
        <v>107</v>
      </c>
      <c r="F168" s="337"/>
      <c r="I168" s="83"/>
      <c r="J168" s="488">
        <f xml:space="preserve"> -TB!H32</f>
        <v>0</v>
      </c>
      <c r="K168" s="418"/>
    </row>
    <row r="169" spans="2:11">
      <c r="C169" s="336" t="s">
        <v>108</v>
      </c>
      <c r="F169" s="337"/>
      <c r="I169" s="83"/>
      <c r="J169" s="488">
        <f>-TB!H33</f>
        <v>4.9999999998817657E-3</v>
      </c>
      <c r="K169" s="418"/>
    </row>
    <row r="170" spans="2:11">
      <c r="C170" s="336" t="s">
        <v>109</v>
      </c>
      <c r="F170" s="337"/>
      <c r="I170" s="83"/>
      <c r="J170" s="488">
        <f>-TB!H34</f>
        <v>0</v>
      </c>
      <c r="K170" s="418"/>
    </row>
    <row r="171" spans="2:11">
      <c r="C171" s="336" t="s">
        <v>413</v>
      </c>
      <c r="F171" s="337"/>
      <c r="I171" s="83"/>
      <c r="J171" s="488">
        <f>-TB!H35</f>
        <v>0</v>
      </c>
      <c r="K171" s="418"/>
    </row>
    <row r="172" spans="2:11" hidden="1">
      <c r="C172" s="336" t="s">
        <v>369</v>
      </c>
      <c r="F172" s="337"/>
      <c r="I172" s="83"/>
      <c r="J172" s="488">
        <f>-TB!BP36</f>
        <v>-4.9999999999954525E-3</v>
      </c>
      <c r="K172" s="418"/>
    </row>
    <row r="173" spans="2:11">
      <c r="C173" s="336" t="s">
        <v>111</v>
      </c>
      <c r="F173" s="337"/>
      <c r="I173" s="83"/>
      <c r="J173" s="488">
        <f>-TB!H37</f>
        <v>0</v>
      </c>
      <c r="K173" s="418"/>
    </row>
    <row r="174" spans="2:11">
      <c r="C174" s="336" t="s">
        <v>112</v>
      </c>
      <c r="F174" s="337"/>
      <c r="H174" s="80"/>
      <c r="I174" s="83"/>
      <c r="J174" s="488">
        <f>-TB!H38</f>
        <v>0</v>
      </c>
      <c r="K174" s="418"/>
    </row>
    <row r="175" spans="2:11">
      <c r="C175" s="75" t="s">
        <v>368</v>
      </c>
      <c r="F175" s="337"/>
      <c r="H175" s="80"/>
      <c r="I175" s="83"/>
      <c r="J175" s="488">
        <f>-TB!H39</f>
        <v>0</v>
      </c>
      <c r="K175" s="418"/>
    </row>
    <row r="176" spans="2:11">
      <c r="C176" s="75" t="s">
        <v>330</v>
      </c>
      <c r="F176" s="337"/>
      <c r="H176" s="80"/>
      <c r="I176" s="83"/>
      <c r="J176" s="488">
        <f>-TB!H40</f>
        <v>0</v>
      </c>
      <c r="K176" s="418"/>
    </row>
    <row r="177" spans="1:11" s="91" customFormat="1">
      <c r="C177" s="91" t="s">
        <v>356</v>
      </c>
      <c r="D177" s="320"/>
      <c r="E177" s="321"/>
      <c r="F177" s="490"/>
      <c r="G177" s="322"/>
      <c r="I177" s="323"/>
      <c r="J177" s="489">
        <f>-TB!H44</f>
        <v>0</v>
      </c>
      <c r="K177" s="491"/>
    </row>
    <row r="178" spans="1:11" ht="13.5" thickBot="1">
      <c r="A178" s="92"/>
      <c r="B178" s="92"/>
      <c r="C178" s="92" t="s">
        <v>29</v>
      </c>
      <c r="D178" s="329"/>
      <c r="E178" s="330"/>
      <c r="F178" s="92"/>
      <c r="G178" s="331"/>
      <c r="H178" s="92"/>
      <c r="I178" s="332" t="s">
        <v>7</v>
      </c>
      <c r="J178" s="112">
        <f>SUM(J158:J177)</f>
        <v>-1.1368683772161603E-13</v>
      </c>
      <c r="K178" s="112"/>
    </row>
    <row r="179" spans="1:11" ht="13.5" thickTop="1">
      <c r="J179" s="94"/>
      <c r="K179" s="87"/>
    </row>
    <row r="180" spans="1:11">
      <c r="J180" s="94"/>
      <c r="K180" s="87"/>
    </row>
    <row r="181" spans="1:11">
      <c r="A181" s="113" t="s">
        <v>83</v>
      </c>
      <c r="B181" s="113"/>
      <c r="C181" s="113"/>
      <c r="D181" s="114"/>
      <c r="E181" s="338"/>
      <c r="F181" s="114"/>
      <c r="G181" s="114"/>
      <c r="H181" s="115"/>
      <c r="I181" s="113"/>
      <c r="J181" s="115"/>
      <c r="K181" s="137"/>
    </row>
    <row r="182" spans="1:11">
      <c r="A182" s="113"/>
      <c r="B182" s="113"/>
      <c r="C182" s="113"/>
      <c r="D182" s="114"/>
      <c r="E182" s="338"/>
      <c r="F182" s="114"/>
      <c r="G182" s="114"/>
      <c r="H182" s="115"/>
      <c r="I182" s="113"/>
      <c r="J182" s="115"/>
      <c r="K182" s="137"/>
    </row>
    <row r="183" spans="1:11">
      <c r="A183" s="113"/>
      <c r="B183" s="113"/>
      <c r="C183" s="113"/>
      <c r="D183" s="114"/>
      <c r="E183" s="338"/>
      <c r="F183" s="114"/>
      <c r="G183" s="114"/>
      <c r="H183" s="115"/>
      <c r="I183" s="113"/>
      <c r="J183" s="115"/>
      <c r="K183" s="137"/>
    </row>
    <row r="184" spans="1:11">
      <c r="A184" s="118" t="s">
        <v>426</v>
      </c>
      <c r="C184" s="113"/>
      <c r="D184" s="114"/>
      <c r="E184" s="338"/>
      <c r="F184" s="114"/>
      <c r="G184" s="114"/>
      <c r="H184" s="115"/>
      <c r="I184" s="113"/>
      <c r="J184" s="115"/>
      <c r="K184" s="137"/>
    </row>
    <row r="185" spans="1:11">
      <c r="A185" s="113" t="s">
        <v>175</v>
      </c>
      <c r="B185" s="113"/>
      <c r="C185" s="113"/>
      <c r="D185" s="114"/>
      <c r="E185" s="338"/>
      <c r="F185" s="114"/>
      <c r="G185" s="114"/>
      <c r="H185" s="115"/>
      <c r="I185" s="113"/>
      <c r="J185" s="115"/>
      <c r="K185" s="137"/>
    </row>
    <row r="186" spans="1:11"/>
    <row r="187" spans="1:11"/>
    <row r="188" spans="1:11">
      <c r="G188" s="82"/>
    </row>
    <row r="189" spans="1:11"/>
    <row r="190" spans="1:11"/>
    <row r="191" spans="1:11"/>
    <row r="192" spans="1:11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 ht="12.75" hidden="1" customHeight="1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 ht="12.75" hidden="1" customHeight="1"/>
    <row r="911" ht="12.75" hidden="1" customHeight="1"/>
    <row r="912" ht="12.75" hidden="1" customHeight="1"/>
    <row r="913" ht="12.75" hidden="1" customHeight="1"/>
    <row r="914" ht="12.75" hidden="1" customHeight="1"/>
    <row r="915" ht="12.75" hidden="1" customHeight="1"/>
    <row r="916" ht="12.75" hidden="1" customHeight="1"/>
    <row r="917" ht="12.75" hidden="1" customHeight="1"/>
    <row r="918" ht="12.75" hidden="1" customHeight="1"/>
    <row r="919" ht="12.75" hidden="1" customHeight="1"/>
    <row r="920" ht="12.75" hidden="1" customHeight="1"/>
    <row r="921" ht="12.75" hidden="1" customHeight="1"/>
    <row r="922" ht="12.75" hidden="1" customHeight="1"/>
    <row r="923" ht="12.75" hidden="1" customHeight="1"/>
    <row r="924" ht="12.75" hidden="1" customHeight="1"/>
    <row r="925" ht="12.75" hidden="1" customHeight="1"/>
    <row r="926" ht="12.75" hidden="1" customHeight="1"/>
    <row r="927" ht="12.75" hidden="1" customHeight="1"/>
    <row r="928" ht="12.75" hidden="1" customHeight="1"/>
    <row r="929" ht="12.75" hidden="1" customHeight="1"/>
    <row r="930" ht="12.75" hidden="1" customHeight="1"/>
    <row r="931" ht="12.75" hidden="1" customHeight="1"/>
    <row r="932" ht="12.75" hidden="1" customHeight="1"/>
    <row r="933" ht="12.75" hidden="1" customHeight="1"/>
    <row r="934" ht="12.75" hidden="1" customHeight="1"/>
    <row r="935" ht="12.75" hidden="1" customHeight="1"/>
    <row r="936" ht="12.75" hidden="1" customHeight="1"/>
    <row r="937" ht="12.75" hidden="1" customHeight="1"/>
    <row r="938" ht="12.75" hidden="1" customHeight="1"/>
    <row r="939" ht="12.75" hidden="1" customHeight="1"/>
    <row r="940" ht="12.75" hidden="1" customHeight="1"/>
    <row r="941" ht="12.75" hidden="1" customHeight="1"/>
    <row r="942" ht="12.75" hidden="1" customHeight="1"/>
    <row r="943" ht="12.75" hidden="1" customHeight="1"/>
    <row r="944" ht="12.75" hidden="1" customHeight="1"/>
    <row r="945" ht="12.75" hidden="1" customHeight="1"/>
    <row r="946" ht="12.75" hidden="1" customHeight="1"/>
    <row r="947" ht="12.75" hidden="1" customHeight="1"/>
    <row r="948" ht="12.75" hidden="1" customHeight="1"/>
    <row r="949" ht="12.75" hidden="1" customHeight="1"/>
    <row r="950" ht="12.75" hidden="1" customHeight="1"/>
    <row r="951" ht="12.75" hidden="1" customHeight="1"/>
    <row r="952" ht="12.75" hidden="1" customHeight="1"/>
    <row r="953" ht="12.75" hidden="1" customHeight="1"/>
    <row r="954" ht="12.75" hidden="1" customHeight="1"/>
    <row r="955" ht="12.75" hidden="1" customHeight="1"/>
    <row r="956" ht="12.75" hidden="1" customHeight="1"/>
    <row r="957" ht="12.75" hidden="1" customHeight="1"/>
    <row r="958" ht="12.75" hidden="1" customHeight="1"/>
    <row r="959" ht="12.75" hidden="1" customHeight="1"/>
    <row r="960" ht="12.75" hidden="1" customHeight="1"/>
    <row r="961" ht="12.75" hidden="1" customHeight="1"/>
    <row r="962" ht="12.75" hidden="1" customHeight="1"/>
    <row r="963" ht="12.75" hidden="1" customHeight="1"/>
    <row r="964" ht="12.75" hidden="1" customHeight="1"/>
    <row r="965" ht="12.75" hidden="1" customHeight="1"/>
    <row r="966" ht="12.75" hidden="1" customHeight="1"/>
    <row r="967" ht="12.75" hidden="1" customHeight="1"/>
    <row r="968" ht="12.75" hidden="1" customHeight="1"/>
    <row r="969" ht="12.75" hidden="1" customHeight="1"/>
    <row r="970" ht="12.75" hidden="1" customHeight="1"/>
    <row r="971" ht="12.75" hidden="1" customHeight="1"/>
    <row r="972" ht="12.75" hidden="1" customHeight="1"/>
    <row r="973" ht="12.75" hidden="1" customHeight="1"/>
    <row r="974" ht="12.75" hidden="1" customHeight="1"/>
    <row r="975" ht="12.75" hidden="1" customHeight="1"/>
    <row r="976" ht="12.75" hidden="1" customHeight="1"/>
    <row r="977" ht="12.75" hidden="1" customHeight="1"/>
    <row r="978" ht="12.75" hidden="1" customHeight="1"/>
    <row r="979" ht="12.75" hidden="1" customHeight="1"/>
    <row r="980" ht="12.75" hidden="1" customHeight="1"/>
    <row r="981" ht="12.75" hidden="1" customHeight="1"/>
    <row r="982" ht="12.75" hidden="1" customHeight="1"/>
    <row r="983" ht="12.75" hidden="1" customHeight="1"/>
    <row r="984" ht="12.75" hidden="1" customHeight="1"/>
    <row r="985" ht="12.75" hidden="1" customHeight="1"/>
    <row r="986" ht="12.75" hidden="1" customHeight="1"/>
    <row r="987" ht="12.75" hidden="1" customHeight="1"/>
    <row r="988" ht="12.75" hidden="1" customHeight="1"/>
    <row r="989" ht="12.75" hidden="1" customHeight="1"/>
    <row r="990" ht="12.75" hidden="1" customHeight="1"/>
    <row r="991" ht="12.75" hidden="1" customHeight="1"/>
    <row r="992" ht="12.75" hidden="1" customHeight="1"/>
    <row r="993" ht="12.75" hidden="1" customHeight="1"/>
    <row r="994" ht="12.75" hidden="1" customHeight="1"/>
    <row r="995" ht="12.75" hidden="1" customHeight="1"/>
    <row r="996" ht="12.75" hidden="1" customHeight="1"/>
    <row r="997" ht="12.75" hidden="1" customHeight="1"/>
    <row r="998" ht="12.75" hidden="1" customHeight="1"/>
    <row r="999" ht="12.75" hidden="1" customHeight="1"/>
    <row r="1000" ht="12.75" hidden="1" customHeight="1"/>
    <row r="1001" ht="12.75" hidden="1" customHeight="1"/>
    <row r="1002" ht="12.75" hidden="1" customHeight="1"/>
    <row r="1003" ht="12.75" hidden="1" customHeight="1"/>
    <row r="1004" ht="12.75" hidden="1" customHeight="1"/>
    <row r="1005" ht="12.75" hidden="1" customHeight="1"/>
    <row r="1006" ht="12.75" hidden="1" customHeight="1"/>
    <row r="1007" ht="12.75" hidden="1" customHeight="1"/>
    <row r="1008" ht="12.75" hidden="1" customHeight="1"/>
    <row r="1009" ht="12.75" hidden="1" customHeight="1"/>
    <row r="1010" ht="12.75" hidden="1" customHeight="1"/>
    <row r="1011" ht="12.75" hidden="1" customHeight="1"/>
    <row r="1012" ht="12.75" hidden="1" customHeight="1"/>
    <row r="1013" ht="12.75" hidden="1" customHeight="1"/>
    <row r="1014" ht="12.75" hidden="1" customHeight="1"/>
    <row r="1015" ht="12.75" hidden="1" customHeight="1"/>
    <row r="1016" ht="12.75" hidden="1" customHeight="1"/>
    <row r="1017" ht="12.75" hidden="1" customHeight="1"/>
    <row r="1018" ht="12.75" hidden="1" customHeight="1"/>
    <row r="1019" ht="12.75" hidden="1" customHeight="1"/>
    <row r="1020" ht="12.75" hidden="1" customHeight="1"/>
    <row r="1021" ht="12.75" hidden="1" customHeight="1"/>
    <row r="1022" ht="12.75" hidden="1" customHeight="1"/>
    <row r="1023" ht="12.75" hidden="1" customHeight="1"/>
    <row r="1024" ht="12.75" hidden="1" customHeight="1"/>
    <row r="1025" ht="12.75" hidden="1" customHeight="1"/>
    <row r="1026" ht="12.75" hidden="1" customHeight="1"/>
    <row r="1027" ht="12.75" hidden="1" customHeight="1"/>
    <row r="1028" ht="12.75" hidden="1" customHeight="1"/>
    <row r="1029" ht="12.75" hidden="1" customHeight="1"/>
    <row r="1030" ht="12.75" hidden="1" customHeight="1"/>
    <row r="1031" ht="12.75" hidden="1" customHeight="1"/>
    <row r="1032" ht="12.75" hidden="1" customHeight="1"/>
    <row r="1033" ht="12.75" hidden="1" customHeight="1"/>
    <row r="1034" ht="12.75" hidden="1" customHeight="1"/>
    <row r="1035" ht="12.75" hidden="1" customHeight="1"/>
    <row r="1036" ht="12.75" hidden="1" customHeight="1"/>
    <row r="1037" ht="12.75" hidden="1" customHeight="1"/>
    <row r="1038" ht="12.75" hidden="1" customHeight="1"/>
    <row r="1039" ht="12.75" hidden="1" customHeight="1"/>
    <row r="1040" ht="12.75" hidden="1" customHeight="1"/>
    <row r="1041" ht="12.75" hidden="1" customHeight="1"/>
    <row r="1042" ht="12.75" hidden="1" customHeight="1"/>
    <row r="1043" ht="12.75" hidden="1" customHeight="1"/>
    <row r="1044" ht="12.75" hidden="1" customHeight="1"/>
    <row r="1045" ht="12.75" hidden="1" customHeight="1"/>
    <row r="1046" ht="12.75" hidden="1" customHeight="1"/>
    <row r="1047" ht="12.75" hidden="1" customHeight="1"/>
    <row r="1048" ht="12.75" hidden="1" customHeight="1"/>
    <row r="1049" ht="12.75" hidden="1" customHeight="1"/>
    <row r="1050" ht="12.75" hidden="1" customHeight="1"/>
    <row r="1051" ht="12.75" hidden="1" customHeight="1"/>
    <row r="1052" ht="12.75" hidden="1" customHeight="1"/>
    <row r="1053" ht="12.75" hidden="1" customHeight="1"/>
    <row r="1054" ht="12.75" hidden="1" customHeight="1"/>
    <row r="1055" ht="12.75" hidden="1" customHeight="1"/>
    <row r="1056" ht="12.75" hidden="1" customHeight="1"/>
    <row r="1057" ht="12.75" hidden="1" customHeight="1"/>
    <row r="1058" ht="12.75" hidden="1" customHeight="1"/>
    <row r="1059" ht="12.75" hidden="1" customHeight="1"/>
    <row r="1060" ht="12.75" hidden="1" customHeight="1"/>
    <row r="1061" ht="12.75" hidden="1" customHeight="1"/>
    <row r="1062" ht="12.75" hidden="1" customHeight="1"/>
    <row r="1063" ht="12.75" hidden="1" customHeight="1"/>
    <row r="1064" ht="12.75" hidden="1" customHeight="1"/>
    <row r="1065" ht="12.75" hidden="1" customHeight="1"/>
    <row r="1066" ht="12.75" hidden="1" customHeight="1"/>
    <row r="1067" ht="12.75" hidden="1" customHeight="1"/>
    <row r="1068" ht="12.75" hidden="1" customHeight="1"/>
    <row r="1069" ht="12.75" hidden="1" customHeight="1"/>
    <row r="1070" ht="12.75" hidden="1" customHeight="1"/>
    <row r="1071" ht="12.75" hidden="1" customHeight="1"/>
    <row r="1072" ht="12.75" hidden="1" customHeight="1"/>
    <row r="1073" ht="12.75" hidden="1" customHeight="1"/>
    <row r="1074" ht="12.75" hidden="1" customHeight="1"/>
    <row r="1075" ht="12.75" hidden="1" customHeight="1"/>
    <row r="1076" ht="12.75" hidden="1" customHeight="1"/>
    <row r="1077" ht="12.75" hidden="1" customHeight="1"/>
    <row r="1078" ht="12.75" hidden="1" customHeight="1"/>
    <row r="1079" ht="12.75" hidden="1" customHeight="1"/>
    <row r="1080" ht="12.75" hidden="1" customHeight="1"/>
    <row r="1081" ht="12.75" hidden="1" customHeight="1"/>
    <row r="1082" ht="12.75" hidden="1" customHeight="1"/>
    <row r="1083" ht="12.75" hidden="1" customHeight="1"/>
    <row r="1084" ht="12.75" hidden="1" customHeight="1"/>
    <row r="1085" ht="12.75" hidden="1" customHeight="1"/>
    <row r="1086" ht="12.75" hidden="1" customHeight="1"/>
    <row r="1087" ht="12.75" hidden="1" customHeight="1"/>
    <row r="1088" ht="12.75" hidden="1" customHeight="1"/>
    <row r="1089" ht="12.75" hidden="1" customHeight="1"/>
    <row r="1090" ht="12.75" hidden="1" customHeight="1"/>
    <row r="1091" ht="12.75" hidden="1" customHeight="1"/>
    <row r="1092" ht="12.75" hidden="1" customHeight="1"/>
    <row r="1093" ht="12.75" hidden="1" customHeight="1"/>
    <row r="1094" ht="12.75" hidden="1" customHeight="1"/>
    <row r="1095" ht="12.75" hidden="1" customHeight="1"/>
    <row r="1096" ht="12.75" hidden="1" customHeight="1"/>
    <row r="1097" ht="12.75" hidden="1" customHeight="1"/>
    <row r="1098" ht="12.75" hidden="1" customHeight="1"/>
    <row r="1099" ht="12.75" hidden="1" customHeight="1"/>
    <row r="1100" ht="12.75" hidden="1" customHeight="1"/>
    <row r="1101" ht="12.75" hidden="1" customHeight="1"/>
    <row r="1102" ht="12.75" hidden="1" customHeight="1"/>
    <row r="1103" ht="12.75" hidden="1" customHeight="1"/>
    <row r="1104" ht="12.75" hidden="1" customHeight="1"/>
    <row r="1105" ht="12.75" hidden="1" customHeight="1"/>
    <row r="1106" ht="12.75" hidden="1" customHeight="1"/>
    <row r="1107" ht="12.75" hidden="1" customHeight="1"/>
    <row r="1108" ht="12.75" hidden="1" customHeight="1"/>
    <row r="1109" ht="12.75" hidden="1" customHeight="1"/>
    <row r="1110" ht="12.75" hidden="1" customHeight="1"/>
    <row r="1111" ht="12.75" hidden="1" customHeight="1"/>
    <row r="1112" ht="12.75" hidden="1" customHeight="1"/>
    <row r="1113" ht="12.75" hidden="1" customHeight="1"/>
    <row r="1114" ht="12.75" hidden="1" customHeight="1"/>
    <row r="1115" ht="12.75" hidden="1" customHeight="1"/>
    <row r="1116" ht="12.75" hidden="1" customHeight="1"/>
    <row r="1117" ht="12.75" hidden="1" customHeight="1"/>
    <row r="1118" ht="12.75" hidden="1" customHeight="1"/>
    <row r="1119" ht="12.75" hidden="1" customHeight="1"/>
    <row r="1120" ht="12.75" hidden="1" customHeight="1"/>
    <row r="1121" ht="12.75" hidden="1" customHeight="1"/>
    <row r="1122" ht="12.75" hidden="1" customHeight="1"/>
    <row r="1123" ht="12.75" hidden="1" customHeight="1"/>
    <row r="1124" ht="12.75" hidden="1" customHeight="1"/>
    <row r="1125" ht="12.75" hidden="1" customHeight="1"/>
    <row r="1126" ht="12.75" hidden="1" customHeight="1"/>
    <row r="1127" ht="12.75" hidden="1" customHeight="1"/>
    <row r="1128" ht="12.75" hidden="1" customHeight="1"/>
    <row r="1129" ht="12.75" hidden="1" customHeight="1"/>
    <row r="1130" ht="12.75" hidden="1" customHeight="1"/>
    <row r="1131" ht="12.75" hidden="1" customHeight="1"/>
    <row r="1132" ht="12.75" hidden="1" customHeight="1"/>
    <row r="1133" ht="12.75" hidden="1" customHeight="1"/>
    <row r="1134" ht="12.75" hidden="1" customHeight="1"/>
    <row r="1135" ht="12.75" hidden="1" customHeight="1"/>
    <row r="1136" ht="12.75" hidden="1" customHeight="1"/>
    <row r="1137" ht="12.75" hidden="1" customHeight="1"/>
    <row r="1138" ht="12.75" hidden="1" customHeight="1"/>
    <row r="1139" ht="12.75" hidden="1" customHeight="1"/>
    <row r="1140" ht="12.75" hidden="1" customHeight="1"/>
    <row r="1141" ht="12.75" hidden="1" customHeight="1"/>
    <row r="1142" ht="12.75" hidden="1" customHeight="1"/>
    <row r="1143" ht="12.75" hidden="1" customHeight="1"/>
    <row r="1144" ht="12.75" hidden="1" customHeight="1"/>
    <row r="1145" ht="12.75" hidden="1" customHeight="1"/>
    <row r="1146" ht="12.75" hidden="1" customHeight="1"/>
    <row r="1147" ht="12.75" hidden="1" customHeight="1"/>
    <row r="1148" ht="12.75" hidden="1" customHeight="1"/>
    <row r="1149" ht="12.75" hidden="1" customHeight="1"/>
    <row r="1150" ht="12.75" hidden="1" customHeight="1"/>
    <row r="1151" ht="12.75" hidden="1" customHeight="1"/>
    <row r="1152" ht="12.75" hidden="1" customHeight="1"/>
    <row r="1153" ht="12.75" hidden="1" customHeight="1"/>
    <row r="1154" ht="12.75" hidden="1" customHeight="1"/>
    <row r="1155" ht="12.75" hidden="1" customHeight="1"/>
    <row r="1156" ht="12.75" hidden="1" customHeight="1"/>
    <row r="1157" ht="12.75" hidden="1" customHeight="1"/>
    <row r="1158" ht="12.75" hidden="1" customHeight="1"/>
    <row r="1159" ht="12.75" hidden="1" customHeight="1"/>
    <row r="1160" ht="12.75" hidden="1" customHeight="1"/>
    <row r="1161" ht="12.75" hidden="1" customHeight="1"/>
    <row r="1162" ht="12.75" hidden="1" customHeight="1"/>
    <row r="1163" ht="12.75" hidden="1" customHeight="1"/>
    <row r="1164" ht="12.75" hidden="1" customHeight="1"/>
    <row r="1165" ht="12.75" hidden="1" customHeight="1"/>
    <row r="1166" ht="12.75" hidden="1" customHeight="1"/>
    <row r="1167" ht="12.75" hidden="1" customHeight="1"/>
    <row r="1168" ht="12.75" hidden="1" customHeight="1"/>
    <row r="1169" ht="12.75" hidden="1" customHeight="1"/>
    <row r="1170" ht="12.75" hidden="1" customHeight="1"/>
    <row r="1171" ht="12.75" hidden="1" customHeight="1"/>
    <row r="1172" ht="12.75" hidden="1" customHeight="1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</sheetData>
  <phoneticPr fontId="30" type="noConversion"/>
  <printOptions horizontalCentered="1"/>
  <pageMargins left="0.24" right="0" top="0.46" bottom="0.21" header="0.15" footer="0.21"/>
  <pageSetup paperSize="9" scale="75" fitToWidth="0" fitToHeight="0" orientation="portrait" verticalDpi="7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75"/>
  <sheetViews>
    <sheetView workbookViewId="0">
      <pane xSplit="3" ySplit="5" topLeftCell="D6" activePane="bottomRight" state="frozen"/>
      <selection activeCell="F71" sqref="F71"/>
      <selection pane="topRight" activeCell="F71" sqref="F71"/>
      <selection pane="bottomLeft" activeCell="F71" sqref="F71"/>
      <selection pane="bottomRight" activeCell="I72" sqref="I72"/>
    </sheetView>
  </sheetViews>
  <sheetFormatPr defaultRowHeight="12.75" customHeight="1"/>
  <cols>
    <col min="1" max="1" width="5.7109375" style="43" customWidth="1"/>
    <col min="2" max="2" width="7.85546875" style="40" customWidth="1"/>
    <col min="3" max="3" width="18.28515625" style="41" customWidth="1"/>
    <col min="4" max="4" width="0.5703125" style="41" customWidth="1"/>
    <col min="5" max="7" width="11" style="41" hidden="1" customWidth="1"/>
    <col min="8" max="8" width="10.7109375" style="41" customWidth="1"/>
    <col min="9" max="9" width="10.28515625" style="41" customWidth="1"/>
    <col min="10" max="10" width="8.7109375" style="41" hidden="1" customWidth="1"/>
    <col min="11" max="11" width="8.85546875" style="41" hidden="1" customWidth="1"/>
    <col min="12" max="12" width="9" style="41" hidden="1" customWidth="1"/>
    <col min="13" max="13" width="8.85546875" style="41" hidden="1" customWidth="1"/>
    <col min="14" max="14" width="8.5703125" style="41" hidden="1" customWidth="1"/>
    <col min="15" max="15" width="9" style="41" hidden="1" customWidth="1"/>
    <col min="16" max="20" width="10.28515625" style="41" hidden="1" customWidth="1"/>
    <col min="21" max="21" width="10.85546875" style="41" customWidth="1"/>
    <col min="22" max="22" width="11.5703125" style="41" customWidth="1"/>
    <col min="23" max="23" width="14" style="41" customWidth="1"/>
    <col min="24" max="16384" width="9.140625" style="41"/>
  </cols>
  <sheetData>
    <row r="1" spans="1:28" ht="12.75" customHeight="1">
      <c r="A1" s="39" t="s">
        <v>177</v>
      </c>
    </row>
    <row r="2" spans="1:28" ht="12.75" customHeight="1">
      <c r="A2" s="39" t="s">
        <v>505</v>
      </c>
    </row>
    <row r="3" spans="1:28" ht="12.75" customHeight="1">
      <c r="B3" s="43"/>
    </row>
    <row r="4" spans="1:28" s="44" customFormat="1" ht="12.75" customHeight="1">
      <c r="A4" s="39"/>
      <c r="B4" s="223" t="s">
        <v>178</v>
      </c>
      <c r="C4" s="44" t="s">
        <v>179</v>
      </c>
      <c r="E4" s="45"/>
      <c r="F4" s="45"/>
      <c r="G4" s="45"/>
      <c r="H4" s="45">
        <v>2016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 t="s">
        <v>317</v>
      </c>
      <c r="V4" s="45">
        <v>2017</v>
      </c>
      <c r="W4" s="45"/>
      <c r="X4" s="45"/>
      <c r="Y4" s="45"/>
      <c r="Z4" s="45"/>
      <c r="AA4" s="45"/>
      <c r="AB4" s="45"/>
    </row>
    <row r="5" spans="1:28" s="44" customFormat="1" ht="12.75" customHeight="1">
      <c r="A5" s="39" t="s">
        <v>180</v>
      </c>
      <c r="B5" s="223"/>
      <c r="E5" s="45" t="s">
        <v>181</v>
      </c>
      <c r="F5" s="45"/>
      <c r="G5" s="45" t="s">
        <v>436</v>
      </c>
      <c r="H5" s="45" t="s">
        <v>182</v>
      </c>
      <c r="I5" s="45" t="s">
        <v>306</v>
      </c>
      <c r="J5" s="45" t="s">
        <v>307</v>
      </c>
      <c r="K5" s="45" t="s">
        <v>308</v>
      </c>
      <c r="L5" s="45" t="s">
        <v>309</v>
      </c>
      <c r="M5" s="45" t="s">
        <v>44</v>
      </c>
      <c r="N5" s="45" t="s">
        <v>310</v>
      </c>
      <c r="O5" s="45" t="s">
        <v>311</v>
      </c>
      <c r="P5" s="45" t="s">
        <v>312</v>
      </c>
      <c r="Q5" s="45" t="s">
        <v>313</v>
      </c>
      <c r="R5" s="45" t="s">
        <v>314</v>
      </c>
      <c r="S5" s="45" t="s">
        <v>315</v>
      </c>
      <c r="T5" s="45" t="s">
        <v>316</v>
      </c>
      <c r="U5" s="45">
        <v>2016</v>
      </c>
      <c r="V5" s="45" t="s">
        <v>182</v>
      </c>
      <c r="W5" s="45"/>
      <c r="X5" s="45"/>
      <c r="Y5" s="45"/>
      <c r="Z5" s="45"/>
      <c r="AA5" s="45"/>
      <c r="AB5" s="45"/>
    </row>
    <row r="6" spans="1:28" ht="12.75" customHeight="1">
      <c r="A6" s="39" t="s">
        <v>97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</row>
    <row r="7" spans="1:28" ht="12.75" hidden="1" customHeight="1">
      <c r="A7" s="43">
        <v>41085</v>
      </c>
      <c r="B7" s="47" t="s">
        <v>184</v>
      </c>
      <c r="C7" s="224" t="s">
        <v>185</v>
      </c>
      <c r="E7" s="48">
        <f>26500/1.12</f>
        <v>23660.714285714283</v>
      </c>
      <c r="F7" s="48">
        <f>26500/1.12</f>
        <v>23660.714285714283</v>
      </c>
      <c r="G7" s="48">
        <f>26500/1.12</f>
        <v>23660.714285714283</v>
      </c>
      <c r="H7" s="48">
        <v>0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>
        <f t="shared" ref="U7:U18" si="0">SUM(I7:T7)</f>
        <v>0</v>
      </c>
      <c r="V7" s="48">
        <f t="shared" ref="V7:V18" si="1">H7-U7</f>
        <v>0</v>
      </c>
      <c r="W7" s="48"/>
    </row>
    <row r="8" spans="1:28" ht="12.75" hidden="1" customHeight="1">
      <c r="A8" s="43">
        <v>41107</v>
      </c>
      <c r="B8" s="47" t="s">
        <v>186</v>
      </c>
      <c r="C8" s="224" t="s">
        <v>187</v>
      </c>
      <c r="E8" s="48">
        <f>36473.9/1.12</f>
        <v>32565.982142857141</v>
      </c>
      <c r="F8" s="48">
        <f>36473.9/1.12</f>
        <v>32565.982142857141</v>
      </c>
      <c r="G8" s="48">
        <f>36473.9/1.12</f>
        <v>32565.982142857141</v>
      </c>
      <c r="H8" s="48">
        <v>0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>
        <f t="shared" si="0"/>
        <v>0</v>
      </c>
      <c r="V8" s="48">
        <f t="shared" si="1"/>
        <v>0</v>
      </c>
      <c r="W8" s="48"/>
    </row>
    <row r="9" spans="1:28" ht="12.75" hidden="1" customHeight="1">
      <c r="A9" s="43">
        <v>41107</v>
      </c>
      <c r="B9" s="47" t="s">
        <v>188</v>
      </c>
      <c r="C9" s="224" t="s">
        <v>189</v>
      </c>
      <c r="E9" s="48">
        <v>132500</v>
      </c>
      <c r="F9" s="48">
        <v>132501</v>
      </c>
      <c r="G9" s="48">
        <v>132500</v>
      </c>
      <c r="H9" s="48">
        <v>0</v>
      </c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>
        <f t="shared" si="0"/>
        <v>0</v>
      </c>
      <c r="V9" s="48">
        <f t="shared" si="1"/>
        <v>0</v>
      </c>
      <c r="W9" s="48"/>
    </row>
    <row r="10" spans="1:28" ht="12.75" hidden="1" customHeight="1">
      <c r="A10" s="43">
        <v>41114</v>
      </c>
      <c r="B10" s="47" t="s">
        <v>190</v>
      </c>
      <c r="C10" s="224" t="s">
        <v>191</v>
      </c>
      <c r="E10" s="48">
        <f>6000/1.12</f>
        <v>5357.1428571428569</v>
      </c>
      <c r="F10" s="48">
        <f>6000/1.12</f>
        <v>5357.1428571428569</v>
      </c>
      <c r="G10" s="48">
        <f>6000/1.12</f>
        <v>5357.1428571428569</v>
      </c>
      <c r="H10" s="48">
        <v>0</v>
      </c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>
        <f t="shared" si="0"/>
        <v>0</v>
      </c>
      <c r="V10" s="48">
        <f t="shared" si="1"/>
        <v>0</v>
      </c>
      <c r="W10" s="48"/>
    </row>
    <row r="11" spans="1:28" ht="12.75" hidden="1" customHeight="1">
      <c r="A11" s="43">
        <v>41114</v>
      </c>
      <c r="B11" s="47" t="s">
        <v>192</v>
      </c>
      <c r="C11" s="224" t="s">
        <v>193</v>
      </c>
      <c r="E11" s="48">
        <v>2699.25</v>
      </c>
      <c r="F11" s="48">
        <v>2699.25</v>
      </c>
      <c r="G11" s="48">
        <v>2699.25</v>
      </c>
      <c r="H11" s="48">
        <v>0</v>
      </c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>
        <f t="shared" si="0"/>
        <v>0</v>
      </c>
      <c r="V11" s="48">
        <f t="shared" si="1"/>
        <v>0</v>
      </c>
      <c r="W11" s="48"/>
    </row>
    <row r="12" spans="1:28" ht="12.75" hidden="1" customHeight="1">
      <c r="A12" s="43">
        <v>41116</v>
      </c>
      <c r="B12" s="47" t="s">
        <v>194</v>
      </c>
      <c r="C12" s="224" t="s">
        <v>195</v>
      </c>
      <c r="E12" s="48">
        <v>4999</v>
      </c>
      <c r="F12" s="48">
        <v>4999</v>
      </c>
      <c r="G12" s="48">
        <v>4999</v>
      </c>
      <c r="H12" s="48">
        <v>0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>
        <f t="shared" si="0"/>
        <v>0</v>
      </c>
      <c r="V12" s="48">
        <f t="shared" si="1"/>
        <v>0</v>
      </c>
      <c r="W12" s="48"/>
    </row>
    <row r="13" spans="1:28" ht="12.75" customHeight="1">
      <c r="A13" s="43">
        <v>41151</v>
      </c>
      <c r="B13" s="47" t="s">
        <v>196</v>
      </c>
      <c r="C13" s="224" t="s">
        <v>197</v>
      </c>
      <c r="E13" s="48">
        <f>11300/1.12</f>
        <v>10089.285714285714</v>
      </c>
      <c r="F13" s="48">
        <f>11300/1.12</f>
        <v>10089.285714285714</v>
      </c>
      <c r="G13" s="48">
        <f>11300/1.12</f>
        <v>10089.285714285714</v>
      </c>
      <c r="H13" s="48">
        <v>179.3691111111134</v>
      </c>
      <c r="I13" s="48">
        <f>H13</f>
        <v>179.3691111111134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>
        <f t="shared" si="0"/>
        <v>179.3691111111134</v>
      </c>
      <c r="V13" s="48">
        <f>H13-U13</f>
        <v>0</v>
      </c>
      <c r="W13" s="48"/>
    </row>
    <row r="14" spans="1:28" ht="12.75" hidden="1" customHeight="1">
      <c r="A14" s="43">
        <v>41134</v>
      </c>
      <c r="B14" s="47" t="s">
        <v>198</v>
      </c>
      <c r="C14" s="224" t="s">
        <v>187</v>
      </c>
      <c r="E14" s="48">
        <f>(160137.55-519.55)/1.12</f>
        <v>142516.07142857142</v>
      </c>
      <c r="F14" s="48">
        <f>(160137.55-519.55)/1.12</f>
        <v>142516.07142857142</v>
      </c>
      <c r="G14" s="48">
        <f>(160137.55-519.55)/1.12</f>
        <v>142516.07142857142</v>
      </c>
      <c r="H14" s="48">
        <v>0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>
        <f t="shared" si="0"/>
        <v>0</v>
      </c>
      <c r="V14" s="48">
        <f t="shared" si="1"/>
        <v>0</v>
      </c>
      <c r="W14" s="48"/>
    </row>
    <row r="15" spans="1:28" ht="12.75" customHeight="1">
      <c r="A15" s="43">
        <v>41170</v>
      </c>
      <c r="B15" s="47" t="s">
        <v>199</v>
      </c>
      <c r="C15" s="224" t="s">
        <v>200</v>
      </c>
      <c r="E15" s="48">
        <v>11160.714285714284</v>
      </c>
      <c r="F15" s="48">
        <v>11161.714285714301</v>
      </c>
      <c r="G15" s="48">
        <v>11160.714285714284</v>
      </c>
      <c r="H15" s="48">
        <v>558.03571428571695</v>
      </c>
      <c r="I15" s="48">
        <v>186.01190476190473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>
        <f t="shared" si="0"/>
        <v>186.01190476190473</v>
      </c>
      <c r="V15" s="48">
        <f t="shared" si="1"/>
        <v>372.02380952381225</v>
      </c>
      <c r="W15" s="48"/>
    </row>
    <row r="16" spans="1:28" ht="12.75" customHeight="1">
      <c r="A16" s="43">
        <v>41184</v>
      </c>
      <c r="B16" s="47" t="s">
        <v>201</v>
      </c>
      <c r="C16" s="224" t="s">
        <v>202</v>
      </c>
      <c r="E16" s="48">
        <f>3550/1.12</f>
        <v>3169.6428571428569</v>
      </c>
      <c r="F16" s="48">
        <f>3550/1.12</f>
        <v>3169.6428571428569</v>
      </c>
      <c r="G16" s="48">
        <f>3550/1.12</f>
        <v>3169.6428571428569</v>
      </c>
      <c r="H16" s="48">
        <v>158.48214285714278</v>
      </c>
      <c r="I16" s="48">
        <v>52.827380952380949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>
        <f t="shared" si="0"/>
        <v>52.827380952380949</v>
      </c>
      <c r="V16" s="48">
        <f t="shared" si="1"/>
        <v>105.65476190476183</v>
      </c>
      <c r="W16" s="48"/>
    </row>
    <row r="17" spans="1:23" ht="12.75" customHeight="1">
      <c r="A17" s="43">
        <v>41218</v>
      </c>
      <c r="B17" s="47" t="s">
        <v>203</v>
      </c>
      <c r="C17" s="224" t="s">
        <v>200</v>
      </c>
      <c r="E17" s="48">
        <f>12500/1.12</f>
        <v>11160.714285714284</v>
      </c>
      <c r="F17" s="48">
        <f>12500/1.12</f>
        <v>11160.714285714284</v>
      </c>
      <c r="G17" s="48">
        <f>12500/1.12</f>
        <v>11160.714285714284</v>
      </c>
      <c r="H17" s="48">
        <v>868.05555555555793</v>
      </c>
      <c r="I17" s="48">
        <v>186.01190476190473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>
        <f t="shared" si="0"/>
        <v>186.01190476190473</v>
      </c>
      <c r="V17" s="48">
        <f t="shared" si="1"/>
        <v>682.04365079365323</v>
      </c>
      <c r="W17" s="48"/>
    </row>
    <row r="18" spans="1:23" ht="12.75" customHeight="1">
      <c r="A18" s="43">
        <v>41311</v>
      </c>
      <c r="B18" s="47" t="s">
        <v>328</v>
      </c>
      <c r="C18" s="224"/>
      <c r="E18" s="48">
        <f>25650/1.12</f>
        <v>22901.785714285714</v>
      </c>
      <c r="F18" s="48">
        <f>25650/1.12</f>
        <v>22901.785714285714</v>
      </c>
      <c r="G18" s="48">
        <f>25650/1.12</f>
        <v>22901.785714285714</v>
      </c>
      <c r="H18" s="48">
        <v>3689.7407142857182</v>
      </c>
      <c r="I18" s="48">
        <v>381.69642857142856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>
        <f t="shared" si="0"/>
        <v>381.69642857142856</v>
      </c>
      <c r="V18" s="48">
        <f t="shared" si="1"/>
        <v>3308.0442857142898</v>
      </c>
      <c r="W18" s="48"/>
    </row>
    <row r="19" spans="1:23" s="44" customFormat="1" ht="12.75" customHeight="1">
      <c r="A19" s="39"/>
      <c r="B19" s="223" t="s">
        <v>204</v>
      </c>
      <c r="E19" s="225">
        <f>SUM(E6:E18)</f>
        <v>402780.30357142852</v>
      </c>
      <c r="F19" s="225">
        <f>SUM(F6:F18)</f>
        <v>402782.30357142858</v>
      </c>
      <c r="G19" s="225">
        <f>SUM(G6:G18)</f>
        <v>402780.30357142852</v>
      </c>
      <c r="H19" s="225">
        <v>5453.6906984126699</v>
      </c>
      <c r="I19" s="225">
        <v>4582.1496190476182</v>
      </c>
      <c r="J19" s="225">
        <f t="shared" ref="J19:V19" si="2">SUM(J6:J18)</f>
        <v>0</v>
      </c>
      <c r="K19" s="225">
        <f t="shared" si="2"/>
        <v>0</v>
      </c>
      <c r="L19" s="225">
        <f t="shared" si="2"/>
        <v>0</v>
      </c>
      <c r="M19" s="225">
        <f t="shared" si="2"/>
        <v>0</v>
      </c>
      <c r="N19" s="225">
        <f t="shared" si="2"/>
        <v>0</v>
      </c>
      <c r="O19" s="225">
        <f t="shared" si="2"/>
        <v>0</v>
      </c>
      <c r="P19" s="225">
        <f t="shared" si="2"/>
        <v>0</v>
      </c>
      <c r="Q19" s="225">
        <f t="shared" si="2"/>
        <v>0</v>
      </c>
      <c r="R19" s="225">
        <f t="shared" si="2"/>
        <v>0</v>
      </c>
      <c r="S19" s="225">
        <f t="shared" si="2"/>
        <v>0</v>
      </c>
      <c r="T19" s="225">
        <f t="shared" si="2"/>
        <v>0</v>
      </c>
      <c r="U19" s="225">
        <f t="shared" si="2"/>
        <v>985.91673015873232</v>
      </c>
      <c r="V19" s="225">
        <f t="shared" si="2"/>
        <v>4467.766507936517</v>
      </c>
      <c r="W19" s="49">
        <f>V19+U19</f>
        <v>5453.6832380952492</v>
      </c>
    </row>
    <row r="20" spans="1:23" ht="12.75" customHeight="1"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48"/>
    </row>
    <row r="21" spans="1:23" ht="12.75" customHeight="1">
      <c r="A21" s="39" t="s">
        <v>205</v>
      </c>
      <c r="E21" s="50"/>
      <c r="F21" s="50"/>
      <c r="G21" s="50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8"/>
    </row>
    <row r="22" spans="1:23" ht="12.75" customHeight="1">
      <c r="A22" s="43">
        <v>41212</v>
      </c>
      <c r="B22" s="47" t="s">
        <v>206</v>
      </c>
      <c r="C22" s="41" t="s">
        <v>347</v>
      </c>
      <c r="D22" s="46"/>
      <c r="E22" s="42">
        <f>3168/1.12</f>
        <v>2828.5714285714284</v>
      </c>
      <c r="F22" s="42"/>
      <c r="G22" s="42">
        <f t="shared" ref="G22:G38" si="3">E22+F22</f>
        <v>2828.5714285714284</v>
      </c>
      <c r="H22" s="48">
        <v>220</v>
      </c>
      <c r="I22" s="48">
        <v>47.142857142857139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 t="shared" ref="U22:U39" si="4">SUM(I22:T22)</f>
        <v>47.142857142857139</v>
      </c>
      <c r="V22" s="48">
        <f t="shared" ref="V22:V39" si="5">H22-U22</f>
        <v>172.85714285714286</v>
      </c>
      <c r="W22" s="48"/>
    </row>
    <row r="23" spans="1:23" ht="12.75" customHeight="1">
      <c r="A23" s="43">
        <v>41138</v>
      </c>
      <c r="B23" s="40" t="s">
        <v>207</v>
      </c>
      <c r="C23" s="41" t="s">
        <v>208</v>
      </c>
      <c r="D23" s="46"/>
      <c r="E23" s="42">
        <v>1339.29</v>
      </c>
      <c r="F23" s="42"/>
      <c r="G23" s="42">
        <f t="shared" si="3"/>
        <v>1339.29</v>
      </c>
      <c r="H23" s="48">
        <v>29.761999999999944</v>
      </c>
      <c r="I23" s="48">
        <v>22.3215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>
        <f>SUM(I23:T23)</f>
        <v>22.3215</v>
      </c>
      <c r="V23" s="48">
        <f>H23-U23</f>
        <v>7.4404999999999433</v>
      </c>
      <c r="W23" s="48"/>
    </row>
    <row r="24" spans="1:23" ht="12.75" hidden="1" customHeight="1">
      <c r="A24" s="43">
        <v>41094</v>
      </c>
      <c r="B24" s="40" t="s">
        <v>209</v>
      </c>
      <c r="C24" s="41" t="s">
        <v>210</v>
      </c>
      <c r="D24" s="46"/>
      <c r="E24" s="42">
        <v>2980</v>
      </c>
      <c r="F24" s="42"/>
      <c r="G24" s="42">
        <f t="shared" si="3"/>
        <v>2980</v>
      </c>
      <c r="H24" s="48">
        <v>0</v>
      </c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>
        <f t="shared" si="4"/>
        <v>0</v>
      </c>
      <c r="V24" s="48">
        <f t="shared" si="5"/>
        <v>0</v>
      </c>
      <c r="W24" s="48"/>
    </row>
    <row r="25" spans="1:23" ht="12.75" customHeight="1">
      <c r="A25" s="43">
        <v>41172</v>
      </c>
      <c r="B25" s="40" t="s">
        <v>211</v>
      </c>
      <c r="C25" s="41" t="s">
        <v>212</v>
      </c>
      <c r="D25" s="46"/>
      <c r="E25" s="42">
        <f>555/1.12</f>
        <v>495.53571428571422</v>
      </c>
      <c r="F25" s="42"/>
      <c r="G25" s="42">
        <f t="shared" si="3"/>
        <v>495.53571428571422</v>
      </c>
      <c r="H25" s="48">
        <v>24.776785714285708</v>
      </c>
      <c r="I25" s="48">
        <v>8.2589285714285712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>
        <f t="shared" si="4"/>
        <v>8.2589285714285712</v>
      </c>
      <c r="V25" s="48">
        <f t="shared" si="5"/>
        <v>16.517857142857139</v>
      </c>
      <c r="W25" s="48"/>
    </row>
    <row r="26" spans="1:23" ht="12.75" customHeight="1">
      <c r="A26" s="43">
        <v>41258</v>
      </c>
      <c r="B26" s="40" t="s">
        <v>236</v>
      </c>
      <c r="C26" s="41" t="s">
        <v>237</v>
      </c>
      <c r="D26" s="46"/>
      <c r="E26" s="42">
        <f>175/1.12</f>
        <v>156.24999999999997</v>
      </c>
      <c r="F26" s="42"/>
      <c r="G26" s="42">
        <f t="shared" si="3"/>
        <v>156.24999999999997</v>
      </c>
      <c r="H26" s="48">
        <v>16.493055555555536</v>
      </c>
      <c r="I26" s="48">
        <v>2.6041666666666661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>
        <f t="shared" si="4"/>
        <v>2.6041666666666661</v>
      </c>
      <c r="V26" s="48">
        <f t="shared" si="5"/>
        <v>13.88888888888887</v>
      </c>
      <c r="W26" s="48"/>
    </row>
    <row r="27" spans="1:23" ht="12.75" customHeight="1">
      <c r="A27" s="43">
        <v>41248</v>
      </c>
      <c r="B27" s="40" t="s">
        <v>288</v>
      </c>
      <c r="C27" s="41" t="s">
        <v>286</v>
      </c>
      <c r="D27" s="46"/>
      <c r="E27" s="42">
        <f>4000/1.12</f>
        <v>3571.4285714285711</v>
      </c>
      <c r="F27" s="42"/>
      <c r="G27" s="42">
        <f t="shared" si="3"/>
        <v>3571.4285714285711</v>
      </c>
      <c r="H27" s="48">
        <v>277.77777777777806</v>
      </c>
      <c r="I27" s="48">
        <v>59.523809523809518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>
        <f t="shared" si="4"/>
        <v>59.523809523809518</v>
      </c>
      <c r="V27" s="48">
        <f t="shared" si="5"/>
        <v>218.25396825396854</v>
      </c>
      <c r="W27" s="48"/>
    </row>
    <row r="28" spans="1:23" ht="12.75" customHeight="1">
      <c r="A28" s="43">
        <v>41248</v>
      </c>
      <c r="B28" s="40" t="s">
        <v>288</v>
      </c>
      <c r="C28" s="41" t="s">
        <v>287</v>
      </c>
      <c r="D28" s="46"/>
      <c r="E28" s="42">
        <f>10978/1.12</f>
        <v>9801.7857142857138</v>
      </c>
      <c r="F28" s="42"/>
      <c r="G28" s="42">
        <f t="shared" si="3"/>
        <v>9801.7857142857138</v>
      </c>
      <c r="H28" s="48">
        <v>762.36111111111154</v>
      </c>
      <c r="I28" s="48">
        <v>163.36309523809524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>
        <f t="shared" si="4"/>
        <v>163.36309523809524</v>
      </c>
      <c r="V28" s="48">
        <f t="shared" si="5"/>
        <v>598.99801587301636</v>
      </c>
      <c r="W28" s="48"/>
    </row>
    <row r="29" spans="1:23" ht="12.75" customHeight="1">
      <c r="A29" s="43">
        <v>41386</v>
      </c>
      <c r="B29" s="47" t="s">
        <v>333</v>
      </c>
      <c r="C29" s="41" t="s">
        <v>334</v>
      </c>
      <c r="D29" s="46"/>
      <c r="E29" s="42">
        <v>7321.4285714285706</v>
      </c>
      <c r="F29" s="42"/>
      <c r="G29" s="42">
        <f t="shared" si="3"/>
        <v>7321.4285714285706</v>
      </c>
      <c r="H29" s="48">
        <v>1789.6825396825393</v>
      </c>
      <c r="I29" s="48">
        <v>122.0238095238095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>
        <f t="shared" si="4"/>
        <v>122.0238095238095</v>
      </c>
      <c r="V29" s="48">
        <f t="shared" si="5"/>
        <v>1667.6587301587299</v>
      </c>
      <c r="W29" s="48"/>
    </row>
    <row r="30" spans="1:23" ht="12.75" customHeight="1">
      <c r="A30" s="43">
        <v>41522</v>
      </c>
      <c r="B30" s="47">
        <v>372</v>
      </c>
      <c r="C30" s="41" t="s">
        <v>348</v>
      </c>
      <c r="D30" s="46"/>
      <c r="E30" s="42">
        <v>8800</v>
      </c>
      <c r="F30" s="42"/>
      <c r="G30" s="42">
        <f t="shared" si="3"/>
        <v>8800</v>
      </c>
      <c r="H30" s="48">
        <v>2605.14</v>
      </c>
      <c r="I30" s="48">
        <v>146.66666666666666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>
        <f t="shared" si="4"/>
        <v>146.66666666666666</v>
      </c>
      <c r="V30" s="48">
        <f t="shared" si="5"/>
        <v>2458.4733333333334</v>
      </c>
      <c r="W30" s="48"/>
    </row>
    <row r="31" spans="1:23" ht="12.75" customHeight="1">
      <c r="A31" s="43">
        <v>41624</v>
      </c>
      <c r="B31" s="47"/>
      <c r="C31" s="41" t="s">
        <v>350</v>
      </c>
      <c r="D31" s="46"/>
      <c r="E31" s="42">
        <v>4300</v>
      </c>
      <c r="F31" s="42"/>
      <c r="G31" s="42">
        <f t="shared" si="3"/>
        <v>4300</v>
      </c>
      <c r="H31" s="48">
        <v>1699.49</v>
      </c>
      <c r="I31" s="48">
        <v>71.666666666666671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>
        <f t="shared" si="4"/>
        <v>71.666666666666671</v>
      </c>
      <c r="V31" s="48">
        <f t="shared" si="5"/>
        <v>1627.8233333333333</v>
      </c>
      <c r="W31" s="48"/>
    </row>
    <row r="32" spans="1:23" ht="12.75" customHeight="1">
      <c r="A32" s="43">
        <v>41788</v>
      </c>
      <c r="B32" s="47">
        <v>657</v>
      </c>
      <c r="C32" s="41" t="s">
        <v>357</v>
      </c>
      <c r="D32" s="46"/>
      <c r="E32" s="42">
        <v>13600</v>
      </c>
      <c r="F32" s="42"/>
      <c r="G32" s="42">
        <f t="shared" si="3"/>
        <v>13600</v>
      </c>
      <c r="H32" s="48">
        <v>8235.5400000000009</v>
      </c>
      <c r="I32" s="48">
        <v>226.66666666666666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>
        <f t="shared" si="4"/>
        <v>226.66666666666666</v>
      </c>
      <c r="V32" s="48">
        <f t="shared" si="5"/>
        <v>8008.8733333333339</v>
      </c>
      <c r="W32" s="48"/>
    </row>
    <row r="33" spans="1:23" ht="12.75" customHeight="1">
      <c r="A33" s="43">
        <v>41829</v>
      </c>
      <c r="B33" s="40" t="s">
        <v>387</v>
      </c>
      <c r="C33" s="41" t="s">
        <v>388</v>
      </c>
      <c r="D33" s="46"/>
      <c r="E33" s="42">
        <v>10962.5</v>
      </c>
      <c r="F33" s="42"/>
      <c r="G33" s="42">
        <f t="shared" si="3"/>
        <v>10962.5</v>
      </c>
      <c r="H33" s="48">
        <v>6942.94</v>
      </c>
      <c r="I33" s="48">
        <v>182.70833333333334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>
        <f t="shared" si="4"/>
        <v>182.70833333333334</v>
      </c>
      <c r="V33" s="48">
        <f t="shared" si="5"/>
        <v>6760.2316666666666</v>
      </c>
      <c r="W33" s="48"/>
    </row>
    <row r="34" spans="1:23" ht="12.75" customHeight="1">
      <c r="A34" s="43">
        <v>41865</v>
      </c>
      <c r="B34" s="40" t="s">
        <v>389</v>
      </c>
      <c r="C34" s="41" t="s">
        <v>390</v>
      </c>
      <c r="D34" s="46"/>
      <c r="E34" s="42">
        <v>255</v>
      </c>
      <c r="F34" s="42"/>
      <c r="G34" s="42">
        <f t="shared" si="3"/>
        <v>255</v>
      </c>
      <c r="H34" s="48">
        <v>168.58333333335</v>
      </c>
      <c r="I34" s="48">
        <v>4.25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>
        <f t="shared" si="4"/>
        <v>4.25</v>
      </c>
      <c r="V34" s="48">
        <f t="shared" si="5"/>
        <v>164.33333333335</v>
      </c>
      <c r="W34" s="48"/>
    </row>
    <row r="35" spans="1:23" s="44" customFormat="1" ht="12.75" customHeight="1">
      <c r="A35" s="43">
        <v>41885</v>
      </c>
      <c r="B35" s="40" t="s">
        <v>391</v>
      </c>
      <c r="C35" s="41" t="s">
        <v>392</v>
      </c>
      <c r="D35" s="46"/>
      <c r="E35" s="42">
        <v>4687.5</v>
      </c>
      <c r="F35" s="42">
        <f>-483.93</f>
        <v>-483.93</v>
      </c>
      <c r="G35" s="42">
        <f t="shared" si="3"/>
        <v>4203.57</v>
      </c>
      <c r="H35" s="48">
        <v>3293.6640000000002</v>
      </c>
      <c r="I35" s="48">
        <v>70.0595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>
        <f t="shared" si="4"/>
        <v>70.0595</v>
      </c>
      <c r="V35" s="48">
        <f t="shared" si="5"/>
        <v>3223.6045000000004</v>
      </c>
      <c r="W35" s="48"/>
    </row>
    <row r="36" spans="1:23" ht="12.75" customHeight="1">
      <c r="A36" s="43">
        <v>41897</v>
      </c>
      <c r="B36" s="40" t="s">
        <v>393</v>
      </c>
      <c r="C36" s="41" t="s">
        <v>392</v>
      </c>
      <c r="D36" s="46"/>
      <c r="E36" s="42">
        <v>5821.43</v>
      </c>
      <c r="F36" s="42"/>
      <c r="G36" s="42">
        <f t="shared" si="3"/>
        <v>5821.43</v>
      </c>
      <c r="H36" s="48">
        <v>4010.3040000000001</v>
      </c>
      <c r="I36" s="48">
        <v>97.023833333333343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>
        <f t="shared" si="4"/>
        <v>97.023833333333343</v>
      </c>
      <c r="V36" s="48">
        <f t="shared" si="5"/>
        <v>3913.2801666666669</v>
      </c>
      <c r="W36" s="48"/>
    </row>
    <row r="37" spans="1:23" ht="12.75" customHeight="1">
      <c r="A37" s="43">
        <v>42261</v>
      </c>
      <c r="B37" s="40" t="s">
        <v>441</v>
      </c>
      <c r="C37" s="41" t="s">
        <v>442</v>
      </c>
      <c r="D37" s="46"/>
      <c r="E37" s="42">
        <v>660</v>
      </c>
      <c r="F37" s="42"/>
      <c r="G37" s="42">
        <f t="shared" si="3"/>
        <v>660</v>
      </c>
      <c r="H37" s="48">
        <v>616</v>
      </c>
      <c r="I37" s="48">
        <v>11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>
        <f t="shared" si="4"/>
        <v>11</v>
      </c>
      <c r="V37" s="48">
        <f t="shared" si="5"/>
        <v>605</v>
      </c>
      <c r="W37" s="48"/>
    </row>
    <row r="38" spans="1:23" ht="12.75" customHeight="1">
      <c r="A38" s="43">
        <v>42322</v>
      </c>
      <c r="B38" s="40" t="s">
        <v>465</v>
      </c>
      <c r="C38" s="41" t="s">
        <v>442</v>
      </c>
      <c r="D38" s="46"/>
      <c r="E38" s="42">
        <v>41.93</v>
      </c>
      <c r="F38" s="42"/>
      <c r="G38" s="42">
        <f t="shared" si="3"/>
        <v>41.93</v>
      </c>
      <c r="H38" s="48">
        <v>40.532333333333334</v>
      </c>
      <c r="I38" s="48">
        <v>0.69883333333333331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>
        <f t="shared" si="4"/>
        <v>0.69883333333333331</v>
      </c>
      <c r="V38" s="48">
        <f t="shared" si="5"/>
        <v>39.833500000000001</v>
      </c>
      <c r="W38" s="48"/>
    </row>
    <row r="39" spans="1:23" ht="12.75" hidden="1" customHeight="1">
      <c r="B39" s="47"/>
      <c r="D39" s="46"/>
      <c r="E39" s="42">
        <v>-1403.57</v>
      </c>
      <c r="F39" s="42"/>
      <c r="G39" s="42">
        <v>-1403.57</v>
      </c>
      <c r="H39" s="48">
        <v>0</v>
      </c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>
        <f t="shared" si="4"/>
        <v>0</v>
      </c>
      <c r="V39" s="48">
        <f t="shared" si="5"/>
        <v>0</v>
      </c>
      <c r="W39" s="48"/>
    </row>
    <row r="40" spans="1:23" ht="12.75" customHeight="1">
      <c r="A40" s="39"/>
      <c r="B40" s="223" t="s">
        <v>205</v>
      </c>
      <c r="C40" s="44"/>
      <c r="D40" s="44"/>
      <c r="E40" s="225">
        <f>SUM(E22:E39)</f>
        <v>76219.079999999987</v>
      </c>
      <c r="F40" s="225">
        <f>SUM(F22:F39)</f>
        <v>-483.93</v>
      </c>
      <c r="G40" s="225">
        <f>SUM(G22:G39)</f>
        <v>75735.149999999994</v>
      </c>
      <c r="H40" s="225">
        <v>30733.048047619068</v>
      </c>
      <c r="I40" s="225">
        <v>1269.0886666666668</v>
      </c>
      <c r="J40" s="225">
        <f t="shared" ref="J40:V40" si="6">SUM(J22:J39)</f>
        <v>0</v>
      </c>
      <c r="K40" s="225">
        <f t="shared" si="6"/>
        <v>0</v>
      </c>
      <c r="L40" s="225">
        <f t="shared" si="6"/>
        <v>0</v>
      </c>
      <c r="M40" s="225">
        <f t="shared" si="6"/>
        <v>0</v>
      </c>
      <c r="N40" s="225">
        <f t="shared" si="6"/>
        <v>0</v>
      </c>
      <c r="O40" s="225">
        <f t="shared" si="6"/>
        <v>0</v>
      </c>
      <c r="P40" s="225">
        <f t="shared" si="6"/>
        <v>0</v>
      </c>
      <c r="Q40" s="225">
        <f t="shared" si="6"/>
        <v>0</v>
      </c>
      <c r="R40" s="225">
        <f t="shared" si="6"/>
        <v>0</v>
      </c>
      <c r="S40" s="225">
        <f t="shared" si="6"/>
        <v>0</v>
      </c>
      <c r="T40" s="225">
        <f t="shared" si="6"/>
        <v>0</v>
      </c>
      <c r="U40" s="225">
        <f t="shared" si="6"/>
        <v>1235.9786666666666</v>
      </c>
      <c r="V40" s="225">
        <f t="shared" si="6"/>
        <v>29497.068269841289</v>
      </c>
      <c r="W40" s="49">
        <f>U40+V40</f>
        <v>30733.046936507955</v>
      </c>
    </row>
    <row r="41" spans="1:23" ht="12" customHeight="1"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48"/>
    </row>
    <row r="42" spans="1:23" ht="12" customHeight="1"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48"/>
    </row>
    <row r="43" spans="1:23" ht="12" customHeight="1">
      <c r="A43" s="39" t="s">
        <v>346</v>
      </c>
      <c r="E43" s="50"/>
      <c r="F43" s="50"/>
      <c r="G43" s="50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8"/>
    </row>
    <row r="44" spans="1:23" ht="12" customHeight="1"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</row>
    <row r="45" spans="1:23" ht="12" hidden="1" customHeight="1">
      <c r="A45" s="43">
        <v>41079</v>
      </c>
      <c r="B45" s="227" t="s">
        <v>219</v>
      </c>
      <c r="C45" s="228" t="s">
        <v>220</v>
      </c>
      <c r="D45" s="229"/>
      <c r="E45" s="42">
        <v>165000</v>
      </c>
      <c r="F45" s="42"/>
      <c r="G45" s="42">
        <v>165000</v>
      </c>
      <c r="H45" s="48">
        <v>0</v>
      </c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>
        <f t="shared" ref="U45:U54" si="7">SUM(I45:T45)</f>
        <v>0</v>
      </c>
      <c r="V45" s="48">
        <f t="shared" ref="V45:V54" si="8">H45-U45</f>
        <v>0</v>
      </c>
      <c r="W45" s="48"/>
    </row>
    <row r="46" spans="1:23" ht="12" hidden="1" customHeight="1">
      <c r="A46" s="43">
        <v>41075</v>
      </c>
      <c r="B46" s="227" t="s">
        <v>221</v>
      </c>
      <c r="C46" s="228" t="s">
        <v>222</v>
      </c>
      <c r="D46" s="229"/>
      <c r="E46" s="42">
        <f>40010/1.12</f>
        <v>35723.214285714283</v>
      </c>
      <c r="F46" s="42"/>
      <c r="G46" s="42">
        <f>40010/1.12</f>
        <v>35723.214285714283</v>
      </c>
      <c r="H46" s="48">
        <v>0</v>
      </c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>
        <f t="shared" si="7"/>
        <v>0</v>
      </c>
      <c r="V46" s="48">
        <f t="shared" si="8"/>
        <v>0</v>
      </c>
      <c r="W46" s="48"/>
    </row>
    <row r="47" spans="1:23" ht="12" hidden="1" customHeight="1">
      <c r="A47" s="43">
        <v>41090</v>
      </c>
      <c r="B47" s="227" t="s">
        <v>223</v>
      </c>
      <c r="C47" s="228" t="s">
        <v>224</v>
      </c>
      <c r="D47" s="229"/>
      <c r="E47" s="42">
        <f>5535+6702+4877.5+6380</f>
        <v>23494.5</v>
      </c>
      <c r="F47" s="42"/>
      <c r="G47" s="42">
        <f>5535+6702+4877.5+6380</f>
        <v>23494.5</v>
      </c>
      <c r="H47" s="48">
        <v>0</v>
      </c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>
        <f t="shared" si="7"/>
        <v>0</v>
      </c>
      <c r="V47" s="48">
        <f t="shared" si="8"/>
        <v>0</v>
      </c>
      <c r="W47" s="48"/>
    </row>
    <row r="48" spans="1:23" ht="12" hidden="1" customHeight="1">
      <c r="A48" s="43">
        <v>41106</v>
      </c>
      <c r="B48" s="227" t="s">
        <v>225</v>
      </c>
      <c r="C48" s="228" t="s">
        <v>226</v>
      </c>
      <c r="D48" s="229"/>
      <c r="E48" s="42">
        <f>6010+6945+7850</f>
        <v>20805</v>
      </c>
      <c r="F48" s="42"/>
      <c r="G48" s="42">
        <f>6010+6945+7850</f>
        <v>20805</v>
      </c>
      <c r="H48" s="48">
        <v>0</v>
      </c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>
        <f t="shared" si="7"/>
        <v>0</v>
      </c>
      <c r="V48" s="48">
        <f t="shared" si="8"/>
        <v>0</v>
      </c>
      <c r="W48" s="48"/>
    </row>
    <row r="49" spans="1:23" ht="12" hidden="1" customHeight="1">
      <c r="A49" s="43">
        <v>41124</v>
      </c>
      <c r="B49" s="227" t="s">
        <v>227</v>
      </c>
      <c r="C49" s="41" t="s">
        <v>228</v>
      </c>
      <c r="E49" s="48">
        <f>11059.85+1025</f>
        <v>12084.85</v>
      </c>
      <c r="F49" s="48"/>
      <c r="G49" s="48">
        <f>11059.85+1025</f>
        <v>12084.85</v>
      </c>
      <c r="H49" s="48">
        <v>0</v>
      </c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>
        <f t="shared" si="7"/>
        <v>0</v>
      </c>
      <c r="V49" s="48">
        <f t="shared" si="8"/>
        <v>0</v>
      </c>
      <c r="W49" s="48"/>
    </row>
    <row r="50" spans="1:23" ht="12" customHeight="1">
      <c r="A50" s="43">
        <v>41180</v>
      </c>
      <c r="B50" s="227">
        <v>99</v>
      </c>
      <c r="E50" s="48">
        <f>5102/1.12</f>
        <v>4555.3571428571422</v>
      </c>
      <c r="F50" s="48"/>
      <c r="G50" s="48">
        <f>5102/1.12</f>
        <v>4555.3571428571422</v>
      </c>
      <c r="H50" s="48">
        <v>227.76785714285711</v>
      </c>
      <c r="I50" s="48">
        <v>75.922619047619037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>
        <f>SUM(I50:T50)</f>
        <v>75.922619047619037</v>
      </c>
      <c r="V50" s="48">
        <f t="shared" si="8"/>
        <v>151.84523809523807</v>
      </c>
      <c r="W50" s="48"/>
    </row>
    <row r="51" spans="1:23" s="44" customFormat="1" ht="12.75" customHeight="1">
      <c r="A51" s="43">
        <v>41213</v>
      </c>
      <c r="B51" s="227" t="s">
        <v>232</v>
      </c>
      <c r="C51" s="41" t="s">
        <v>228</v>
      </c>
      <c r="D51" s="41"/>
      <c r="E51" s="48">
        <v>4530</v>
      </c>
      <c r="F51" s="48"/>
      <c r="G51" s="48">
        <v>4530</v>
      </c>
      <c r="H51" s="48">
        <v>226.5</v>
      </c>
      <c r="I51" s="48">
        <v>75.5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>
        <f t="shared" si="7"/>
        <v>75.5</v>
      </c>
      <c r="V51" s="48">
        <f t="shared" si="8"/>
        <v>151</v>
      </c>
      <c r="W51" s="48"/>
    </row>
    <row r="52" spans="1:23" ht="12.75" customHeight="1">
      <c r="A52" s="43">
        <v>41471</v>
      </c>
      <c r="B52" s="227">
        <v>336</v>
      </c>
      <c r="C52" s="41" t="s">
        <v>228</v>
      </c>
      <c r="E52" s="48">
        <v>37488</v>
      </c>
      <c r="F52" s="48"/>
      <c r="G52" s="48">
        <v>37488</v>
      </c>
      <c r="H52" s="48">
        <v>10167.908571428565</v>
      </c>
      <c r="I52" s="48">
        <v>624.79999999999995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>
        <f t="shared" si="7"/>
        <v>624.79999999999995</v>
      </c>
      <c r="V52" s="48">
        <f t="shared" si="8"/>
        <v>9543.1085714285655</v>
      </c>
      <c r="W52" s="48"/>
    </row>
    <row r="53" spans="1:23" s="44" customFormat="1" ht="12.75" customHeight="1">
      <c r="A53" s="43">
        <v>41471</v>
      </c>
      <c r="B53" s="227">
        <v>337</v>
      </c>
      <c r="C53" s="41" t="s">
        <v>228</v>
      </c>
      <c r="D53" s="41"/>
      <c r="E53" s="48">
        <v>25929.86</v>
      </c>
      <c r="F53" s="48"/>
      <c r="G53" s="48">
        <v>25929.86</v>
      </c>
      <c r="H53" s="48">
        <v>10619.006571428567</v>
      </c>
      <c r="I53" s="48">
        <v>432.16433333333333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>
        <f t="shared" si="7"/>
        <v>432.16433333333333</v>
      </c>
      <c r="V53" s="48">
        <f t="shared" si="8"/>
        <v>10186.842238095232</v>
      </c>
      <c r="W53" s="48"/>
    </row>
    <row r="54" spans="1:23" ht="12.75" customHeight="1">
      <c r="B54" s="227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>
        <f t="shared" si="7"/>
        <v>0</v>
      </c>
      <c r="V54" s="48">
        <f t="shared" si="8"/>
        <v>0</v>
      </c>
      <c r="W54" s="48"/>
    </row>
    <row r="55" spans="1:23" ht="12.75" customHeight="1">
      <c r="A55" s="39"/>
      <c r="B55" s="223" t="s">
        <v>229</v>
      </c>
      <c r="C55" s="44"/>
      <c r="D55" s="44"/>
      <c r="E55" s="225">
        <f>SUM(E44:E54)</f>
        <v>329610.78142857144</v>
      </c>
      <c r="F55" s="225"/>
      <c r="G55" s="225">
        <f>SUM(G44:G54)</f>
        <v>329610.78142857144</v>
      </c>
      <c r="H55" s="225">
        <v>20605.024269841262</v>
      </c>
      <c r="I55" s="225">
        <v>1573.8369523809524</v>
      </c>
      <c r="J55" s="225">
        <f t="shared" ref="J55:V55" si="9">SUM(J44:J54)</f>
        <v>0</v>
      </c>
      <c r="K55" s="225">
        <f t="shared" si="9"/>
        <v>0</v>
      </c>
      <c r="L55" s="225">
        <f t="shared" si="9"/>
        <v>0</v>
      </c>
      <c r="M55" s="225">
        <f t="shared" si="9"/>
        <v>0</v>
      </c>
      <c r="N55" s="225">
        <f t="shared" si="9"/>
        <v>0</v>
      </c>
      <c r="O55" s="225">
        <f t="shared" si="9"/>
        <v>0</v>
      </c>
      <c r="P55" s="225">
        <f t="shared" si="9"/>
        <v>0</v>
      </c>
      <c r="Q55" s="225">
        <f t="shared" si="9"/>
        <v>0</v>
      </c>
      <c r="R55" s="225">
        <f t="shared" si="9"/>
        <v>0</v>
      </c>
      <c r="S55" s="225">
        <f t="shared" si="9"/>
        <v>0</v>
      </c>
      <c r="T55" s="225">
        <f t="shared" si="9"/>
        <v>0</v>
      </c>
      <c r="U55" s="225">
        <f t="shared" si="9"/>
        <v>1208.3869523809524</v>
      </c>
      <c r="V55" s="225">
        <f t="shared" si="9"/>
        <v>20032.796047619035</v>
      </c>
      <c r="W55" s="49">
        <f>V55+U55</f>
        <v>21241.182999999986</v>
      </c>
    </row>
    <row r="56" spans="1:23" ht="12.75" customHeight="1"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</row>
    <row r="57" spans="1:23" ht="12.75" customHeight="1" thickBot="1">
      <c r="A57" s="39"/>
      <c r="B57" s="223" t="s">
        <v>230</v>
      </c>
      <c r="C57" s="44"/>
      <c r="D57" s="44"/>
      <c r="E57" s="230">
        <f>E55+E40+E19</f>
        <v>808610.16499999992</v>
      </c>
      <c r="F57" s="230"/>
      <c r="G57" s="230">
        <f>G55+G40+G19</f>
        <v>808126.23499999999</v>
      </c>
      <c r="H57" s="230">
        <v>56791.76301587301</v>
      </c>
      <c r="I57" s="230">
        <v>7425.0752380952372</v>
      </c>
      <c r="J57" s="230">
        <f t="shared" ref="J57:V57" si="10">J55+J40+J19</f>
        <v>0</v>
      </c>
      <c r="K57" s="230">
        <f t="shared" si="10"/>
        <v>0</v>
      </c>
      <c r="L57" s="230">
        <f t="shared" si="10"/>
        <v>0</v>
      </c>
      <c r="M57" s="230">
        <f t="shared" si="10"/>
        <v>0</v>
      </c>
      <c r="N57" s="230">
        <f t="shared" si="10"/>
        <v>0</v>
      </c>
      <c r="O57" s="230">
        <f t="shared" si="10"/>
        <v>0</v>
      </c>
      <c r="P57" s="230">
        <f t="shared" si="10"/>
        <v>0</v>
      </c>
      <c r="Q57" s="230">
        <f t="shared" si="10"/>
        <v>0</v>
      </c>
      <c r="R57" s="230">
        <f t="shared" si="10"/>
        <v>0</v>
      </c>
      <c r="S57" s="230">
        <f t="shared" si="10"/>
        <v>0</v>
      </c>
      <c r="T57" s="230">
        <f t="shared" si="10"/>
        <v>0</v>
      </c>
      <c r="U57" s="230">
        <f t="shared" si="10"/>
        <v>3430.2823492063512</v>
      </c>
      <c r="V57" s="231">
        <f t="shared" si="10"/>
        <v>53997.630825396838</v>
      </c>
      <c r="W57" s="49"/>
    </row>
    <row r="58" spans="1:23" ht="12.75" customHeight="1" thickTop="1"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48"/>
    </row>
    <row r="59" spans="1:23" ht="12.75" customHeight="1"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48"/>
    </row>
    <row r="60" spans="1:23" ht="12.75" customHeight="1"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48"/>
    </row>
    <row r="61" spans="1:23" ht="12.75" customHeight="1"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48"/>
    </row>
    <row r="62" spans="1:23" ht="12.75" customHeight="1">
      <c r="A62" s="39" t="s">
        <v>100</v>
      </c>
      <c r="E62" s="50"/>
      <c r="F62" s="50"/>
      <c r="G62" s="50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8"/>
    </row>
    <row r="63" spans="1:23" ht="12.75" hidden="1" customHeight="1">
      <c r="A63" s="43">
        <v>41425</v>
      </c>
      <c r="B63" s="47" t="s">
        <v>213</v>
      </c>
      <c r="C63" s="41" t="s">
        <v>214</v>
      </c>
      <c r="E63" s="48">
        <f>19330+16190.5</f>
        <v>35520.5</v>
      </c>
      <c r="F63" s="48"/>
      <c r="G63" s="48">
        <f>19330+16190.5</f>
        <v>35520.5</v>
      </c>
      <c r="H63" s="48">
        <v>0</v>
      </c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>
        <f t="shared" ref="U63:U70" si="11">SUM(I63:T63)</f>
        <v>0</v>
      </c>
      <c r="V63" s="48">
        <f t="shared" ref="V63:V70" si="12">H63-U63</f>
        <v>0</v>
      </c>
      <c r="W63" s="48"/>
    </row>
    <row r="64" spans="1:23" ht="12.75" hidden="1" customHeight="1">
      <c r="A64" s="43">
        <v>41099</v>
      </c>
      <c r="B64" s="47" t="s">
        <v>215</v>
      </c>
      <c r="C64" s="41" t="s">
        <v>216</v>
      </c>
      <c r="D64" s="46"/>
      <c r="E64" s="48">
        <v>9825.2999999999993</v>
      </c>
      <c r="F64" s="48"/>
      <c r="G64" s="48">
        <v>9825.2999999999993</v>
      </c>
      <c r="H64" s="48">
        <v>0</v>
      </c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>
        <f t="shared" si="11"/>
        <v>0</v>
      </c>
      <c r="V64" s="48">
        <f t="shared" si="12"/>
        <v>0</v>
      </c>
      <c r="W64" s="48"/>
    </row>
    <row r="65" spans="1:23" ht="12.75" hidden="1" customHeight="1">
      <c r="A65" s="43">
        <v>41107</v>
      </c>
      <c r="B65" s="47"/>
      <c r="C65" s="41" t="s">
        <v>217</v>
      </c>
      <c r="D65" s="46"/>
      <c r="E65" s="48">
        <v>5351.5</v>
      </c>
      <c r="F65" s="48"/>
      <c r="G65" s="48">
        <v>5351.5</v>
      </c>
      <c r="H65" s="48">
        <v>0</v>
      </c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>
        <f t="shared" si="11"/>
        <v>0</v>
      </c>
      <c r="V65" s="48">
        <f t="shared" si="12"/>
        <v>0</v>
      </c>
      <c r="W65" s="48"/>
    </row>
    <row r="66" spans="1:23" ht="12.75" customHeight="1">
      <c r="A66" s="43">
        <v>41152</v>
      </c>
      <c r="C66" s="41" t="s">
        <v>218</v>
      </c>
      <c r="D66" s="51"/>
      <c r="E66" s="48">
        <v>4726.29</v>
      </c>
      <c r="F66" s="48"/>
      <c r="G66" s="48">
        <v>4726.29</v>
      </c>
      <c r="H66" s="48">
        <v>105.03316666666615</v>
      </c>
      <c r="I66" s="48">
        <v>78.77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>
        <f t="shared" si="11"/>
        <v>78.77</v>
      </c>
      <c r="V66" s="48">
        <f t="shared" si="12"/>
        <v>26.263166666666152</v>
      </c>
      <c r="W66" s="48"/>
    </row>
    <row r="67" spans="1:23" ht="12.75" hidden="1" customHeight="1">
      <c r="A67" s="43">
        <v>41113</v>
      </c>
      <c r="C67" s="41" t="s">
        <v>217</v>
      </c>
      <c r="D67" s="46"/>
      <c r="E67" s="48">
        <v>5188</v>
      </c>
      <c r="F67" s="48"/>
      <c r="G67" s="48">
        <v>5188</v>
      </c>
      <c r="H67" s="48">
        <v>144.1111111111112</v>
      </c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>
        <f t="shared" si="11"/>
        <v>0</v>
      </c>
      <c r="V67" s="48">
        <f t="shared" si="12"/>
        <v>144.1111111111112</v>
      </c>
      <c r="W67" s="48"/>
    </row>
    <row r="68" spans="1:23" s="44" customFormat="1" ht="12.75" customHeight="1">
      <c r="A68" s="43">
        <v>41156</v>
      </c>
      <c r="B68" s="40"/>
      <c r="C68" s="41" t="s">
        <v>217</v>
      </c>
      <c r="D68" s="46"/>
      <c r="E68" s="48">
        <v>8694.8700000000008</v>
      </c>
      <c r="F68" s="48"/>
      <c r="G68" s="48">
        <v>8694.8700000000008</v>
      </c>
      <c r="H68" s="48">
        <v>193.2193333333355</v>
      </c>
      <c r="I68" s="48">
        <v>144.9145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>
        <f t="shared" si="11"/>
        <v>144.9145</v>
      </c>
      <c r="V68" s="48">
        <f t="shared" si="12"/>
        <v>48.304833333335495</v>
      </c>
      <c r="W68" s="48"/>
    </row>
    <row r="69" spans="1:23" ht="12.75" customHeight="1">
      <c r="A69" s="43">
        <v>41177</v>
      </c>
      <c r="C69" s="41" t="s">
        <v>217</v>
      </c>
      <c r="D69" s="46"/>
      <c r="E69" s="48">
        <f>367.75/1.12</f>
        <v>328.34821428571428</v>
      </c>
      <c r="F69" s="48"/>
      <c r="G69" s="48">
        <f>367.75/1.12</f>
        <v>328.34821428571428</v>
      </c>
      <c r="H69" s="48">
        <v>16.417410714285666</v>
      </c>
      <c r="I69" s="48">
        <v>5.4724702380952381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>
        <f t="shared" si="11"/>
        <v>5.4724702380952381</v>
      </c>
      <c r="V69" s="48">
        <f t="shared" si="12"/>
        <v>10.944940476190428</v>
      </c>
      <c r="W69" s="48"/>
    </row>
    <row r="70" spans="1:23" ht="12.75" customHeight="1">
      <c r="A70" s="43">
        <v>41206</v>
      </c>
      <c r="C70" s="41" t="s">
        <v>217</v>
      </c>
      <c r="D70" s="46"/>
      <c r="E70" s="48">
        <v>124.75</v>
      </c>
      <c r="F70" s="48"/>
      <c r="G70" s="48">
        <v>124.75</v>
      </c>
      <c r="H70" s="48">
        <v>9.7027777777777864</v>
      </c>
      <c r="I70" s="48">
        <v>2.0791666666666666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>
        <f t="shared" si="11"/>
        <v>2.0791666666666666</v>
      </c>
      <c r="V70" s="48">
        <f t="shared" si="12"/>
        <v>7.6236111111111198</v>
      </c>
      <c r="W70" s="48"/>
    </row>
    <row r="71" spans="1:23" ht="12.75" hidden="1" customHeight="1">
      <c r="D71" s="46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</row>
    <row r="72" spans="1:23" ht="12.75" customHeight="1">
      <c r="A72" s="39"/>
      <c r="B72" s="223"/>
      <c r="C72" s="44"/>
      <c r="D72" s="44"/>
      <c r="E72" s="225">
        <f>SUM(E63:E71)</f>
        <v>69759.558214285717</v>
      </c>
      <c r="F72" s="225"/>
      <c r="G72" s="225">
        <f>SUM(G63:G71)</f>
        <v>69759.558214285717</v>
      </c>
      <c r="H72" s="225">
        <v>468.48157738095404</v>
      </c>
      <c r="I72" s="225">
        <v>340.40613690476192</v>
      </c>
      <c r="J72" s="225">
        <f t="shared" ref="J72:V72" si="13">SUM(J63:J71)</f>
        <v>0</v>
      </c>
      <c r="K72" s="225">
        <f t="shared" si="13"/>
        <v>0</v>
      </c>
      <c r="L72" s="225">
        <f t="shared" si="13"/>
        <v>0</v>
      </c>
      <c r="M72" s="225">
        <f t="shared" si="13"/>
        <v>0</v>
      </c>
      <c r="N72" s="225">
        <f t="shared" si="13"/>
        <v>0</v>
      </c>
      <c r="O72" s="225">
        <f t="shared" si="13"/>
        <v>0</v>
      </c>
      <c r="P72" s="225">
        <f t="shared" si="13"/>
        <v>0</v>
      </c>
      <c r="Q72" s="225">
        <f t="shared" si="13"/>
        <v>0</v>
      </c>
      <c r="R72" s="225">
        <f t="shared" si="13"/>
        <v>0</v>
      </c>
      <c r="S72" s="225">
        <f t="shared" si="13"/>
        <v>0</v>
      </c>
      <c r="T72" s="225">
        <f t="shared" si="13"/>
        <v>0</v>
      </c>
      <c r="U72" s="225">
        <f t="shared" si="13"/>
        <v>231.23613690476193</v>
      </c>
      <c r="V72" s="232">
        <f t="shared" si="13"/>
        <v>237.24766269841442</v>
      </c>
      <c r="W72" s="49"/>
    </row>
    <row r="73" spans="1:23" ht="12.75" customHeight="1"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48"/>
    </row>
    <row r="74" spans="1:23" ht="12.75" customHeight="1">
      <c r="E74" s="466"/>
      <c r="F74" s="466"/>
      <c r="G74" s="466"/>
    </row>
    <row r="75" spans="1:23" ht="12.75" customHeight="1">
      <c r="W75" s="466"/>
    </row>
  </sheetData>
  <phoneticPr fontId="36" type="noConversion"/>
  <pageMargins left="0.25" right="0.19" top="0.22" bottom="0" header="0.28000000000000003" footer="0.22"/>
  <pageSetup paperSize="9" fitToHeight="2" orientation="portrait" horizontalDpi="4294967293" r:id="rId1"/>
  <headerFooter alignWithMargins="0"/>
  <rowBreaks count="1" manualBreakCount="1">
    <brk id="57" max="21" man="1"/>
  </rowBreaks>
  <colBreaks count="1" manualBreakCount="1">
    <brk id="8" max="73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51"/>
  </sheetPr>
  <dimension ref="A1:EK224"/>
  <sheetViews>
    <sheetView workbookViewId="0">
      <pane xSplit="2" ySplit="6" topLeftCell="C85" activePane="bottomRight" state="frozen"/>
      <selection pane="topRight" activeCell="D1" sqref="D1"/>
      <selection pane="bottomLeft" activeCell="A7" sqref="A7"/>
      <selection pane="bottomRight" activeCell="AG100" sqref="AG100"/>
    </sheetView>
  </sheetViews>
  <sheetFormatPr defaultRowHeight="15"/>
  <cols>
    <col min="1" max="1" width="21.5703125" style="52" customWidth="1"/>
    <col min="2" max="2" width="16.5703125" style="53" customWidth="1"/>
    <col min="3" max="3" width="12.5703125" style="54" customWidth="1"/>
    <col min="4" max="4" width="16" style="53" customWidth="1"/>
    <col min="5" max="5" width="16" style="54" hidden="1" customWidth="1"/>
    <col min="6" max="8" width="16" style="53" hidden="1" customWidth="1"/>
    <col min="9" max="9" width="16" style="54" hidden="1" customWidth="1"/>
    <col min="10" max="10" width="20.28515625" style="53" hidden="1" customWidth="1"/>
    <col min="11" max="11" width="16" style="54" hidden="1" customWidth="1"/>
    <col min="12" max="12" width="16" style="53" hidden="1" customWidth="1"/>
    <col min="13" max="13" width="16" style="54" hidden="1" customWidth="1"/>
    <col min="14" max="14" width="16" style="53" hidden="1" customWidth="1"/>
    <col min="15" max="15" width="16" style="54" hidden="1" customWidth="1"/>
    <col min="16" max="16" width="16" style="53" hidden="1" customWidth="1"/>
    <col min="17" max="17" width="16" style="54" hidden="1" customWidth="1"/>
    <col min="18" max="18" width="16" style="53" hidden="1" customWidth="1"/>
    <col min="19" max="19" width="16" style="54" hidden="1" customWidth="1"/>
    <col min="20" max="20" width="16" style="53" hidden="1" customWidth="1"/>
    <col min="21" max="21" width="16" style="54" hidden="1" customWidth="1"/>
    <col min="22" max="22" width="16" style="53" hidden="1" customWidth="1"/>
    <col min="23" max="23" width="16" style="54" hidden="1" customWidth="1"/>
    <col min="24" max="24" width="16" style="53" hidden="1" customWidth="1"/>
    <col min="25" max="25" width="16" style="54" hidden="1" customWidth="1"/>
    <col min="26" max="26" width="16" style="53" hidden="1" customWidth="1"/>
    <col min="27" max="27" width="17.28515625" style="55" customWidth="1"/>
    <col min="28" max="28" width="18.85546875" style="56" customWidth="1"/>
    <col min="29" max="33" width="9.140625" style="56"/>
    <col min="34" max="35" width="9.140625" style="463"/>
    <col min="36" max="16384" width="9.140625" style="56"/>
  </cols>
  <sheetData>
    <row r="1" spans="1:33">
      <c r="A1" s="52" t="s">
        <v>238</v>
      </c>
    </row>
    <row r="2" spans="1:33">
      <c r="A2" s="52" t="s">
        <v>52</v>
      </c>
    </row>
    <row r="3" spans="1:33">
      <c r="A3" s="52" t="s">
        <v>506</v>
      </c>
    </row>
    <row r="4" spans="1:33" s="57" customFormat="1" ht="12.75">
      <c r="A4" s="57" t="s">
        <v>82</v>
      </c>
      <c r="C4" s="205"/>
      <c r="E4" s="205"/>
      <c r="I4" s="205"/>
      <c r="K4" s="205"/>
      <c r="M4" s="205"/>
      <c r="O4" s="205"/>
      <c r="Q4" s="205"/>
      <c r="S4" s="205"/>
      <c r="U4" s="205"/>
      <c r="W4" s="205"/>
      <c r="Y4" s="205"/>
      <c r="AA4" s="58"/>
    </row>
    <row r="5" spans="1:33" s="57" customFormat="1" ht="12.75" customHeight="1">
      <c r="A5" s="206" t="s">
        <v>239</v>
      </c>
      <c r="B5" s="207" t="s">
        <v>240</v>
      </c>
      <c r="C5" s="551" t="s">
        <v>507</v>
      </c>
      <c r="D5" s="552"/>
      <c r="E5" s="551" t="s">
        <v>508</v>
      </c>
      <c r="F5" s="552"/>
      <c r="G5" s="551" t="s">
        <v>509</v>
      </c>
      <c r="H5" s="552"/>
      <c r="I5" s="551" t="s">
        <v>510</v>
      </c>
      <c r="J5" s="552"/>
      <c r="K5" s="551" t="s">
        <v>511</v>
      </c>
      <c r="L5" s="552"/>
      <c r="M5" s="551" t="s">
        <v>512</v>
      </c>
      <c r="N5" s="552"/>
      <c r="O5" s="551" t="s">
        <v>513</v>
      </c>
      <c r="P5" s="552"/>
      <c r="Q5" s="551" t="s">
        <v>514</v>
      </c>
      <c r="R5" s="552"/>
      <c r="S5" s="551" t="s">
        <v>515</v>
      </c>
      <c r="T5" s="552"/>
      <c r="U5" s="551" t="s">
        <v>516</v>
      </c>
      <c r="V5" s="552"/>
      <c r="W5" s="551" t="s">
        <v>517</v>
      </c>
      <c r="X5" s="552"/>
      <c r="Y5" s="551" t="s">
        <v>518</v>
      </c>
      <c r="Z5" s="552"/>
      <c r="AA5" s="208" t="s">
        <v>331</v>
      </c>
      <c r="AB5" s="209" t="s">
        <v>284</v>
      </c>
    </row>
    <row r="6" spans="1:33" s="57" customFormat="1" ht="12.75">
      <c r="A6" s="210"/>
      <c r="B6" s="211"/>
      <c r="C6" s="212" t="s">
        <v>282</v>
      </c>
      <c r="D6" s="211" t="s">
        <v>283</v>
      </c>
      <c r="E6" s="212" t="s">
        <v>282</v>
      </c>
      <c r="F6" s="211" t="s">
        <v>283</v>
      </c>
      <c r="G6" s="212" t="s">
        <v>282</v>
      </c>
      <c r="H6" s="211" t="s">
        <v>283</v>
      </c>
      <c r="I6" s="212" t="s">
        <v>282</v>
      </c>
      <c r="J6" s="211" t="s">
        <v>283</v>
      </c>
      <c r="K6" s="212" t="s">
        <v>282</v>
      </c>
      <c r="L6" s="211" t="s">
        <v>283</v>
      </c>
      <c r="M6" s="212" t="s">
        <v>282</v>
      </c>
      <c r="N6" s="211" t="s">
        <v>283</v>
      </c>
      <c r="O6" s="212" t="s">
        <v>282</v>
      </c>
      <c r="P6" s="211" t="s">
        <v>283</v>
      </c>
      <c r="Q6" s="212" t="s">
        <v>282</v>
      </c>
      <c r="R6" s="211" t="s">
        <v>283</v>
      </c>
      <c r="S6" s="212" t="s">
        <v>282</v>
      </c>
      <c r="T6" s="211" t="s">
        <v>283</v>
      </c>
      <c r="U6" s="212" t="s">
        <v>282</v>
      </c>
      <c r="V6" s="211" t="s">
        <v>283</v>
      </c>
      <c r="W6" s="212" t="s">
        <v>282</v>
      </c>
      <c r="X6" s="211" t="s">
        <v>283</v>
      </c>
      <c r="Y6" s="212" t="s">
        <v>282</v>
      </c>
      <c r="Z6" s="211" t="s">
        <v>283</v>
      </c>
      <c r="AA6" s="213"/>
      <c r="AB6" s="214" t="s">
        <v>285</v>
      </c>
    </row>
    <row r="7" spans="1:33">
      <c r="A7" s="215" t="s">
        <v>245</v>
      </c>
      <c r="B7" s="216">
        <v>3800</v>
      </c>
      <c r="C7" s="217">
        <v>1</v>
      </c>
      <c r="D7" s="216">
        <f t="shared" ref="D7:D70" si="0">C7*B7</f>
        <v>3800</v>
      </c>
      <c r="E7" s="217"/>
      <c r="F7" s="216">
        <f t="shared" ref="F7:F70" si="1">E7*B7</f>
        <v>0</v>
      </c>
      <c r="G7" s="217"/>
      <c r="H7" s="216">
        <f t="shared" ref="H7:H70" si="2">G7*B7</f>
        <v>0</v>
      </c>
      <c r="I7" s="217"/>
      <c r="J7" s="216">
        <f t="shared" ref="J7:J70" si="3">I7*B7</f>
        <v>0</v>
      </c>
      <c r="K7" s="217"/>
      <c r="L7" s="216">
        <f t="shared" ref="L7:L70" si="4">B7*K7</f>
        <v>0</v>
      </c>
      <c r="M7" s="217"/>
      <c r="N7" s="216">
        <f t="shared" ref="N7:N70" si="5">M7*B7</f>
        <v>0</v>
      </c>
      <c r="O7" s="217"/>
      <c r="P7" s="216">
        <f t="shared" ref="P7:P70" si="6">B7*O7</f>
        <v>0</v>
      </c>
      <c r="Q7" s="217"/>
      <c r="R7" s="216">
        <f>Q7*B7</f>
        <v>0</v>
      </c>
      <c r="S7" s="217"/>
      <c r="T7" s="216">
        <f>S7*B7</f>
        <v>0</v>
      </c>
      <c r="U7" s="217"/>
      <c r="V7" s="216">
        <f>U7*B7</f>
        <v>0</v>
      </c>
      <c r="W7" s="217"/>
      <c r="X7" s="216">
        <f>W7*B7</f>
        <v>0</v>
      </c>
      <c r="Y7" s="217"/>
      <c r="Z7" s="216">
        <f>Y7*B7</f>
        <v>0</v>
      </c>
      <c r="AA7" s="217">
        <f t="shared" ref="AA7:AB22" si="7">C7+E7+G7+I7+K7+M7+O7+Q7+S7+U7+W7+Y7</f>
        <v>1</v>
      </c>
      <c r="AB7" s="59">
        <f t="shared" si="7"/>
        <v>3800</v>
      </c>
      <c r="AF7" s="60"/>
    </row>
    <row r="8" spans="1:33">
      <c r="A8" s="215" t="s">
        <v>423</v>
      </c>
      <c r="B8" s="216">
        <v>4150</v>
      </c>
      <c r="C8" s="217"/>
      <c r="D8" s="216">
        <f t="shared" si="0"/>
        <v>0</v>
      </c>
      <c r="E8" s="217"/>
      <c r="F8" s="216">
        <f t="shared" si="1"/>
        <v>0</v>
      </c>
      <c r="G8" s="217"/>
      <c r="H8" s="216">
        <f t="shared" si="2"/>
        <v>0</v>
      </c>
      <c r="I8" s="217"/>
      <c r="J8" s="216">
        <f t="shared" si="3"/>
        <v>0</v>
      </c>
      <c r="K8" s="505"/>
      <c r="L8" s="216">
        <f t="shared" si="4"/>
        <v>0</v>
      </c>
      <c r="M8" s="217"/>
      <c r="N8" s="216">
        <f t="shared" si="5"/>
        <v>0</v>
      </c>
      <c r="O8" s="217"/>
      <c r="P8" s="216">
        <f t="shared" si="6"/>
        <v>0</v>
      </c>
      <c r="Q8" s="217"/>
      <c r="R8" s="216">
        <f t="shared" ref="R8:R71" si="8">Q8*B8</f>
        <v>0</v>
      </c>
      <c r="S8" s="217"/>
      <c r="T8" s="216">
        <f t="shared" ref="T8:T71" si="9">S8*B8</f>
        <v>0</v>
      </c>
      <c r="U8" s="217"/>
      <c r="V8" s="216">
        <f>U8*B8</f>
        <v>0</v>
      </c>
      <c r="W8" s="217"/>
      <c r="X8" s="216">
        <f t="shared" ref="X8:X71" si="10">W8*B8</f>
        <v>0</v>
      </c>
      <c r="Y8" s="217"/>
      <c r="Z8" s="216">
        <f t="shared" ref="Z8:Z71" si="11">Y8*B8</f>
        <v>0</v>
      </c>
      <c r="AA8" s="217">
        <f t="shared" si="7"/>
        <v>0</v>
      </c>
      <c r="AB8" s="59">
        <f t="shared" si="7"/>
        <v>0</v>
      </c>
      <c r="AF8" s="60"/>
    </row>
    <row r="9" spans="1:33">
      <c r="A9" s="215" t="s">
        <v>242</v>
      </c>
      <c r="B9" s="216">
        <v>2150</v>
      </c>
      <c r="C9" s="217"/>
      <c r="D9" s="216">
        <f t="shared" si="0"/>
        <v>0</v>
      </c>
      <c r="E9" s="217"/>
      <c r="F9" s="216">
        <f t="shared" si="1"/>
        <v>0</v>
      </c>
      <c r="G9" s="217"/>
      <c r="H9" s="216">
        <f t="shared" si="2"/>
        <v>0</v>
      </c>
      <c r="I9" s="217"/>
      <c r="J9" s="216">
        <f t="shared" si="3"/>
        <v>0</v>
      </c>
      <c r="K9" s="505"/>
      <c r="L9" s="216">
        <f t="shared" si="4"/>
        <v>0</v>
      </c>
      <c r="M9" s="217"/>
      <c r="N9" s="216">
        <f t="shared" si="5"/>
        <v>0</v>
      </c>
      <c r="O9" s="217"/>
      <c r="P9" s="216">
        <f t="shared" si="6"/>
        <v>0</v>
      </c>
      <c r="Q9" s="217"/>
      <c r="R9" s="216">
        <f t="shared" si="8"/>
        <v>0</v>
      </c>
      <c r="S9" s="217"/>
      <c r="T9" s="216">
        <f t="shared" si="9"/>
        <v>0</v>
      </c>
      <c r="U9" s="217"/>
      <c r="V9" s="216">
        <f t="shared" ref="V9:V72" si="12">U9*B9</f>
        <v>0</v>
      </c>
      <c r="W9" s="217"/>
      <c r="X9" s="216">
        <f t="shared" si="10"/>
        <v>0</v>
      </c>
      <c r="Y9" s="217"/>
      <c r="Z9" s="216">
        <f t="shared" si="11"/>
        <v>0</v>
      </c>
      <c r="AA9" s="217">
        <f t="shared" si="7"/>
        <v>0</v>
      </c>
      <c r="AB9" s="59">
        <f t="shared" si="7"/>
        <v>0</v>
      </c>
      <c r="AF9" s="60"/>
    </row>
    <row r="10" spans="1:33">
      <c r="A10" s="215" t="s">
        <v>371</v>
      </c>
      <c r="B10" s="216">
        <v>2550</v>
      </c>
      <c r="C10" s="217"/>
      <c r="D10" s="216">
        <f t="shared" si="0"/>
        <v>0</v>
      </c>
      <c r="E10" s="217"/>
      <c r="F10" s="216">
        <f t="shared" si="1"/>
        <v>0</v>
      </c>
      <c r="G10" s="217"/>
      <c r="H10" s="216">
        <f t="shared" si="2"/>
        <v>0</v>
      </c>
      <c r="I10" s="217"/>
      <c r="J10" s="216">
        <f t="shared" si="3"/>
        <v>0</v>
      </c>
      <c r="K10" s="505"/>
      <c r="L10" s="216">
        <f t="shared" si="4"/>
        <v>0</v>
      </c>
      <c r="M10" s="217"/>
      <c r="N10" s="216">
        <f t="shared" si="5"/>
        <v>0</v>
      </c>
      <c r="O10" s="217"/>
      <c r="P10" s="216">
        <f t="shared" si="6"/>
        <v>0</v>
      </c>
      <c r="Q10" s="217"/>
      <c r="R10" s="216">
        <f t="shared" si="8"/>
        <v>0</v>
      </c>
      <c r="S10" s="217"/>
      <c r="T10" s="216">
        <f t="shared" si="9"/>
        <v>0</v>
      </c>
      <c r="U10" s="217"/>
      <c r="V10" s="216">
        <f t="shared" si="12"/>
        <v>0</v>
      </c>
      <c r="W10" s="217"/>
      <c r="X10" s="216">
        <f t="shared" si="10"/>
        <v>0</v>
      </c>
      <c r="Y10" s="217"/>
      <c r="Z10" s="216">
        <f t="shared" si="11"/>
        <v>0</v>
      </c>
      <c r="AA10" s="217">
        <f t="shared" si="7"/>
        <v>0</v>
      </c>
      <c r="AB10" s="59">
        <f t="shared" si="7"/>
        <v>0</v>
      </c>
      <c r="AF10" s="60"/>
    </row>
    <row r="11" spans="1:33">
      <c r="A11" s="215" t="s">
        <v>432</v>
      </c>
      <c r="B11" s="216">
        <v>3000</v>
      </c>
      <c r="C11" s="217">
        <v>5</v>
      </c>
      <c r="D11" s="216">
        <f t="shared" si="0"/>
        <v>15000</v>
      </c>
      <c r="E11" s="217"/>
      <c r="F11" s="216">
        <f t="shared" si="1"/>
        <v>0</v>
      </c>
      <c r="G11" s="217"/>
      <c r="H11" s="216">
        <f t="shared" si="2"/>
        <v>0</v>
      </c>
      <c r="I11" s="217"/>
      <c r="J11" s="216">
        <f t="shared" si="3"/>
        <v>0</v>
      </c>
      <c r="K11" s="505"/>
      <c r="L11" s="216">
        <f t="shared" si="4"/>
        <v>0</v>
      </c>
      <c r="M11" s="217"/>
      <c r="N11" s="216">
        <f t="shared" si="5"/>
        <v>0</v>
      </c>
      <c r="O11" s="217"/>
      <c r="P11" s="216">
        <f t="shared" si="6"/>
        <v>0</v>
      </c>
      <c r="Q11" s="217"/>
      <c r="R11" s="216">
        <f t="shared" si="8"/>
        <v>0</v>
      </c>
      <c r="S11" s="217"/>
      <c r="T11" s="216">
        <f t="shared" si="9"/>
        <v>0</v>
      </c>
      <c r="U11" s="217"/>
      <c r="V11" s="216">
        <f t="shared" si="12"/>
        <v>0</v>
      </c>
      <c r="W11" s="217"/>
      <c r="X11" s="216">
        <f t="shared" si="10"/>
        <v>0</v>
      </c>
      <c r="Y11" s="217"/>
      <c r="Z11" s="216">
        <f t="shared" si="11"/>
        <v>0</v>
      </c>
      <c r="AA11" s="217">
        <f t="shared" si="7"/>
        <v>5</v>
      </c>
      <c r="AB11" s="59">
        <f t="shared" si="7"/>
        <v>15000</v>
      </c>
      <c r="AF11" s="60"/>
    </row>
    <row r="12" spans="1:33">
      <c r="A12" s="215" t="s">
        <v>372</v>
      </c>
      <c r="B12" s="216">
        <v>7200</v>
      </c>
      <c r="C12" s="217"/>
      <c r="D12" s="216">
        <f t="shared" si="0"/>
        <v>0</v>
      </c>
      <c r="E12" s="217"/>
      <c r="F12" s="216">
        <f t="shared" si="1"/>
        <v>0</v>
      </c>
      <c r="G12" s="217"/>
      <c r="H12" s="216">
        <f t="shared" si="2"/>
        <v>0</v>
      </c>
      <c r="I12" s="217"/>
      <c r="J12" s="216">
        <f t="shared" si="3"/>
        <v>0</v>
      </c>
      <c r="K12" s="217"/>
      <c r="L12" s="216">
        <f t="shared" si="4"/>
        <v>0</v>
      </c>
      <c r="M12" s="217"/>
      <c r="N12" s="216">
        <f t="shared" si="5"/>
        <v>0</v>
      </c>
      <c r="O12" s="217"/>
      <c r="P12" s="216">
        <f t="shared" si="6"/>
        <v>0</v>
      </c>
      <c r="Q12" s="217"/>
      <c r="R12" s="216">
        <f t="shared" si="8"/>
        <v>0</v>
      </c>
      <c r="S12" s="217"/>
      <c r="T12" s="216">
        <f t="shared" si="9"/>
        <v>0</v>
      </c>
      <c r="U12" s="217"/>
      <c r="V12" s="216">
        <f t="shared" si="12"/>
        <v>0</v>
      </c>
      <c r="W12" s="217"/>
      <c r="X12" s="216">
        <f t="shared" si="10"/>
        <v>0</v>
      </c>
      <c r="Y12" s="217"/>
      <c r="Z12" s="216">
        <f t="shared" si="11"/>
        <v>0</v>
      </c>
      <c r="AA12" s="217">
        <f t="shared" si="7"/>
        <v>0</v>
      </c>
      <c r="AB12" s="59">
        <f t="shared" si="7"/>
        <v>0</v>
      </c>
      <c r="AF12" s="60"/>
    </row>
    <row r="13" spans="1:33">
      <c r="A13" s="215" t="s">
        <v>373</v>
      </c>
      <c r="B13" s="216">
        <v>8200</v>
      </c>
      <c r="C13" s="217"/>
      <c r="D13" s="216">
        <f t="shared" si="0"/>
        <v>0</v>
      </c>
      <c r="E13" s="217"/>
      <c r="F13" s="216">
        <f t="shared" si="1"/>
        <v>0</v>
      </c>
      <c r="G13" s="217"/>
      <c r="H13" s="216">
        <f t="shared" si="2"/>
        <v>0</v>
      </c>
      <c r="I13" s="217"/>
      <c r="J13" s="216">
        <f t="shared" si="3"/>
        <v>0</v>
      </c>
      <c r="K13" s="505"/>
      <c r="L13" s="216">
        <f t="shared" si="4"/>
        <v>0</v>
      </c>
      <c r="M13" s="217"/>
      <c r="N13" s="216">
        <f t="shared" si="5"/>
        <v>0</v>
      </c>
      <c r="O13" s="217"/>
      <c r="P13" s="216">
        <f t="shared" si="6"/>
        <v>0</v>
      </c>
      <c r="Q13" s="217"/>
      <c r="R13" s="216">
        <f t="shared" si="8"/>
        <v>0</v>
      </c>
      <c r="S13" s="217"/>
      <c r="T13" s="216">
        <f t="shared" si="9"/>
        <v>0</v>
      </c>
      <c r="U13" s="217"/>
      <c r="V13" s="216">
        <f t="shared" si="12"/>
        <v>0</v>
      </c>
      <c r="W13" s="217"/>
      <c r="X13" s="216">
        <f t="shared" si="10"/>
        <v>0</v>
      </c>
      <c r="Y13" s="217"/>
      <c r="Z13" s="216">
        <f t="shared" si="11"/>
        <v>0</v>
      </c>
      <c r="AA13" s="217">
        <f t="shared" si="7"/>
        <v>0</v>
      </c>
      <c r="AB13" s="59">
        <f t="shared" si="7"/>
        <v>0</v>
      </c>
      <c r="AF13" s="60"/>
    </row>
    <row r="14" spans="1:33">
      <c r="A14" s="215" t="s">
        <v>247</v>
      </c>
      <c r="B14" s="216">
        <v>1016.27</v>
      </c>
      <c r="C14" s="217"/>
      <c r="D14" s="216">
        <f t="shared" si="0"/>
        <v>0</v>
      </c>
      <c r="E14" s="217"/>
      <c r="F14" s="216">
        <f t="shared" si="1"/>
        <v>0</v>
      </c>
      <c r="G14" s="217"/>
      <c r="H14" s="216">
        <f t="shared" si="2"/>
        <v>0</v>
      </c>
      <c r="I14" s="217"/>
      <c r="J14" s="216">
        <f t="shared" si="3"/>
        <v>0</v>
      </c>
      <c r="K14" s="217"/>
      <c r="L14" s="216">
        <f t="shared" si="4"/>
        <v>0</v>
      </c>
      <c r="M14" s="217"/>
      <c r="N14" s="216">
        <f t="shared" si="5"/>
        <v>0</v>
      </c>
      <c r="O14" s="217"/>
      <c r="P14" s="216">
        <f t="shared" si="6"/>
        <v>0</v>
      </c>
      <c r="Q14" s="217"/>
      <c r="R14" s="216">
        <f t="shared" si="8"/>
        <v>0</v>
      </c>
      <c r="S14" s="217"/>
      <c r="T14" s="216">
        <f t="shared" si="9"/>
        <v>0</v>
      </c>
      <c r="U14" s="217"/>
      <c r="V14" s="216">
        <f t="shared" si="12"/>
        <v>0</v>
      </c>
      <c r="W14" s="217"/>
      <c r="X14" s="216">
        <f t="shared" si="10"/>
        <v>0</v>
      </c>
      <c r="Y14" s="217"/>
      <c r="Z14" s="216">
        <f t="shared" si="11"/>
        <v>0</v>
      </c>
      <c r="AA14" s="217">
        <f>C14+E14+G14+I14+K14+M14+O14+Q14+S14+U14+W14+Y14</f>
        <v>0</v>
      </c>
      <c r="AB14" s="59">
        <f t="shared" si="7"/>
        <v>0</v>
      </c>
      <c r="AF14" s="61"/>
    </row>
    <row r="15" spans="1:33">
      <c r="A15" s="215" t="s">
        <v>272</v>
      </c>
      <c r="B15" s="216">
        <v>1062.47</v>
      </c>
      <c r="C15" s="217"/>
      <c r="D15" s="216">
        <f t="shared" si="0"/>
        <v>0</v>
      </c>
      <c r="E15" s="217"/>
      <c r="F15" s="216">
        <f t="shared" si="1"/>
        <v>0</v>
      </c>
      <c r="G15" s="217"/>
      <c r="H15" s="216">
        <f t="shared" si="2"/>
        <v>0</v>
      </c>
      <c r="I15" s="217"/>
      <c r="J15" s="216">
        <f t="shared" si="3"/>
        <v>0</v>
      </c>
      <c r="K15" s="217"/>
      <c r="L15" s="216">
        <f t="shared" si="4"/>
        <v>0</v>
      </c>
      <c r="M15" s="217"/>
      <c r="N15" s="216">
        <f t="shared" si="5"/>
        <v>0</v>
      </c>
      <c r="O15" s="217"/>
      <c r="P15" s="216">
        <f t="shared" si="6"/>
        <v>0</v>
      </c>
      <c r="Q15" s="217"/>
      <c r="R15" s="216">
        <f t="shared" si="8"/>
        <v>0</v>
      </c>
      <c r="S15" s="217"/>
      <c r="T15" s="216">
        <f t="shared" si="9"/>
        <v>0</v>
      </c>
      <c r="U15" s="217"/>
      <c r="V15" s="216">
        <f t="shared" si="12"/>
        <v>0</v>
      </c>
      <c r="W15" s="217"/>
      <c r="X15" s="216">
        <f t="shared" si="10"/>
        <v>0</v>
      </c>
      <c r="Y15" s="217"/>
      <c r="Z15" s="216">
        <f t="shared" si="11"/>
        <v>0</v>
      </c>
      <c r="AA15" s="217">
        <f t="shared" si="7"/>
        <v>0</v>
      </c>
      <c r="AB15" s="59">
        <f t="shared" si="7"/>
        <v>0</v>
      </c>
      <c r="AF15" s="61"/>
    </row>
    <row r="16" spans="1:33">
      <c r="A16" s="215" t="s">
        <v>274</v>
      </c>
      <c r="B16" s="216">
        <v>3487.67</v>
      </c>
      <c r="C16" s="217"/>
      <c r="D16" s="216">
        <f t="shared" si="0"/>
        <v>0</v>
      </c>
      <c r="E16" s="217"/>
      <c r="F16" s="216">
        <f t="shared" si="1"/>
        <v>0</v>
      </c>
      <c r="G16" s="217"/>
      <c r="H16" s="216">
        <f t="shared" si="2"/>
        <v>0</v>
      </c>
      <c r="I16" s="217"/>
      <c r="J16" s="216">
        <f t="shared" si="3"/>
        <v>0</v>
      </c>
      <c r="K16" s="217"/>
      <c r="L16" s="216">
        <f t="shared" si="4"/>
        <v>0</v>
      </c>
      <c r="M16" s="217"/>
      <c r="N16" s="216">
        <f t="shared" si="5"/>
        <v>0</v>
      </c>
      <c r="O16" s="217"/>
      <c r="P16" s="216">
        <f t="shared" si="6"/>
        <v>0</v>
      </c>
      <c r="Q16" s="217"/>
      <c r="R16" s="216">
        <f t="shared" si="8"/>
        <v>0</v>
      </c>
      <c r="S16" s="217"/>
      <c r="T16" s="216">
        <f t="shared" si="9"/>
        <v>0</v>
      </c>
      <c r="U16" s="217"/>
      <c r="V16" s="216">
        <f t="shared" si="12"/>
        <v>0</v>
      </c>
      <c r="W16" s="217"/>
      <c r="X16" s="216">
        <f t="shared" si="10"/>
        <v>0</v>
      </c>
      <c r="Y16" s="217"/>
      <c r="Z16" s="216">
        <f t="shared" si="11"/>
        <v>0</v>
      </c>
      <c r="AA16" s="217">
        <f t="shared" si="7"/>
        <v>0</v>
      </c>
      <c r="AB16" s="59">
        <f t="shared" si="7"/>
        <v>0</v>
      </c>
      <c r="AF16" s="61"/>
      <c r="AG16" s="467"/>
    </row>
    <row r="17" spans="1:33">
      <c r="A17" s="215" t="s">
        <v>257</v>
      </c>
      <c r="B17" s="216">
        <v>4619.43</v>
      </c>
      <c r="C17" s="217"/>
      <c r="D17" s="216">
        <f t="shared" si="0"/>
        <v>0</v>
      </c>
      <c r="E17" s="217"/>
      <c r="F17" s="216">
        <f t="shared" si="1"/>
        <v>0</v>
      </c>
      <c r="G17" s="217"/>
      <c r="H17" s="216">
        <f t="shared" si="2"/>
        <v>0</v>
      </c>
      <c r="I17" s="217"/>
      <c r="J17" s="216">
        <f t="shared" si="3"/>
        <v>0</v>
      </c>
      <c r="K17" s="217"/>
      <c r="L17" s="216">
        <f t="shared" si="4"/>
        <v>0</v>
      </c>
      <c r="M17" s="217"/>
      <c r="N17" s="216">
        <f t="shared" si="5"/>
        <v>0</v>
      </c>
      <c r="O17" s="217"/>
      <c r="P17" s="216">
        <f t="shared" si="6"/>
        <v>0</v>
      </c>
      <c r="Q17" s="217"/>
      <c r="R17" s="216">
        <f t="shared" si="8"/>
        <v>0</v>
      </c>
      <c r="S17" s="217"/>
      <c r="T17" s="216">
        <f t="shared" si="9"/>
        <v>0</v>
      </c>
      <c r="U17" s="217"/>
      <c r="V17" s="216">
        <f t="shared" si="12"/>
        <v>0</v>
      </c>
      <c r="W17" s="217"/>
      <c r="X17" s="216">
        <f t="shared" si="10"/>
        <v>0</v>
      </c>
      <c r="Y17" s="217"/>
      <c r="Z17" s="216">
        <f t="shared" si="11"/>
        <v>0</v>
      </c>
      <c r="AA17" s="217">
        <f t="shared" si="7"/>
        <v>0</v>
      </c>
      <c r="AB17" s="59">
        <f t="shared" si="7"/>
        <v>0</v>
      </c>
      <c r="AF17" s="61"/>
      <c r="AG17" s="467"/>
    </row>
    <row r="18" spans="1:33">
      <c r="A18" s="215" t="s">
        <v>269</v>
      </c>
      <c r="B18" s="218">
        <v>2725.46</v>
      </c>
      <c r="C18" s="219"/>
      <c r="D18" s="216">
        <f t="shared" si="0"/>
        <v>0</v>
      </c>
      <c r="E18" s="217"/>
      <c r="F18" s="216">
        <f t="shared" si="1"/>
        <v>0</v>
      </c>
      <c r="G18" s="217"/>
      <c r="H18" s="216">
        <f t="shared" si="2"/>
        <v>0</v>
      </c>
      <c r="I18" s="217"/>
      <c r="J18" s="216">
        <f t="shared" si="3"/>
        <v>0</v>
      </c>
      <c r="K18" s="217"/>
      <c r="L18" s="216">
        <f t="shared" si="4"/>
        <v>0</v>
      </c>
      <c r="M18" s="217"/>
      <c r="N18" s="216">
        <f t="shared" si="5"/>
        <v>0</v>
      </c>
      <c r="O18" s="217"/>
      <c r="P18" s="216">
        <f t="shared" si="6"/>
        <v>0</v>
      </c>
      <c r="Q18" s="217"/>
      <c r="R18" s="216">
        <f t="shared" si="8"/>
        <v>0</v>
      </c>
      <c r="S18" s="217"/>
      <c r="T18" s="216">
        <f t="shared" si="9"/>
        <v>0</v>
      </c>
      <c r="U18" s="217"/>
      <c r="V18" s="216">
        <f t="shared" si="12"/>
        <v>0</v>
      </c>
      <c r="W18" s="217"/>
      <c r="X18" s="216">
        <f t="shared" si="10"/>
        <v>0</v>
      </c>
      <c r="Y18" s="217"/>
      <c r="Z18" s="216">
        <f t="shared" si="11"/>
        <v>0</v>
      </c>
      <c r="AA18" s="217">
        <f t="shared" si="7"/>
        <v>0</v>
      </c>
      <c r="AB18" s="59">
        <f t="shared" si="7"/>
        <v>0</v>
      </c>
      <c r="AF18" s="61"/>
    </row>
    <row r="19" spans="1:33">
      <c r="A19" s="215" t="s">
        <v>249</v>
      </c>
      <c r="B19" s="216">
        <v>946.98</v>
      </c>
      <c r="C19" s="217"/>
      <c r="D19" s="216">
        <f t="shared" si="0"/>
        <v>0</v>
      </c>
      <c r="E19" s="217"/>
      <c r="F19" s="216">
        <f t="shared" si="1"/>
        <v>0</v>
      </c>
      <c r="G19" s="217"/>
      <c r="H19" s="216">
        <f t="shared" si="2"/>
        <v>0</v>
      </c>
      <c r="I19" s="217"/>
      <c r="J19" s="216">
        <f t="shared" si="3"/>
        <v>0</v>
      </c>
      <c r="K19" s="217"/>
      <c r="L19" s="216">
        <f t="shared" si="4"/>
        <v>0</v>
      </c>
      <c r="M19" s="217"/>
      <c r="N19" s="216">
        <f t="shared" si="5"/>
        <v>0</v>
      </c>
      <c r="O19" s="217"/>
      <c r="P19" s="216">
        <f t="shared" si="6"/>
        <v>0</v>
      </c>
      <c r="Q19" s="217"/>
      <c r="R19" s="216">
        <f t="shared" si="8"/>
        <v>0</v>
      </c>
      <c r="S19" s="217"/>
      <c r="T19" s="216">
        <f t="shared" si="9"/>
        <v>0</v>
      </c>
      <c r="U19" s="217"/>
      <c r="V19" s="216">
        <f t="shared" si="12"/>
        <v>0</v>
      </c>
      <c r="W19" s="217"/>
      <c r="X19" s="216">
        <f t="shared" si="10"/>
        <v>0</v>
      </c>
      <c r="Y19" s="217"/>
      <c r="Z19" s="216">
        <f t="shared" si="11"/>
        <v>0</v>
      </c>
      <c r="AA19" s="217">
        <f t="shared" si="7"/>
        <v>0</v>
      </c>
      <c r="AB19" s="59">
        <f t="shared" si="7"/>
        <v>0</v>
      </c>
      <c r="AF19" s="61"/>
    </row>
    <row r="20" spans="1:33">
      <c r="A20" s="215" t="s">
        <v>251</v>
      </c>
      <c r="B20" s="216">
        <v>946.98</v>
      </c>
      <c r="C20" s="217"/>
      <c r="D20" s="216">
        <f t="shared" si="0"/>
        <v>0</v>
      </c>
      <c r="E20" s="217"/>
      <c r="F20" s="216">
        <f t="shared" si="1"/>
        <v>0</v>
      </c>
      <c r="G20" s="217"/>
      <c r="H20" s="216">
        <f t="shared" si="2"/>
        <v>0</v>
      </c>
      <c r="I20" s="217"/>
      <c r="J20" s="216">
        <f t="shared" si="3"/>
        <v>0</v>
      </c>
      <c r="K20" s="217"/>
      <c r="L20" s="216">
        <f t="shared" si="4"/>
        <v>0</v>
      </c>
      <c r="M20" s="217"/>
      <c r="N20" s="216">
        <f t="shared" si="5"/>
        <v>0</v>
      </c>
      <c r="O20" s="217"/>
      <c r="P20" s="216">
        <f t="shared" si="6"/>
        <v>0</v>
      </c>
      <c r="Q20" s="217"/>
      <c r="R20" s="216">
        <f t="shared" si="8"/>
        <v>0</v>
      </c>
      <c r="S20" s="217"/>
      <c r="T20" s="216">
        <f t="shared" si="9"/>
        <v>0</v>
      </c>
      <c r="U20" s="217"/>
      <c r="V20" s="216">
        <f t="shared" si="12"/>
        <v>0</v>
      </c>
      <c r="W20" s="217"/>
      <c r="X20" s="216">
        <f t="shared" si="10"/>
        <v>0</v>
      </c>
      <c r="Y20" s="217"/>
      <c r="Z20" s="216">
        <f t="shared" si="11"/>
        <v>0</v>
      </c>
      <c r="AA20" s="217">
        <f t="shared" si="7"/>
        <v>0</v>
      </c>
      <c r="AB20" s="59">
        <f t="shared" si="7"/>
        <v>0</v>
      </c>
      <c r="AF20" s="61"/>
      <c r="AG20" s="467"/>
    </row>
    <row r="21" spans="1:33">
      <c r="A21" s="215" t="s">
        <v>273</v>
      </c>
      <c r="B21" s="216">
        <v>1473.6</v>
      </c>
      <c r="C21" s="217"/>
      <c r="D21" s="216">
        <f t="shared" si="0"/>
        <v>0</v>
      </c>
      <c r="E21" s="217"/>
      <c r="F21" s="216">
        <f t="shared" si="1"/>
        <v>0</v>
      </c>
      <c r="G21" s="217"/>
      <c r="H21" s="216">
        <f t="shared" si="2"/>
        <v>0</v>
      </c>
      <c r="I21" s="217"/>
      <c r="J21" s="216">
        <f t="shared" si="3"/>
        <v>0</v>
      </c>
      <c r="K21" s="217"/>
      <c r="L21" s="216">
        <f t="shared" si="4"/>
        <v>0</v>
      </c>
      <c r="M21" s="217"/>
      <c r="N21" s="216">
        <f t="shared" si="5"/>
        <v>0</v>
      </c>
      <c r="O21" s="217"/>
      <c r="P21" s="216">
        <f t="shared" si="6"/>
        <v>0</v>
      </c>
      <c r="Q21" s="217"/>
      <c r="R21" s="216">
        <f t="shared" si="8"/>
        <v>0</v>
      </c>
      <c r="S21" s="217"/>
      <c r="T21" s="216">
        <f t="shared" si="9"/>
        <v>0</v>
      </c>
      <c r="U21" s="217"/>
      <c r="V21" s="216">
        <f t="shared" si="12"/>
        <v>0</v>
      </c>
      <c r="W21" s="217"/>
      <c r="X21" s="216">
        <f t="shared" si="10"/>
        <v>0</v>
      </c>
      <c r="Y21" s="217"/>
      <c r="Z21" s="216">
        <f t="shared" si="11"/>
        <v>0</v>
      </c>
      <c r="AA21" s="217">
        <f t="shared" si="7"/>
        <v>0</v>
      </c>
      <c r="AB21" s="59">
        <f t="shared" si="7"/>
        <v>0</v>
      </c>
      <c r="AF21" s="61"/>
    </row>
    <row r="22" spans="1:33">
      <c r="A22" s="215" t="s">
        <v>256</v>
      </c>
      <c r="B22" s="216">
        <v>2712.06</v>
      </c>
      <c r="C22" s="217"/>
      <c r="D22" s="216">
        <f t="shared" si="0"/>
        <v>0</v>
      </c>
      <c r="E22" s="217"/>
      <c r="F22" s="216">
        <f t="shared" si="1"/>
        <v>0</v>
      </c>
      <c r="G22" s="217"/>
      <c r="H22" s="216">
        <f t="shared" si="2"/>
        <v>0</v>
      </c>
      <c r="I22" s="217"/>
      <c r="J22" s="216">
        <f t="shared" si="3"/>
        <v>0</v>
      </c>
      <c r="K22" s="217"/>
      <c r="L22" s="216">
        <f t="shared" si="4"/>
        <v>0</v>
      </c>
      <c r="M22" s="217"/>
      <c r="N22" s="216">
        <f t="shared" si="5"/>
        <v>0</v>
      </c>
      <c r="O22" s="217"/>
      <c r="P22" s="216">
        <f t="shared" si="6"/>
        <v>0</v>
      </c>
      <c r="Q22" s="217"/>
      <c r="R22" s="216">
        <f t="shared" si="8"/>
        <v>0</v>
      </c>
      <c r="S22" s="217"/>
      <c r="T22" s="216">
        <f t="shared" si="9"/>
        <v>0</v>
      </c>
      <c r="U22" s="217"/>
      <c r="V22" s="216">
        <f t="shared" si="12"/>
        <v>0</v>
      </c>
      <c r="W22" s="217"/>
      <c r="X22" s="216">
        <f t="shared" si="10"/>
        <v>0</v>
      </c>
      <c r="Y22" s="217"/>
      <c r="Z22" s="216">
        <f t="shared" si="11"/>
        <v>0</v>
      </c>
      <c r="AA22" s="217">
        <f t="shared" si="7"/>
        <v>0</v>
      </c>
      <c r="AB22" s="59">
        <f t="shared" si="7"/>
        <v>0</v>
      </c>
      <c r="AF22" s="61"/>
    </row>
    <row r="23" spans="1:33">
      <c r="A23" s="215" t="s">
        <v>338</v>
      </c>
      <c r="B23" s="216">
        <v>2945.83</v>
      </c>
      <c r="C23" s="217"/>
      <c r="D23" s="216">
        <f t="shared" si="0"/>
        <v>0</v>
      </c>
      <c r="E23" s="217"/>
      <c r="F23" s="216">
        <f t="shared" si="1"/>
        <v>0</v>
      </c>
      <c r="G23" s="217"/>
      <c r="H23" s="216">
        <f t="shared" si="2"/>
        <v>0</v>
      </c>
      <c r="I23" s="217"/>
      <c r="J23" s="216">
        <f t="shared" si="3"/>
        <v>0</v>
      </c>
      <c r="K23" s="217"/>
      <c r="L23" s="216">
        <f t="shared" si="4"/>
        <v>0</v>
      </c>
      <c r="M23" s="217"/>
      <c r="N23" s="216">
        <f t="shared" si="5"/>
        <v>0</v>
      </c>
      <c r="O23" s="217"/>
      <c r="P23" s="216">
        <f t="shared" si="6"/>
        <v>0</v>
      </c>
      <c r="Q23" s="217"/>
      <c r="R23" s="216">
        <f t="shared" si="8"/>
        <v>0</v>
      </c>
      <c r="S23" s="217"/>
      <c r="T23" s="216">
        <f t="shared" si="9"/>
        <v>0</v>
      </c>
      <c r="U23" s="217"/>
      <c r="V23" s="216">
        <f t="shared" si="12"/>
        <v>0</v>
      </c>
      <c r="W23" s="217"/>
      <c r="X23" s="216">
        <f t="shared" si="10"/>
        <v>0</v>
      </c>
      <c r="Y23" s="217"/>
      <c r="Z23" s="216">
        <f t="shared" si="11"/>
        <v>0</v>
      </c>
      <c r="AA23" s="217">
        <f t="shared" ref="AA23:AB87" si="13">C23+E23+G23+I23+K23+M23+O23+Q23+S23+U23+W23+Y23</f>
        <v>0</v>
      </c>
      <c r="AB23" s="59">
        <f t="shared" si="13"/>
        <v>0</v>
      </c>
      <c r="AF23" s="61"/>
    </row>
    <row r="24" spans="1:33">
      <c r="A24" s="215" t="s">
        <v>275</v>
      </c>
      <c r="B24" s="216">
        <v>1250.1500000000001</v>
      </c>
      <c r="C24" s="217"/>
      <c r="D24" s="216">
        <f t="shared" si="0"/>
        <v>0</v>
      </c>
      <c r="E24" s="217"/>
      <c r="F24" s="216">
        <f t="shared" si="1"/>
        <v>0</v>
      </c>
      <c r="G24" s="217"/>
      <c r="H24" s="216">
        <f t="shared" si="2"/>
        <v>0</v>
      </c>
      <c r="I24" s="217"/>
      <c r="J24" s="216">
        <f t="shared" si="3"/>
        <v>0</v>
      </c>
      <c r="K24" s="217"/>
      <c r="L24" s="216">
        <f t="shared" si="4"/>
        <v>0</v>
      </c>
      <c r="M24" s="217"/>
      <c r="N24" s="216">
        <f t="shared" si="5"/>
        <v>0</v>
      </c>
      <c r="O24" s="217"/>
      <c r="P24" s="216">
        <f t="shared" si="6"/>
        <v>0</v>
      </c>
      <c r="Q24" s="217"/>
      <c r="R24" s="216">
        <f t="shared" si="8"/>
        <v>0</v>
      </c>
      <c r="S24" s="217"/>
      <c r="T24" s="216">
        <f t="shared" si="9"/>
        <v>0</v>
      </c>
      <c r="U24" s="217"/>
      <c r="V24" s="216">
        <f t="shared" si="12"/>
        <v>0</v>
      </c>
      <c r="W24" s="217"/>
      <c r="X24" s="216">
        <f t="shared" si="10"/>
        <v>0</v>
      </c>
      <c r="Y24" s="217"/>
      <c r="Z24" s="216">
        <f t="shared" si="11"/>
        <v>0</v>
      </c>
      <c r="AA24" s="217">
        <f t="shared" si="13"/>
        <v>0</v>
      </c>
      <c r="AB24" s="59">
        <f t="shared" si="13"/>
        <v>0</v>
      </c>
      <c r="AF24" s="61"/>
    </row>
    <row r="25" spans="1:33">
      <c r="A25" s="215" t="s">
        <v>318</v>
      </c>
      <c r="B25" s="216">
        <v>1013.36</v>
      </c>
      <c r="C25" s="217"/>
      <c r="D25" s="216">
        <f t="shared" si="0"/>
        <v>0</v>
      </c>
      <c r="E25" s="217"/>
      <c r="F25" s="216">
        <f t="shared" si="1"/>
        <v>0</v>
      </c>
      <c r="G25" s="217"/>
      <c r="H25" s="216">
        <f t="shared" si="2"/>
        <v>0</v>
      </c>
      <c r="I25" s="217"/>
      <c r="J25" s="216">
        <f t="shared" si="3"/>
        <v>0</v>
      </c>
      <c r="K25" s="217"/>
      <c r="L25" s="216">
        <f t="shared" si="4"/>
        <v>0</v>
      </c>
      <c r="M25" s="217"/>
      <c r="N25" s="216">
        <f t="shared" si="5"/>
        <v>0</v>
      </c>
      <c r="O25" s="217"/>
      <c r="P25" s="216">
        <f t="shared" si="6"/>
        <v>0</v>
      </c>
      <c r="Q25" s="217"/>
      <c r="R25" s="216">
        <f t="shared" si="8"/>
        <v>0</v>
      </c>
      <c r="S25" s="217"/>
      <c r="T25" s="216">
        <f t="shared" si="9"/>
        <v>0</v>
      </c>
      <c r="U25" s="217"/>
      <c r="V25" s="216">
        <f t="shared" si="12"/>
        <v>0</v>
      </c>
      <c r="W25" s="217"/>
      <c r="X25" s="216">
        <f t="shared" si="10"/>
        <v>0</v>
      </c>
      <c r="Y25" s="217"/>
      <c r="Z25" s="216">
        <f t="shared" si="11"/>
        <v>0</v>
      </c>
      <c r="AA25" s="217">
        <f t="shared" si="13"/>
        <v>0</v>
      </c>
      <c r="AB25" s="59">
        <f t="shared" si="13"/>
        <v>0</v>
      </c>
      <c r="AF25" s="61"/>
    </row>
    <row r="26" spans="1:33">
      <c r="A26" s="215" t="s">
        <v>268</v>
      </c>
      <c r="B26" s="218">
        <v>1591.09</v>
      </c>
      <c r="C26" s="219"/>
      <c r="D26" s="216">
        <f t="shared" si="0"/>
        <v>0</v>
      </c>
      <c r="E26" s="217"/>
      <c r="F26" s="216">
        <f t="shared" si="1"/>
        <v>0</v>
      </c>
      <c r="G26" s="217"/>
      <c r="H26" s="216">
        <f t="shared" si="2"/>
        <v>0</v>
      </c>
      <c r="I26" s="217"/>
      <c r="J26" s="216">
        <f t="shared" si="3"/>
        <v>0</v>
      </c>
      <c r="K26" s="217"/>
      <c r="L26" s="216">
        <f t="shared" si="4"/>
        <v>0</v>
      </c>
      <c r="M26" s="217"/>
      <c r="N26" s="216">
        <f t="shared" si="5"/>
        <v>0</v>
      </c>
      <c r="O26" s="217"/>
      <c r="P26" s="216">
        <f t="shared" si="6"/>
        <v>0</v>
      </c>
      <c r="Q26" s="217"/>
      <c r="R26" s="216">
        <f t="shared" si="8"/>
        <v>0</v>
      </c>
      <c r="S26" s="217"/>
      <c r="T26" s="216">
        <f t="shared" si="9"/>
        <v>0</v>
      </c>
      <c r="U26" s="217"/>
      <c r="V26" s="216">
        <f t="shared" si="12"/>
        <v>0</v>
      </c>
      <c r="W26" s="217"/>
      <c r="X26" s="216">
        <f t="shared" si="10"/>
        <v>0</v>
      </c>
      <c r="Y26" s="217"/>
      <c r="Z26" s="216">
        <f t="shared" si="11"/>
        <v>0</v>
      </c>
      <c r="AA26" s="217">
        <f t="shared" si="13"/>
        <v>0</v>
      </c>
      <c r="AB26" s="59">
        <f t="shared" si="13"/>
        <v>0</v>
      </c>
      <c r="AF26" s="61"/>
    </row>
    <row r="27" spans="1:33">
      <c r="A27" s="215" t="s">
        <v>259</v>
      </c>
      <c r="B27" s="216">
        <v>1591.07</v>
      </c>
      <c r="C27" s="217"/>
      <c r="D27" s="216">
        <f t="shared" si="0"/>
        <v>0</v>
      </c>
      <c r="E27" s="217"/>
      <c r="F27" s="216">
        <f t="shared" si="1"/>
        <v>0</v>
      </c>
      <c r="G27" s="217"/>
      <c r="H27" s="216">
        <f t="shared" si="2"/>
        <v>0</v>
      </c>
      <c r="I27" s="217"/>
      <c r="J27" s="216">
        <f t="shared" si="3"/>
        <v>0</v>
      </c>
      <c r="K27" s="217"/>
      <c r="L27" s="216">
        <f t="shared" si="4"/>
        <v>0</v>
      </c>
      <c r="M27" s="217"/>
      <c r="N27" s="216">
        <f t="shared" si="5"/>
        <v>0</v>
      </c>
      <c r="O27" s="217"/>
      <c r="P27" s="216">
        <f t="shared" si="6"/>
        <v>0</v>
      </c>
      <c r="Q27" s="217"/>
      <c r="R27" s="216">
        <f t="shared" si="8"/>
        <v>0</v>
      </c>
      <c r="S27" s="217"/>
      <c r="T27" s="216">
        <f t="shared" si="9"/>
        <v>0</v>
      </c>
      <c r="U27" s="217"/>
      <c r="V27" s="216">
        <f t="shared" si="12"/>
        <v>0</v>
      </c>
      <c r="W27" s="217"/>
      <c r="X27" s="216">
        <f t="shared" si="10"/>
        <v>0</v>
      </c>
      <c r="Y27" s="217"/>
      <c r="Z27" s="216">
        <f t="shared" si="11"/>
        <v>0</v>
      </c>
      <c r="AA27" s="217">
        <f t="shared" si="13"/>
        <v>0</v>
      </c>
      <c r="AB27" s="59">
        <f t="shared" si="13"/>
        <v>0</v>
      </c>
      <c r="AF27" s="61"/>
    </row>
    <row r="28" spans="1:33">
      <c r="A28" s="215" t="s">
        <v>319</v>
      </c>
      <c r="B28" s="216">
        <v>2613.94</v>
      </c>
      <c r="C28" s="217"/>
      <c r="D28" s="216">
        <f t="shared" si="0"/>
        <v>0</v>
      </c>
      <c r="E28" s="217"/>
      <c r="F28" s="216">
        <f t="shared" si="1"/>
        <v>0</v>
      </c>
      <c r="G28" s="217"/>
      <c r="H28" s="216">
        <f t="shared" si="2"/>
        <v>0</v>
      </c>
      <c r="I28" s="217"/>
      <c r="J28" s="216">
        <f t="shared" si="3"/>
        <v>0</v>
      </c>
      <c r="K28" s="217"/>
      <c r="L28" s="216">
        <f t="shared" si="4"/>
        <v>0</v>
      </c>
      <c r="M28" s="217"/>
      <c r="N28" s="216">
        <f t="shared" si="5"/>
        <v>0</v>
      </c>
      <c r="O28" s="217"/>
      <c r="P28" s="216">
        <f t="shared" si="6"/>
        <v>0</v>
      </c>
      <c r="Q28" s="217"/>
      <c r="R28" s="216">
        <f t="shared" si="8"/>
        <v>0</v>
      </c>
      <c r="S28" s="217"/>
      <c r="T28" s="216">
        <f t="shared" si="9"/>
        <v>0</v>
      </c>
      <c r="U28" s="217"/>
      <c r="V28" s="216">
        <f t="shared" si="12"/>
        <v>0</v>
      </c>
      <c r="W28" s="217"/>
      <c r="X28" s="216">
        <f t="shared" si="10"/>
        <v>0</v>
      </c>
      <c r="Y28" s="217"/>
      <c r="Z28" s="216">
        <f t="shared" si="11"/>
        <v>0</v>
      </c>
      <c r="AA28" s="217">
        <f t="shared" si="13"/>
        <v>0</v>
      </c>
      <c r="AB28" s="59">
        <f t="shared" si="13"/>
        <v>0</v>
      </c>
      <c r="AF28" s="61"/>
    </row>
    <row r="29" spans="1:33">
      <c r="A29" s="215" t="s">
        <v>255</v>
      </c>
      <c r="B29" s="216">
        <v>831.5</v>
      </c>
      <c r="C29" s="217">
        <v>5</v>
      </c>
      <c r="D29" s="216">
        <f t="shared" si="0"/>
        <v>4157.5</v>
      </c>
      <c r="E29" s="217"/>
      <c r="F29" s="216">
        <f t="shared" si="1"/>
        <v>0</v>
      </c>
      <c r="G29" s="217"/>
      <c r="H29" s="216">
        <f t="shared" si="2"/>
        <v>0</v>
      </c>
      <c r="I29" s="217"/>
      <c r="J29" s="216">
        <f t="shared" si="3"/>
        <v>0</v>
      </c>
      <c r="K29" s="217"/>
      <c r="L29" s="216">
        <f t="shared" si="4"/>
        <v>0</v>
      </c>
      <c r="M29" s="217"/>
      <c r="N29" s="216">
        <f t="shared" si="5"/>
        <v>0</v>
      </c>
      <c r="O29" s="217"/>
      <c r="P29" s="216">
        <f t="shared" si="6"/>
        <v>0</v>
      </c>
      <c r="Q29" s="217"/>
      <c r="R29" s="216">
        <f t="shared" si="8"/>
        <v>0</v>
      </c>
      <c r="S29" s="217"/>
      <c r="T29" s="216">
        <f t="shared" si="9"/>
        <v>0</v>
      </c>
      <c r="U29" s="217"/>
      <c r="V29" s="216">
        <f t="shared" si="12"/>
        <v>0</v>
      </c>
      <c r="W29" s="217"/>
      <c r="X29" s="216">
        <f t="shared" si="10"/>
        <v>0</v>
      </c>
      <c r="Y29" s="217"/>
      <c r="Z29" s="216">
        <f t="shared" si="11"/>
        <v>0</v>
      </c>
      <c r="AA29" s="217">
        <f t="shared" si="13"/>
        <v>5</v>
      </c>
      <c r="AB29" s="59">
        <f t="shared" si="13"/>
        <v>4157.5</v>
      </c>
      <c r="AF29" s="61"/>
    </row>
    <row r="30" spans="1:33">
      <c r="A30" s="215" t="s">
        <v>362</v>
      </c>
      <c r="B30" s="216">
        <v>1565.92</v>
      </c>
      <c r="C30" s="217"/>
      <c r="D30" s="216">
        <f t="shared" si="0"/>
        <v>0</v>
      </c>
      <c r="E30" s="217"/>
      <c r="F30" s="216">
        <f t="shared" si="1"/>
        <v>0</v>
      </c>
      <c r="G30" s="217"/>
      <c r="H30" s="216">
        <f t="shared" si="2"/>
        <v>0</v>
      </c>
      <c r="I30" s="217"/>
      <c r="J30" s="216">
        <f t="shared" si="3"/>
        <v>0</v>
      </c>
      <c r="K30" s="506"/>
      <c r="L30" s="216">
        <f t="shared" si="4"/>
        <v>0</v>
      </c>
      <c r="M30" s="217"/>
      <c r="N30" s="216">
        <f t="shared" si="5"/>
        <v>0</v>
      </c>
      <c r="O30" s="217"/>
      <c r="P30" s="216">
        <f t="shared" si="6"/>
        <v>0</v>
      </c>
      <c r="Q30" s="217"/>
      <c r="R30" s="216">
        <f t="shared" si="8"/>
        <v>0</v>
      </c>
      <c r="S30" s="217"/>
      <c r="T30" s="216">
        <f t="shared" si="9"/>
        <v>0</v>
      </c>
      <c r="U30" s="217"/>
      <c r="V30" s="216">
        <f t="shared" si="12"/>
        <v>0</v>
      </c>
      <c r="W30" s="217"/>
      <c r="X30" s="216">
        <f t="shared" si="10"/>
        <v>0</v>
      </c>
      <c r="Y30" s="217"/>
      <c r="Z30" s="216">
        <f t="shared" si="11"/>
        <v>0</v>
      </c>
      <c r="AA30" s="217">
        <f t="shared" si="13"/>
        <v>0</v>
      </c>
      <c r="AB30" s="59">
        <f t="shared" si="13"/>
        <v>0</v>
      </c>
      <c r="AF30" s="61"/>
    </row>
    <row r="31" spans="1:33">
      <c r="A31" s="215" t="s">
        <v>363</v>
      </c>
      <c r="B31" s="216">
        <v>1613.57</v>
      </c>
      <c r="C31" s="217"/>
      <c r="D31" s="216">
        <f t="shared" si="0"/>
        <v>0</v>
      </c>
      <c r="E31" s="217"/>
      <c r="F31" s="216">
        <f t="shared" si="1"/>
        <v>0</v>
      </c>
      <c r="G31" s="217"/>
      <c r="H31" s="216">
        <f t="shared" si="2"/>
        <v>0</v>
      </c>
      <c r="I31" s="217"/>
      <c r="J31" s="216">
        <f t="shared" si="3"/>
        <v>0</v>
      </c>
      <c r="K31" s="506"/>
      <c r="L31" s="216">
        <f t="shared" si="4"/>
        <v>0</v>
      </c>
      <c r="M31" s="217"/>
      <c r="N31" s="216">
        <f t="shared" si="5"/>
        <v>0</v>
      </c>
      <c r="O31" s="217"/>
      <c r="P31" s="216">
        <f t="shared" si="6"/>
        <v>0</v>
      </c>
      <c r="Q31" s="217"/>
      <c r="R31" s="216">
        <f t="shared" si="8"/>
        <v>0</v>
      </c>
      <c r="S31" s="217"/>
      <c r="T31" s="216">
        <f t="shared" si="9"/>
        <v>0</v>
      </c>
      <c r="U31" s="217"/>
      <c r="V31" s="216">
        <f t="shared" si="12"/>
        <v>0</v>
      </c>
      <c r="W31" s="217"/>
      <c r="X31" s="216">
        <f t="shared" si="10"/>
        <v>0</v>
      </c>
      <c r="Y31" s="217"/>
      <c r="Z31" s="216">
        <f t="shared" si="11"/>
        <v>0</v>
      </c>
      <c r="AA31" s="217">
        <f t="shared" si="13"/>
        <v>0</v>
      </c>
      <c r="AB31" s="59">
        <f t="shared" si="13"/>
        <v>0</v>
      </c>
      <c r="AF31" s="61"/>
    </row>
    <row r="32" spans="1:33">
      <c r="A32" s="215" t="s">
        <v>364</v>
      </c>
      <c r="B32" s="216">
        <v>1423.56</v>
      </c>
      <c r="C32" s="217">
        <v>2</v>
      </c>
      <c r="D32" s="216">
        <f t="shared" si="0"/>
        <v>2847.12</v>
      </c>
      <c r="E32" s="217"/>
      <c r="F32" s="216">
        <f t="shared" si="1"/>
        <v>0</v>
      </c>
      <c r="G32" s="217"/>
      <c r="H32" s="216">
        <f t="shared" si="2"/>
        <v>0</v>
      </c>
      <c r="I32" s="217"/>
      <c r="J32" s="216">
        <f t="shared" si="3"/>
        <v>0</v>
      </c>
      <c r="K32" s="217"/>
      <c r="L32" s="216">
        <f t="shared" si="4"/>
        <v>0</v>
      </c>
      <c r="M32" s="217"/>
      <c r="N32" s="216">
        <f t="shared" si="5"/>
        <v>0</v>
      </c>
      <c r="O32" s="217"/>
      <c r="P32" s="216">
        <f t="shared" si="6"/>
        <v>0</v>
      </c>
      <c r="Q32" s="217"/>
      <c r="R32" s="216">
        <f t="shared" si="8"/>
        <v>0</v>
      </c>
      <c r="S32" s="217"/>
      <c r="T32" s="216">
        <f t="shared" si="9"/>
        <v>0</v>
      </c>
      <c r="U32" s="217"/>
      <c r="V32" s="216">
        <f t="shared" si="12"/>
        <v>0</v>
      </c>
      <c r="W32" s="217"/>
      <c r="X32" s="216">
        <f t="shared" si="10"/>
        <v>0</v>
      </c>
      <c r="Y32" s="217"/>
      <c r="Z32" s="216">
        <f t="shared" si="11"/>
        <v>0</v>
      </c>
      <c r="AA32" s="217">
        <f t="shared" si="13"/>
        <v>2</v>
      </c>
      <c r="AB32" s="59">
        <f t="shared" si="13"/>
        <v>2847.12</v>
      </c>
      <c r="AF32" s="61"/>
    </row>
    <row r="33" spans="1:32">
      <c r="A33" s="215" t="s">
        <v>386</v>
      </c>
      <c r="B33" s="216">
        <v>1611.76</v>
      </c>
      <c r="C33" s="217"/>
      <c r="D33" s="216">
        <f t="shared" si="0"/>
        <v>0</v>
      </c>
      <c r="E33" s="217"/>
      <c r="F33" s="216">
        <f t="shared" si="1"/>
        <v>0</v>
      </c>
      <c r="G33" s="217"/>
      <c r="H33" s="216">
        <f t="shared" si="2"/>
        <v>0</v>
      </c>
      <c r="I33" s="217"/>
      <c r="J33" s="216">
        <f t="shared" si="3"/>
        <v>0</v>
      </c>
      <c r="K33" s="217"/>
      <c r="L33" s="216">
        <f t="shared" si="4"/>
        <v>0</v>
      </c>
      <c r="M33" s="217"/>
      <c r="N33" s="216">
        <f t="shared" si="5"/>
        <v>0</v>
      </c>
      <c r="O33" s="217"/>
      <c r="P33" s="216">
        <f t="shared" si="6"/>
        <v>0</v>
      </c>
      <c r="Q33" s="217"/>
      <c r="R33" s="216">
        <f t="shared" si="8"/>
        <v>0</v>
      </c>
      <c r="S33" s="217"/>
      <c r="T33" s="216">
        <f t="shared" si="9"/>
        <v>0</v>
      </c>
      <c r="U33" s="217"/>
      <c r="V33" s="216">
        <f t="shared" si="12"/>
        <v>0</v>
      </c>
      <c r="W33" s="217"/>
      <c r="X33" s="216">
        <f t="shared" si="10"/>
        <v>0</v>
      </c>
      <c r="Y33" s="217"/>
      <c r="Z33" s="216">
        <f t="shared" si="11"/>
        <v>0</v>
      </c>
      <c r="AA33" s="217">
        <f t="shared" si="13"/>
        <v>0</v>
      </c>
      <c r="AB33" s="59">
        <f t="shared" si="13"/>
        <v>0</v>
      </c>
      <c r="AF33" s="61"/>
    </row>
    <row r="34" spans="1:32">
      <c r="A34" s="215" t="s">
        <v>320</v>
      </c>
      <c r="B34" s="216">
        <v>831.5</v>
      </c>
      <c r="C34" s="217">
        <v>1</v>
      </c>
      <c r="D34" s="216">
        <f t="shared" si="0"/>
        <v>831.5</v>
      </c>
      <c r="E34" s="217"/>
      <c r="F34" s="216">
        <f t="shared" si="1"/>
        <v>0</v>
      </c>
      <c r="G34" s="217"/>
      <c r="H34" s="216">
        <f t="shared" si="2"/>
        <v>0</v>
      </c>
      <c r="I34" s="217"/>
      <c r="J34" s="216">
        <f t="shared" si="3"/>
        <v>0</v>
      </c>
      <c r="K34" s="217"/>
      <c r="L34" s="216">
        <f t="shared" si="4"/>
        <v>0</v>
      </c>
      <c r="M34" s="217"/>
      <c r="N34" s="216">
        <f t="shared" si="5"/>
        <v>0</v>
      </c>
      <c r="O34" s="217"/>
      <c r="P34" s="216">
        <f t="shared" si="6"/>
        <v>0</v>
      </c>
      <c r="Q34" s="217"/>
      <c r="R34" s="216">
        <f t="shared" si="8"/>
        <v>0</v>
      </c>
      <c r="S34" s="217"/>
      <c r="T34" s="216">
        <f t="shared" si="9"/>
        <v>0</v>
      </c>
      <c r="U34" s="217"/>
      <c r="V34" s="216">
        <f t="shared" si="12"/>
        <v>0</v>
      </c>
      <c r="W34" s="217"/>
      <c r="X34" s="216">
        <f t="shared" si="10"/>
        <v>0</v>
      </c>
      <c r="Y34" s="217"/>
      <c r="Z34" s="216">
        <f t="shared" si="11"/>
        <v>0</v>
      </c>
      <c r="AA34" s="217">
        <f t="shared" si="13"/>
        <v>1</v>
      </c>
      <c r="AB34" s="59">
        <f t="shared" si="13"/>
        <v>831.5</v>
      </c>
      <c r="AF34" s="61"/>
    </row>
    <row r="35" spans="1:32">
      <c r="A35" s="215" t="s">
        <v>374</v>
      </c>
      <c r="B35" s="216">
        <v>7690.78</v>
      </c>
      <c r="C35" s="217"/>
      <c r="D35" s="216">
        <f t="shared" si="0"/>
        <v>0</v>
      </c>
      <c r="E35" s="217"/>
      <c r="F35" s="216">
        <f t="shared" si="1"/>
        <v>0</v>
      </c>
      <c r="G35" s="217"/>
      <c r="H35" s="216">
        <f t="shared" si="2"/>
        <v>0</v>
      </c>
      <c r="I35" s="217"/>
      <c r="J35" s="216">
        <f t="shared" si="3"/>
        <v>0</v>
      </c>
      <c r="K35" s="217"/>
      <c r="L35" s="216">
        <f t="shared" si="4"/>
        <v>0</v>
      </c>
      <c r="M35" s="217"/>
      <c r="N35" s="216">
        <f t="shared" si="5"/>
        <v>0</v>
      </c>
      <c r="O35" s="217"/>
      <c r="P35" s="216">
        <f t="shared" si="6"/>
        <v>0</v>
      </c>
      <c r="Q35" s="217"/>
      <c r="R35" s="216">
        <f t="shared" si="8"/>
        <v>0</v>
      </c>
      <c r="S35" s="217"/>
      <c r="T35" s="216">
        <f t="shared" si="9"/>
        <v>0</v>
      </c>
      <c r="U35" s="217"/>
      <c r="V35" s="216">
        <f t="shared" si="12"/>
        <v>0</v>
      </c>
      <c r="W35" s="217"/>
      <c r="X35" s="216">
        <f t="shared" si="10"/>
        <v>0</v>
      </c>
      <c r="Y35" s="217"/>
      <c r="Z35" s="216">
        <f t="shared" si="11"/>
        <v>0</v>
      </c>
      <c r="AA35" s="217">
        <f t="shared" si="13"/>
        <v>0</v>
      </c>
      <c r="AB35" s="59">
        <f t="shared" si="13"/>
        <v>0</v>
      </c>
      <c r="AF35" s="61"/>
    </row>
    <row r="36" spans="1:32">
      <c r="A36" s="215" t="s">
        <v>375</v>
      </c>
      <c r="B36" s="216">
        <v>4172.12</v>
      </c>
      <c r="C36" s="217">
        <v>4</v>
      </c>
      <c r="D36" s="216">
        <f t="shared" si="0"/>
        <v>16688.48</v>
      </c>
      <c r="E36" s="217"/>
      <c r="F36" s="216">
        <f t="shared" si="1"/>
        <v>0</v>
      </c>
      <c r="G36" s="217"/>
      <c r="H36" s="216">
        <f t="shared" si="2"/>
        <v>0</v>
      </c>
      <c r="I36" s="217"/>
      <c r="J36" s="216">
        <f t="shared" si="3"/>
        <v>0</v>
      </c>
      <c r="K36" s="217"/>
      <c r="L36" s="216">
        <f t="shared" si="4"/>
        <v>0</v>
      </c>
      <c r="M36" s="217"/>
      <c r="N36" s="216">
        <f t="shared" si="5"/>
        <v>0</v>
      </c>
      <c r="O36" s="217"/>
      <c r="P36" s="216">
        <f t="shared" si="6"/>
        <v>0</v>
      </c>
      <c r="Q36" s="217"/>
      <c r="R36" s="216">
        <f t="shared" si="8"/>
        <v>0</v>
      </c>
      <c r="S36" s="217"/>
      <c r="T36" s="216">
        <f t="shared" si="9"/>
        <v>0</v>
      </c>
      <c r="U36" s="217"/>
      <c r="V36" s="216">
        <f t="shared" si="12"/>
        <v>0</v>
      </c>
      <c r="W36" s="217"/>
      <c r="X36" s="216">
        <f t="shared" si="10"/>
        <v>0</v>
      </c>
      <c r="Y36" s="217"/>
      <c r="Z36" s="216">
        <f t="shared" si="11"/>
        <v>0</v>
      </c>
      <c r="AA36" s="217">
        <f t="shared" si="13"/>
        <v>4</v>
      </c>
      <c r="AB36" s="59">
        <f t="shared" si="13"/>
        <v>16688.48</v>
      </c>
      <c r="AF36" s="61"/>
    </row>
    <row r="37" spans="1:32">
      <c r="A37" s="215" t="s">
        <v>376</v>
      </c>
      <c r="B37" s="216">
        <v>2518.37</v>
      </c>
      <c r="C37" s="217">
        <v>1</v>
      </c>
      <c r="D37" s="216">
        <f t="shared" si="0"/>
        <v>2518.37</v>
      </c>
      <c r="E37" s="217"/>
      <c r="F37" s="216">
        <f t="shared" si="1"/>
        <v>0</v>
      </c>
      <c r="G37" s="217"/>
      <c r="H37" s="216">
        <f t="shared" si="2"/>
        <v>0</v>
      </c>
      <c r="I37" s="217"/>
      <c r="J37" s="216">
        <f t="shared" si="3"/>
        <v>0</v>
      </c>
      <c r="K37" s="217"/>
      <c r="L37" s="216">
        <f t="shared" si="4"/>
        <v>0</v>
      </c>
      <c r="M37" s="217"/>
      <c r="N37" s="216">
        <f t="shared" si="5"/>
        <v>0</v>
      </c>
      <c r="O37" s="217"/>
      <c r="P37" s="216">
        <f t="shared" si="6"/>
        <v>0</v>
      </c>
      <c r="Q37" s="217"/>
      <c r="R37" s="216">
        <f t="shared" si="8"/>
        <v>0</v>
      </c>
      <c r="S37" s="217"/>
      <c r="T37" s="216">
        <f t="shared" si="9"/>
        <v>0</v>
      </c>
      <c r="U37" s="217"/>
      <c r="V37" s="216">
        <f t="shared" si="12"/>
        <v>0</v>
      </c>
      <c r="W37" s="217"/>
      <c r="X37" s="216">
        <f t="shared" si="10"/>
        <v>0</v>
      </c>
      <c r="Y37" s="217"/>
      <c r="Z37" s="216">
        <f t="shared" si="11"/>
        <v>0</v>
      </c>
      <c r="AA37" s="217">
        <f t="shared" si="13"/>
        <v>1</v>
      </c>
      <c r="AB37" s="59">
        <f t="shared" si="13"/>
        <v>2518.37</v>
      </c>
      <c r="AF37" s="61"/>
    </row>
    <row r="38" spans="1:32">
      <c r="A38" s="215" t="s">
        <v>429</v>
      </c>
      <c r="B38" s="216">
        <v>2209.2600000000002</v>
      </c>
      <c r="C38" s="217"/>
      <c r="D38" s="216">
        <f t="shared" si="0"/>
        <v>0</v>
      </c>
      <c r="E38" s="217"/>
      <c r="F38" s="216">
        <f t="shared" si="1"/>
        <v>0</v>
      </c>
      <c r="G38" s="217"/>
      <c r="H38" s="216">
        <f t="shared" si="2"/>
        <v>0</v>
      </c>
      <c r="I38" s="217"/>
      <c r="J38" s="216">
        <f t="shared" si="3"/>
        <v>0</v>
      </c>
      <c r="K38" s="217"/>
      <c r="L38" s="216">
        <f t="shared" si="4"/>
        <v>0</v>
      </c>
      <c r="M38" s="217"/>
      <c r="N38" s="216">
        <f t="shared" si="5"/>
        <v>0</v>
      </c>
      <c r="O38" s="217"/>
      <c r="P38" s="216">
        <f t="shared" si="6"/>
        <v>0</v>
      </c>
      <c r="Q38" s="217"/>
      <c r="R38" s="216">
        <f t="shared" si="8"/>
        <v>0</v>
      </c>
      <c r="S38" s="217"/>
      <c r="T38" s="216">
        <f t="shared" si="9"/>
        <v>0</v>
      </c>
      <c r="U38" s="217"/>
      <c r="V38" s="216">
        <f t="shared" si="12"/>
        <v>0</v>
      </c>
      <c r="W38" s="217"/>
      <c r="X38" s="216">
        <f t="shared" si="10"/>
        <v>0</v>
      </c>
      <c r="Y38" s="217"/>
      <c r="Z38" s="216">
        <f t="shared" si="11"/>
        <v>0</v>
      </c>
      <c r="AA38" s="217">
        <f t="shared" si="13"/>
        <v>0</v>
      </c>
      <c r="AB38" s="59">
        <f t="shared" si="13"/>
        <v>0</v>
      </c>
      <c r="AF38" s="61"/>
    </row>
    <row r="39" spans="1:32">
      <c r="A39" s="215" t="s">
        <v>430</v>
      </c>
      <c r="B39" s="216">
        <v>1256.6600000000001</v>
      </c>
      <c r="C39" s="217"/>
      <c r="D39" s="216">
        <f t="shared" si="0"/>
        <v>0</v>
      </c>
      <c r="E39" s="217"/>
      <c r="F39" s="216">
        <f t="shared" si="1"/>
        <v>0</v>
      </c>
      <c r="G39" s="217"/>
      <c r="H39" s="216">
        <f t="shared" si="2"/>
        <v>0</v>
      </c>
      <c r="I39" s="217"/>
      <c r="J39" s="216">
        <f t="shared" si="3"/>
        <v>0</v>
      </c>
      <c r="K39" s="217"/>
      <c r="L39" s="216">
        <f t="shared" si="4"/>
        <v>0</v>
      </c>
      <c r="M39" s="217"/>
      <c r="N39" s="216">
        <f t="shared" si="5"/>
        <v>0</v>
      </c>
      <c r="O39" s="217"/>
      <c r="P39" s="216">
        <f t="shared" si="6"/>
        <v>0</v>
      </c>
      <c r="Q39" s="217"/>
      <c r="R39" s="216">
        <f t="shared" si="8"/>
        <v>0</v>
      </c>
      <c r="S39" s="217"/>
      <c r="T39" s="216">
        <f t="shared" si="9"/>
        <v>0</v>
      </c>
      <c r="U39" s="217"/>
      <c r="V39" s="216">
        <f t="shared" si="12"/>
        <v>0</v>
      </c>
      <c r="W39" s="217"/>
      <c r="X39" s="216">
        <f t="shared" si="10"/>
        <v>0</v>
      </c>
      <c r="Y39" s="217"/>
      <c r="Z39" s="216">
        <f t="shared" si="11"/>
        <v>0</v>
      </c>
      <c r="AA39" s="217">
        <f t="shared" si="13"/>
        <v>0</v>
      </c>
      <c r="AB39" s="59">
        <f t="shared" si="13"/>
        <v>0</v>
      </c>
      <c r="AF39" s="61"/>
    </row>
    <row r="40" spans="1:32">
      <c r="A40" s="215" t="s">
        <v>377</v>
      </c>
      <c r="B40" s="216">
        <v>2463.06</v>
      </c>
      <c r="C40" s="217"/>
      <c r="D40" s="216">
        <f t="shared" si="0"/>
        <v>0</v>
      </c>
      <c r="E40" s="217"/>
      <c r="F40" s="216">
        <f t="shared" si="1"/>
        <v>0</v>
      </c>
      <c r="G40" s="217"/>
      <c r="H40" s="216">
        <f t="shared" si="2"/>
        <v>0</v>
      </c>
      <c r="I40" s="217"/>
      <c r="J40" s="216">
        <f t="shared" si="3"/>
        <v>0</v>
      </c>
      <c r="K40" s="217"/>
      <c r="L40" s="216">
        <f t="shared" si="4"/>
        <v>0</v>
      </c>
      <c r="M40" s="217"/>
      <c r="N40" s="216">
        <f t="shared" si="5"/>
        <v>0</v>
      </c>
      <c r="O40" s="217"/>
      <c r="P40" s="216">
        <f t="shared" si="6"/>
        <v>0</v>
      </c>
      <c r="Q40" s="217"/>
      <c r="R40" s="216">
        <f t="shared" si="8"/>
        <v>0</v>
      </c>
      <c r="S40" s="217"/>
      <c r="T40" s="216">
        <f t="shared" si="9"/>
        <v>0</v>
      </c>
      <c r="U40" s="217"/>
      <c r="V40" s="216">
        <f t="shared" si="12"/>
        <v>0</v>
      </c>
      <c r="W40" s="217"/>
      <c r="X40" s="216">
        <f t="shared" si="10"/>
        <v>0</v>
      </c>
      <c r="Y40" s="217"/>
      <c r="Z40" s="216">
        <f t="shared" si="11"/>
        <v>0</v>
      </c>
      <c r="AA40" s="217">
        <f t="shared" si="13"/>
        <v>0</v>
      </c>
      <c r="AB40" s="59">
        <f t="shared" si="13"/>
        <v>0</v>
      </c>
      <c r="AF40" s="61"/>
    </row>
    <row r="41" spans="1:32">
      <c r="A41" s="215" t="s">
        <v>378</v>
      </c>
      <c r="B41" s="216">
        <v>1407.46</v>
      </c>
      <c r="C41" s="217"/>
      <c r="D41" s="216">
        <f t="shared" si="0"/>
        <v>0</v>
      </c>
      <c r="E41" s="217"/>
      <c r="F41" s="216">
        <f t="shared" si="1"/>
        <v>0</v>
      </c>
      <c r="G41" s="217"/>
      <c r="H41" s="216">
        <f t="shared" si="2"/>
        <v>0</v>
      </c>
      <c r="I41" s="217"/>
      <c r="J41" s="216">
        <f t="shared" si="3"/>
        <v>0</v>
      </c>
      <c r="K41" s="217"/>
      <c r="L41" s="216">
        <f t="shared" si="4"/>
        <v>0</v>
      </c>
      <c r="M41" s="217"/>
      <c r="N41" s="216">
        <f t="shared" si="5"/>
        <v>0</v>
      </c>
      <c r="O41" s="217"/>
      <c r="P41" s="216">
        <f t="shared" si="6"/>
        <v>0</v>
      </c>
      <c r="Q41" s="217"/>
      <c r="R41" s="216">
        <f t="shared" si="8"/>
        <v>0</v>
      </c>
      <c r="S41" s="217"/>
      <c r="T41" s="216">
        <f t="shared" si="9"/>
        <v>0</v>
      </c>
      <c r="U41" s="217"/>
      <c r="V41" s="216">
        <f t="shared" si="12"/>
        <v>0</v>
      </c>
      <c r="W41" s="217"/>
      <c r="X41" s="216">
        <f t="shared" si="10"/>
        <v>0</v>
      </c>
      <c r="Y41" s="217"/>
      <c r="Z41" s="216">
        <f t="shared" si="11"/>
        <v>0</v>
      </c>
      <c r="AA41" s="217">
        <f t="shared" si="13"/>
        <v>0</v>
      </c>
      <c r="AB41" s="59">
        <f t="shared" si="13"/>
        <v>0</v>
      </c>
      <c r="AF41" s="61"/>
    </row>
    <row r="42" spans="1:32">
      <c r="A42" s="215" t="s">
        <v>382</v>
      </c>
      <c r="B42" s="216">
        <v>2161.46</v>
      </c>
      <c r="C42" s="217"/>
      <c r="D42" s="216">
        <f t="shared" si="0"/>
        <v>0</v>
      </c>
      <c r="E42" s="217"/>
      <c r="F42" s="216">
        <f t="shared" si="1"/>
        <v>0</v>
      </c>
      <c r="G42" s="217"/>
      <c r="H42" s="216">
        <f t="shared" si="2"/>
        <v>0</v>
      </c>
      <c r="I42" s="217"/>
      <c r="J42" s="216">
        <f t="shared" si="3"/>
        <v>0</v>
      </c>
      <c r="K42" s="505"/>
      <c r="L42" s="216">
        <f t="shared" si="4"/>
        <v>0</v>
      </c>
      <c r="M42" s="217"/>
      <c r="N42" s="216">
        <f t="shared" si="5"/>
        <v>0</v>
      </c>
      <c r="O42" s="217"/>
      <c r="P42" s="216">
        <f t="shared" si="6"/>
        <v>0</v>
      </c>
      <c r="Q42" s="217"/>
      <c r="R42" s="216">
        <f t="shared" si="8"/>
        <v>0</v>
      </c>
      <c r="S42" s="217"/>
      <c r="T42" s="216">
        <f t="shared" si="9"/>
        <v>0</v>
      </c>
      <c r="U42" s="217"/>
      <c r="V42" s="216">
        <f t="shared" si="12"/>
        <v>0</v>
      </c>
      <c r="W42" s="217"/>
      <c r="X42" s="216">
        <f t="shared" si="10"/>
        <v>0</v>
      </c>
      <c r="Y42" s="217"/>
      <c r="Z42" s="216">
        <f t="shared" si="11"/>
        <v>0</v>
      </c>
      <c r="AA42" s="217">
        <f t="shared" si="13"/>
        <v>0</v>
      </c>
      <c r="AB42" s="59">
        <f t="shared" si="13"/>
        <v>0</v>
      </c>
      <c r="AF42" s="61"/>
    </row>
    <row r="43" spans="1:32">
      <c r="A43" s="215" t="s">
        <v>433</v>
      </c>
      <c r="B43" s="216">
        <v>2447.4</v>
      </c>
      <c r="C43" s="217"/>
      <c r="D43" s="216">
        <f t="shared" si="0"/>
        <v>0</v>
      </c>
      <c r="E43" s="217"/>
      <c r="F43" s="216">
        <f t="shared" si="1"/>
        <v>0</v>
      </c>
      <c r="G43" s="217"/>
      <c r="H43" s="216">
        <f t="shared" si="2"/>
        <v>0</v>
      </c>
      <c r="I43" s="217"/>
      <c r="J43" s="216">
        <f t="shared" si="3"/>
        <v>0</v>
      </c>
      <c r="K43" s="505"/>
      <c r="L43" s="216">
        <f t="shared" si="4"/>
        <v>0</v>
      </c>
      <c r="M43" s="217"/>
      <c r="N43" s="216">
        <f t="shared" si="5"/>
        <v>0</v>
      </c>
      <c r="O43" s="217"/>
      <c r="P43" s="216">
        <f t="shared" si="6"/>
        <v>0</v>
      </c>
      <c r="Q43" s="217"/>
      <c r="R43" s="216">
        <f t="shared" si="8"/>
        <v>0</v>
      </c>
      <c r="S43" s="217"/>
      <c r="T43" s="216">
        <f t="shared" si="9"/>
        <v>0</v>
      </c>
      <c r="U43" s="217"/>
      <c r="V43" s="216">
        <f t="shared" si="12"/>
        <v>0</v>
      </c>
      <c r="W43" s="217"/>
      <c r="X43" s="216">
        <f t="shared" si="10"/>
        <v>0</v>
      </c>
      <c r="Y43" s="217"/>
      <c r="Z43" s="216">
        <f t="shared" si="11"/>
        <v>0</v>
      </c>
      <c r="AA43" s="217">
        <f t="shared" si="13"/>
        <v>0</v>
      </c>
      <c r="AB43" s="59">
        <f t="shared" si="13"/>
        <v>0</v>
      </c>
      <c r="AF43" s="61"/>
    </row>
    <row r="44" spans="1:32">
      <c r="A44" s="215" t="s">
        <v>379</v>
      </c>
      <c r="B44" s="216">
        <v>1407.46</v>
      </c>
      <c r="C44" s="217">
        <v>2</v>
      </c>
      <c r="D44" s="216">
        <f t="shared" si="0"/>
        <v>2814.92</v>
      </c>
      <c r="E44" s="217"/>
      <c r="F44" s="216">
        <f t="shared" si="1"/>
        <v>0</v>
      </c>
      <c r="G44" s="217"/>
      <c r="H44" s="216">
        <f t="shared" si="2"/>
        <v>0</v>
      </c>
      <c r="I44" s="217"/>
      <c r="J44" s="216">
        <f t="shared" si="3"/>
        <v>0</v>
      </c>
      <c r="K44" s="505"/>
      <c r="L44" s="216">
        <f t="shared" si="4"/>
        <v>0</v>
      </c>
      <c r="M44" s="217"/>
      <c r="N44" s="216">
        <f t="shared" si="5"/>
        <v>0</v>
      </c>
      <c r="O44" s="217"/>
      <c r="P44" s="216">
        <f t="shared" si="6"/>
        <v>0</v>
      </c>
      <c r="Q44" s="217"/>
      <c r="R44" s="216">
        <f t="shared" si="8"/>
        <v>0</v>
      </c>
      <c r="S44" s="217"/>
      <c r="T44" s="216">
        <f t="shared" si="9"/>
        <v>0</v>
      </c>
      <c r="U44" s="217"/>
      <c r="V44" s="216">
        <f t="shared" si="12"/>
        <v>0</v>
      </c>
      <c r="W44" s="217"/>
      <c r="X44" s="216">
        <f t="shared" si="10"/>
        <v>0</v>
      </c>
      <c r="Y44" s="217"/>
      <c r="Z44" s="216">
        <f t="shared" si="11"/>
        <v>0</v>
      </c>
      <c r="AA44" s="217">
        <f t="shared" si="13"/>
        <v>2</v>
      </c>
      <c r="AB44" s="59">
        <f t="shared" si="13"/>
        <v>2814.92</v>
      </c>
      <c r="AF44" s="61"/>
    </row>
    <row r="45" spans="1:32">
      <c r="A45" s="215" t="s">
        <v>380</v>
      </c>
      <c r="B45" s="216">
        <v>2463.06</v>
      </c>
      <c r="C45" s="217"/>
      <c r="D45" s="216">
        <f t="shared" si="0"/>
        <v>0</v>
      </c>
      <c r="E45" s="217"/>
      <c r="F45" s="216">
        <f t="shared" si="1"/>
        <v>0</v>
      </c>
      <c r="G45" s="217"/>
      <c r="H45" s="216">
        <f t="shared" si="2"/>
        <v>0</v>
      </c>
      <c r="I45" s="217"/>
      <c r="J45" s="216">
        <f t="shared" si="3"/>
        <v>0</v>
      </c>
      <c r="K45" s="217"/>
      <c r="L45" s="216">
        <f t="shared" si="4"/>
        <v>0</v>
      </c>
      <c r="M45" s="217"/>
      <c r="N45" s="216">
        <f t="shared" si="5"/>
        <v>0</v>
      </c>
      <c r="O45" s="217"/>
      <c r="P45" s="216">
        <f t="shared" si="6"/>
        <v>0</v>
      </c>
      <c r="Q45" s="217"/>
      <c r="R45" s="216">
        <f t="shared" si="8"/>
        <v>0</v>
      </c>
      <c r="S45" s="217"/>
      <c r="T45" s="216">
        <f t="shared" si="9"/>
        <v>0</v>
      </c>
      <c r="U45" s="217"/>
      <c r="V45" s="216">
        <f t="shared" si="12"/>
        <v>0</v>
      </c>
      <c r="W45" s="217"/>
      <c r="X45" s="216">
        <f t="shared" si="10"/>
        <v>0</v>
      </c>
      <c r="Y45" s="217"/>
      <c r="Z45" s="216">
        <f t="shared" si="11"/>
        <v>0</v>
      </c>
      <c r="AA45" s="217">
        <f t="shared" si="13"/>
        <v>0</v>
      </c>
      <c r="AB45" s="59">
        <f t="shared" si="13"/>
        <v>0</v>
      </c>
      <c r="AF45" s="61"/>
    </row>
    <row r="46" spans="1:32">
      <c r="A46" s="215" t="s">
        <v>381</v>
      </c>
      <c r="B46" s="216">
        <v>2161.46</v>
      </c>
      <c r="C46" s="217"/>
      <c r="D46" s="216">
        <f t="shared" si="0"/>
        <v>0</v>
      </c>
      <c r="E46" s="217"/>
      <c r="F46" s="216">
        <f t="shared" si="1"/>
        <v>0</v>
      </c>
      <c r="G46" s="217"/>
      <c r="H46" s="216">
        <f t="shared" si="2"/>
        <v>0</v>
      </c>
      <c r="I46" s="217"/>
      <c r="J46" s="216">
        <f t="shared" si="3"/>
        <v>0</v>
      </c>
      <c r="K46" s="217"/>
      <c r="L46" s="216">
        <f t="shared" si="4"/>
        <v>0</v>
      </c>
      <c r="M46" s="217"/>
      <c r="N46" s="216">
        <f t="shared" si="5"/>
        <v>0</v>
      </c>
      <c r="O46" s="217"/>
      <c r="P46" s="216">
        <f t="shared" si="6"/>
        <v>0</v>
      </c>
      <c r="Q46" s="217"/>
      <c r="R46" s="216">
        <f t="shared" si="8"/>
        <v>0</v>
      </c>
      <c r="S46" s="217"/>
      <c r="T46" s="216">
        <f t="shared" si="9"/>
        <v>0</v>
      </c>
      <c r="U46" s="217"/>
      <c r="V46" s="216">
        <f t="shared" si="12"/>
        <v>0</v>
      </c>
      <c r="W46" s="217"/>
      <c r="X46" s="216">
        <f t="shared" si="10"/>
        <v>0</v>
      </c>
      <c r="Y46" s="217"/>
      <c r="Z46" s="216">
        <f t="shared" si="11"/>
        <v>0</v>
      </c>
      <c r="AA46" s="217">
        <f t="shared" si="13"/>
        <v>0</v>
      </c>
      <c r="AB46" s="59">
        <f t="shared" si="13"/>
        <v>0</v>
      </c>
      <c r="AF46" s="61"/>
    </row>
    <row r="47" spans="1:32">
      <c r="A47" s="215" t="s">
        <v>425</v>
      </c>
      <c r="B47" s="216">
        <v>2217.63</v>
      </c>
      <c r="C47" s="217">
        <v>4</v>
      </c>
      <c r="D47" s="216">
        <f t="shared" si="0"/>
        <v>8870.52</v>
      </c>
      <c r="E47" s="217"/>
      <c r="F47" s="216">
        <f t="shared" si="1"/>
        <v>0</v>
      </c>
      <c r="G47" s="217"/>
      <c r="H47" s="216">
        <f t="shared" si="2"/>
        <v>0</v>
      </c>
      <c r="I47" s="217"/>
      <c r="J47" s="216">
        <f t="shared" si="3"/>
        <v>0</v>
      </c>
      <c r="K47" s="217"/>
      <c r="L47" s="216">
        <f t="shared" si="4"/>
        <v>0</v>
      </c>
      <c r="M47" s="217"/>
      <c r="N47" s="216">
        <f t="shared" si="5"/>
        <v>0</v>
      </c>
      <c r="O47" s="217"/>
      <c r="P47" s="216">
        <f t="shared" si="6"/>
        <v>0</v>
      </c>
      <c r="Q47" s="217"/>
      <c r="R47" s="216">
        <f t="shared" si="8"/>
        <v>0</v>
      </c>
      <c r="S47" s="217"/>
      <c r="T47" s="216">
        <f t="shared" si="9"/>
        <v>0</v>
      </c>
      <c r="U47" s="217"/>
      <c r="V47" s="216">
        <f t="shared" si="12"/>
        <v>0</v>
      </c>
      <c r="W47" s="217"/>
      <c r="X47" s="216">
        <f t="shared" si="10"/>
        <v>0</v>
      </c>
      <c r="Y47" s="217"/>
      <c r="Z47" s="216">
        <f t="shared" si="11"/>
        <v>0</v>
      </c>
      <c r="AA47" s="217">
        <f t="shared" si="13"/>
        <v>4</v>
      </c>
      <c r="AB47" s="59">
        <f t="shared" si="13"/>
        <v>8870.52</v>
      </c>
      <c r="AF47" s="61"/>
    </row>
    <row r="48" spans="1:32">
      <c r="A48" s="215" t="s">
        <v>258</v>
      </c>
      <c r="B48" s="216">
        <v>1616.8</v>
      </c>
      <c r="C48" s="217"/>
      <c r="D48" s="216">
        <f t="shared" si="0"/>
        <v>0</v>
      </c>
      <c r="E48" s="217"/>
      <c r="F48" s="216">
        <f t="shared" si="1"/>
        <v>0</v>
      </c>
      <c r="G48" s="217"/>
      <c r="H48" s="216">
        <f t="shared" si="2"/>
        <v>0</v>
      </c>
      <c r="I48" s="217"/>
      <c r="J48" s="216">
        <f t="shared" si="3"/>
        <v>0</v>
      </c>
      <c r="K48" s="217"/>
      <c r="L48" s="216">
        <f t="shared" si="4"/>
        <v>0</v>
      </c>
      <c r="M48" s="217"/>
      <c r="N48" s="216">
        <f t="shared" si="5"/>
        <v>0</v>
      </c>
      <c r="O48" s="217"/>
      <c r="P48" s="216">
        <f t="shared" si="6"/>
        <v>0</v>
      </c>
      <c r="Q48" s="217"/>
      <c r="R48" s="216">
        <f t="shared" si="8"/>
        <v>0</v>
      </c>
      <c r="S48" s="217"/>
      <c r="T48" s="216">
        <f t="shared" si="9"/>
        <v>0</v>
      </c>
      <c r="U48" s="217"/>
      <c r="V48" s="216">
        <f t="shared" si="12"/>
        <v>0</v>
      </c>
      <c r="W48" s="217"/>
      <c r="X48" s="216">
        <f t="shared" si="10"/>
        <v>0</v>
      </c>
      <c r="Y48" s="217"/>
      <c r="Z48" s="216">
        <f t="shared" si="11"/>
        <v>0</v>
      </c>
      <c r="AA48" s="217">
        <f t="shared" si="13"/>
        <v>0</v>
      </c>
      <c r="AB48" s="59">
        <f t="shared" si="13"/>
        <v>0</v>
      </c>
      <c r="AF48" s="61"/>
    </row>
    <row r="49" spans="1:32">
      <c r="A49" s="215" t="s">
        <v>276</v>
      </c>
      <c r="B49" s="216">
        <v>1950.54</v>
      </c>
      <c r="C49" s="217"/>
      <c r="D49" s="216">
        <f t="shared" si="0"/>
        <v>0</v>
      </c>
      <c r="E49" s="217"/>
      <c r="F49" s="216">
        <f t="shared" si="1"/>
        <v>0</v>
      </c>
      <c r="G49" s="217"/>
      <c r="H49" s="216">
        <f t="shared" si="2"/>
        <v>0</v>
      </c>
      <c r="I49" s="217"/>
      <c r="J49" s="216">
        <f t="shared" si="3"/>
        <v>0</v>
      </c>
      <c r="K49" s="217"/>
      <c r="L49" s="216">
        <f t="shared" si="4"/>
        <v>0</v>
      </c>
      <c r="M49" s="217"/>
      <c r="N49" s="216">
        <f t="shared" si="5"/>
        <v>0</v>
      </c>
      <c r="O49" s="217"/>
      <c r="P49" s="216">
        <f t="shared" si="6"/>
        <v>0</v>
      </c>
      <c r="Q49" s="217"/>
      <c r="R49" s="216">
        <f t="shared" si="8"/>
        <v>0</v>
      </c>
      <c r="S49" s="217"/>
      <c r="T49" s="216">
        <f t="shared" si="9"/>
        <v>0</v>
      </c>
      <c r="U49" s="217"/>
      <c r="V49" s="216">
        <f t="shared" si="12"/>
        <v>0</v>
      </c>
      <c r="W49" s="217"/>
      <c r="X49" s="216">
        <f t="shared" si="10"/>
        <v>0</v>
      </c>
      <c r="Y49" s="217"/>
      <c r="Z49" s="216">
        <f t="shared" si="11"/>
        <v>0</v>
      </c>
      <c r="AA49" s="217">
        <f t="shared" si="13"/>
        <v>0</v>
      </c>
      <c r="AB49" s="59">
        <f t="shared" si="13"/>
        <v>0</v>
      </c>
      <c r="AF49" s="61"/>
    </row>
    <row r="50" spans="1:32">
      <c r="A50" s="215" t="s">
        <v>267</v>
      </c>
      <c r="B50" s="218">
        <v>1684.29</v>
      </c>
      <c r="C50" s="219"/>
      <c r="D50" s="216">
        <f t="shared" si="0"/>
        <v>0</v>
      </c>
      <c r="E50" s="217"/>
      <c r="F50" s="216">
        <f t="shared" si="1"/>
        <v>0</v>
      </c>
      <c r="G50" s="217"/>
      <c r="H50" s="216">
        <f t="shared" si="2"/>
        <v>0</v>
      </c>
      <c r="I50" s="217"/>
      <c r="J50" s="216">
        <f t="shared" si="3"/>
        <v>0</v>
      </c>
      <c r="K50" s="217"/>
      <c r="L50" s="216">
        <f t="shared" si="4"/>
        <v>0</v>
      </c>
      <c r="M50" s="217"/>
      <c r="N50" s="216">
        <f t="shared" si="5"/>
        <v>0</v>
      </c>
      <c r="O50" s="217"/>
      <c r="P50" s="216">
        <f t="shared" si="6"/>
        <v>0</v>
      </c>
      <c r="Q50" s="217"/>
      <c r="R50" s="216">
        <f t="shared" si="8"/>
        <v>0</v>
      </c>
      <c r="S50" s="217"/>
      <c r="T50" s="216">
        <f t="shared" si="9"/>
        <v>0</v>
      </c>
      <c r="U50" s="217"/>
      <c r="V50" s="216">
        <f t="shared" si="12"/>
        <v>0</v>
      </c>
      <c r="W50" s="217"/>
      <c r="X50" s="216">
        <f t="shared" si="10"/>
        <v>0</v>
      </c>
      <c r="Y50" s="217"/>
      <c r="Z50" s="216">
        <f t="shared" si="11"/>
        <v>0</v>
      </c>
      <c r="AA50" s="217">
        <f t="shared" si="13"/>
        <v>0</v>
      </c>
      <c r="AB50" s="59">
        <f t="shared" si="13"/>
        <v>0</v>
      </c>
      <c r="AF50" s="61"/>
    </row>
    <row r="51" spans="1:32">
      <c r="A51" s="215" t="s">
        <v>266</v>
      </c>
      <c r="B51" s="216">
        <v>758.54</v>
      </c>
      <c r="C51" s="217"/>
      <c r="D51" s="216">
        <f t="shared" si="0"/>
        <v>0</v>
      </c>
      <c r="E51" s="217"/>
      <c r="F51" s="216">
        <f t="shared" si="1"/>
        <v>0</v>
      </c>
      <c r="G51" s="217"/>
      <c r="H51" s="216">
        <f t="shared" si="2"/>
        <v>0</v>
      </c>
      <c r="I51" s="217"/>
      <c r="J51" s="216">
        <f t="shared" si="3"/>
        <v>0</v>
      </c>
      <c r="K51" s="506"/>
      <c r="L51" s="216">
        <f t="shared" si="4"/>
        <v>0</v>
      </c>
      <c r="M51" s="217"/>
      <c r="N51" s="216">
        <f t="shared" si="5"/>
        <v>0</v>
      </c>
      <c r="O51" s="217"/>
      <c r="P51" s="216">
        <f t="shared" si="6"/>
        <v>0</v>
      </c>
      <c r="Q51" s="217"/>
      <c r="R51" s="216">
        <f t="shared" si="8"/>
        <v>0</v>
      </c>
      <c r="S51" s="217"/>
      <c r="T51" s="216">
        <f t="shared" si="9"/>
        <v>0</v>
      </c>
      <c r="U51" s="217"/>
      <c r="V51" s="216">
        <f t="shared" si="12"/>
        <v>0</v>
      </c>
      <c r="W51" s="217"/>
      <c r="X51" s="216">
        <f t="shared" si="10"/>
        <v>0</v>
      </c>
      <c r="Y51" s="217"/>
      <c r="Z51" s="216">
        <f t="shared" si="11"/>
        <v>0</v>
      </c>
      <c r="AA51" s="217">
        <f t="shared" si="13"/>
        <v>0</v>
      </c>
      <c r="AB51" s="59">
        <f t="shared" si="13"/>
        <v>0</v>
      </c>
      <c r="AF51" s="61"/>
    </row>
    <row r="52" spans="1:32">
      <c r="A52" s="215" t="s">
        <v>265</v>
      </c>
      <c r="B52" s="216">
        <v>758.54</v>
      </c>
      <c r="C52" s="217"/>
      <c r="D52" s="216">
        <f t="shared" si="0"/>
        <v>0</v>
      </c>
      <c r="E52" s="217"/>
      <c r="F52" s="216">
        <f t="shared" si="1"/>
        <v>0</v>
      </c>
      <c r="G52" s="217"/>
      <c r="H52" s="216">
        <f t="shared" si="2"/>
        <v>0</v>
      </c>
      <c r="I52" s="217"/>
      <c r="J52" s="216">
        <f t="shared" si="3"/>
        <v>0</v>
      </c>
      <c r="K52" s="506"/>
      <c r="L52" s="216">
        <f t="shared" si="4"/>
        <v>0</v>
      </c>
      <c r="M52" s="217"/>
      <c r="N52" s="216">
        <f t="shared" si="5"/>
        <v>0</v>
      </c>
      <c r="O52" s="217"/>
      <c r="P52" s="216">
        <f t="shared" si="6"/>
        <v>0</v>
      </c>
      <c r="Q52" s="217"/>
      <c r="R52" s="216">
        <f t="shared" si="8"/>
        <v>0</v>
      </c>
      <c r="S52" s="217"/>
      <c r="T52" s="216">
        <f t="shared" si="9"/>
        <v>0</v>
      </c>
      <c r="U52" s="217"/>
      <c r="V52" s="216">
        <f t="shared" si="12"/>
        <v>0</v>
      </c>
      <c r="W52" s="217"/>
      <c r="X52" s="216">
        <f t="shared" si="10"/>
        <v>0</v>
      </c>
      <c r="Y52" s="217"/>
      <c r="Z52" s="216">
        <f t="shared" si="11"/>
        <v>0</v>
      </c>
      <c r="AA52" s="217">
        <f t="shared" si="13"/>
        <v>0</v>
      </c>
      <c r="AB52" s="59">
        <f t="shared" si="13"/>
        <v>0</v>
      </c>
      <c r="AF52" s="61"/>
    </row>
    <row r="53" spans="1:32">
      <c r="A53" s="215" t="s">
        <v>359</v>
      </c>
      <c r="B53" s="216">
        <v>1518.47</v>
      </c>
      <c r="C53" s="217"/>
      <c r="D53" s="216">
        <f t="shared" si="0"/>
        <v>0</v>
      </c>
      <c r="E53" s="217"/>
      <c r="F53" s="216">
        <f t="shared" si="1"/>
        <v>0</v>
      </c>
      <c r="G53" s="217"/>
      <c r="H53" s="216">
        <f t="shared" si="2"/>
        <v>0</v>
      </c>
      <c r="I53" s="217"/>
      <c r="J53" s="216">
        <f t="shared" si="3"/>
        <v>0</v>
      </c>
      <c r="K53" s="506"/>
      <c r="L53" s="216">
        <f t="shared" si="4"/>
        <v>0</v>
      </c>
      <c r="M53" s="217"/>
      <c r="N53" s="216">
        <f t="shared" si="5"/>
        <v>0</v>
      </c>
      <c r="O53" s="217"/>
      <c r="P53" s="216">
        <f t="shared" si="6"/>
        <v>0</v>
      </c>
      <c r="Q53" s="217"/>
      <c r="R53" s="216">
        <f t="shared" si="8"/>
        <v>0</v>
      </c>
      <c r="S53" s="217"/>
      <c r="T53" s="216">
        <f t="shared" si="9"/>
        <v>0</v>
      </c>
      <c r="U53" s="217"/>
      <c r="V53" s="216">
        <f t="shared" si="12"/>
        <v>0</v>
      </c>
      <c r="W53" s="217"/>
      <c r="X53" s="216">
        <f t="shared" si="10"/>
        <v>0</v>
      </c>
      <c r="Y53" s="217"/>
      <c r="Z53" s="216">
        <f t="shared" si="11"/>
        <v>0</v>
      </c>
      <c r="AA53" s="217">
        <f t="shared" si="13"/>
        <v>0</v>
      </c>
      <c r="AB53" s="59">
        <f t="shared" si="13"/>
        <v>0</v>
      </c>
      <c r="AF53" s="61"/>
    </row>
    <row r="54" spans="1:32">
      <c r="A54" s="215" t="s">
        <v>360</v>
      </c>
      <c r="B54" s="216">
        <v>925.32</v>
      </c>
      <c r="C54" s="217"/>
      <c r="D54" s="216">
        <f t="shared" si="0"/>
        <v>0</v>
      </c>
      <c r="E54" s="217"/>
      <c r="F54" s="216">
        <f t="shared" si="1"/>
        <v>0</v>
      </c>
      <c r="G54" s="217"/>
      <c r="H54" s="216">
        <f t="shared" si="2"/>
        <v>0</v>
      </c>
      <c r="I54" s="217"/>
      <c r="J54" s="216">
        <f t="shared" si="3"/>
        <v>0</v>
      </c>
      <c r="K54" s="506"/>
      <c r="L54" s="216">
        <f t="shared" si="4"/>
        <v>0</v>
      </c>
      <c r="M54" s="217"/>
      <c r="N54" s="216">
        <f t="shared" si="5"/>
        <v>0</v>
      </c>
      <c r="O54" s="217"/>
      <c r="P54" s="216">
        <f t="shared" si="6"/>
        <v>0</v>
      </c>
      <c r="Q54" s="217"/>
      <c r="R54" s="216">
        <f t="shared" si="8"/>
        <v>0</v>
      </c>
      <c r="S54" s="217"/>
      <c r="T54" s="216">
        <f t="shared" si="9"/>
        <v>0</v>
      </c>
      <c r="U54" s="217"/>
      <c r="V54" s="216">
        <f t="shared" si="12"/>
        <v>0</v>
      </c>
      <c r="W54" s="217"/>
      <c r="X54" s="216">
        <f t="shared" si="10"/>
        <v>0</v>
      </c>
      <c r="Y54" s="217"/>
      <c r="Z54" s="216">
        <f t="shared" si="11"/>
        <v>0</v>
      </c>
      <c r="AA54" s="217">
        <f t="shared" si="13"/>
        <v>0</v>
      </c>
      <c r="AB54" s="59">
        <f t="shared" si="13"/>
        <v>0</v>
      </c>
      <c r="AF54" s="61"/>
    </row>
    <row r="55" spans="1:32">
      <c r="A55" s="215" t="s">
        <v>361</v>
      </c>
      <c r="B55" s="216">
        <v>925.32</v>
      </c>
      <c r="C55" s="217"/>
      <c r="D55" s="216">
        <f t="shared" si="0"/>
        <v>0</v>
      </c>
      <c r="E55" s="217"/>
      <c r="F55" s="216">
        <f t="shared" si="1"/>
        <v>0</v>
      </c>
      <c r="G55" s="217"/>
      <c r="H55" s="216">
        <f t="shared" si="2"/>
        <v>0</v>
      </c>
      <c r="I55" s="217"/>
      <c r="J55" s="216">
        <f t="shared" si="3"/>
        <v>0</v>
      </c>
      <c r="K55" s="217"/>
      <c r="L55" s="216">
        <f t="shared" si="4"/>
        <v>0</v>
      </c>
      <c r="M55" s="217"/>
      <c r="N55" s="216">
        <f t="shared" si="5"/>
        <v>0</v>
      </c>
      <c r="O55" s="217"/>
      <c r="P55" s="216">
        <f t="shared" si="6"/>
        <v>0</v>
      </c>
      <c r="Q55" s="217"/>
      <c r="R55" s="216">
        <f t="shared" si="8"/>
        <v>0</v>
      </c>
      <c r="S55" s="217"/>
      <c r="T55" s="216">
        <f t="shared" si="9"/>
        <v>0</v>
      </c>
      <c r="U55" s="217"/>
      <c r="V55" s="216">
        <f t="shared" si="12"/>
        <v>0</v>
      </c>
      <c r="W55" s="217"/>
      <c r="X55" s="216">
        <f t="shared" si="10"/>
        <v>0</v>
      </c>
      <c r="Y55" s="217"/>
      <c r="Z55" s="216">
        <f t="shared" si="11"/>
        <v>0</v>
      </c>
      <c r="AA55" s="217">
        <f t="shared" si="13"/>
        <v>0</v>
      </c>
      <c r="AB55" s="59">
        <f t="shared" si="13"/>
        <v>0</v>
      </c>
      <c r="AF55" s="61"/>
    </row>
    <row r="56" spans="1:32">
      <c r="A56" s="215" t="s">
        <v>321</v>
      </c>
      <c r="B56" s="216">
        <v>1181.49</v>
      </c>
      <c r="C56" s="217"/>
      <c r="D56" s="216">
        <f t="shared" si="0"/>
        <v>0</v>
      </c>
      <c r="E56" s="217"/>
      <c r="F56" s="216">
        <f t="shared" si="1"/>
        <v>0</v>
      </c>
      <c r="G56" s="217"/>
      <c r="H56" s="216">
        <f t="shared" si="2"/>
        <v>0</v>
      </c>
      <c r="I56" s="217"/>
      <c r="J56" s="216">
        <f t="shared" si="3"/>
        <v>0</v>
      </c>
      <c r="K56" s="217"/>
      <c r="L56" s="216">
        <f t="shared" si="4"/>
        <v>0</v>
      </c>
      <c r="M56" s="217"/>
      <c r="N56" s="216">
        <f t="shared" si="5"/>
        <v>0</v>
      </c>
      <c r="O56" s="217"/>
      <c r="P56" s="216">
        <f t="shared" si="6"/>
        <v>0</v>
      </c>
      <c r="Q56" s="217"/>
      <c r="R56" s="216">
        <f t="shared" si="8"/>
        <v>0</v>
      </c>
      <c r="S56" s="217"/>
      <c r="T56" s="216">
        <f t="shared" si="9"/>
        <v>0</v>
      </c>
      <c r="U56" s="217"/>
      <c r="V56" s="216">
        <f t="shared" si="12"/>
        <v>0</v>
      </c>
      <c r="W56" s="217"/>
      <c r="X56" s="216">
        <f t="shared" si="10"/>
        <v>0</v>
      </c>
      <c r="Y56" s="217"/>
      <c r="Z56" s="216">
        <f t="shared" si="11"/>
        <v>0</v>
      </c>
      <c r="AA56" s="217">
        <f t="shared" si="13"/>
        <v>0</v>
      </c>
      <c r="AB56" s="59">
        <f t="shared" si="13"/>
        <v>0</v>
      </c>
      <c r="AF56" s="61"/>
    </row>
    <row r="57" spans="1:32">
      <c r="A57" s="215" t="s">
        <v>322</v>
      </c>
      <c r="B57" s="216">
        <v>822.26</v>
      </c>
      <c r="C57" s="217">
        <v>1</v>
      </c>
      <c r="D57" s="216">
        <f t="shared" si="0"/>
        <v>822.26</v>
      </c>
      <c r="E57" s="217"/>
      <c r="F57" s="216">
        <f t="shared" si="1"/>
        <v>0</v>
      </c>
      <c r="G57" s="217"/>
      <c r="H57" s="216">
        <f t="shared" si="2"/>
        <v>0</v>
      </c>
      <c r="I57" s="217"/>
      <c r="J57" s="216">
        <f t="shared" si="3"/>
        <v>0</v>
      </c>
      <c r="K57" s="505"/>
      <c r="L57" s="216">
        <f t="shared" si="4"/>
        <v>0</v>
      </c>
      <c r="M57" s="217"/>
      <c r="N57" s="216">
        <f t="shared" si="5"/>
        <v>0</v>
      </c>
      <c r="O57" s="217"/>
      <c r="P57" s="216">
        <f t="shared" si="6"/>
        <v>0</v>
      </c>
      <c r="Q57" s="217"/>
      <c r="R57" s="216">
        <f t="shared" si="8"/>
        <v>0</v>
      </c>
      <c r="S57" s="217"/>
      <c r="T57" s="216">
        <f t="shared" si="9"/>
        <v>0</v>
      </c>
      <c r="U57" s="217"/>
      <c r="V57" s="216">
        <f t="shared" si="12"/>
        <v>0</v>
      </c>
      <c r="W57" s="217"/>
      <c r="X57" s="216">
        <f t="shared" si="10"/>
        <v>0</v>
      </c>
      <c r="Y57" s="217"/>
      <c r="Z57" s="216">
        <f t="shared" si="11"/>
        <v>0</v>
      </c>
      <c r="AA57" s="217">
        <f t="shared" si="13"/>
        <v>1</v>
      </c>
      <c r="AB57" s="59">
        <f t="shared" si="13"/>
        <v>822.26</v>
      </c>
      <c r="AF57" s="61"/>
    </row>
    <row r="58" spans="1:32">
      <c r="A58" s="215" t="s">
        <v>253</v>
      </c>
      <c r="B58" s="216">
        <v>1108.6600000000001</v>
      </c>
      <c r="C58" s="217"/>
      <c r="D58" s="216">
        <f t="shared" si="0"/>
        <v>0</v>
      </c>
      <c r="E58" s="217"/>
      <c r="F58" s="216">
        <f t="shared" si="1"/>
        <v>0</v>
      </c>
      <c r="G58" s="217"/>
      <c r="H58" s="216">
        <f t="shared" si="2"/>
        <v>0</v>
      </c>
      <c r="I58" s="217"/>
      <c r="J58" s="216">
        <f t="shared" si="3"/>
        <v>0</v>
      </c>
      <c r="K58" s="505"/>
      <c r="L58" s="216">
        <f t="shared" si="4"/>
        <v>0</v>
      </c>
      <c r="M58" s="217"/>
      <c r="N58" s="216">
        <f t="shared" si="5"/>
        <v>0</v>
      </c>
      <c r="O58" s="217"/>
      <c r="P58" s="216">
        <f t="shared" si="6"/>
        <v>0</v>
      </c>
      <c r="Q58" s="217"/>
      <c r="R58" s="216">
        <f t="shared" si="8"/>
        <v>0</v>
      </c>
      <c r="S58" s="217"/>
      <c r="T58" s="216">
        <f t="shared" si="9"/>
        <v>0</v>
      </c>
      <c r="U58" s="217"/>
      <c r="V58" s="216">
        <f t="shared" si="12"/>
        <v>0</v>
      </c>
      <c r="W58" s="217"/>
      <c r="X58" s="216">
        <f t="shared" si="10"/>
        <v>0</v>
      </c>
      <c r="Y58" s="217"/>
      <c r="Z58" s="216">
        <f t="shared" si="11"/>
        <v>0</v>
      </c>
      <c r="AA58" s="217">
        <f t="shared" si="13"/>
        <v>0</v>
      </c>
      <c r="AB58" s="59">
        <f t="shared" si="13"/>
        <v>0</v>
      </c>
      <c r="AF58" s="61"/>
    </row>
    <row r="59" spans="1:32">
      <c r="A59" s="215" t="s">
        <v>431</v>
      </c>
      <c r="B59" s="216">
        <v>1825.58</v>
      </c>
      <c r="C59" s="217">
        <v>3</v>
      </c>
      <c r="D59" s="216">
        <f t="shared" si="0"/>
        <v>5476.74</v>
      </c>
      <c r="E59" s="217"/>
      <c r="F59" s="216">
        <f t="shared" si="1"/>
        <v>0</v>
      </c>
      <c r="G59" s="217"/>
      <c r="H59" s="216">
        <f t="shared" si="2"/>
        <v>0</v>
      </c>
      <c r="I59" s="217"/>
      <c r="J59" s="216">
        <f t="shared" si="3"/>
        <v>0</v>
      </c>
      <c r="K59" s="505"/>
      <c r="L59" s="216">
        <f t="shared" si="4"/>
        <v>0</v>
      </c>
      <c r="M59" s="217"/>
      <c r="N59" s="216">
        <f t="shared" si="5"/>
        <v>0</v>
      </c>
      <c r="O59" s="217"/>
      <c r="P59" s="216">
        <f t="shared" si="6"/>
        <v>0</v>
      </c>
      <c r="Q59" s="217"/>
      <c r="R59" s="216">
        <f t="shared" si="8"/>
        <v>0</v>
      </c>
      <c r="S59" s="217"/>
      <c r="T59" s="216">
        <f t="shared" si="9"/>
        <v>0</v>
      </c>
      <c r="U59" s="217"/>
      <c r="V59" s="216">
        <f t="shared" si="12"/>
        <v>0</v>
      </c>
      <c r="W59" s="217"/>
      <c r="X59" s="216">
        <f t="shared" si="10"/>
        <v>0</v>
      </c>
      <c r="Y59" s="217"/>
      <c r="Z59" s="216">
        <f t="shared" si="11"/>
        <v>0</v>
      </c>
      <c r="AA59" s="217">
        <f t="shared" si="13"/>
        <v>3</v>
      </c>
      <c r="AB59" s="59">
        <f t="shared" si="13"/>
        <v>5476.74</v>
      </c>
      <c r="AF59" s="61"/>
    </row>
    <row r="60" spans="1:32">
      <c r="A60" s="215" t="s">
        <v>365</v>
      </c>
      <c r="B60" s="216">
        <v>1939.12</v>
      </c>
      <c r="C60" s="217"/>
      <c r="D60" s="216">
        <f t="shared" si="0"/>
        <v>0</v>
      </c>
      <c r="E60" s="217"/>
      <c r="F60" s="216">
        <f t="shared" si="1"/>
        <v>0</v>
      </c>
      <c r="G60" s="217"/>
      <c r="H60" s="216">
        <f t="shared" si="2"/>
        <v>0</v>
      </c>
      <c r="I60" s="217"/>
      <c r="J60" s="216">
        <f t="shared" si="3"/>
        <v>0</v>
      </c>
      <c r="K60" s="505"/>
      <c r="L60" s="216">
        <f t="shared" si="4"/>
        <v>0</v>
      </c>
      <c r="M60" s="217"/>
      <c r="N60" s="216">
        <f t="shared" si="5"/>
        <v>0</v>
      </c>
      <c r="O60" s="217"/>
      <c r="P60" s="216">
        <f t="shared" si="6"/>
        <v>0</v>
      </c>
      <c r="Q60" s="217"/>
      <c r="R60" s="216">
        <f t="shared" si="8"/>
        <v>0</v>
      </c>
      <c r="S60" s="217"/>
      <c r="T60" s="216">
        <f t="shared" si="9"/>
        <v>0</v>
      </c>
      <c r="U60" s="217"/>
      <c r="V60" s="216">
        <f t="shared" si="12"/>
        <v>0</v>
      </c>
      <c r="W60" s="217"/>
      <c r="X60" s="216">
        <f t="shared" si="10"/>
        <v>0</v>
      </c>
      <c r="Y60" s="217"/>
      <c r="Z60" s="216">
        <f t="shared" si="11"/>
        <v>0</v>
      </c>
      <c r="AA60" s="217">
        <f t="shared" si="13"/>
        <v>0</v>
      </c>
      <c r="AB60" s="59">
        <f t="shared" si="13"/>
        <v>0</v>
      </c>
      <c r="AF60" s="61"/>
    </row>
    <row r="61" spans="1:32">
      <c r="A61" s="215" t="s">
        <v>323</v>
      </c>
      <c r="B61" s="216">
        <v>3048.82</v>
      </c>
      <c r="C61" s="217"/>
      <c r="D61" s="216">
        <f t="shared" si="0"/>
        <v>0</v>
      </c>
      <c r="E61" s="217"/>
      <c r="F61" s="216">
        <f t="shared" si="1"/>
        <v>0</v>
      </c>
      <c r="G61" s="217"/>
      <c r="H61" s="216">
        <f t="shared" si="2"/>
        <v>0</v>
      </c>
      <c r="I61" s="217"/>
      <c r="J61" s="216">
        <f t="shared" si="3"/>
        <v>0</v>
      </c>
      <c r="K61" s="217"/>
      <c r="L61" s="216">
        <f t="shared" si="4"/>
        <v>0</v>
      </c>
      <c r="M61" s="217"/>
      <c r="N61" s="216">
        <f t="shared" si="5"/>
        <v>0</v>
      </c>
      <c r="O61" s="217"/>
      <c r="P61" s="216">
        <f t="shared" si="6"/>
        <v>0</v>
      </c>
      <c r="Q61" s="217"/>
      <c r="R61" s="216">
        <f t="shared" si="8"/>
        <v>0</v>
      </c>
      <c r="S61" s="217"/>
      <c r="T61" s="216">
        <f t="shared" si="9"/>
        <v>0</v>
      </c>
      <c r="U61" s="217"/>
      <c r="V61" s="216">
        <f t="shared" si="12"/>
        <v>0</v>
      </c>
      <c r="W61" s="217"/>
      <c r="X61" s="216">
        <f t="shared" si="10"/>
        <v>0</v>
      </c>
      <c r="Y61" s="217"/>
      <c r="Z61" s="216">
        <f t="shared" si="11"/>
        <v>0</v>
      </c>
      <c r="AA61" s="217">
        <f t="shared" si="13"/>
        <v>0</v>
      </c>
      <c r="AB61" s="59">
        <f t="shared" si="13"/>
        <v>0</v>
      </c>
      <c r="AF61" s="61"/>
    </row>
    <row r="62" spans="1:32">
      <c r="A62" s="215" t="s">
        <v>449</v>
      </c>
      <c r="B62" s="216">
        <v>300.26</v>
      </c>
      <c r="C62" s="217">
        <v>2</v>
      </c>
      <c r="D62" s="216">
        <f t="shared" si="0"/>
        <v>600.52</v>
      </c>
      <c r="E62" s="217"/>
      <c r="F62" s="216">
        <f t="shared" si="1"/>
        <v>0</v>
      </c>
      <c r="G62" s="217"/>
      <c r="H62" s="216">
        <f t="shared" si="2"/>
        <v>0</v>
      </c>
      <c r="I62" s="217"/>
      <c r="J62" s="216">
        <f t="shared" si="3"/>
        <v>0</v>
      </c>
      <c r="K62" s="217"/>
      <c r="L62" s="216">
        <f t="shared" si="4"/>
        <v>0</v>
      </c>
      <c r="M62" s="217"/>
      <c r="N62" s="216">
        <f t="shared" si="5"/>
        <v>0</v>
      </c>
      <c r="O62" s="217"/>
      <c r="P62" s="216">
        <f t="shared" si="6"/>
        <v>0</v>
      </c>
      <c r="Q62" s="217"/>
      <c r="R62" s="216">
        <f t="shared" si="8"/>
        <v>0</v>
      </c>
      <c r="S62" s="217"/>
      <c r="T62" s="216">
        <f t="shared" si="9"/>
        <v>0</v>
      </c>
      <c r="U62" s="217"/>
      <c r="V62" s="216">
        <f t="shared" si="12"/>
        <v>0</v>
      </c>
      <c r="W62" s="217"/>
      <c r="X62" s="216">
        <f t="shared" si="10"/>
        <v>0</v>
      </c>
      <c r="Y62" s="217"/>
      <c r="Z62" s="216">
        <f t="shared" si="11"/>
        <v>0</v>
      </c>
      <c r="AA62" s="217">
        <f t="shared" si="13"/>
        <v>2</v>
      </c>
      <c r="AB62" s="59">
        <f t="shared" si="13"/>
        <v>600.52</v>
      </c>
      <c r="AF62" s="61"/>
    </row>
    <row r="63" spans="1:32">
      <c r="A63" s="215" t="s">
        <v>271</v>
      </c>
      <c r="B63" s="216">
        <v>2329.44</v>
      </c>
      <c r="C63" s="217"/>
      <c r="D63" s="216">
        <f t="shared" si="0"/>
        <v>0</v>
      </c>
      <c r="E63" s="217"/>
      <c r="F63" s="216">
        <f t="shared" si="1"/>
        <v>0</v>
      </c>
      <c r="G63" s="217"/>
      <c r="H63" s="216">
        <f t="shared" si="2"/>
        <v>0</v>
      </c>
      <c r="I63" s="217"/>
      <c r="J63" s="216">
        <f t="shared" si="3"/>
        <v>0</v>
      </c>
      <c r="K63" s="505"/>
      <c r="L63" s="216">
        <f t="shared" si="4"/>
        <v>0</v>
      </c>
      <c r="M63" s="217"/>
      <c r="N63" s="216">
        <f t="shared" si="5"/>
        <v>0</v>
      </c>
      <c r="O63" s="217"/>
      <c r="P63" s="216">
        <f t="shared" si="6"/>
        <v>0</v>
      </c>
      <c r="Q63" s="217"/>
      <c r="R63" s="216">
        <f t="shared" si="8"/>
        <v>0</v>
      </c>
      <c r="S63" s="217"/>
      <c r="T63" s="216">
        <f t="shared" si="9"/>
        <v>0</v>
      </c>
      <c r="U63" s="217"/>
      <c r="V63" s="216">
        <f t="shared" si="12"/>
        <v>0</v>
      </c>
      <c r="W63" s="217"/>
      <c r="X63" s="216">
        <f t="shared" si="10"/>
        <v>0</v>
      </c>
      <c r="Y63" s="217"/>
      <c r="Z63" s="216">
        <f t="shared" si="11"/>
        <v>0</v>
      </c>
      <c r="AA63" s="217">
        <f t="shared" si="13"/>
        <v>0</v>
      </c>
      <c r="AB63" s="59">
        <f t="shared" si="13"/>
        <v>0</v>
      </c>
      <c r="AF63" s="61"/>
    </row>
    <row r="64" spans="1:32">
      <c r="A64" s="215" t="s">
        <v>279</v>
      </c>
      <c r="B64" s="216">
        <v>3077.2</v>
      </c>
      <c r="C64" s="217"/>
      <c r="D64" s="216">
        <f t="shared" si="0"/>
        <v>0</v>
      </c>
      <c r="E64" s="217"/>
      <c r="F64" s="216">
        <f t="shared" si="1"/>
        <v>0</v>
      </c>
      <c r="G64" s="217"/>
      <c r="H64" s="216">
        <f t="shared" si="2"/>
        <v>0</v>
      </c>
      <c r="I64" s="217"/>
      <c r="J64" s="216">
        <f t="shared" si="3"/>
        <v>0</v>
      </c>
      <c r="K64" s="217"/>
      <c r="L64" s="216">
        <f t="shared" si="4"/>
        <v>0</v>
      </c>
      <c r="M64" s="217"/>
      <c r="N64" s="216">
        <f t="shared" si="5"/>
        <v>0</v>
      </c>
      <c r="O64" s="217"/>
      <c r="P64" s="216">
        <f t="shared" si="6"/>
        <v>0</v>
      </c>
      <c r="Q64" s="217"/>
      <c r="R64" s="216">
        <f t="shared" si="8"/>
        <v>0</v>
      </c>
      <c r="S64" s="217"/>
      <c r="T64" s="216">
        <f t="shared" si="9"/>
        <v>0</v>
      </c>
      <c r="U64" s="217"/>
      <c r="V64" s="216">
        <f t="shared" si="12"/>
        <v>0</v>
      </c>
      <c r="W64" s="217"/>
      <c r="X64" s="216">
        <f t="shared" si="10"/>
        <v>0</v>
      </c>
      <c r="Y64" s="217"/>
      <c r="Z64" s="216">
        <f t="shared" si="11"/>
        <v>0</v>
      </c>
      <c r="AA64" s="217">
        <f t="shared" si="13"/>
        <v>0</v>
      </c>
      <c r="AB64" s="59">
        <f t="shared" si="13"/>
        <v>0</v>
      </c>
      <c r="AF64" s="61"/>
    </row>
    <row r="65" spans="1:32">
      <c r="A65" s="215" t="s">
        <v>252</v>
      </c>
      <c r="B65" s="216">
        <v>3464.57</v>
      </c>
      <c r="C65" s="217"/>
      <c r="D65" s="216">
        <f t="shared" si="0"/>
        <v>0</v>
      </c>
      <c r="E65" s="217"/>
      <c r="F65" s="216">
        <f t="shared" si="1"/>
        <v>0</v>
      </c>
      <c r="G65" s="217"/>
      <c r="H65" s="216">
        <f t="shared" si="2"/>
        <v>0</v>
      </c>
      <c r="I65" s="217"/>
      <c r="J65" s="216">
        <f t="shared" si="3"/>
        <v>0</v>
      </c>
      <c r="K65" s="217"/>
      <c r="L65" s="216">
        <f t="shared" si="4"/>
        <v>0</v>
      </c>
      <c r="M65" s="217"/>
      <c r="N65" s="216">
        <f t="shared" si="5"/>
        <v>0</v>
      </c>
      <c r="O65" s="217"/>
      <c r="P65" s="216">
        <f t="shared" si="6"/>
        <v>0</v>
      </c>
      <c r="Q65" s="217"/>
      <c r="R65" s="216">
        <f t="shared" si="8"/>
        <v>0</v>
      </c>
      <c r="S65" s="217"/>
      <c r="T65" s="216">
        <f t="shared" si="9"/>
        <v>0</v>
      </c>
      <c r="U65" s="217"/>
      <c r="V65" s="216">
        <f t="shared" si="12"/>
        <v>0</v>
      </c>
      <c r="W65" s="217"/>
      <c r="X65" s="216">
        <f t="shared" si="10"/>
        <v>0</v>
      </c>
      <c r="Y65" s="217"/>
      <c r="Z65" s="216">
        <f t="shared" si="11"/>
        <v>0</v>
      </c>
      <c r="AA65" s="217">
        <f t="shared" si="13"/>
        <v>0</v>
      </c>
      <c r="AB65" s="59">
        <f t="shared" si="13"/>
        <v>0</v>
      </c>
      <c r="AF65" s="61"/>
    </row>
    <row r="66" spans="1:32">
      <c r="A66" s="215" t="s">
        <v>241</v>
      </c>
      <c r="B66" s="216">
        <v>6143.84</v>
      </c>
      <c r="C66" s="217"/>
      <c r="D66" s="216">
        <f t="shared" si="0"/>
        <v>0</v>
      </c>
      <c r="E66" s="217"/>
      <c r="F66" s="216">
        <f t="shared" si="1"/>
        <v>0</v>
      </c>
      <c r="G66" s="217"/>
      <c r="H66" s="216">
        <f t="shared" si="2"/>
        <v>0</v>
      </c>
      <c r="I66" s="217"/>
      <c r="J66" s="216">
        <f t="shared" si="3"/>
        <v>0</v>
      </c>
      <c r="K66" s="217"/>
      <c r="L66" s="216">
        <f t="shared" si="4"/>
        <v>0</v>
      </c>
      <c r="M66" s="217"/>
      <c r="N66" s="216">
        <f t="shared" si="5"/>
        <v>0</v>
      </c>
      <c r="O66" s="217"/>
      <c r="P66" s="216">
        <f t="shared" si="6"/>
        <v>0</v>
      </c>
      <c r="Q66" s="217"/>
      <c r="R66" s="216">
        <f t="shared" si="8"/>
        <v>0</v>
      </c>
      <c r="S66" s="217"/>
      <c r="T66" s="216">
        <f t="shared" si="9"/>
        <v>0</v>
      </c>
      <c r="U66" s="217"/>
      <c r="V66" s="216">
        <f t="shared" si="12"/>
        <v>0</v>
      </c>
      <c r="W66" s="217"/>
      <c r="X66" s="216">
        <f t="shared" si="10"/>
        <v>0</v>
      </c>
      <c r="Y66" s="217"/>
      <c r="Z66" s="216">
        <f t="shared" si="11"/>
        <v>0</v>
      </c>
      <c r="AA66" s="217">
        <f t="shared" si="13"/>
        <v>0</v>
      </c>
      <c r="AB66" s="59">
        <f t="shared" si="13"/>
        <v>0</v>
      </c>
      <c r="AF66" s="61"/>
    </row>
    <row r="67" spans="1:32">
      <c r="A67" s="215" t="s">
        <v>243</v>
      </c>
      <c r="B67" s="216">
        <v>10116.540000000001</v>
      </c>
      <c r="C67" s="217"/>
      <c r="D67" s="216">
        <f t="shared" si="0"/>
        <v>0</v>
      </c>
      <c r="E67" s="217"/>
      <c r="F67" s="216">
        <f t="shared" si="1"/>
        <v>0</v>
      </c>
      <c r="G67" s="217"/>
      <c r="H67" s="216">
        <f t="shared" si="2"/>
        <v>0</v>
      </c>
      <c r="I67" s="217"/>
      <c r="J67" s="216">
        <f t="shared" si="3"/>
        <v>0</v>
      </c>
      <c r="K67" s="217"/>
      <c r="L67" s="216">
        <f t="shared" si="4"/>
        <v>0</v>
      </c>
      <c r="M67" s="217"/>
      <c r="N67" s="216">
        <f t="shared" si="5"/>
        <v>0</v>
      </c>
      <c r="O67" s="217"/>
      <c r="P67" s="216">
        <f t="shared" si="6"/>
        <v>0</v>
      </c>
      <c r="Q67" s="217"/>
      <c r="R67" s="216">
        <f t="shared" si="8"/>
        <v>0</v>
      </c>
      <c r="S67" s="217"/>
      <c r="T67" s="216">
        <f t="shared" si="9"/>
        <v>0</v>
      </c>
      <c r="U67" s="217"/>
      <c r="V67" s="216">
        <f t="shared" si="12"/>
        <v>0</v>
      </c>
      <c r="W67" s="217"/>
      <c r="X67" s="216">
        <f t="shared" si="10"/>
        <v>0</v>
      </c>
      <c r="Y67" s="217"/>
      <c r="Z67" s="216">
        <f t="shared" si="11"/>
        <v>0</v>
      </c>
      <c r="AA67" s="217">
        <f>C67+E67+G67+I67+K67+M67+O67+Q67+S67+U67+W67+Y67</f>
        <v>0</v>
      </c>
      <c r="AB67" s="59">
        <f t="shared" si="13"/>
        <v>0</v>
      </c>
      <c r="AF67" s="61"/>
    </row>
    <row r="68" spans="1:32">
      <c r="A68" s="215" t="s">
        <v>277</v>
      </c>
      <c r="B68" s="216">
        <v>22.5</v>
      </c>
      <c r="C68" s="217"/>
      <c r="D68" s="216">
        <f t="shared" si="0"/>
        <v>0</v>
      </c>
      <c r="E68" s="217"/>
      <c r="F68" s="216">
        <f t="shared" si="1"/>
        <v>0</v>
      </c>
      <c r="G68" s="217"/>
      <c r="H68" s="216">
        <f t="shared" si="2"/>
        <v>0</v>
      </c>
      <c r="I68" s="217"/>
      <c r="J68" s="216">
        <f t="shared" si="3"/>
        <v>0</v>
      </c>
      <c r="K68" s="217"/>
      <c r="L68" s="216">
        <f t="shared" si="4"/>
        <v>0</v>
      </c>
      <c r="M68" s="217"/>
      <c r="N68" s="216">
        <f t="shared" si="5"/>
        <v>0</v>
      </c>
      <c r="O68" s="217"/>
      <c r="P68" s="216">
        <f t="shared" si="6"/>
        <v>0</v>
      </c>
      <c r="Q68" s="217"/>
      <c r="R68" s="216">
        <f t="shared" si="8"/>
        <v>0</v>
      </c>
      <c r="S68" s="217"/>
      <c r="T68" s="216">
        <f t="shared" si="9"/>
        <v>0</v>
      </c>
      <c r="U68" s="217"/>
      <c r="V68" s="216">
        <f t="shared" si="12"/>
        <v>0</v>
      </c>
      <c r="W68" s="217"/>
      <c r="X68" s="216">
        <f t="shared" si="10"/>
        <v>0</v>
      </c>
      <c r="Y68" s="217"/>
      <c r="Z68" s="216">
        <f t="shared" si="11"/>
        <v>0</v>
      </c>
      <c r="AA68" s="217">
        <f t="shared" si="13"/>
        <v>0</v>
      </c>
      <c r="AB68" s="59">
        <f t="shared" si="13"/>
        <v>0</v>
      </c>
      <c r="AF68" s="62"/>
    </row>
    <row r="69" spans="1:32">
      <c r="A69" s="215" t="s">
        <v>278</v>
      </c>
      <c r="B69" s="216">
        <v>22.5</v>
      </c>
      <c r="C69" s="217"/>
      <c r="D69" s="216">
        <f t="shared" si="0"/>
        <v>0</v>
      </c>
      <c r="E69" s="217"/>
      <c r="F69" s="216">
        <f t="shared" si="1"/>
        <v>0</v>
      </c>
      <c r="G69" s="217"/>
      <c r="H69" s="216">
        <f t="shared" si="2"/>
        <v>0</v>
      </c>
      <c r="I69" s="217"/>
      <c r="J69" s="216">
        <f t="shared" si="3"/>
        <v>0</v>
      </c>
      <c r="K69" s="505"/>
      <c r="L69" s="216">
        <f t="shared" si="4"/>
        <v>0</v>
      </c>
      <c r="M69" s="217"/>
      <c r="N69" s="216">
        <f t="shared" si="5"/>
        <v>0</v>
      </c>
      <c r="O69" s="217"/>
      <c r="P69" s="216">
        <f t="shared" si="6"/>
        <v>0</v>
      </c>
      <c r="Q69" s="217"/>
      <c r="R69" s="216">
        <f t="shared" si="8"/>
        <v>0</v>
      </c>
      <c r="S69" s="217"/>
      <c r="T69" s="216">
        <f t="shared" si="9"/>
        <v>0</v>
      </c>
      <c r="U69" s="217"/>
      <c r="V69" s="216">
        <f t="shared" si="12"/>
        <v>0</v>
      </c>
      <c r="W69" s="217"/>
      <c r="X69" s="216">
        <f t="shared" si="10"/>
        <v>0</v>
      </c>
      <c r="Y69" s="217"/>
      <c r="Z69" s="216">
        <f t="shared" si="11"/>
        <v>0</v>
      </c>
      <c r="AA69" s="217">
        <f t="shared" si="13"/>
        <v>0</v>
      </c>
      <c r="AB69" s="59">
        <f t="shared" si="13"/>
        <v>0</v>
      </c>
      <c r="AF69" s="62"/>
    </row>
    <row r="70" spans="1:32">
      <c r="A70" s="215" t="s">
        <v>281</v>
      </c>
      <c r="B70" s="216">
        <v>22.5</v>
      </c>
      <c r="C70" s="217">
        <v>-2</v>
      </c>
      <c r="D70" s="216">
        <f t="shared" si="0"/>
        <v>-45</v>
      </c>
      <c r="E70" s="217"/>
      <c r="F70" s="216">
        <f t="shared" si="1"/>
        <v>0</v>
      </c>
      <c r="G70" s="217"/>
      <c r="H70" s="216">
        <f t="shared" si="2"/>
        <v>0</v>
      </c>
      <c r="I70" s="217"/>
      <c r="J70" s="216">
        <f t="shared" si="3"/>
        <v>0</v>
      </c>
      <c r="K70" s="217"/>
      <c r="L70" s="216">
        <f t="shared" si="4"/>
        <v>0</v>
      </c>
      <c r="M70" s="217"/>
      <c r="N70" s="216">
        <f t="shared" si="5"/>
        <v>0</v>
      </c>
      <c r="O70" s="217"/>
      <c r="P70" s="216">
        <f t="shared" si="6"/>
        <v>0</v>
      </c>
      <c r="Q70" s="217"/>
      <c r="R70" s="216">
        <f t="shared" si="8"/>
        <v>0</v>
      </c>
      <c r="S70" s="217"/>
      <c r="T70" s="216">
        <f t="shared" si="9"/>
        <v>0</v>
      </c>
      <c r="U70" s="217"/>
      <c r="V70" s="216">
        <f t="shared" si="12"/>
        <v>0</v>
      </c>
      <c r="W70" s="217"/>
      <c r="X70" s="216">
        <f t="shared" si="10"/>
        <v>0</v>
      </c>
      <c r="Y70" s="217"/>
      <c r="Z70" s="216">
        <f t="shared" si="11"/>
        <v>0</v>
      </c>
      <c r="AA70" s="217">
        <f t="shared" si="13"/>
        <v>-2</v>
      </c>
      <c r="AB70" s="59">
        <f t="shared" si="13"/>
        <v>-45</v>
      </c>
      <c r="AF70" s="61"/>
    </row>
    <row r="71" spans="1:32">
      <c r="A71" s="215" t="s">
        <v>264</v>
      </c>
      <c r="B71" s="216">
        <v>27.5</v>
      </c>
      <c r="C71" s="217">
        <v>2</v>
      </c>
      <c r="D71" s="216">
        <f t="shared" ref="D71:D132" si="14">C71*B71</f>
        <v>55</v>
      </c>
      <c r="E71" s="217"/>
      <c r="F71" s="216">
        <f t="shared" ref="F71:F111" si="15">E71*B71</f>
        <v>0</v>
      </c>
      <c r="G71" s="217"/>
      <c r="H71" s="216">
        <f t="shared" ref="H71:H111" si="16">G71*B71</f>
        <v>0</v>
      </c>
      <c r="I71" s="217"/>
      <c r="J71" s="216">
        <f t="shared" ref="J71:J111" si="17">I71*B71</f>
        <v>0</v>
      </c>
      <c r="K71" s="505"/>
      <c r="L71" s="216">
        <f t="shared" ref="L71:L111" si="18">B71*K71</f>
        <v>0</v>
      </c>
      <c r="M71" s="217"/>
      <c r="N71" s="216">
        <f t="shared" ref="N71:N111" si="19">M71*B71</f>
        <v>0</v>
      </c>
      <c r="O71" s="217"/>
      <c r="P71" s="216">
        <f t="shared" ref="P71:P111" si="20">B71*O71</f>
        <v>0</v>
      </c>
      <c r="Q71" s="217"/>
      <c r="R71" s="216">
        <f t="shared" si="8"/>
        <v>0</v>
      </c>
      <c r="S71" s="217"/>
      <c r="T71" s="216">
        <f t="shared" si="9"/>
        <v>0</v>
      </c>
      <c r="U71" s="217"/>
      <c r="V71" s="216">
        <f t="shared" si="12"/>
        <v>0</v>
      </c>
      <c r="W71" s="217"/>
      <c r="X71" s="216">
        <f t="shared" si="10"/>
        <v>0</v>
      </c>
      <c r="Y71" s="217"/>
      <c r="Z71" s="216">
        <f t="shared" si="11"/>
        <v>0</v>
      </c>
      <c r="AA71" s="217">
        <f t="shared" si="13"/>
        <v>2</v>
      </c>
      <c r="AB71" s="59">
        <f t="shared" si="13"/>
        <v>55</v>
      </c>
      <c r="AF71" s="61"/>
    </row>
    <row r="72" spans="1:32">
      <c r="A72" s="215" t="s">
        <v>260</v>
      </c>
      <c r="B72" s="216">
        <v>9.24</v>
      </c>
      <c r="C72" s="217"/>
      <c r="D72" s="216">
        <f t="shared" si="14"/>
        <v>0</v>
      </c>
      <c r="E72" s="217"/>
      <c r="F72" s="216">
        <f t="shared" si="15"/>
        <v>0</v>
      </c>
      <c r="G72" s="217"/>
      <c r="H72" s="216">
        <f t="shared" si="16"/>
        <v>0</v>
      </c>
      <c r="I72" s="217"/>
      <c r="J72" s="216">
        <f t="shared" si="17"/>
        <v>0</v>
      </c>
      <c r="K72" s="505"/>
      <c r="L72" s="216">
        <f t="shared" si="18"/>
        <v>0</v>
      </c>
      <c r="M72" s="217"/>
      <c r="N72" s="216">
        <f t="shared" si="19"/>
        <v>0</v>
      </c>
      <c r="O72" s="217"/>
      <c r="P72" s="216">
        <f t="shared" si="20"/>
        <v>0</v>
      </c>
      <c r="Q72" s="217"/>
      <c r="R72" s="216">
        <f t="shared" ref="R72:R111" si="21">Q72*B72</f>
        <v>0</v>
      </c>
      <c r="S72" s="217"/>
      <c r="T72" s="216">
        <f t="shared" ref="T72:T111" si="22">S72*B72</f>
        <v>0</v>
      </c>
      <c r="U72" s="217"/>
      <c r="V72" s="216">
        <f t="shared" si="12"/>
        <v>0</v>
      </c>
      <c r="W72" s="217"/>
      <c r="X72" s="216">
        <f t="shared" ref="X72:X111" si="23">W72*B72</f>
        <v>0</v>
      </c>
      <c r="Y72" s="217"/>
      <c r="Z72" s="216">
        <f t="shared" ref="Z72:Z111" si="24">Y72*B72</f>
        <v>0</v>
      </c>
      <c r="AA72" s="217">
        <f t="shared" si="13"/>
        <v>0</v>
      </c>
      <c r="AB72" s="59">
        <f t="shared" si="13"/>
        <v>0</v>
      </c>
      <c r="AF72" s="61"/>
    </row>
    <row r="73" spans="1:32">
      <c r="A73" s="215" t="s">
        <v>384</v>
      </c>
      <c r="B73" s="216">
        <v>9.24</v>
      </c>
      <c r="C73" s="217"/>
      <c r="D73" s="216">
        <f t="shared" si="14"/>
        <v>0</v>
      </c>
      <c r="E73" s="217"/>
      <c r="F73" s="216">
        <f t="shared" si="15"/>
        <v>0</v>
      </c>
      <c r="G73" s="217"/>
      <c r="H73" s="216">
        <f t="shared" si="16"/>
        <v>0</v>
      </c>
      <c r="I73" s="217"/>
      <c r="J73" s="216">
        <f t="shared" si="17"/>
        <v>0</v>
      </c>
      <c r="K73" s="217"/>
      <c r="L73" s="216">
        <f t="shared" si="18"/>
        <v>0</v>
      </c>
      <c r="M73" s="217"/>
      <c r="N73" s="216">
        <f t="shared" si="19"/>
        <v>0</v>
      </c>
      <c r="O73" s="217"/>
      <c r="P73" s="216">
        <f t="shared" si="20"/>
        <v>0</v>
      </c>
      <c r="Q73" s="217"/>
      <c r="R73" s="216">
        <f t="shared" si="21"/>
        <v>0</v>
      </c>
      <c r="S73" s="217"/>
      <c r="T73" s="216">
        <f t="shared" si="22"/>
        <v>0</v>
      </c>
      <c r="U73" s="217"/>
      <c r="V73" s="216">
        <f t="shared" ref="V73:V111" si="25">U73*B73</f>
        <v>0</v>
      </c>
      <c r="W73" s="217"/>
      <c r="X73" s="216">
        <f t="shared" si="23"/>
        <v>0</v>
      </c>
      <c r="Y73" s="217"/>
      <c r="Z73" s="216">
        <f t="shared" si="24"/>
        <v>0</v>
      </c>
      <c r="AA73" s="217">
        <f t="shared" si="13"/>
        <v>0</v>
      </c>
      <c r="AB73" s="59">
        <f t="shared" si="13"/>
        <v>0</v>
      </c>
      <c r="AF73" s="61"/>
    </row>
    <row r="74" spans="1:32">
      <c r="A74" s="215" t="s">
        <v>417</v>
      </c>
      <c r="B74" s="216">
        <v>20.11</v>
      </c>
      <c r="C74" s="217">
        <f>65-1-4</f>
        <v>60</v>
      </c>
      <c r="D74" s="216">
        <f t="shared" si="14"/>
        <v>1206.5999999999999</v>
      </c>
      <c r="E74" s="217"/>
      <c r="F74" s="216">
        <f t="shared" si="15"/>
        <v>0</v>
      </c>
      <c r="G74" s="217"/>
      <c r="H74" s="216">
        <f t="shared" si="16"/>
        <v>0</v>
      </c>
      <c r="I74" s="217"/>
      <c r="J74" s="216">
        <f t="shared" si="17"/>
        <v>0</v>
      </c>
      <c r="K74" s="505"/>
      <c r="L74" s="216">
        <f t="shared" si="18"/>
        <v>0</v>
      </c>
      <c r="M74" s="217"/>
      <c r="N74" s="216">
        <f t="shared" si="19"/>
        <v>0</v>
      </c>
      <c r="O74" s="217"/>
      <c r="P74" s="216">
        <f t="shared" si="20"/>
        <v>0</v>
      </c>
      <c r="Q74" s="217"/>
      <c r="R74" s="216">
        <f t="shared" si="21"/>
        <v>0</v>
      </c>
      <c r="S74" s="217"/>
      <c r="T74" s="216">
        <f t="shared" si="22"/>
        <v>0</v>
      </c>
      <c r="U74" s="217"/>
      <c r="V74" s="216">
        <f t="shared" si="25"/>
        <v>0</v>
      </c>
      <c r="W74" s="217"/>
      <c r="X74" s="216">
        <f t="shared" si="23"/>
        <v>0</v>
      </c>
      <c r="Y74" s="217"/>
      <c r="Z74" s="216">
        <f t="shared" si="24"/>
        <v>0</v>
      </c>
      <c r="AA74" s="217">
        <f t="shared" si="13"/>
        <v>60</v>
      </c>
      <c r="AB74" s="59">
        <f t="shared" si="13"/>
        <v>1206.5999999999999</v>
      </c>
      <c r="AF74" s="61"/>
    </row>
    <row r="75" spans="1:32">
      <c r="A75" s="215" t="s">
        <v>419</v>
      </c>
      <c r="B75" s="216">
        <v>20.11</v>
      </c>
      <c r="C75" s="217"/>
      <c r="D75" s="216">
        <f t="shared" si="14"/>
        <v>0</v>
      </c>
      <c r="E75" s="217"/>
      <c r="F75" s="216">
        <f t="shared" si="15"/>
        <v>0</v>
      </c>
      <c r="G75" s="217"/>
      <c r="H75" s="216">
        <f t="shared" si="16"/>
        <v>0</v>
      </c>
      <c r="I75" s="217"/>
      <c r="J75" s="216">
        <f t="shared" si="17"/>
        <v>0</v>
      </c>
      <c r="K75" s="217"/>
      <c r="L75" s="216">
        <f t="shared" si="18"/>
        <v>0</v>
      </c>
      <c r="M75" s="217"/>
      <c r="N75" s="216">
        <f t="shared" si="19"/>
        <v>0</v>
      </c>
      <c r="O75" s="217"/>
      <c r="P75" s="216">
        <f t="shared" si="20"/>
        <v>0</v>
      </c>
      <c r="Q75" s="217"/>
      <c r="R75" s="216">
        <f t="shared" si="21"/>
        <v>0</v>
      </c>
      <c r="S75" s="217"/>
      <c r="T75" s="216">
        <f t="shared" si="22"/>
        <v>0</v>
      </c>
      <c r="U75" s="217"/>
      <c r="V75" s="216">
        <f t="shared" si="25"/>
        <v>0</v>
      </c>
      <c r="W75" s="217"/>
      <c r="X75" s="216">
        <f t="shared" si="23"/>
        <v>0</v>
      </c>
      <c r="Y75" s="217"/>
      <c r="Z75" s="216">
        <f t="shared" si="24"/>
        <v>0</v>
      </c>
      <c r="AA75" s="217">
        <f t="shared" si="13"/>
        <v>0</v>
      </c>
      <c r="AB75" s="59">
        <f t="shared" si="13"/>
        <v>0</v>
      </c>
      <c r="AF75" s="61"/>
    </row>
    <row r="76" spans="1:32">
      <c r="A76" s="215" t="s">
        <v>261</v>
      </c>
      <c r="B76" s="216">
        <v>23.1</v>
      </c>
      <c r="C76" s="217">
        <v>6</v>
      </c>
      <c r="D76" s="216">
        <f t="shared" si="14"/>
        <v>138.60000000000002</v>
      </c>
      <c r="E76" s="217"/>
      <c r="F76" s="216">
        <f t="shared" si="15"/>
        <v>0</v>
      </c>
      <c r="G76" s="217"/>
      <c r="H76" s="216">
        <f t="shared" si="16"/>
        <v>0</v>
      </c>
      <c r="I76" s="217"/>
      <c r="J76" s="216">
        <f t="shared" si="17"/>
        <v>0</v>
      </c>
      <c r="K76" s="217"/>
      <c r="L76" s="216">
        <f t="shared" si="18"/>
        <v>0</v>
      </c>
      <c r="M76" s="217"/>
      <c r="N76" s="216">
        <f t="shared" si="19"/>
        <v>0</v>
      </c>
      <c r="O76" s="217"/>
      <c r="P76" s="216">
        <f t="shared" si="20"/>
        <v>0</v>
      </c>
      <c r="Q76" s="217"/>
      <c r="R76" s="216">
        <f t="shared" si="21"/>
        <v>0</v>
      </c>
      <c r="S76" s="217"/>
      <c r="T76" s="216">
        <f t="shared" si="22"/>
        <v>0</v>
      </c>
      <c r="U76" s="217"/>
      <c r="V76" s="216">
        <f t="shared" si="25"/>
        <v>0</v>
      </c>
      <c r="W76" s="217"/>
      <c r="X76" s="216">
        <f t="shared" si="23"/>
        <v>0</v>
      </c>
      <c r="Y76" s="217"/>
      <c r="Z76" s="216">
        <f t="shared" si="24"/>
        <v>0</v>
      </c>
      <c r="AA76" s="217">
        <f t="shared" si="13"/>
        <v>6</v>
      </c>
      <c r="AB76" s="59">
        <f t="shared" si="13"/>
        <v>138.60000000000002</v>
      </c>
      <c r="AF76" s="61"/>
    </row>
    <row r="77" spans="1:32">
      <c r="A77" s="215" t="s">
        <v>263</v>
      </c>
      <c r="B77" s="216">
        <v>6.93</v>
      </c>
      <c r="C77" s="217">
        <v>42</v>
      </c>
      <c r="D77" s="216">
        <f t="shared" si="14"/>
        <v>291.06</v>
      </c>
      <c r="E77" s="217"/>
      <c r="F77" s="216">
        <f t="shared" si="15"/>
        <v>0</v>
      </c>
      <c r="G77" s="217"/>
      <c r="H77" s="216">
        <f t="shared" si="16"/>
        <v>0</v>
      </c>
      <c r="I77" s="217"/>
      <c r="J77" s="216">
        <f t="shared" si="17"/>
        <v>0</v>
      </c>
      <c r="K77" s="505"/>
      <c r="L77" s="216">
        <f t="shared" si="18"/>
        <v>0</v>
      </c>
      <c r="M77" s="217"/>
      <c r="N77" s="216">
        <f t="shared" si="19"/>
        <v>0</v>
      </c>
      <c r="O77" s="217"/>
      <c r="P77" s="216">
        <f t="shared" si="20"/>
        <v>0</v>
      </c>
      <c r="Q77" s="217"/>
      <c r="R77" s="216">
        <f t="shared" si="21"/>
        <v>0</v>
      </c>
      <c r="S77" s="217"/>
      <c r="T77" s="216">
        <f t="shared" si="22"/>
        <v>0</v>
      </c>
      <c r="U77" s="217"/>
      <c r="V77" s="216">
        <f t="shared" si="25"/>
        <v>0</v>
      </c>
      <c r="W77" s="217"/>
      <c r="X77" s="216">
        <f t="shared" si="23"/>
        <v>0</v>
      </c>
      <c r="Y77" s="217"/>
      <c r="Z77" s="216">
        <f t="shared" si="24"/>
        <v>0</v>
      </c>
      <c r="AA77" s="217">
        <f t="shared" si="13"/>
        <v>42</v>
      </c>
      <c r="AB77" s="59">
        <f t="shared" si="13"/>
        <v>291.06</v>
      </c>
      <c r="AF77" s="61"/>
    </row>
    <row r="78" spans="1:32">
      <c r="A78" s="215" t="s">
        <v>262</v>
      </c>
      <c r="B78" s="216">
        <v>34.65</v>
      </c>
      <c r="C78" s="217"/>
      <c r="D78" s="216">
        <f t="shared" si="14"/>
        <v>0</v>
      </c>
      <c r="E78" s="217"/>
      <c r="F78" s="216">
        <f t="shared" si="15"/>
        <v>0</v>
      </c>
      <c r="G78" s="217"/>
      <c r="H78" s="216">
        <f t="shared" si="16"/>
        <v>0</v>
      </c>
      <c r="I78" s="217"/>
      <c r="J78" s="216">
        <f t="shared" si="17"/>
        <v>0</v>
      </c>
      <c r="K78" s="505"/>
      <c r="L78" s="216">
        <f t="shared" si="18"/>
        <v>0</v>
      </c>
      <c r="M78" s="217"/>
      <c r="N78" s="216">
        <f t="shared" si="19"/>
        <v>0</v>
      </c>
      <c r="O78" s="217"/>
      <c r="P78" s="216">
        <f t="shared" si="20"/>
        <v>0</v>
      </c>
      <c r="Q78" s="217"/>
      <c r="R78" s="216">
        <f t="shared" si="21"/>
        <v>0</v>
      </c>
      <c r="S78" s="217"/>
      <c r="T78" s="216">
        <f t="shared" si="22"/>
        <v>0</v>
      </c>
      <c r="U78" s="217"/>
      <c r="V78" s="216">
        <f t="shared" si="25"/>
        <v>0</v>
      </c>
      <c r="W78" s="217"/>
      <c r="X78" s="216">
        <f t="shared" si="23"/>
        <v>0</v>
      </c>
      <c r="Y78" s="217"/>
      <c r="Z78" s="216">
        <f t="shared" si="24"/>
        <v>0</v>
      </c>
      <c r="AA78" s="217">
        <f t="shared" si="13"/>
        <v>0</v>
      </c>
      <c r="AB78" s="59">
        <f t="shared" si="13"/>
        <v>0</v>
      </c>
      <c r="AF78" s="61"/>
    </row>
    <row r="79" spans="1:32">
      <c r="A79" s="215" t="s">
        <v>280</v>
      </c>
      <c r="B79" s="218">
        <v>66.98</v>
      </c>
      <c r="C79" s="219"/>
      <c r="D79" s="216">
        <f t="shared" si="14"/>
        <v>0</v>
      </c>
      <c r="E79" s="217"/>
      <c r="F79" s="216">
        <f t="shared" si="15"/>
        <v>0</v>
      </c>
      <c r="G79" s="217"/>
      <c r="H79" s="216">
        <f t="shared" si="16"/>
        <v>0</v>
      </c>
      <c r="I79" s="217"/>
      <c r="J79" s="216">
        <f t="shared" si="17"/>
        <v>0</v>
      </c>
      <c r="K79" s="217"/>
      <c r="L79" s="216">
        <f t="shared" si="18"/>
        <v>0</v>
      </c>
      <c r="M79" s="217"/>
      <c r="N79" s="216">
        <f t="shared" si="19"/>
        <v>0</v>
      </c>
      <c r="O79" s="217"/>
      <c r="P79" s="216">
        <f t="shared" si="20"/>
        <v>0</v>
      </c>
      <c r="Q79" s="217"/>
      <c r="R79" s="216">
        <f t="shared" si="21"/>
        <v>0</v>
      </c>
      <c r="S79" s="217"/>
      <c r="T79" s="216">
        <f t="shared" si="22"/>
        <v>0</v>
      </c>
      <c r="U79" s="217"/>
      <c r="V79" s="216">
        <f t="shared" si="25"/>
        <v>0</v>
      </c>
      <c r="W79" s="217"/>
      <c r="X79" s="216">
        <f t="shared" si="23"/>
        <v>0</v>
      </c>
      <c r="Y79" s="217"/>
      <c r="Z79" s="216">
        <f t="shared" si="24"/>
        <v>0</v>
      </c>
      <c r="AA79" s="217">
        <f t="shared" si="13"/>
        <v>0</v>
      </c>
      <c r="AB79" s="59">
        <f t="shared" si="13"/>
        <v>0</v>
      </c>
      <c r="AF79" s="61"/>
    </row>
    <row r="80" spans="1:32">
      <c r="A80" s="215" t="s">
        <v>383</v>
      </c>
      <c r="B80" s="218">
        <v>366.33</v>
      </c>
      <c r="C80" s="219"/>
      <c r="D80" s="216">
        <f t="shared" si="14"/>
        <v>0</v>
      </c>
      <c r="E80" s="217"/>
      <c r="F80" s="216">
        <f t="shared" si="15"/>
        <v>0</v>
      </c>
      <c r="G80" s="217"/>
      <c r="H80" s="216">
        <f t="shared" si="16"/>
        <v>0</v>
      </c>
      <c r="I80" s="217"/>
      <c r="J80" s="216">
        <f t="shared" si="17"/>
        <v>0</v>
      </c>
      <c r="K80" s="217"/>
      <c r="L80" s="216">
        <f t="shared" si="18"/>
        <v>0</v>
      </c>
      <c r="M80" s="217"/>
      <c r="N80" s="216">
        <f t="shared" si="19"/>
        <v>0</v>
      </c>
      <c r="O80" s="217"/>
      <c r="P80" s="216">
        <f t="shared" si="20"/>
        <v>0</v>
      </c>
      <c r="Q80" s="217"/>
      <c r="R80" s="216">
        <f t="shared" si="21"/>
        <v>0</v>
      </c>
      <c r="S80" s="217"/>
      <c r="T80" s="216">
        <f t="shared" si="22"/>
        <v>0</v>
      </c>
      <c r="U80" s="217"/>
      <c r="V80" s="216">
        <f t="shared" si="25"/>
        <v>0</v>
      </c>
      <c r="W80" s="217"/>
      <c r="X80" s="216">
        <f t="shared" si="23"/>
        <v>0</v>
      </c>
      <c r="Y80" s="217"/>
      <c r="Z80" s="216">
        <f t="shared" si="24"/>
        <v>0</v>
      </c>
      <c r="AA80" s="217">
        <f t="shared" si="13"/>
        <v>0</v>
      </c>
      <c r="AB80" s="59">
        <f t="shared" si="13"/>
        <v>0</v>
      </c>
      <c r="AF80" s="61"/>
    </row>
    <row r="81" spans="1:35">
      <c r="A81" s="215" t="s">
        <v>324</v>
      </c>
      <c r="B81" s="218">
        <v>110</v>
      </c>
      <c r="C81" s="219">
        <v>2</v>
      </c>
      <c r="D81" s="216">
        <f t="shared" si="14"/>
        <v>220</v>
      </c>
      <c r="E81" s="217"/>
      <c r="F81" s="216">
        <f t="shared" si="15"/>
        <v>0</v>
      </c>
      <c r="G81" s="217"/>
      <c r="H81" s="216">
        <f t="shared" si="16"/>
        <v>0</v>
      </c>
      <c r="I81" s="217"/>
      <c r="J81" s="216">
        <f t="shared" si="17"/>
        <v>0</v>
      </c>
      <c r="K81" s="217"/>
      <c r="L81" s="216">
        <f t="shared" si="18"/>
        <v>0</v>
      </c>
      <c r="M81" s="217"/>
      <c r="N81" s="216">
        <f t="shared" si="19"/>
        <v>0</v>
      </c>
      <c r="O81" s="217"/>
      <c r="P81" s="216">
        <f t="shared" si="20"/>
        <v>0</v>
      </c>
      <c r="Q81" s="217"/>
      <c r="R81" s="216">
        <f t="shared" si="21"/>
        <v>0</v>
      </c>
      <c r="S81" s="217"/>
      <c r="T81" s="216">
        <f t="shared" si="22"/>
        <v>0</v>
      </c>
      <c r="U81" s="217"/>
      <c r="V81" s="216">
        <f t="shared" si="25"/>
        <v>0</v>
      </c>
      <c r="W81" s="217"/>
      <c r="X81" s="216">
        <f t="shared" si="23"/>
        <v>0</v>
      </c>
      <c r="Y81" s="217"/>
      <c r="Z81" s="216">
        <f t="shared" si="24"/>
        <v>0</v>
      </c>
      <c r="AA81" s="217">
        <f t="shared" si="13"/>
        <v>2</v>
      </c>
      <c r="AB81" s="59">
        <f t="shared" si="13"/>
        <v>220</v>
      </c>
      <c r="AF81" s="61"/>
    </row>
    <row r="82" spans="1:35">
      <c r="A82" s="215" t="s">
        <v>246</v>
      </c>
      <c r="B82" s="216">
        <v>3741.73</v>
      </c>
      <c r="C82" s="220">
        <v>5.12</v>
      </c>
      <c r="D82" s="216">
        <f t="shared" si="14"/>
        <v>19157.657600000002</v>
      </c>
      <c r="E82" s="217"/>
      <c r="F82" s="216">
        <f t="shared" si="15"/>
        <v>0</v>
      </c>
      <c r="G82" s="217"/>
      <c r="H82" s="216">
        <f t="shared" si="16"/>
        <v>0</v>
      </c>
      <c r="I82" s="217"/>
      <c r="J82" s="216">
        <f t="shared" si="17"/>
        <v>0</v>
      </c>
      <c r="K82" s="217"/>
      <c r="L82" s="216">
        <f t="shared" si="18"/>
        <v>0</v>
      </c>
      <c r="M82" s="217"/>
      <c r="N82" s="216">
        <f t="shared" si="19"/>
        <v>0</v>
      </c>
      <c r="O82" s="217"/>
      <c r="P82" s="216">
        <f t="shared" si="20"/>
        <v>0</v>
      </c>
      <c r="Q82" s="217"/>
      <c r="R82" s="216">
        <f t="shared" si="21"/>
        <v>0</v>
      </c>
      <c r="S82" s="217"/>
      <c r="T82" s="216">
        <f t="shared" si="22"/>
        <v>0</v>
      </c>
      <c r="U82" s="217"/>
      <c r="V82" s="216">
        <f t="shared" si="25"/>
        <v>0</v>
      </c>
      <c r="W82" s="217"/>
      <c r="X82" s="216">
        <f t="shared" si="23"/>
        <v>0</v>
      </c>
      <c r="Y82" s="217"/>
      <c r="Z82" s="216">
        <f t="shared" si="24"/>
        <v>0</v>
      </c>
      <c r="AA82" s="217">
        <f t="shared" si="13"/>
        <v>5.12</v>
      </c>
      <c r="AB82" s="59">
        <f t="shared" si="13"/>
        <v>19157.657600000002</v>
      </c>
      <c r="AF82" s="61"/>
    </row>
    <row r="83" spans="1:35">
      <c r="A83" s="215" t="s">
        <v>440</v>
      </c>
      <c r="B83" s="216">
        <v>3400</v>
      </c>
      <c r="C83" s="220"/>
      <c r="D83" s="216">
        <f t="shared" si="14"/>
        <v>0</v>
      </c>
      <c r="E83" s="217"/>
      <c r="F83" s="216">
        <f t="shared" si="15"/>
        <v>0</v>
      </c>
      <c r="G83" s="217"/>
      <c r="H83" s="216">
        <f t="shared" si="16"/>
        <v>0</v>
      </c>
      <c r="I83" s="217"/>
      <c r="J83" s="216">
        <f t="shared" si="17"/>
        <v>0</v>
      </c>
      <c r="K83" s="217"/>
      <c r="L83" s="216">
        <f t="shared" si="18"/>
        <v>0</v>
      </c>
      <c r="M83" s="217"/>
      <c r="N83" s="216">
        <f t="shared" si="19"/>
        <v>0</v>
      </c>
      <c r="O83" s="217"/>
      <c r="P83" s="216">
        <f t="shared" si="20"/>
        <v>0</v>
      </c>
      <c r="Q83" s="217"/>
      <c r="R83" s="216">
        <f t="shared" si="21"/>
        <v>0</v>
      </c>
      <c r="S83" s="217"/>
      <c r="T83" s="216">
        <f t="shared" si="22"/>
        <v>0</v>
      </c>
      <c r="U83" s="508"/>
      <c r="V83" s="216">
        <f t="shared" si="25"/>
        <v>0</v>
      </c>
      <c r="W83" s="217"/>
      <c r="X83" s="216">
        <f t="shared" si="23"/>
        <v>0</v>
      </c>
      <c r="Y83" s="217"/>
      <c r="Z83" s="216">
        <f t="shared" si="24"/>
        <v>0</v>
      </c>
      <c r="AA83" s="217"/>
      <c r="AB83" s="59">
        <f t="shared" si="13"/>
        <v>0</v>
      </c>
      <c r="AF83" s="61"/>
    </row>
    <row r="84" spans="1:35">
      <c r="A84" s="215" t="s">
        <v>270</v>
      </c>
      <c r="B84" s="218">
        <v>140.88999999999999</v>
      </c>
      <c r="C84" s="219">
        <v>2</v>
      </c>
      <c r="D84" s="216">
        <f t="shared" si="14"/>
        <v>281.77999999999997</v>
      </c>
      <c r="E84" s="217"/>
      <c r="F84" s="216">
        <f t="shared" si="15"/>
        <v>0</v>
      </c>
      <c r="G84" s="217"/>
      <c r="H84" s="216">
        <f t="shared" si="16"/>
        <v>0</v>
      </c>
      <c r="I84" s="217"/>
      <c r="J84" s="216">
        <f t="shared" si="17"/>
        <v>0</v>
      </c>
      <c r="K84" s="505"/>
      <c r="L84" s="216">
        <f t="shared" si="18"/>
        <v>0</v>
      </c>
      <c r="M84" s="217"/>
      <c r="N84" s="216">
        <f t="shared" si="19"/>
        <v>0</v>
      </c>
      <c r="O84" s="217"/>
      <c r="P84" s="216">
        <f t="shared" si="20"/>
        <v>0</v>
      </c>
      <c r="Q84" s="217"/>
      <c r="R84" s="216">
        <f t="shared" si="21"/>
        <v>0</v>
      </c>
      <c r="S84" s="217"/>
      <c r="T84" s="216">
        <f t="shared" si="22"/>
        <v>0</v>
      </c>
      <c r="U84" s="217"/>
      <c r="V84" s="216">
        <f t="shared" si="25"/>
        <v>0</v>
      </c>
      <c r="W84" s="217"/>
      <c r="X84" s="216">
        <f t="shared" si="23"/>
        <v>0</v>
      </c>
      <c r="Y84" s="217"/>
      <c r="Z84" s="216">
        <f t="shared" si="24"/>
        <v>0</v>
      </c>
      <c r="AA84" s="217">
        <f t="shared" si="13"/>
        <v>2</v>
      </c>
      <c r="AB84" s="59">
        <f t="shared" si="13"/>
        <v>281.77999999999997</v>
      </c>
      <c r="AF84" s="61"/>
    </row>
    <row r="85" spans="1:35">
      <c r="A85" s="215" t="s">
        <v>244</v>
      </c>
      <c r="B85" s="216">
        <v>254.07</v>
      </c>
      <c r="C85" s="217">
        <v>3</v>
      </c>
      <c r="D85" s="216">
        <f t="shared" si="14"/>
        <v>762.21</v>
      </c>
      <c r="E85" s="217"/>
      <c r="F85" s="216">
        <f t="shared" si="15"/>
        <v>0</v>
      </c>
      <c r="G85" s="217"/>
      <c r="H85" s="216">
        <f t="shared" si="16"/>
        <v>0</v>
      </c>
      <c r="I85" s="217"/>
      <c r="J85" s="216">
        <f t="shared" si="17"/>
        <v>0</v>
      </c>
      <c r="K85" s="506"/>
      <c r="L85" s="216">
        <f t="shared" si="18"/>
        <v>0</v>
      </c>
      <c r="M85" s="217"/>
      <c r="N85" s="216">
        <f t="shared" si="19"/>
        <v>0</v>
      </c>
      <c r="O85" s="217"/>
      <c r="P85" s="216">
        <f t="shared" si="20"/>
        <v>0</v>
      </c>
      <c r="Q85" s="217"/>
      <c r="R85" s="216">
        <f t="shared" si="21"/>
        <v>0</v>
      </c>
      <c r="S85" s="217"/>
      <c r="T85" s="216">
        <f t="shared" si="22"/>
        <v>0</v>
      </c>
      <c r="U85" s="217"/>
      <c r="V85" s="216">
        <f t="shared" si="25"/>
        <v>0</v>
      </c>
      <c r="W85" s="217"/>
      <c r="X85" s="216">
        <f t="shared" si="23"/>
        <v>0</v>
      </c>
      <c r="Y85" s="217"/>
      <c r="Z85" s="216">
        <f t="shared" si="24"/>
        <v>0</v>
      </c>
      <c r="AA85" s="217">
        <f t="shared" si="13"/>
        <v>3</v>
      </c>
      <c r="AB85" s="59">
        <f t="shared" si="13"/>
        <v>762.21</v>
      </c>
      <c r="AF85" s="61"/>
    </row>
    <row r="86" spans="1:35">
      <c r="A86" s="215" t="s">
        <v>325</v>
      </c>
      <c r="B86" s="216">
        <v>79.2</v>
      </c>
      <c r="C86" s="217">
        <v>-1</v>
      </c>
      <c r="D86" s="216">
        <f t="shared" si="14"/>
        <v>-79.2</v>
      </c>
      <c r="E86" s="217"/>
      <c r="F86" s="216">
        <f t="shared" si="15"/>
        <v>0</v>
      </c>
      <c r="G86" s="217"/>
      <c r="H86" s="216">
        <f t="shared" si="16"/>
        <v>0</v>
      </c>
      <c r="I86" s="217"/>
      <c r="J86" s="216">
        <f t="shared" si="17"/>
        <v>0</v>
      </c>
      <c r="K86" s="506"/>
      <c r="L86" s="216">
        <f t="shared" si="18"/>
        <v>0</v>
      </c>
      <c r="M86" s="217"/>
      <c r="N86" s="216">
        <f t="shared" si="19"/>
        <v>0</v>
      </c>
      <c r="O86" s="217"/>
      <c r="P86" s="216">
        <f t="shared" si="20"/>
        <v>0</v>
      </c>
      <c r="Q86" s="217"/>
      <c r="R86" s="216">
        <f t="shared" si="21"/>
        <v>0</v>
      </c>
      <c r="S86" s="217"/>
      <c r="T86" s="216">
        <f t="shared" si="22"/>
        <v>0</v>
      </c>
      <c r="U86" s="217"/>
      <c r="V86" s="216">
        <f t="shared" si="25"/>
        <v>0</v>
      </c>
      <c r="W86" s="217"/>
      <c r="X86" s="216">
        <f t="shared" si="23"/>
        <v>0</v>
      </c>
      <c r="Y86" s="217"/>
      <c r="Z86" s="216">
        <f t="shared" si="24"/>
        <v>0</v>
      </c>
      <c r="AA86" s="217">
        <f t="shared" si="13"/>
        <v>-1</v>
      </c>
      <c r="AB86" s="59">
        <f t="shared" si="13"/>
        <v>-79.2</v>
      </c>
      <c r="AF86" s="61"/>
    </row>
    <row r="87" spans="1:35">
      <c r="A87" s="215" t="s">
        <v>326</v>
      </c>
      <c r="B87" s="216">
        <v>19401.59</v>
      </c>
      <c r="C87" s="217"/>
      <c r="D87" s="216">
        <f t="shared" si="14"/>
        <v>0</v>
      </c>
      <c r="E87" s="217"/>
      <c r="F87" s="216">
        <f t="shared" si="15"/>
        <v>0</v>
      </c>
      <c r="G87" s="217"/>
      <c r="H87" s="216">
        <f t="shared" si="16"/>
        <v>0</v>
      </c>
      <c r="I87" s="217"/>
      <c r="J87" s="216">
        <f t="shared" si="17"/>
        <v>0</v>
      </c>
      <c r="K87" s="217"/>
      <c r="L87" s="216">
        <f t="shared" si="18"/>
        <v>0</v>
      </c>
      <c r="M87" s="217"/>
      <c r="N87" s="216">
        <f t="shared" si="19"/>
        <v>0</v>
      </c>
      <c r="O87" s="217"/>
      <c r="P87" s="216">
        <f t="shared" si="20"/>
        <v>0</v>
      </c>
      <c r="Q87" s="217"/>
      <c r="R87" s="216">
        <f t="shared" si="21"/>
        <v>0</v>
      </c>
      <c r="S87" s="217"/>
      <c r="T87" s="216">
        <f t="shared" si="22"/>
        <v>0</v>
      </c>
      <c r="U87" s="217"/>
      <c r="V87" s="216">
        <f t="shared" si="25"/>
        <v>0</v>
      </c>
      <c r="W87" s="217"/>
      <c r="X87" s="216">
        <f t="shared" si="23"/>
        <v>0</v>
      </c>
      <c r="Y87" s="217"/>
      <c r="Z87" s="216">
        <f t="shared" si="24"/>
        <v>0</v>
      </c>
      <c r="AA87" s="217">
        <f t="shared" si="13"/>
        <v>0</v>
      </c>
      <c r="AB87" s="59">
        <f t="shared" si="13"/>
        <v>0</v>
      </c>
      <c r="AF87" s="61"/>
    </row>
    <row r="88" spans="1:35">
      <c r="A88" s="215" t="s">
        <v>327</v>
      </c>
      <c r="B88" s="216">
        <v>23235.71</v>
      </c>
      <c r="C88" s="217"/>
      <c r="D88" s="216">
        <f t="shared" si="14"/>
        <v>0</v>
      </c>
      <c r="E88" s="217"/>
      <c r="F88" s="216">
        <f t="shared" si="15"/>
        <v>0</v>
      </c>
      <c r="G88" s="217"/>
      <c r="H88" s="216">
        <f t="shared" si="16"/>
        <v>0</v>
      </c>
      <c r="I88" s="217"/>
      <c r="J88" s="216">
        <f t="shared" si="17"/>
        <v>0</v>
      </c>
      <c r="K88" s="217"/>
      <c r="L88" s="216">
        <f t="shared" si="18"/>
        <v>0</v>
      </c>
      <c r="M88" s="217"/>
      <c r="N88" s="216">
        <f t="shared" si="19"/>
        <v>0</v>
      </c>
      <c r="O88" s="217"/>
      <c r="P88" s="216">
        <f t="shared" si="20"/>
        <v>0</v>
      </c>
      <c r="Q88" s="217"/>
      <c r="R88" s="216">
        <f t="shared" si="21"/>
        <v>0</v>
      </c>
      <c r="S88" s="217"/>
      <c r="T88" s="216">
        <f t="shared" si="22"/>
        <v>0</v>
      </c>
      <c r="U88" s="217"/>
      <c r="V88" s="216">
        <f t="shared" si="25"/>
        <v>0</v>
      </c>
      <c r="W88" s="217"/>
      <c r="X88" s="216">
        <f t="shared" si="23"/>
        <v>0</v>
      </c>
      <c r="Y88" s="217"/>
      <c r="Z88" s="216">
        <f t="shared" si="24"/>
        <v>0</v>
      </c>
      <c r="AA88" s="217">
        <f t="shared" ref="AA88:AB132" si="26">C88+E88+G88+I88+K88+M88+O88+Q88+S88+U88+W88+Y88</f>
        <v>0</v>
      </c>
      <c r="AB88" s="59">
        <f t="shared" si="26"/>
        <v>0</v>
      </c>
      <c r="AF88" s="61"/>
    </row>
    <row r="89" spans="1:35">
      <c r="A89" s="215" t="s">
        <v>358</v>
      </c>
      <c r="B89" s="216">
        <v>3350</v>
      </c>
      <c r="C89" s="217">
        <v>0.105</v>
      </c>
      <c r="D89" s="216">
        <f t="shared" si="14"/>
        <v>351.75</v>
      </c>
      <c r="E89" s="217"/>
      <c r="F89" s="216">
        <f t="shared" si="15"/>
        <v>0</v>
      </c>
      <c r="G89" s="217"/>
      <c r="H89" s="216">
        <f t="shared" si="16"/>
        <v>0</v>
      </c>
      <c r="I89" s="217"/>
      <c r="J89" s="216">
        <f t="shared" si="17"/>
        <v>0</v>
      </c>
      <c r="K89" s="217"/>
      <c r="L89" s="216">
        <f t="shared" si="18"/>
        <v>0</v>
      </c>
      <c r="M89" s="217"/>
      <c r="N89" s="216">
        <f t="shared" si="19"/>
        <v>0</v>
      </c>
      <c r="O89" s="508"/>
      <c r="P89" s="216">
        <f t="shared" si="20"/>
        <v>0</v>
      </c>
      <c r="Q89" s="217"/>
      <c r="R89" s="216">
        <f t="shared" si="21"/>
        <v>0</v>
      </c>
      <c r="S89" s="220"/>
      <c r="T89" s="216">
        <f t="shared" si="22"/>
        <v>0</v>
      </c>
      <c r="U89" s="508"/>
      <c r="V89" s="216">
        <f t="shared" si="25"/>
        <v>0</v>
      </c>
      <c r="W89" s="217"/>
      <c r="X89" s="216">
        <f t="shared" si="23"/>
        <v>0</v>
      </c>
      <c r="Y89" s="217"/>
      <c r="Z89" s="216">
        <f t="shared" si="24"/>
        <v>0</v>
      </c>
      <c r="AA89" s="217">
        <f t="shared" si="26"/>
        <v>0.105</v>
      </c>
      <c r="AB89" s="59">
        <f t="shared" si="26"/>
        <v>351.75</v>
      </c>
      <c r="AF89" s="61"/>
    </row>
    <row r="90" spans="1:35">
      <c r="A90" s="215" t="s">
        <v>250</v>
      </c>
      <c r="B90" s="216">
        <v>2240.42</v>
      </c>
      <c r="C90" s="217"/>
      <c r="D90" s="216">
        <f t="shared" si="14"/>
        <v>0</v>
      </c>
      <c r="E90" s="217"/>
      <c r="F90" s="216">
        <f t="shared" si="15"/>
        <v>0</v>
      </c>
      <c r="G90" s="217"/>
      <c r="H90" s="216">
        <f t="shared" si="16"/>
        <v>0</v>
      </c>
      <c r="I90" s="217"/>
      <c r="J90" s="216">
        <f t="shared" si="17"/>
        <v>0</v>
      </c>
      <c r="K90" s="217"/>
      <c r="L90" s="216">
        <f t="shared" si="18"/>
        <v>0</v>
      </c>
      <c r="M90" s="217"/>
      <c r="N90" s="216">
        <f t="shared" si="19"/>
        <v>0</v>
      </c>
      <c r="O90" s="217"/>
      <c r="P90" s="216">
        <f t="shared" si="20"/>
        <v>0</v>
      </c>
      <c r="Q90" s="217"/>
      <c r="R90" s="216">
        <f t="shared" si="21"/>
        <v>0</v>
      </c>
      <c r="S90" s="217"/>
      <c r="T90" s="216">
        <f t="shared" si="22"/>
        <v>0</v>
      </c>
      <c r="U90" s="217"/>
      <c r="V90" s="216">
        <f t="shared" si="25"/>
        <v>0</v>
      </c>
      <c r="W90" s="217"/>
      <c r="X90" s="216">
        <f t="shared" si="23"/>
        <v>0</v>
      </c>
      <c r="Y90" s="217"/>
      <c r="Z90" s="216">
        <f t="shared" si="24"/>
        <v>0</v>
      </c>
      <c r="AA90" s="217">
        <f t="shared" si="26"/>
        <v>0</v>
      </c>
      <c r="AB90" s="59">
        <f t="shared" si="26"/>
        <v>0</v>
      </c>
      <c r="AF90" s="61"/>
      <c r="AH90" s="464"/>
      <c r="AI90" s="464"/>
    </row>
    <row r="91" spans="1:35">
      <c r="A91" s="215" t="s">
        <v>248</v>
      </c>
      <c r="B91" s="216">
        <v>1224.1500000000001</v>
      </c>
      <c r="C91" s="217"/>
      <c r="D91" s="216">
        <f t="shared" si="14"/>
        <v>0</v>
      </c>
      <c r="E91" s="217"/>
      <c r="F91" s="216">
        <f t="shared" si="15"/>
        <v>0</v>
      </c>
      <c r="G91" s="217"/>
      <c r="H91" s="216">
        <f t="shared" si="16"/>
        <v>0</v>
      </c>
      <c r="I91" s="217"/>
      <c r="J91" s="216">
        <f t="shared" si="17"/>
        <v>0</v>
      </c>
      <c r="K91" s="217"/>
      <c r="L91" s="216">
        <f t="shared" si="18"/>
        <v>0</v>
      </c>
      <c r="M91" s="217"/>
      <c r="N91" s="216">
        <f t="shared" si="19"/>
        <v>0</v>
      </c>
      <c r="O91" s="217"/>
      <c r="P91" s="216">
        <f t="shared" si="20"/>
        <v>0</v>
      </c>
      <c r="Q91" s="217"/>
      <c r="R91" s="216">
        <f t="shared" si="21"/>
        <v>0</v>
      </c>
      <c r="S91" s="217"/>
      <c r="T91" s="216">
        <f t="shared" si="22"/>
        <v>0</v>
      </c>
      <c r="U91" s="217"/>
      <c r="V91" s="216">
        <f t="shared" si="25"/>
        <v>0</v>
      </c>
      <c r="W91" s="217"/>
      <c r="X91" s="216">
        <f t="shared" si="23"/>
        <v>0</v>
      </c>
      <c r="Y91" s="217"/>
      <c r="Z91" s="216">
        <f t="shared" si="24"/>
        <v>0</v>
      </c>
      <c r="AA91" s="217">
        <f t="shared" si="26"/>
        <v>0</v>
      </c>
      <c r="AB91" s="59">
        <f t="shared" si="26"/>
        <v>0</v>
      </c>
      <c r="AF91" s="61"/>
      <c r="AH91" s="464"/>
      <c r="AI91" s="464"/>
    </row>
    <row r="92" spans="1:35">
      <c r="A92" s="215" t="s">
        <v>329</v>
      </c>
      <c r="B92" s="216">
        <v>8866.93</v>
      </c>
      <c r="C92" s="217"/>
      <c r="D92" s="216">
        <f t="shared" si="14"/>
        <v>0</v>
      </c>
      <c r="E92" s="217"/>
      <c r="F92" s="216">
        <f t="shared" si="15"/>
        <v>0</v>
      </c>
      <c r="G92" s="217"/>
      <c r="H92" s="216">
        <f t="shared" si="16"/>
        <v>0</v>
      </c>
      <c r="I92" s="217"/>
      <c r="J92" s="216">
        <f t="shared" si="17"/>
        <v>0</v>
      </c>
      <c r="K92" s="217"/>
      <c r="L92" s="216">
        <f t="shared" si="18"/>
        <v>0</v>
      </c>
      <c r="M92" s="217"/>
      <c r="N92" s="216">
        <f t="shared" si="19"/>
        <v>0</v>
      </c>
      <c r="O92" s="217"/>
      <c r="P92" s="216">
        <f t="shared" si="20"/>
        <v>0</v>
      </c>
      <c r="Q92" s="217"/>
      <c r="R92" s="216">
        <f t="shared" si="21"/>
        <v>0</v>
      </c>
      <c r="S92" s="217"/>
      <c r="T92" s="216">
        <f t="shared" si="22"/>
        <v>0</v>
      </c>
      <c r="U92" s="217"/>
      <c r="V92" s="216">
        <f t="shared" si="25"/>
        <v>0</v>
      </c>
      <c r="W92" s="217"/>
      <c r="X92" s="216">
        <f t="shared" si="23"/>
        <v>0</v>
      </c>
      <c r="Y92" s="217"/>
      <c r="Z92" s="216">
        <f t="shared" si="24"/>
        <v>0</v>
      </c>
      <c r="AA92" s="217">
        <f t="shared" si="26"/>
        <v>0</v>
      </c>
      <c r="AB92" s="59">
        <f t="shared" si="26"/>
        <v>0</v>
      </c>
      <c r="AF92" s="61"/>
      <c r="AH92" s="464"/>
      <c r="AI92" s="464"/>
    </row>
    <row r="93" spans="1:35">
      <c r="A93" s="215" t="s">
        <v>418</v>
      </c>
      <c r="B93" s="216">
        <v>25131.37</v>
      </c>
      <c r="C93" s="217"/>
      <c r="D93" s="216">
        <f t="shared" si="14"/>
        <v>0</v>
      </c>
      <c r="E93" s="217"/>
      <c r="F93" s="216">
        <f t="shared" si="15"/>
        <v>0</v>
      </c>
      <c r="G93" s="217"/>
      <c r="H93" s="216">
        <f t="shared" si="16"/>
        <v>0</v>
      </c>
      <c r="I93" s="217"/>
      <c r="J93" s="216">
        <f t="shared" si="17"/>
        <v>0</v>
      </c>
      <c r="K93" s="217"/>
      <c r="L93" s="216">
        <f t="shared" si="18"/>
        <v>0</v>
      </c>
      <c r="M93" s="217"/>
      <c r="N93" s="216">
        <f t="shared" si="19"/>
        <v>0</v>
      </c>
      <c r="O93" s="217"/>
      <c r="P93" s="216">
        <f t="shared" si="20"/>
        <v>0</v>
      </c>
      <c r="Q93" s="217"/>
      <c r="R93" s="216">
        <f t="shared" si="21"/>
        <v>0</v>
      </c>
      <c r="S93" s="217"/>
      <c r="T93" s="216">
        <f t="shared" si="22"/>
        <v>0</v>
      </c>
      <c r="U93" s="217"/>
      <c r="V93" s="216">
        <f t="shared" si="25"/>
        <v>0</v>
      </c>
      <c r="W93" s="217"/>
      <c r="X93" s="216">
        <f t="shared" si="23"/>
        <v>0</v>
      </c>
      <c r="Y93" s="217"/>
      <c r="Z93" s="216">
        <f t="shared" si="24"/>
        <v>0</v>
      </c>
      <c r="AA93" s="217">
        <f t="shared" si="26"/>
        <v>0</v>
      </c>
      <c r="AB93" s="59">
        <f t="shared" si="26"/>
        <v>0</v>
      </c>
      <c r="AF93" s="61"/>
      <c r="AH93" s="464"/>
      <c r="AI93" s="464"/>
    </row>
    <row r="94" spans="1:35">
      <c r="A94" s="215" t="s">
        <v>385</v>
      </c>
      <c r="B94" s="216">
        <v>9500</v>
      </c>
      <c r="C94" s="217"/>
      <c r="D94" s="216">
        <f t="shared" si="14"/>
        <v>0</v>
      </c>
      <c r="E94" s="217"/>
      <c r="F94" s="216">
        <f t="shared" si="15"/>
        <v>0</v>
      </c>
      <c r="G94" s="217"/>
      <c r="H94" s="216">
        <f t="shared" si="16"/>
        <v>0</v>
      </c>
      <c r="I94" s="217"/>
      <c r="J94" s="216">
        <f t="shared" si="17"/>
        <v>0</v>
      </c>
      <c r="K94" s="217"/>
      <c r="L94" s="216">
        <f t="shared" si="18"/>
        <v>0</v>
      </c>
      <c r="M94" s="217"/>
      <c r="N94" s="216">
        <f t="shared" si="19"/>
        <v>0</v>
      </c>
      <c r="O94" s="217"/>
      <c r="P94" s="216">
        <f t="shared" si="20"/>
        <v>0</v>
      </c>
      <c r="Q94" s="217"/>
      <c r="R94" s="216">
        <f t="shared" si="21"/>
        <v>0</v>
      </c>
      <c r="S94" s="217"/>
      <c r="T94" s="216">
        <f t="shared" si="22"/>
        <v>0</v>
      </c>
      <c r="U94" s="217"/>
      <c r="V94" s="216">
        <f t="shared" si="25"/>
        <v>0</v>
      </c>
      <c r="W94" s="217"/>
      <c r="X94" s="216">
        <f t="shared" si="23"/>
        <v>0</v>
      </c>
      <c r="Y94" s="217"/>
      <c r="Z94" s="216">
        <f t="shared" si="24"/>
        <v>0</v>
      </c>
      <c r="AA94" s="217">
        <f t="shared" si="26"/>
        <v>0</v>
      </c>
      <c r="AB94" s="59">
        <f t="shared" si="26"/>
        <v>0</v>
      </c>
      <c r="AF94" s="61"/>
      <c r="AH94" s="464"/>
      <c r="AI94" s="464"/>
    </row>
    <row r="95" spans="1:35">
      <c r="A95" s="215" t="s">
        <v>366</v>
      </c>
      <c r="B95" s="216">
        <v>1900.06</v>
      </c>
      <c r="C95" s="217"/>
      <c r="D95" s="216">
        <f t="shared" si="14"/>
        <v>0</v>
      </c>
      <c r="E95" s="217"/>
      <c r="F95" s="216">
        <f t="shared" si="15"/>
        <v>0</v>
      </c>
      <c r="G95" s="217"/>
      <c r="H95" s="216">
        <f t="shared" si="16"/>
        <v>0</v>
      </c>
      <c r="I95" s="217"/>
      <c r="J95" s="216">
        <f t="shared" si="17"/>
        <v>0</v>
      </c>
      <c r="K95" s="217"/>
      <c r="L95" s="216">
        <f t="shared" si="18"/>
        <v>0</v>
      </c>
      <c r="M95" s="217"/>
      <c r="N95" s="216">
        <f t="shared" si="19"/>
        <v>0</v>
      </c>
      <c r="O95" s="217"/>
      <c r="P95" s="216">
        <f t="shared" si="20"/>
        <v>0</v>
      </c>
      <c r="Q95" s="217"/>
      <c r="R95" s="216">
        <f t="shared" si="21"/>
        <v>0</v>
      </c>
      <c r="S95" s="217"/>
      <c r="T95" s="216">
        <f t="shared" si="22"/>
        <v>0</v>
      </c>
      <c r="U95" s="217"/>
      <c r="V95" s="216">
        <f t="shared" si="25"/>
        <v>0</v>
      </c>
      <c r="W95" s="217"/>
      <c r="X95" s="216">
        <f t="shared" si="23"/>
        <v>0</v>
      </c>
      <c r="Y95" s="217"/>
      <c r="Z95" s="216">
        <f t="shared" si="24"/>
        <v>0</v>
      </c>
      <c r="AA95" s="217">
        <f t="shared" si="26"/>
        <v>0</v>
      </c>
      <c r="AB95" s="59">
        <f t="shared" si="26"/>
        <v>0</v>
      </c>
      <c r="AF95" s="61"/>
      <c r="AH95" s="464"/>
      <c r="AI95" s="464"/>
    </row>
    <row r="96" spans="1:35">
      <c r="A96" s="215" t="s">
        <v>367</v>
      </c>
      <c r="B96" s="216">
        <v>1646.72</v>
      </c>
      <c r="C96" s="217"/>
      <c r="D96" s="216">
        <f t="shared" si="14"/>
        <v>0</v>
      </c>
      <c r="E96" s="217"/>
      <c r="F96" s="216">
        <f t="shared" si="15"/>
        <v>0</v>
      </c>
      <c r="G96" s="217"/>
      <c r="H96" s="216">
        <f t="shared" si="16"/>
        <v>0</v>
      </c>
      <c r="I96" s="217"/>
      <c r="J96" s="216">
        <f t="shared" si="17"/>
        <v>0</v>
      </c>
      <c r="K96" s="217"/>
      <c r="L96" s="216">
        <f t="shared" si="18"/>
        <v>0</v>
      </c>
      <c r="M96" s="217"/>
      <c r="N96" s="216">
        <f t="shared" si="19"/>
        <v>0</v>
      </c>
      <c r="O96" s="217"/>
      <c r="P96" s="216">
        <f t="shared" si="20"/>
        <v>0</v>
      </c>
      <c r="Q96" s="217"/>
      <c r="R96" s="216">
        <f t="shared" si="21"/>
        <v>0</v>
      </c>
      <c r="S96" s="217"/>
      <c r="T96" s="216">
        <f t="shared" si="22"/>
        <v>0</v>
      </c>
      <c r="U96" s="217"/>
      <c r="V96" s="216">
        <f t="shared" si="25"/>
        <v>0</v>
      </c>
      <c r="W96" s="217"/>
      <c r="X96" s="216">
        <f t="shared" si="23"/>
        <v>0</v>
      </c>
      <c r="Y96" s="217"/>
      <c r="Z96" s="216">
        <f t="shared" si="24"/>
        <v>0</v>
      </c>
      <c r="AA96" s="217">
        <f t="shared" si="26"/>
        <v>0</v>
      </c>
      <c r="AB96" s="59">
        <f t="shared" si="26"/>
        <v>0</v>
      </c>
      <c r="AF96" s="61"/>
      <c r="AH96" s="464"/>
      <c r="AI96" s="464"/>
    </row>
    <row r="97" spans="1:35">
      <c r="A97" s="215" t="s">
        <v>415</v>
      </c>
      <c r="B97" s="216">
        <v>6600</v>
      </c>
      <c r="C97" s="217"/>
      <c r="D97" s="216">
        <f t="shared" si="14"/>
        <v>0</v>
      </c>
      <c r="E97" s="217"/>
      <c r="F97" s="216">
        <f t="shared" si="15"/>
        <v>0</v>
      </c>
      <c r="G97" s="217"/>
      <c r="H97" s="216">
        <f t="shared" si="16"/>
        <v>0</v>
      </c>
      <c r="I97" s="217"/>
      <c r="J97" s="216">
        <f t="shared" si="17"/>
        <v>0</v>
      </c>
      <c r="K97" s="217"/>
      <c r="L97" s="216">
        <f t="shared" si="18"/>
        <v>0</v>
      </c>
      <c r="M97" s="217"/>
      <c r="N97" s="216">
        <f t="shared" si="19"/>
        <v>0</v>
      </c>
      <c r="O97" s="217"/>
      <c r="P97" s="216">
        <f t="shared" si="20"/>
        <v>0</v>
      </c>
      <c r="Q97" s="217"/>
      <c r="R97" s="216">
        <f t="shared" si="21"/>
        <v>0</v>
      </c>
      <c r="S97" s="217"/>
      <c r="T97" s="216">
        <f t="shared" si="22"/>
        <v>0</v>
      </c>
      <c r="U97" s="217"/>
      <c r="V97" s="216">
        <f t="shared" si="25"/>
        <v>0</v>
      </c>
      <c r="W97" s="217"/>
      <c r="X97" s="216">
        <f t="shared" si="23"/>
        <v>0</v>
      </c>
      <c r="Y97" s="217"/>
      <c r="Z97" s="216">
        <f t="shared" si="24"/>
        <v>0</v>
      </c>
      <c r="AA97" s="217">
        <f t="shared" si="26"/>
        <v>0</v>
      </c>
      <c r="AB97" s="59">
        <f t="shared" si="26"/>
        <v>0</v>
      </c>
      <c r="AF97" s="61"/>
      <c r="AH97" s="464"/>
      <c r="AI97" s="464"/>
    </row>
    <row r="98" spans="1:35">
      <c r="A98" s="215" t="s">
        <v>254</v>
      </c>
      <c r="B98" s="216">
        <v>11500</v>
      </c>
      <c r="C98" s="217"/>
      <c r="D98" s="216">
        <f t="shared" si="14"/>
        <v>0</v>
      </c>
      <c r="E98" s="217"/>
      <c r="F98" s="216">
        <f t="shared" si="15"/>
        <v>0</v>
      </c>
      <c r="G98" s="217"/>
      <c r="H98" s="216">
        <f t="shared" si="16"/>
        <v>0</v>
      </c>
      <c r="I98" s="217"/>
      <c r="J98" s="216">
        <f t="shared" si="17"/>
        <v>0</v>
      </c>
      <c r="K98" s="217"/>
      <c r="L98" s="216">
        <f t="shared" si="18"/>
        <v>0</v>
      </c>
      <c r="M98" s="217"/>
      <c r="N98" s="216">
        <f t="shared" si="19"/>
        <v>0</v>
      </c>
      <c r="O98" s="217"/>
      <c r="P98" s="216">
        <f t="shared" si="20"/>
        <v>0</v>
      </c>
      <c r="Q98" s="217"/>
      <c r="R98" s="216">
        <f t="shared" si="21"/>
        <v>0</v>
      </c>
      <c r="S98" s="217"/>
      <c r="T98" s="216">
        <f t="shared" si="22"/>
        <v>0</v>
      </c>
      <c r="U98" s="217"/>
      <c r="V98" s="216">
        <f t="shared" si="25"/>
        <v>0</v>
      </c>
      <c r="W98" s="217"/>
      <c r="X98" s="216">
        <f t="shared" si="23"/>
        <v>0</v>
      </c>
      <c r="Y98" s="217"/>
      <c r="Z98" s="216">
        <f t="shared" si="24"/>
        <v>0</v>
      </c>
      <c r="AA98" s="217">
        <f t="shared" si="26"/>
        <v>0</v>
      </c>
      <c r="AB98" s="59">
        <f t="shared" si="26"/>
        <v>0</v>
      </c>
      <c r="AF98" s="61"/>
      <c r="AH98" s="464"/>
      <c r="AI98" s="464"/>
    </row>
    <row r="99" spans="1:35">
      <c r="A99" s="509" t="s">
        <v>424</v>
      </c>
      <c r="B99" s="216">
        <v>23080.9</v>
      </c>
      <c r="C99" s="217"/>
      <c r="D99" s="216">
        <f t="shared" si="14"/>
        <v>0</v>
      </c>
      <c r="E99" s="217"/>
      <c r="F99" s="216">
        <f t="shared" si="15"/>
        <v>0</v>
      </c>
      <c r="G99" s="217"/>
      <c r="H99" s="216">
        <f t="shared" si="16"/>
        <v>0</v>
      </c>
      <c r="I99" s="217"/>
      <c r="J99" s="216">
        <f t="shared" si="17"/>
        <v>0</v>
      </c>
      <c r="K99" s="217"/>
      <c r="L99" s="216">
        <f t="shared" si="18"/>
        <v>0</v>
      </c>
      <c r="M99" s="217"/>
      <c r="N99" s="216">
        <f t="shared" si="19"/>
        <v>0</v>
      </c>
      <c r="O99" s="217"/>
      <c r="P99" s="216">
        <f t="shared" si="20"/>
        <v>0</v>
      </c>
      <c r="Q99" s="217"/>
      <c r="R99" s="216">
        <f t="shared" si="21"/>
        <v>0</v>
      </c>
      <c r="S99" s="217"/>
      <c r="T99" s="216">
        <f t="shared" si="22"/>
        <v>0</v>
      </c>
      <c r="U99" s="217"/>
      <c r="V99" s="216">
        <f t="shared" si="25"/>
        <v>0</v>
      </c>
      <c r="W99" s="217"/>
      <c r="X99" s="216">
        <f t="shared" si="23"/>
        <v>0</v>
      </c>
      <c r="Y99" s="217"/>
      <c r="Z99" s="216">
        <f t="shared" si="24"/>
        <v>0</v>
      </c>
      <c r="AA99" s="217">
        <f t="shared" si="26"/>
        <v>0</v>
      </c>
      <c r="AB99" s="59">
        <f t="shared" si="26"/>
        <v>0</v>
      </c>
      <c r="AF99" s="61"/>
      <c r="AH99" s="464"/>
      <c r="AI99" s="464"/>
    </row>
    <row r="100" spans="1:35">
      <c r="A100" s="510" t="s">
        <v>438</v>
      </c>
      <c r="B100" s="216">
        <v>1475.27</v>
      </c>
      <c r="C100" s="217"/>
      <c r="D100" s="216">
        <f t="shared" si="14"/>
        <v>0</v>
      </c>
      <c r="E100" s="217"/>
      <c r="F100" s="216">
        <f t="shared" si="15"/>
        <v>0</v>
      </c>
      <c r="G100" s="217"/>
      <c r="H100" s="216">
        <f t="shared" si="16"/>
        <v>0</v>
      </c>
      <c r="I100" s="217"/>
      <c r="J100" s="216">
        <f t="shared" si="17"/>
        <v>0</v>
      </c>
      <c r="K100" s="217"/>
      <c r="L100" s="216">
        <f t="shared" si="18"/>
        <v>0</v>
      </c>
      <c r="M100" s="217"/>
      <c r="N100" s="216">
        <f t="shared" si="19"/>
        <v>0</v>
      </c>
      <c r="O100" s="217"/>
      <c r="P100" s="216">
        <f t="shared" si="20"/>
        <v>0</v>
      </c>
      <c r="Q100" s="217"/>
      <c r="R100" s="216">
        <f t="shared" si="21"/>
        <v>0</v>
      </c>
      <c r="S100" s="217"/>
      <c r="T100" s="216">
        <f t="shared" si="22"/>
        <v>0</v>
      </c>
      <c r="U100" s="217"/>
      <c r="V100" s="216">
        <f t="shared" si="25"/>
        <v>0</v>
      </c>
      <c r="W100" s="217"/>
      <c r="X100" s="216">
        <f t="shared" si="23"/>
        <v>0</v>
      </c>
      <c r="Y100" s="217"/>
      <c r="Z100" s="216">
        <f t="shared" si="24"/>
        <v>0</v>
      </c>
      <c r="AA100" s="217">
        <f t="shared" si="26"/>
        <v>0</v>
      </c>
      <c r="AB100" s="59">
        <f t="shared" si="26"/>
        <v>0</v>
      </c>
      <c r="AF100" s="61"/>
      <c r="AH100" s="464"/>
      <c r="AI100" s="464"/>
    </row>
    <row r="101" spans="1:35">
      <c r="A101" s="510" t="s">
        <v>444</v>
      </c>
      <c r="B101" s="216">
        <v>11500.8</v>
      </c>
      <c r="C101" s="217">
        <v>6</v>
      </c>
      <c r="D101" s="216">
        <f t="shared" si="14"/>
        <v>69004.799999999988</v>
      </c>
      <c r="E101" s="217"/>
      <c r="F101" s="216">
        <f t="shared" si="15"/>
        <v>0</v>
      </c>
      <c r="G101" s="217"/>
      <c r="H101" s="216">
        <f t="shared" si="16"/>
        <v>0</v>
      </c>
      <c r="I101" s="217"/>
      <c r="J101" s="216">
        <f t="shared" si="17"/>
        <v>0</v>
      </c>
      <c r="K101" s="217"/>
      <c r="L101" s="216">
        <f t="shared" si="18"/>
        <v>0</v>
      </c>
      <c r="M101" s="217"/>
      <c r="N101" s="216">
        <f t="shared" si="19"/>
        <v>0</v>
      </c>
      <c r="O101" s="217"/>
      <c r="P101" s="216">
        <f t="shared" si="20"/>
        <v>0</v>
      </c>
      <c r="Q101" s="217"/>
      <c r="R101" s="216">
        <f t="shared" si="21"/>
        <v>0</v>
      </c>
      <c r="S101" s="217"/>
      <c r="T101" s="216">
        <f t="shared" si="22"/>
        <v>0</v>
      </c>
      <c r="U101" s="217"/>
      <c r="V101" s="216">
        <f t="shared" si="25"/>
        <v>0</v>
      </c>
      <c r="W101" s="217"/>
      <c r="X101" s="216">
        <f t="shared" si="23"/>
        <v>0</v>
      </c>
      <c r="Y101" s="217"/>
      <c r="Z101" s="216">
        <f t="shared" si="24"/>
        <v>0</v>
      </c>
      <c r="AA101" s="217">
        <f t="shared" si="26"/>
        <v>6</v>
      </c>
      <c r="AB101" s="59">
        <f t="shared" si="26"/>
        <v>69004.799999999988</v>
      </c>
      <c r="AF101" s="61"/>
      <c r="AH101" s="464"/>
      <c r="AI101" s="464"/>
    </row>
    <row r="102" spans="1:35">
      <c r="A102" s="510" t="s">
        <v>445</v>
      </c>
      <c r="B102" s="216">
        <v>17324.05620705882</v>
      </c>
      <c r="C102" s="217"/>
      <c r="D102" s="216">
        <f t="shared" si="14"/>
        <v>0</v>
      </c>
      <c r="E102" s="217"/>
      <c r="F102" s="216">
        <f t="shared" si="15"/>
        <v>0</v>
      </c>
      <c r="G102" s="217"/>
      <c r="H102" s="216">
        <f t="shared" si="16"/>
        <v>0</v>
      </c>
      <c r="I102" s="217"/>
      <c r="J102" s="216">
        <f t="shared" si="17"/>
        <v>0</v>
      </c>
      <c r="K102" s="217"/>
      <c r="L102" s="216">
        <f t="shared" si="18"/>
        <v>0</v>
      </c>
      <c r="M102" s="217"/>
      <c r="N102" s="216">
        <f t="shared" si="19"/>
        <v>0</v>
      </c>
      <c r="O102" s="217"/>
      <c r="P102" s="216">
        <f t="shared" si="20"/>
        <v>0</v>
      </c>
      <c r="Q102" s="217"/>
      <c r="R102" s="216">
        <f t="shared" si="21"/>
        <v>0</v>
      </c>
      <c r="S102" s="217"/>
      <c r="T102" s="216">
        <f t="shared" si="22"/>
        <v>0</v>
      </c>
      <c r="U102" s="217"/>
      <c r="V102" s="216">
        <f t="shared" si="25"/>
        <v>0</v>
      </c>
      <c r="W102" s="217"/>
      <c r="X102" s="216">
        <f t="shared" si="23"/>
        <v>0</v>
      </c>
      <c r="Y102" s="217"/>
      <c r="Z102" s="216">
        <f t="shared" si="24"/>
        <v>0</v>
      </c>
      <c r="AA102" s="217">
        <f t="shared" si="26"/>
        <v>0</v>
      </c>
      <c r="AB102" s="59">
        <f t="shared" si="26"/>
        <v>0</v>
      </c>
      <c r="AF102" s="61"/>
      <c r="AH102" s="464"/>
      <c r="AI102" s="464"/>
    </row>
    <row r="103" spans="1:35">
      <c r="A103" s="510" t="s">
        <v>446</v>
      </c>
      <c r="B103" s="216">
        <v>18735.820912941177</v>
      </c>
      <c r="C103" s="217"/>
      <c r="D103" s="216">
        <f t="shared" si="14"/>
        <v>0</v>
      </c>
      <c r="E103" s="217"/>
      <c r="F103" s="216">
        <f t="shared" si="15"/>
        <v>0</v>
      </c>
      <c r="G103" s="217"/>
      <c r="H103" s="216">
        <f t="shared" si="16"/>
        <v>0</v>
      </c>
      <c r="I103" s="217"/>
      <c r="J103" s="216">
        <f t="shared" si="17"/>
        <v>0</v>
      </c>
      <c r="K103" s="217"/>
      <c r="L103" s="216">
        <f t="shared" si="18"/>
        <v>0</v>
      </c>
      <c r="M103" s="217"/>
      <c r="N103" s="216">
        <f t="shared" si="19"/>
        <v>0</v>
      </c>
      <c r="O103" s="217"/>
      <c r="P103" s="216">
        <f t="shared" si="20"/>
        <v>0</v>
      </c>
      <c r="Q103" s="217"/>
      <c r="R103" s="216">
        <f t="shared" si="21"/>
        <v>0</v>
      </c>
      <c r="S103" s="217"/>
      <c r="T103" s="216">
        <f t="shared" si="22"/>
        <v>0</v>
      </c>
      <c r="U103" s="217"/>
      <c r="V103" s="216">
        <f t="shared" si="25"/>
        <v>0</v>
      </c>
      <c r="W103" s="217"/>
      <c r="X103" s="216">
        <f t="shared" si="23"/>
        <v>0</v>
      </c>
      <c r="Y103" s="217"/>
      <c r="Z103" s="216">
        <f t="shared" si="24"/>
        <v>0</v>
      </c>
      <c r="AA103" s="217">
        <f t="shared" si="26"/>
        <v>0</v>
      </c>
      <c r="AB103" s="59">
        <f t="shared" si="26"/>
        <v>0</v>
      </c>
      <c r="AF103" s="61"/>
      <c r="AH103" s="464"/>
      <c r="AI103" s="464"/>
    </row>
    <row r="104" spans="1:35">
      <c r="A104" s="510" t="s">
        <v>448</v>
      </c>
      <c r="B104" s="216">
        <v>200</v>
      </c>
      <c r="C104" s="217"/>
      <c r="D104" s="216">
        <f t="shared" si="14"/>
        <v>0</v>
      </c>
      <c r="E104" s="217"/>
      <c r="F104" s="216">
        <f t="shared" si="15"/>
        <v>0</v>
      </c>
      <c r="G104" s="217"/>
      <c r="H104" s="216">
        <f t="shared" si="16"/>
        <v>0</v>
      </c>
      <c r="I104" s="217"/>
      <c r="J104" s="216">
        <f t="shared" si="17"/>
        <v>0</v>
      </c>
      <c r="K104" s="217"/>
      <c r="L104" s="216">
        <f t="shared" si="18"/>
        <v>0</v>
      </c>
      <c r="M104" s="217"/>
      <c r="N104" s="216">
        <f t="shared" si="19"/>
        <v>0</v>
      </c>
      <c r="O104" s="217"/>
      <c r="P104" s="216">
        <f t="shared" si="20"/>
        <v>0</v>
      </c>
      <c r="Q104" s="217"/>
      <c r="R104" s="216">
        <f t="shared" si="21"/>
        <v>0</v>
      </c>
      <c r="S104" s="217"/>
      <c r="T104" s="216">
        <f t="shared" si="22"/>
        <v>0</v>
      </c>
      <c r="U104" s="217"/>
      <c r="V104" s="216">
        <f t="shared" si="25"/>
        <v>0</v>
      </c>
      <c r="W104" s="217"/>
      <c r="X104" s="216">
        <f t="shared" si="23"/>
        <v>0</v>
      </c>
      <c r="Y104" s="217"/>
      <c r="Z104" s="216">
        <f t="shared" si="24"/>
        <v>0</v>
      </c>
      <c r="AA104" s="217">
        <f t="shared" si="26"/>
        <v>0</v>
      </c>
      <c r="AB104" s="59">
        <f t="shared" si="26"/>
        <v>0</v>
      </c>
      <c r="AF104" s="61"/>
      <c r="AH104" s="464"/>
      <c r="AI104" s="464"/>
    </row>
    <row r="105" spans="1:35">
      <c r="A105" s="510" t="s">
        <v>450</v>
      </c>
      <c r="B105" s="216">
        <v>1009.97</v>
      </c>
      <c r="C105" s="217">
        <v>1</v>
      </c>
      <c r="D105" s="216">
        <f t="shared" si="14"/>
        <v>1009.97</v>
      </c>
      <c r="E105" s="217"/>
      <c r="F105" s="216">
        <f t="shared" si="15"/>
        <v>0</v>
      </c>
      <c r="G105" s="217"/>
      <c r="H105" s="216">
        <f t="shared" si="16"/>
        <v>0</v>
      </c>
      <c r="I105" s="217"/>
      <c r="J105" s="216">
        <f t="shared" si="17"/>
        <v>0</v>
      </c>
      <c r="K105" s="217"/>
      <c r="L105" s="216">
        <f t="shared" si="18"/>
        <v>0</v>
      </c>
      <c r="M105" s="217"/>
      <c r="N105" s="216">
        <f t="shared" si="19"/>
        <v>0</v>
      </c>
      <c r="O105" s="217"/>
      <c r="P105" s="216">
        <f t="shared" si="20"/>
        <v>0</v>
      </c>
      <c r="Q105" s="217"/>
      <c r="R105" s="216">
        <f t="shared" si="21"/>
        <v>0</v>
      </c>
      <c r="S105" s="217"/>
      <c r="T105" s="216">
        <f t="shared" si="22"/>
        <v>0</v>
      </c>
      <c r="U105" s="217"/>
      <c r="V105" s="216">
        <f t="shared" si="25"/>
        <v>0</v>
      </c>
      <c r="W105" s="217"/>
      <c r="X105" s="216">
        <f t="shared" si="23"/>
        <v>0</v>
      </c>
      <c r="Y105" s="217"/>
      <c r="Z105" s="216">
        <f t="shared" si="24"/>
        <v>0</v>
      </c>
      <c r="AA105" s="217">
        <f t="shared" si="26"/>
        <v>1</v>
      </c>
      <c r="AB105" s="59">
        <f t="shared" si="26"/>
        <v>1009.97</v>
      </c>
      <c r="AF105" s="61"/>
      <c r="AH105" s="464"/>
      <c r="AI105" s="464"/>
    </row>
    <row r="106" spans="1:35">
      <c r="A106" s="510" t="s">
        <v>451</v>
      </c>
      <c r="B106" s="216">
        <v>862.17</v>
      </c>
      <c r="C106" s="217"/>
      <c r="D106" s="216">
        <f t="shared" si="14"/>
        <v>0</v>
      </c>
      <c r="E106" s="217"/>
      <c r="F106" s="216">
        <f t="shared" si="15"/>
        <v>0</v>
      </c>
      <c r="G106" s="217"/>
      <c r="H106" s="216">
        <f t="shared" si="16"/>
        <v>0</v>
      </c>
      <c r="I106" s="217"/>
      <c r="J106" s="216">
        <f t="shared" si="17"/>
        <v>0</v>
      </c>
      <c r="K106" s="217"/>
      <c r="L106" s="216">
        <f t="shared" si="18"/>
        <v>0</v>
      </c>
      <c r="M106" s="217"/>
      <c r="N106" s="216">
        <f t="shared" si="19"/>
        <v>0</v>
      </c>
      <c r="O106" s="217"/>
      <c r="P106" s="216">
        <f t="shared" si="20"/>
        <v>0</v>
      </c>
      <c r="Q106" s="217"/>
      <c r="R106" s="216">
        <f t="shared" si="21"/>
        <v>0</v>
      </c>
      <c r="S106" s="217"/>
      <c r="T106" s="216">
        <f t="shared" si="22"/>
        <v>0</v>
      </c>
      <c r="U106" s="217"/>
      <c r="V106" s="216">
        <f t="shared" si="25"/>
        <v>0</v>
      </c>
      <c r="W106" s="217"/>
      <c r="X106" s="216">
        <f t="shared" si="23"/>
        <v>0</v>
      </c>
      <c r="Y106" s="217"/>
      <c r="Z106" s="216">
        <f t="shared" si="24"/>
        <v>0</v>
      </c>
      <c r="AA106" s="217">
        <f t="shared" si="26"/>
        <v>0</v>
      </c>
      <c r="AB106" s="59">
        <f t="shared" si="26"/>
        <v>0</v>
      </c>
      <c r="AF106" s="61"/>
      <c r="AH106" s="464"/>
      <c r="AI106" s="464"/>
    </row>
    <row r="107" spans="1:35">
      <c r="A107" s="510" t="s">
        <v>452</v>
      </c>
      <c r="B107" s="216">
        <v>288.16000000000003</v>
      </c>
      <c r="C107" s="217">
        <v>2</v>
      </c>
      <c r="D107" s="216">
        <f t="shared" si="14"/>
        <v>576.32000000000005</v>
      </c>
      <c r="E107" s="217"/>
      <c r="F107" s="216">
        <f t="shared" si="15"/>
        <v>0</v>
      </c>
      <c r="G107" s="217"/>
      <c r="H107" s="216">
        <f t="shared" si="16"/>
        <v>0</v>
      </c>
      <c r="I107" s="217"/>
      <c r="J107" s="216">
        <f t="shared" si="17"/>
        <v>0</v>
      </c>
      <c r="K107" s="217"/>
      <c r="L107" s="216">
        <f t="shared" si="18"/>
        <v>0</v>
      </c>
      <c r="M107" s="217"/>
      <c r="N107" s="216">
        <f t="shared" si="19"/>
        <v>0</v>
      </c>
      <c r="O107" s="217"/>
      <c r="P107" s="216">
        <f t="shared" si="20"/>
        <v>0</v>
      </c>
      <c r="Q107" s="217"/>
      <c r="R107" s="216">
        <f t="shared" si="21"/>
        <v>0</v>
      </c>
      <c r="S107" s="217"/>
      <c r="T107" s="216">
        <f t="shared" si="22"/>
        <v>0</v>
      </c>
      <c r="U107" s="217"/>
      <c r="V107" s="216">
        <f t="shared" si="25"/>
        <v>0</v>
      </c>
      <c r="W107" s="217"/>
      <c r="X107" s="216">
        <f t="shared" si="23"/>
        <v>0</v>
      </c>
      <c r="Y107" s="217"/>
      <c r="Z107" s="216">
        <f t="shared" si="24"/>
        <v>0</v>
      </c>
      <c r="AA107" s="217">
        <f t="shared" si="26"/>
        <v>2</v>
      </c>
      <c r="AB107" s="59">
        <f t="shared" si="26"/>
        <v>576.32000000000005</v>
      </c>
      <c r="AF107" s="61"/>
      <c r="AH107" s="464"/>
      <c r="AI107" s="464"/>
    </row>
    <row r="108" spans="1:35">
      <c r="A108" s="510" t="s">
        <v>463</v>
      </c>
      <c r="B108" s="216">
        <v>3400.3</v>
      </c>
      <c r="C108" s="217">
        <v>3</v>
      </c>
      <c r="D108" s="216">
        <f t="shared" si="14"/>
        <v>10200.900000000001</v>
      </c>
      <c r="E108" s="217"/>
      <c r="F108" s="216">
        <f t="shared" si="15"/>
        <v>0</v>
      </c>
      <c r="G108" s="217"/>
      <c r="H108" s="216">
        <f t="shared" si="16"/>
        <v>0</v>
      </c>
      <c r="I108" s="217"/>
      <c r="J108" s="216">
        <f t="shared" si="17"/>
        <v>0</v>
      </c>
      <c r="K108" s="217"/>
      <c r="L108" s="216">
        <f t="shared" si="18"/>
        <v>0</v>
      </c>
      <c r="M108" s="217"/>
      <c r="N108" s="216">
        <f t="shared" si="19"/>
        <v>0</v>
      </c>
      <c r="O108" s="217"/>
      <c r="P108" s="216">
        <f t="shared" si="20"/>
        <v>0</v>
      </c>
      <c r="Q108" s="217"/>
      <c r="R108" s="216">
        <f t="shared" si="21"/>
        <v>0</v>
      </c>
      <c r="S108" s="217"/>
      <c r="T108" s="216">
        <f t="shared" si="22"/>
        <v>0</v>
      </c>
      <c r="U108" s="217"/>
      <c r="V108" s="216">
        <f t="shared" si="25"/>
        <v>0</v>
      </c>
      <c r="W108" s="217"/>
      <c r="X108" s="216">
        <f t="shared" si="23"/>
        <v>0</v>
      </c>
      <c r="Y108" s="217"/>
      <c r="Z108" s="216">
        <f t="shared" si="24"/>
        <v>0</v>
      </c>
      <c r="AA108" s="217">
        <f t="shared" si="26"/>
        <v>3</v>
      </c>
      <c r="AB108" s="59">
        <f t="shared" si="26"/>
        <v>10200.900000000001</v>
      </c>
      <c r="AF108" s="61"/>
      <c r="AH108" s="464"/>
      <c r="AI108" s="464"/>
    </row>
    <row r="109" spans="1:35">
      <c r="A109" s="510" t="s">
        <v>466</v>
      </c>
      <c r="B109" s="216">
        <v>350</v>
      </c>
      <c r="C109" s="217">
        <f>3-1+1</f>
        <v>3</v>
      </c>
      <c r="D109" s="216">
        <f t="shared" si="14"/>
        <v>1050</v>
      </c>
      <c r="E109" s="217"/>
      <c r="F109" s="216">
        <f t="shared" si="15"/>
        <v>0</v>
      </c>
      <c r="G109" s="217"/>
      <c r="H109" s="216">
        <f t="shared" si="16"/>
        <v>0</v>
      </c>
      <c r="I109" s="217"/>
      <c r="J109" s="216">
        <f t="shared" si="17"/>
        <v>0</v>
      </c>
      <c r="K109" s="217"/>
      <c r="L109" s="216">
        <f t="shared" si="18"/>
        <v>0</v>
      </c>
      <c r="M109" s="217"/>
      <c r="N109" s="216">
        <f t="shared" si="19"/>
        <v>0</v>
      </c>
      <c r="O109" s="217"/>
      <c r="P109" s="216">
        <f t="shared" si="20"/>
        <v>0</v>
      </c>
      <c r="Q109" s="217"/>
      <c r="R109" s="216">
        <f t="shared" si="21"/>
        <v>0</v>
      </c>
      <c r="S109" s="217"/>
      <c r="T109" s="216">
        <f t="shared" si="22"/>
        <v>0</v>
      </c>
      <c r="U109" s="217"/>
      <c r="V109" s="216">
        <f t="shared" si="25"/>
        <v>0</v>
      </c>
      <c r="W109" s="217"/>
      <c r="X109" s="216">
        <f t="shared" si="23"/>
        <v>0</v>
      </c>
      <c r="Y109" s="217"/>
      <c r="Z109" s="216">
        <f t="shared" si="24"/>
        <v>0</v>
      </c>
      <c r="AA109" s="217">
        <f t="shared" si="26"/>
        <v>3</v>
      </c>
      <c r="AB109" s="59">
        <f t="shared" si="26"/>
        <v>1050</v>
      </c>
      <c r="AF109" s="61"/>
      <c r="AH109" s="464"/>
      <c r="AI109" s="464"/>
    </row>
    <row r="110" spans="1:35">
      <c r="A110" s="510" t="s">
        <v>467</v>
      </c>
      <c r="B110" s="216">
        <v>9800</v>
      </c>
      <c r="C110" s="217"/>
      <c r="D110" s="216">
        <f t="shared" si="14"/>
        <v>0</v>
      </c>
      <c r="E110" s="217"/>
      <c r="F110" s="216">
        <f t="shared" si="15"/>
        <v>0</v>
      </c>
      <c r="G110" s="217"/>
      <c r="H110" s="216">
        <f t="shared" si="16"/>
        <v>0</v>
      </c>
      <c r="I110" s="217"/>
      <c r="J110" s="216">
        <f t="shared" si="17"/>
        <v>0</v>
      </c>
      <c r="K110" s="217"/>
      <c r="L110" s="216">
        <f t="shared" si="18"/>
        <v>0</v>
      </c>
      <c r="M110" s="217"/>
      <c r="N110" s="216">
        <f t="shared" si="19"/>
        <v>0</v>
      </c>
      <c r="O110" s="217"/>
      <c r="P110" s="216">
        <f t="shared" si="20"/>
        <v>0</v>
      </c>
      <c r="Q110" s="217"/>
      <c r="R110" s="216">
        <f t="shared" si="21"/>
        <v>0</v>
      </c>
      <c r="S110" s="217"/>
      <c r="T110" s="216">
        <f t="shared" si="22"/>
        <v>0</v>
      </c>
      <c r="U110" s="217"/>
      <c r="V110" s="216">
        <f t="shared" si="25"/>
        <v>0</v>
      </c>
      <c r="W110" s="217"/>
      <c r="X110" s="216">
        <f t="shared" si="23"/>
        <v>0</v>
      </c>
      <c r="Y110" s="217"/>
      <c r="Z110" s="216">
        <f t="shared" si="24"/>
        <v>0</v>
      </c>
      <c r="AA110" s="217">
        <f t="shared" si="26"/>
        <v>0</v>
      </c>
      <c r="AB110" s="59">
        <f t="shared" si="26"/>
        <v>0</v>
      </c>
      <c r="AF110" s="61"/>
      <c r="AH110" s="464"/>
      <c r="AI110" s="464"/>
    </row>
    <row r="111" spans="1:35">
      <c r="A111" s="510" t="s">
        <v>519</v>
      </c>
      <c r="B111" s="216">
        <v>15500</v>
      </c>
      <c r="C111" s="217">
        <v>2</v>
      </c>
      <c r="D111" s="216">
        <f t="shared" si="14"/>
        <v>31000</v>
      </c>
      <c r="E111" s="217"/>
      <c r="F111" s="216">
        <f t="shared" si="15"/>
        <v>0</v>
      </c>
      <c r="G111" s="217"/>
      <c r="H111" s="216">
        <f t="shared" si="16"/>
        <v>0</v>
      </c>
      <c r="I111" s="217"/>
      <c r="J111" s="216">
        <f t="shared" si="17"/>
        <v>0</v>
      </c>
      <c r="K111" s="217"/>
      <c r="L111" s="216">
        <f t="shared" si="18"/>
        <v>0</v>
      </c>
      <c r="M111" s="217"/>
      <c r="N111" s="216">
        <f t="shared" si="19"/>
        <v>0</v>
      </c>
      <c r="O111" s="217"/>
      <c r="P111" s="216">
        <f t="shared" si="20"/>
        <v>0</v>
      </c>
      <c r="Q111" s="217"/>
      <c r="R111" s="216">
        <f t="shared" si="21"/>
        <v>0</v>
      </c>
      <c r="S111" s="217"/>
      <c r="T111" s="216">
        <f t="shared" si="22"/>
        <v>0</v>
      </c>
      <c r="U111" s="217"/>
      <c r="V111" s="216">
        <f t="shared" si="25"/>
        <v>0</v>
      </c>
      <c r="W111" s="217"/>
      <c r="X111" s="216">
        <f t="shared" si="23"/>
        <v>0</v>
      </c>
      <c r="Y111" s="217"/>
      <c r="Z111" s="216">
        <f t="shared" si="24"/>
        <v>0</v>
      </c>
      <c r="AA111" s="217">
        <f t="shared" si="26"/>
        <v>2</v>
      </c>
      <c r="AB111" s="59">
        <f t="shared" si="26"/>
        <v>31000</v>
      </c>
      <c r="AF111" s="61"/>
      <c r="AH111" s="464"/>
      <c r="AI111" s="464"/>
    </row>
    <row r="112" spans="1:35">
      <c r="A112" s="498" t="s">
        <v>520</v>
      </c>
      <c r="B112" s="216">
        <v>1020.1</v>
      </c>
      <c r="C112" s="217">
        <f>12-1</f>
        <v>11</v>
      </c>
      <c r="D112" s="216">
        <f t="shared" si="14"/>
        <v>11221.1</v>
      </c>
      <c r="E112" s="217"/>
      <c r="F112" s="216"/>
      <c r="G112" s="217"/>
      <c r="H112" s="216"/>
      <c r="I112" s="217"/>
      <c r="J112" s="216"/>
      <c r="K112" s="217"/>
      <c r="L112" s="216"/>
      <c r="M112" s="217"/>
      <c r="N112" s="216"/>
      <c r="O112" s="217"/>
      <c r="P112" s="216"/>
      <c r="Q112" s="217"/>
      <c r="R112" s="216"/>
      <c r="S112" s="217"/>
      <c r="T112" s="216"/>
      <c r="U112" s="217"/>
      <c r="V112" s="216"/>
      <c r="W112" s="217"/>
      <c r="X112" s="216"/>
      <c r="Y112" s="217"/>
      <c r="Z112" s="216"/>
      <c r="AA112" s="217">
        <f t="shared" si="26"/>
        <v>11</v>
      </c>
      <c r="AB112" s="59">
        <f t="shared" si="26"/>
        <v>11221.1</v>
      </c>
      <c r="AF112" s="61"/>
      <c r="AH112" s="464"/>
      <c r="AI112" s="464"/>
    </row>
    <row r="113" spans="1:35" hidden="1">
      <c r="A113" s="510" t="s">
        <v>545</v>
      </c>
      <c r="B113" s="216"/>
      <c r="C113" s="217"/>
      <c r="D113" s="216">
        <f t="shared" si="14"/>
        <v>0</v>
      </c>
      <c r="E113" s="217"/>
      <c r="F113" s="216"/>
      <c r="G113" s="217"/>
      <c r="H113" s="216"/>
      <c r="I113" s="217"/>
      <c r="J113" s="216"/>
      <c r="K113" s="217"/>
      <c r="L113" s="216"/>
      <c r="M113" s="217"/>
      <c r="N113" s="216"/>
      <c r="O113" s="217"/>
      <c r="P113" s="216"/>
      <c r="Q113" s="217"/>
      <c r="R113" s="216"/>
      <c r="S113" s="217"/>
      <c r="T113" s="216"/>
      <c r="U113" s="217"/>
      <c r="V113" s="216"/>
      <c r="W113" s="217"/>
      <c r="X113" s="216"/>
      <c r="Y113" s="217"/>
      <c r="Z113" s="216"/>
      <c r="AA113" s="217"/>
      <c r="AB113" s="59">
        <f t="shared" si="26"/>
        <v>0</v>
      </c>
      <c r="AF113" s="61"/>
      <c r="AH113" s="464"/>
      <c r="AI113" s="464"/>
    </row>
    <row r="114" spans="1:35" hidden="1">
      <c r="A114" s="498" t="s">
        <v>546</v>
      </c>
      <c r="B114" s="216"/>
      <c r="C114" s="217"/>
      <c r="D114" s="216">
        <f t="shared" si="14"/>
        <v>0</v>
      </c>
      <c r="E114" s="217"/>
      <c r="F114" s="216"/>
      <c r="G114" s="217"/>
      <c r="H114" s="216"/>
      <c r="I114" s="217"/>
      <c r="J114" s="216"/>
      <c r="K114" s="217"/>
      <c r="L114" s="216"/>
      <c r="M114" s="217"/>
      <c r="N114" s="216"/>
      <c r="O114" s="217"/>
      <c r="P114" s="216"/>
      <c r="Q114" s="217"/>
      <c r="R114" s="216"/>
      <c r="S114" s="217"/>
      <c r="T114" s="216"/>
      <c r="U114" s="217"/>
      <c r="V114" s="216"/>
      <c r="W114" s="217"/>
      <c r="X114" s="216"/>
      <c r="Y114" s="217"/>
      <c r="Z114" s="216"/>
      <c r="AA114" s="217"/>
      <c r="AB114" s="59">
        <f t="shared" si="26"/>
        <v>0</v>
      </c>
      <c r="AF114" s="61"/>
      <c r="AH114" s="464"/>
      <c r="AI114" s="464"/>
    </row>
    <row r="115" spans="1:35">
      <c r="A115" s="510" t="s">
        <v>543</v>
      </c>
      <c r="B115" s="216">
        <v>75</v>
      </c>
      <c r="C115" s="217">
        <v>1</v>
      </c>
      <c r="D115" s="216">
        <f t="shared" si="14"/>
        <v>75</v>
      </c>
      <c r="E115" s="217"/>
      <c r="F115" s="216"/>
      <c r="G115" s="217"/>
      <c r="H115" s="216"/>
      <c r="I115" s="217"/>
      <c r="J115" s="216"/>
      <c r="K115" s="217"/>
      <c r="L115" s="216"/>
      <c r="M115" s="217"/>
      <c r="N115" s="216"/>
      <c r="O115" s="217"/>
      <c r="P115" s="216"/>
      <c r="Q115" s="217"/>
      <c r="R115" s="216"/>
      <c r="S115" s="217"/>
      <c r="T115" s="216"/>
      <c r="U115" s="217"/>
      <c r="V115" s="216"/>
      <c r="W115" s="217"/>
      <c r="X115" s="216"/>
      <c r="Y115" s="217"/>
      <c r="Z115" s="216"/>
      <c r="AA115" s="217"/>
      <c r="AB115" s="59">
        <f t="shared" si="26"/>
        <v>75</v>
      </c>
      <c r="AF115" s="61"/>
      <c r="AH115" s="464"/>
      <c r="AI115" s="464"/>
    </row>
    <row r="116" spans="1:35" hidden="1">
      <c r="A116" s="510" t="s">
        <v>544</v>
      </c>
      <c r="B116" s="216"/>
      <c r="C116" s="217"/>
      <c r="D116" s="216">
        <f t="shared" si="14"/>
        <v>0</v>
      </c>
      <c r="E116" s="217"/>
      <c r="F116" s="216"/>
      <c r="G116" s="217"/>
      <c r="H116" s="216"/>
      <c r="I116" s="217"/>
      <c r="J116" s="216"/>
      <c r="K116" s="217"/>
      <c r="L116" s="216"/>
      <c r="M116" s="217"/>
      <c r="N116" s="216"/>
      <c r="O116" s="217"/>
      <c r="P116" s="216"/>
      <c r="Q116" s="217"/>
      <c r="R116" s="216"/>
      <c r="S116" s="217"/>
      <c r="T116" s="216"/>
      <c r="U116" s="217"/>
      <c r="V116" s="216"/>
      <c r="W116" s="217"/>
      <c r="X116" s="216"/>
      <c r="Y116" s="217"/>
      <c r="Z116" s="216"/>
      <c r="AA116" s="217"/>
      <c r="AB116" s="59">
        <f t="shared" si="26"/>
        <v>0</v>
      </c>
      <c r="AF116" s="61"/>
      <c r="AH116" s="464"/>
      <c r="AI116" s="464"/>
    </row>
    <row r="117" spans="1:35">
      <c r="A117" s="510" t="s">
        <v>547</v>
      </c>
      <c r="B117" s="216">
        <v>200</v>
      </c>
      <c r="C117" s="217"/>
      <c r="D117" s="216">
        <f t="shared" si="14"/>
        <v>0</v>
      </c>
      <c r="E117" s="217"/>
      <c r="F117" s="216"/>
      <c r="G117" s="217"/>
      <c r="H117" s="216"/>
      <c r="I117" s="217"/>
      <c r="J117" s="216"/>
      <c r="K117" s="217"/>
      <c r="L117" s="216"/>
      <c r="M117" s="217"/>
      <c r="N117" s="216"/>
      <c r="O117" s="217"/>
      <c r="P117" s="216"/>
      <c r="Q117" s="217"/>
      <c r="R117" s="216"/>
      <c r="S117" s="217"/>
      <c r="T117" s="216"/>
      <c r="U117" s="217"/>
      <c r="V117" s="216"/>
      <c r="W117" s="217"/>
      <c r="X117" s="216"/>
      <c r="Y117" s="217"/>
      <c r="Z117" s="216"/>
      <c r="AA117" s="217"/>
      <c r="AB117" s="59">
        <f t="shared" si="26"/>
        <v>0</v>
      </c>
      <c r="AF117" s="61"/>
      <c r="AH117" s="464"/>
      <c r="AI117" s="464"/>
    </row>
    <row r="118" spans="1:35">
      <c r="A118" s="510" t="s">
        <v>556</v>
      </c>
      <c r="B118" s="216">
        <f>600/2</f>
        <v>300</v>
      </c>
      <c r="C118" s="217">
        <v>1</v>
      </c>
      <c r="D118" s="216">
        <f t="shared" si="14"/>
        <v>300</v>
      </c>
      <c r="E118" s="217"/>
      <c r="F118" s="216"/>
      <c r="G118" s="217"/>
      <c r="H118" s="216"/>
      <c r="I118" s="217"/>
      <c r="J118" s="216"/>
      <c r="K118" s="217"/>
      <c r="L118" s="216"/>
      <c r="M118" s="217"/>
      <c r="N118" s="216"/>
      <c r="O118" s="217"/>
      <c r="P118" s="216"/>
      <c r="Q118" s="217"/>
      <c r="R118" s="216"/>
      <c r="S118" s="217"/>
      <c r="T118" s="216"/>
      <c r="U118" s="217"/>
      <c r="V118" s="216"/>
      <c r="W118" s="217"/>
      <c r="X118" s="216"/>
      <c r="Y118" s="217"/>
      <c r="Z118" s="216"/>
      <c r="AA118" s="217"/>
      <c r="AB118" s="59">
        <f t="shared" si="26"/>
        <v>300</v>
      </c>
      <c r="AF118" s="61"/>
      <c r="AH118" s="464"/>
      <c r="AI118" s="464"/>
    </row>
    <row r="119" spans="1:35">
      <c r="A119" s="510" t="s">
        <v>557</v>
      </c>
      <c r="B119" s="216">
        <f>850/2</f>
        <v>425</v>
      </c>
      <c r="C119" s="217">
        <v>1</v>
      </c>
      <c r="D119" s="216">
        <f t="shared" si="14"/>
        <v>425</v>
      </c>
      <c r="E119" s="217"/>
      <c r="F119" s="216"/>
      <c r="G119" s="217"/>
      <c r="H119" s="216"/>
      <c r="I119" s="217"/>
      <c r="J119" s="216"/>
      <c r="K119" s="217"/>
      <c r="L119" s="216"/>
      <c r="M119" s="217"/>
      <c r="N119" s="216"/>
      <c r="O119" s="217"/>
      <c r="P119" s="216"/>
      <c r="Q119" s="217"/>
      <c r="R119" s="216"/>
      <c r="S119" s="217"/>
      <c r="T119" s="216"/>
      <c r="U119" s="217"/>
      <c r="V119" s="216"/>
      <c r="W119" s="217"/>
      <c r="X119" s="216"/>
      <c r="Y119" s="217"/>
      <c r="Z119" s="216"/>
      <c r="AA119" s="217"/>
      <c r="AB119" s="59">
        <f t="shared" si="26"/>
        <v>425</v>
      </c>
      <c r="AF119" s="61"/>
      <c r="AH119" s="464"/>
      <c r="AI119" s="464"/>
    </row>
    <row r="120" spans="1:35">
      <c r="A120" s="510" t="s">
        <v>548</v>
      </c>
      <c r="B120" s="216">
        <v>60</v>
      </c>
      <c r="C120" s="217">
        <v>3</v>
      </c>
      <c r="D120" s="216">
        <f t="shared" si="14"/>
        <v>180</v>
      </c>
      <c r="E120" s="217"/>
      <c r="F120" s="216"/>
      <c r="G120" s="217"/>
      <c r="H120" s="216"/>
      <c r="I120" s="217"/>
      <c r="J120" s="216"/>
      <c r="K120" s="217"/>
      <c r="L120" s="216"/>
      <c r="M120" s="217"/>
      <c r="N120" s="216"/>
      <c r="O120" s="217"/>
      <c r="P120" s="216"/>
      <c r="Q120" s="217"/>
      <c r="R120" s="216"/>
      <c r="S120" s="217"/>
      <c r="T120" s="216"/>
      <c r="U120" s="217"/>
      <c r="V120" s="216"/>
      <c r="W120" s="217"/>
      <c r="X120" s="216"/>
      <c r="Y120" s="217"/>
      <c r="Z120" s="216"/>
      <c r="AA120" s="217"/>
      <c r="AB120" s="59">
        <f t="shared" si="26"/>
        <v>180</v>
      </c>
      <c r="AF120" s="61"/>
      <c r="AH120" s="464"/>
      <c r="AI120" s="464"/>
    </row>
    <row r="121" spans="1:35">
      <c r="A121" s="510" t="s">
        <v>549</v>
      </c>
      <c r="B121" s="216">
        <v>30</v>
      </c>
      <c r="C121" s="217">
        <f>2+1+2+1</f>
        <v>6</v>
      </c>
      <c r="D121" s="216">
        <f t="shared" si="14"/>
        <v>180</v>
      </c>
      <c r="E121" s="217"/>
      <c r="F121" s="216"/>
      <c r="G121" s="217"/>
      <c r="H121" s="216"/>
      <c r="I121" s="217"/>
      <c r="J121" s="216"/>
      <c r="K121" s="217"/>
      <c r="L121" s="216"/>
      <c r="M121" s="217"/>
      <c r="N121" s="216"/>
      <c r="O121" s="217"/>
      <c r="P121" s="216"/>
      <c r="Q121" s="217"/>
      <c r="R121" s="216"/>
      <c r="S121" s="217"/>
      <c r="T121" s="216"/>
      <c r="U121" s="217"/>
      <c r="V121" s="216"/>
      <c r="W121" s="217"/>
      <c r="X121" s="216"/>
      <c r="Y121" s="217"/>
      <c r="Z121" s="216"/>
      <c r="AA121" s="217"/>
      <c r="AB121" s="59">
        <f t="shared" si="26"/>
        <v>180</v>
      </c>
      <c r="AF121" s="61"/>
      <c r="AH121" s="464"/>
      <c r="AI121" s="464"/>
    </row>
    <row r="122" spans="1:35">
      <c r="A122" s="510" t="s">
        <v>550</v>
      </c>
      <c r="B122" s="216">
        <v>75</v>
      </c>
      <c r="C122" s="217"/>
      <c r="D122" s="216">
        <f t="shared" si="14"/>
        <v>0</v>
      </c>
      <c r="E122" s="217"/>
      <c r="F122" s="216"/>
      <c r="G122" s="217"/>
      <c r="H122" s="216"/>
      <c r="I122" s="217"/>
      <c r="J122" s="216"/>
      <c r="K122" s="217"/>
      <c r="L122" s="216"/>
      <c r="M122" s="217"/>
      <c r="N122" s="216"/>
      <c r="O122" s="217"/>
      <c r="P122" s="216"/>
      <c r="Q122" s="217"/>
      <c r="R122" s="216"/>
      <c r="S122" s="217"/>
      <c r="T122" s="216"/>
      <c r="U122" s="217"/>
      <c r="V122" s="216"/>
      <c r="W122" s="217"/>
      <c r="X122" s="216"/>
      <c r="Y122" s="217"/>
      <c r="Z122" s="216"/>
      <c r="AA122" s="217"/>
      <c r="AB122" s="59">
        <f t="shared" si="26"/>
        <v>0</v>
      </c>
      <c r="AF122" s="61"/>
      <c r="AH122" s="464"/>
      <c r="AI122" s="464"/>
    </row>
    <row r="123" spans="1:35" hidden="1">
      <c r="A123" s="510" t="s">
        <v>551</v>
      </c>
      <c r="B123" s="216"/>
      <c r="C123" s="217"/>
      <c r="D123" s="216">
        <f t="shared" si="14"/>
        <v>0</v>
      </c>
      <c r="E123" s="217"/>
      <c r="F123" s="216"/>
      <c r="G123" s="217"/>
      <c r="H123" s="216"/>
      <c r="I123" s="217"/>
      <c r="J123" s="216"/>
      <c r="K123" s="217"/>
      <c r="L123" s="216"/>
      <c r="M123" s="217"/>
      <c r="N123" s="216"/>
      <c r="O123" s="217"/>
      <c r="P123" s="216"/>
      <c r="Q123" s="217"/>
      <c r="R123" s="216"/>
      <c r="S123" s="217"/>
      <c r="T123" s="216"/>
      <c r="U123" s="217"/>
      <c r="V123" s="216"/>
      <c r="W123" s="217"/>
      <c r="X123" s="216"/>
      <c r="Y123" s="217"/>
      <c r="Z123" s="216"/>
      <c r="AA123" s="217"/>
      <c r="AB123" s="59">
        <f t="shared" si="26"/>
        <v>0</v>
      </c>
      <c r="AF123" s="61"/>
      <c r="AH123" s="464"/>
      <c r="AI123" s="464"/>
    </row>
    <row r="124" spans="1:35">
      <c r="A124" s="510" t="s">
        <v>558</v>
      </c>
      <c r="B124" s="216">
        <v>2065</v>
      </c>
      <c r="C124" s="217"/>
      <c r="D124" s="216">
        <f t="shared" si="14"/>
        <v>0</v>
      </c>
      <c r="E124" s="217"/>
      <c r="F124" s="216"/>
      <c r="G124" s="217"/>
      <c r="H124" s="216"/>
      <c r="I124" s="217"/>
      <c r="J124" s="216"/>
      <c r="K124" s="217"/>
      <c r="L124" s="216"/>
      <c r="M124" s="217"/>
      <c r="N124" s="216"/>
      <c r="O124" s="217"/>
      <c r="P124" s="216"/>
      <c r="Q124" s="217"/>
      <c r="R124" s="216"/>
      <c r="S124" s="217"/>
      <c r="T124" s="216"/>
      <c r="U124" s="217"/>
      <c r="V124" s="216"/>
      <c r="W124" s="217"/>
      <c r="X124" s="216"/>
      <c r="Y124" s="217"/>
      <c r="Z124" s="216"/>
      <c r="AA124" s="217"/>
      <c r="AB124" s="59">
        <f t="shared" si="26"/>
        <v>0</v>
      </c>
      <c r="AF124" s="61"/>
      <c r="AH124" s="464"/>
      <c r="AI124" s="464"/>
    </row>
    <row r="125" spans="1:35" hidden="1">
      <c r="A125" s="510" t="s">
        <v>552</v>
      </c>
      <c r="B125" s="216"/>
      <c r="C125" s="217"/>
      <c r="D125" s="216">
        <f t="shared" si="14"/>
        <v>0</v>
      </c>
      <c r="E125" s="217"/>
      <c r="F125" s="216"/>
      <c r="G125" s="217"/>
      <c r="H125" s="216"/>
      <c r="I125" s="217"/>
      <c r="J125" s="216"/>
      <c r="K125" s="217"/>
      <c r="L125" s="216"/>
      <c r="M125" s="217"/>
      <c r="N125" s="216"/>
      <c r="O125" s="217"/>
      <c r="P125" s="216"/>
      <c r="Q125" s="217"/>
      <c r="R125" s="216"/>
      <c r="S125" s="217"/>
      <c r="T125" s="216"/>
      <c r="U125" s="217"/>
      <c r="V125" s="216"/>
      <c r="W125" s="217"/>
      <c r="X125" s="216"/>
      <c r="Y125" s="217"/>
      <c r="Z125" s="216"/>
      <c r="AA125" s="217"/>
      <c r="AB125" s="59">
        <f t="shared" si="26"/>
        <v>0</v>
      </c>
      <c r="AF125" s="61"/>
      <c r="AH125" s="464"/>
      <c r="AI125" s="464"/>
    </row>
    <row r="126" spans="1:35">
      <c r="A126" s="510" t="s">
        <v>553</v>
      </c>
      <c r="B126" s="216">
        <v>3500</v>
      </c>
      <c r="C126" s="217"/>
      <c r="D126" s="216">
        <f t="shared" si="14"/>
        <v>0</v>
      </c>
      <c r="E126" s="217"/>
      <c r="F126" s="216"/>
      <c r="G126" s="217"/>
      <c r="H126" s="216"/>
      <c r="I126" s="217"/>
      <c r="J126" s="216"/>
      <c r="K126" s="217"/>
      <c r="L126" s="216"/>
      <c r="M126" s="217"/>
      <c r="N126" s="216"/>
      <c r="O126" s="217"/>
      <c r="P126" s="216"/>
      <c r="Q126" s="217"/>
      <c r="R126" s="216"/>
      <c r="S126" s="217"/>
      <c r="T126" s="216"/>
      <c r="U126" s="217"/>
      <c r="V126" s="216"/>
      <c r="W126" s="217"/>
      <c r="X126" s="216"/>
      <c r="Y126" s="217"/>
      <c r="Z126" s="216"/>
      <c r="AA126" s="217"/>
      <c r="AB126" s="59">
        <f t="shared" si="26"/>
        <v>0</v>
      </c>
      <c r="AF126" s="61"/>
      <c r="AH126" s="464"/>
      <c r="AI126" s="464"/>
    </row>
    <row r="127" spans="1:35">
      <c r="A127" s="510" t="s">
        <v>554</v>
      </c>
      <c r="B127" s="216">
        <v>4600</v>
      </c>
      <c r="C127" s="217"/>
      <c r="D127" s="216">
        <f t="shared" si="14"/>
        <v>0</v>
      </c>
      <c r="E127" s="217"/>
      <c r="F127" s="216"/>
      <c r="G127" s="217"/>
      <c r="H127" s="216"/>
      <c r="I127" s="217"/>
      <c r="J127" s="216"/>
      <c r="K127" s="217"/>
      <c r="L127" s="216"/>
      <c r="M127" s="217"/>
      <c r="N127" s="216"/>
      <c r="O127" s="217"/>
      <c r="P127" s="216"/>
      <c r="Q127" s="217"/>
      <c r="R127" s="216"/>
      <c r="S127" s="217"/>
      <c r="T127" s="216"/>
      <c r="U127" s="217"/>
      <c r="V127" s="216"/>
      <c r="W127" s="217"/>
      <c r="X127" s="216"/>
      <c r="Y127" s="217"/>
      <c r="Z127" s="216"/>
      <c r="AA127" s="217"/>
      <c r="AB127" s="59">
        <f t="shared" si="26"/>
        <v>0</v>
      </c>
      <c r="AF127" s="61"/>
      <c r="AH127" s="464"/>
      <c r="AI127" s="464"/>
    </row>
    <row r="128" spans="1:35">
      <c r="A128" s="510" t="s">
        <v>555</v>
      </c>
      <c r="B128" s="216">
        <v>75</v>
      </c>
      <c r="C128" s="217"/>
      <c r="D128" s="216">
        <f t="shared" si="14"/>
        <v>0</v>
      </c>
      <c r="E128" s="217"/>
      <c r="F128" s="216"/>
      <c r="G128" s="217"/>
      <c r="H128" s="216"/>
      <c r="I128" s="217"/>
      <c r="J128" s="216"/>
      <c r="K128" s="217"/>
      <c r="L128" s="216"/>
      <c r="M128" s="217"/>
      <c r="N128" s="216"/>
      <c r="O128" s="217"/>
      <c r="P128" s="216"/>
      <c r="Q128" s="217"/>
      <c r="R128" s="216"/>
      <c r="S128" s="217"/>
      <c r="T128" s="216"/>
      <c r="U128" s="217"/>
      <c r="V128" s="216"/>
      <c r="W128" s="217"/>
      <c r="X128" s="216"/>
      <c r="Y128" s="217"/>
      <c r="Z128" s="216"/>
      <c r="AA128" s="217"/>
      <c r="AB128" s="59">
        <f t="shared" si="26"/>
        <v>0</v>
      </c>
      <c r="AF128" s="61"/>
      <c r="AH128" s="464"/>
      <c r="AI128" s="464"/>
    </row>
    <row r="129" spans="1:141">
      <c r="A129" s="510" t="s">
        <v>562</v>
      </c>
      <c r="B129" s="216">
        <v>55</v>
      </c>
      <c r="C129" s="217">
        <v>5</v>
      </c>
      <c r="D129" s="216">
        <f t="shared" si="14"/>
        <v>275</v>
      </c>
      <c r="E129" s="217"/>
      <c r="F129" s="216"/>
      <c r="G129" s="217"/>
      <c r="H129" s="216"/>
      <c r="I129" s="217"/>
      <c r="J129" s="216"/>
      <c r="K129" s="217"/>
      <c r="L129" s="216"/>
      <c r="M129" s="217"/>
      <c r="N129" s="216"/>
      <c r="O129" s="217"/>
      <c r="P129" s="216"/>
      <c r="Q129" s="217"/>
      <c r="R129" s="216"/>
      <c r="S129" s="217"/>
      <c r="T129" s="216"/>
      <c r="U129" s="217"/>
      <c r="V129" s="216"/>
      <c r="W129" s="217"/>
      <c r="X129" s="216"/>
      <c r="Y129" s="217"/>
      <c r="Z129" s="216"/>
      <c r="AA129" s="217"/>
      <c r="AB129" s="59">
        <f t="shared" si="26"/>
        <v>275</v>
      </c>
      <c r="AF129" s="61"/>
      <c r="AH129" s="464"/>
      <c r="AI129" s="464"/>
    </row>
    <row r="130" spans="1:141">
      <c r="A130" s="510" t="s">
        <v>563</v>
      </c>
      <c r="B130" s="216">
        <v>12</v>
      </c>
      <c r="C130" s="217">
        <v>2</v>
      </c>
      <c r="D130" s="216">
        <f t="shared" si="14"/>
        <v>24</v>
      </c>
      <c r="E130" s="217"/>
      <c r="F130" s="216"/>
      <c r="G130" s="217"/>
      <c r="H130" s="216"/>
      <c r="I130" s="217"/>
      <c r="J130" s="216"/>
      <c r="K130" s="217"/>
      <c r="L130" s="216"/>
      <c r="M130" s="217"/>
      <c r="N130" s="216"/>
      <c r="O130" s="217"/>
      <c r="P130" s="216"/>
      <c r="Q130" s="217"/>
      <c r="R130" s="216"/>
      <c r="S130" s="217"/>
      <c r="T130" s="216"/>
      <c r="U130" s="217"/>
      <c r="V130" s="216"/>
      <c r="W130" s="217"/>
      <c r="X130" s="216"/>
      <c r="Y130" s="217"/>
      <c r="Z130" s="216"/>
      <c r="AA130" s="217"/>
      <c r="AB130" s="59">
        <f t="shared" si="26"/>
        <v>24</v>
      </c>
      <c r="AF130" s="61"/>
      <c r="AH130" s="464"/>
      <c r="AI130" s="464"/>
    </row>
    <row r="131" spans="1:141">
      <c r="A131" s="510"/>
      <c r="B131" s="216"/>
      <c r="C131" s="217"/>
      <c r="D131" s="216"/>
      <c r="E131" s="217"/>
      <c r="F131" s="216"/>
      <c r="G131" s="217"/>
      <c r="H131" s="216"/>
      <c r="I131" s="217"/>
      <c r="J131" s="216"/>
      <c r="K131" s="217"/>
      <c r="L131" s="216"/>
      <c r="M131" s="217"/>
      <c r="N131" s="216"/>
      <c r="O131" s="217"/>
      <c r="P131" s="216"/>
      <c r="Q131" s="217"/>
      <c r="R131" s="216"/>
      <c r="S131" s="217"/>
      <c r="T131" s="216"/>
      <c r="U131" s="217"/>
      <c r="V131" s="216"/>
      <c r="W131" s="217"/>
      <c r="X131" s="216"/>
      <c r="Y131" s="217"/>
      <c r="Z131" s="216"/>
      <c r="AA131" s="217"/>
      <c r="AB131" s="59"/>
      <c r="AF131" s="61"/>
      <c r="AH131" s="464"/>
      <c r="AI131" s="464"/>
    </row>
    <row r="132" spans="1:141">
      <c r="A132" s="510"/>
      <c r="B132" s="216"/>
      <c r="C132" s="217"/>
      <c r="D132" s="216">
        <f t="shared" si="14"/>
        <v>0</v>
      </c>
      <c r="E132" s="217"/>
      <c r="F132" s="216"/>
      <c r="G132" s="217"/>
      <c r="H132" s="216"/>
      <c r="I132" s="217"/>
      <c r="J132" s="216"/>
      <c r="K132" s="217"/>
      <c r="L132" s="216"/>
      <c r="M132" s="217"/>
      <c r="N132" s="216"/>
      <c r="O132" s="217"/>
      <c r="P132" s="216"/>
      <c r="Q132" s="217"/>
      <c r="R132" s="216"/>
      <c r="S132" s="217"/>
      <c r="T132" s="216"/>
      <c r="U132" s="217"/>
      <c r="V132" s="216"/>
      <c r="W132" s="217"/>
      <c r="X132" s="216"/>
      <c r="Y132" s="217"/>
      <c r="Z132" s="216"/>
      <c r="AA132" s="217"/>
      <c r="AB132" s="59">
        <f t="shared" si="26"/>
        <v>0</v>
      </c>
      <c r="AF132" s="61"/>
      <c r="AH132" s="464"/>
      <c r="AI132" s="464"/>
    </row>
    <row r="133" spans="1:141" hidden="1">
      <c r="A133" s="498" t="s">
        <v>435</v>
      </c>
      <c r="B133" s="216"/>
      <c r="C133" s="217"/>
      <c r="D133" s="216"/>
      <c r="E133" s="217"/>
      <c r="F133" s="216"/>
      <c r="G133" s="217"/>
      <c r="H133" s="216"/>
      <c r="I133" s="217"/>
      <c r="J133" s="216"/>
      <c r="K133" s="217"/>
      <c r="L133" s="216"/>
      <c r="M133" s="217"/>
      <c r="N133" s="216"/>
      <c r="O133" s="217"/>
      <c r="P133" s="216"/>
      <c r="Q133" s="217"/>
      <c r="R133" s="216"/>
      <c r="S133" s="217"/>
      <c r="T133" s="216"/>
      <c r="U133" s="217"/>
      <c r="V133" s="216"/>
      <c r="W133" s="217"/>
      <c r="X133" s="216"/>
      <c r="Y133" s="217"/>
      <c r="Z133" s="216"/>
      <c r="AA133" s="217"/>
      <c r="AB133" s="59">
        <f>D133+F133+H133+J133+L133+N133+P133+R133+T133+V133+X133+Z133</f>
        <v>0</v>
      </c>
      <c r="AF133" s="61"/>
      <c r="AH133" s="464"/>
      <c r="AI133" s="464"/>
    </row>
    <row r="134" spans="1:141" s="64" customFormat="1" ht="13.5" thickBot="1">
      <c r="A134" s="215" t="s">
        <v>41</v>
      </c>
      <c r="B134" s="221"/>
      <c r="C134" s="222">
        <f>SUM(C7:C132)</f>
        <v>197.22499999999999</v>
      </c>
      <c r="D134" s="499">
        <f>SUM(D7:D132)</f>
        <v>212290.47760000001</v>
      </c>
      <c r="E134" s="222">
        <f>SUM(E7:E110)</f>
        <v>0</v>
      </c>
      <c r="F134" s="499">
        <f>SUM(F7:F111)</f>
        <v>0</v>
      </c>
      <c r="G134" s="222">
        <f>SUM(G7:G110)</f>
        <v>0</v>
      </c>
      <c r="H134" s="499">
        <f>SUM(H7:H111)</f>
        <v>0</v>
      </c>
      <c r="I134" s="222">
        <f>SUM(I7:I110)</f>
        <v>0</v>
      </c>
      <c r="J134" s="499">
        <f>SUM(J7:J111)</f>
        <v>0</v>
      </c>
      <c r="K134" s="222">
        <f>SUM(K7:K110)</f>
        <v>0</v>
      </c>
      <c r="L134" s="499">
        <f>SUM(L7:L111)</f>
        <v>0</v>
      </c>
      <c r="M134" s="222">
        <f>SUM(M7:M110)</f>
        <v>0</v>
      </c>
      <c r="N134" s="499">
        <f>SUM(N7:N111)</f>
        <v>0</v>
      </c>
      <c r="O134" s="222">
        <f>SUM(O7:O110)</f>
        <v>0</v>
      </c>
      <c r="P134" s="499">
        <f>SUM(P7:P111)</f>
        <v>0</v>
      </c>
      <c r="Q134" s="222">
        <f>SUM(Q7:Q110)</f>
        <v>0</v>
      </c>
      <c r="R134" s="499">
        <f>SUM(R7:R111)</f>
        <v>0</v>
      </c>
      <c r="S134" s="222">
        <f>SUM(S7:S110)</f>
        <v>0</v>
      </c>
      <c r="T134" s="499">
        <f>SUM(T7:T111)</f>
        <v>0</v>
      </c>
      <c r="U134" s="222">
        <f>SUM(U7:U110)</f>
        <v>0</v>
      </c>
      <c r="V134" s="499">
        <f>SUM(V7:V111)</f>
        <v>0</v>
      </c>
      <c r="W134" s="222">
        <f>SUM(W7:W110)</f>
        <v>0</v>
      </c>
      <c r="X134" s="499">
        <f>SUM(X7:X111)</f>
        <v>0</v>
      </c>
      <c r="Y134" s="222">
        <f>SUM(Y7:Y110)</f>
        <v>0</v>
      </c>
      <c r="Z134" s="499">
        <f>SUM(Z7:Z111)</f>
        <v>0</v>
      </c>
      <c r="AA134" s="222">
        <f>SUM(AA7:AA132)</f>
        <v>178.22499999999999</v>
      </c>
      <c r="AB134" s="499">
        <f>SUM(AB7:AB132)</f>
        <v>212290.47760000001</v>
      </c>
      <c r="AC134" s="65"/>
      <c r="AD134" s="65"/>
      <c r="AE134" s="65"/>
      <c r="AF134" s="62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5"/>
      <c r="BN134" s="65"/>
      <c r="BO134" s="65"/>
      <c r="BP134" s="65"/>
      <c r="BQ134" s="65"/>
      <c r="BR134" s="65"/>
      <c r="BS134" s="65"/>
      <c r="BT134" s="65"/>
      <c r="BU134" s="65"/>
      <c r="BV134" s="65"/>
      <c r="BW134" s="65"/>
      <c r="BX134" s="65"/>
      <c r="BY134" s="65"/>
      <c r="BZ134" s="65"/>
      <c r="CA134" s="65"/>
      <c r="CB134" s="65"/>
      <c r="CC134" s="65"/>
      <c r="CD134" s="65"/>
      <c r="CE134" s="65"/>
      <c r="CF134" s="65"/>
      <c r="CG134" s="65"/>
      <c r="CH134" s="65"/>
      <c r="CI134" s="65"/>
      <c r="CJ134" s="65"/>
      <c r="CK134" s="65"/>
      <c r="CL134" s="65"/>
      <c r="CM134" s="65"/>
      <c r="CN134" s="65"/>
      <c r="CO134" s="65"/>
      <c r="CP134" s="65"/>
      <c r="CQ134" s="65"/>
      <c r="CR134" s="65"/>
      <c r="CS134" s="65"/>
      <c r="CT134" s="65"/>
      <c r="CU134" s="65"/>
      <c r="CV134" s="65"/>
      <c r="CW134" s="65"/>
      <c r="CX134" s="65"/>
      <c r="CY134" s="65"/>
      <c r="CZ134" s="65"/>
      <c r="DA134" s="65"/>
      <c r="DB134" s="65"/>
      <c r="DC134" s="65"/>
      <c r="DD134" s="65"/>
      <c r="DE134" s="65"/>
      <c r="DF134" s="65"/>
      <c r="DG134" s="65"/>
      <c r="DH134" s="65"/>
      <c r="DI134" s="65"/>
      <c r="DJ134" s="65"/>
      <c r="DK134" s="65"/>
      <c r="DL134" s="65"/>
      <c r="DM134" s="65"/>
      <c r="DN134" s="65"/>
      <c r="DO134" s="65"/>
      <c r="DP134" s="65"/>
      <c r="DQ134" s="65"/>
      <c r="DR134" s="65"/>
      <c r="DS134" s="65"/>
      <c r="DT134" s="65"/>
      <c r="DU134" s="65"/>
      <c r="DV134" s="65"/>
      <c r="DW134" s="65"/>
      <c r="DX134" s="65"/>
      <c r="DY134" s="65"/>
      <c r="DZ134" s="65"/>
      <c r="EA134" s="65"/>
      <c r="EB134" s="65"/>
      <c r="EC134" s="65"/>
      <c r="ED134" s="65"/>
      <c r="EE134" s="65"/>
      <c r="EF134" s="65"/>
      <c r="EG134" s="65"/>
      <c r="EH134" s="65"/>
      <c r="EI134" s="65"/>
      <c r="EJ134" s="65"/>
      <c r="EK134" s="65"/>
    </row>
    <row r="135" spans="1:141">
      <c r="A135" s="65"/>
      <c r="B135" s="66"/>
      <c r="C135" s="67"/>
      <c r="D135" s="66"/>
      <c r="E135" s="67"/>
      <c r="F135" s="66"/>
      <c r="G135" s="66"/>
      <c r="H135" s="66"/>
      <c r="I135" s="67"/>
      <c r="J135" s="66"/>
      <c r="K135" s="67"/>
      <c r="L135" s="66"/>
      <c r="M135" s="67"/>
      <c r="N135" s="66"/>
      <c r="O135" s="67"/>
      <c r="P135" s="66"/>
      <c r="Q135" s="67"/>
      <c r="R135" s="66"/>
      <c r="S135" s="67"/>
      <c r="T135" s="66"/>
      <c r="U135" s="67"/>
      <c r="V135" s="66"/>
      <c r="W135" s="67"/>
      <c r="X135" s="66"/>
      <c r="Y135" s="67"/>
      <c r="Z135" s="66"/>
      <c r="AA135" s="58"/>
      <c r="AB135" s="68"/>
      <c r="AF135" s="61"/>
      <c r="AH135" s="464"/>
      <c r="AI135" s="464"/>
    </row>
    <row r="136" spans="1:141">
      <c r="A136" s="69"/>
      <c r="B136" s="70"/>
      <c r="C136" s="71"/>
      <c r="D136" s="70"/>
      <c r="E136" s="71"/>
      <c r="F136" s="70"/>
      <c r="G136" s="70"/>
      <c r="H136" s="70"/>
      <c r="I136" s="71"/>
      <c r="J136" s="70"/>
      <c r="K136" s="71"/>
      <c r="L136" s="70"/>
      <c r="M136" s="71"/>
      <c r="N136" s="70"/>
      <c r="O136" s="71"/>
      <c r="P136" s="70"/>
      <c r="Q136" s="71"/>
      <c r="R136" s="70"/>
      <c r="S136" s="71"/>
      <c r="T136" s="70"/>
      <c r="U136" s="71"/>
      <c r="V136" s="70"/>
      <c r="W136" s="71"/>
      <c r="X136" s="70"/>
      <c r="Y136" s="71"/>
      <c r="Z136" s="70"/>
      <c r="AA136" s="72"/>
      <c r="AB136" s="68"/>
      <c r="AF136" s="60"/>
      <c r="AH136" s="464"/>
      <c r="AI136" s="464"/>
    </row>
    <row r="137" spans="1:141">
      <c r="A137" s="65"/>
      <c r="B137" s="73"/>
      <c r="C137" s="63"/>
      <c r="D137" s="73"/>
      <c r="E137" s="63"/>
      <c r="F137" s="73"/>
      <c r="G137" s="73"/>
      <c r="H137" s="73"/>
      <c r="I137" s="63"/>
      <c r="J137" s="73"/>
      <c r="K137" s="63"/>
      <c r="L137" s="73"/>
      <c r="M137" s="63"/>
      <c r="N137" s="73"/>
      <c r="O137" s="63"/>
      <c r="P137" s="73"/>
      <c r="Q137" s="63"/>
      <c r="R137" s="73"/>
      <c r="S137" s="63"/>
      <c r="T137" s="73"/>
      <c r="U137" s="63"/>
      <c r="V137" s="73"/>
      <c r="W137" s="63"/>
      <c r="X137" s="73"/>
      <c r="Y137" s="63"/>
      <c r="Z137" s="73"/>
      <c r="AF137" s="61"/>
    </row>
    <row r="138" spans="1:141">
      <c r="A138" s="65"/>
      <c r="B138" s="73"/>
      <c r="C138" s="63"/>
      <c r="D138" s="73"/>
      <c r="E138" s="63"/>
      <c r="F138" s="73"/>
      <c r="G138" s="73"/>
      <c r="H138" s="73"/>
      <c r="I138" s="63"/>
      <c r="J138" s="73"/>
      <c r="K138" s="63"/>
      <c r="L138" s="73"/>
      <c r="M138" s="63"/>
      <c r="N138" s="73"/>
      <c r="O138" s="63"/>
      <c r="P138" s="73"/>
      <c r="Q138" s="63"/>
      <c r="R138" s="73"/>
      <c r="S138" s="63"/>
      <c r="T138" s="73"/>
      <c r="U138" s="63"/>
      <c r="V138" s="73"/>
      <c r="W138" s="63"/>
      <c r="X138" s="73"/>
      <c r="Y138" s="63"/>
      <c r="Z138" s="73"/>
      <c r="AF138" s="61"/>
    </row>
    <row r="139" spans="1:141">
      <c r="A139" s="65"/>
      <c r="B139" s="73"/>
      <c r="C139" s="63"/>
      <c r="D139" s="73"/>
      <c r="E139" s="63"/>
      <c r="F139" s="73"/>
      <c r="G139" s="73"/>
      <c r="H139" s="73"/>
      <c r="I139" s="63"/>
      <c r="J139" s="73"/>
      <c r="K139" s="63"/>
      <c r="L139" s="73"/>
      <c r="M139" s="63"/>
      <c r="N139" s="73"/>
      <c r="O139" s="63"/>
      <c r="P139" s="73"/>
      <c r="Q139" s="63"/>
      <c r="R139" s="73"/>
      <c r="S139" s="63"/>
      <c r="T139" s="73"/>
      <c r="U139" s="63"/>
      <c r="V139" s="73"/>
      <c r="W139" s="63"/>
      <c r="X139" s="73"/>
      <c r="Y139" s="63"/>
      <c r="Z139" s="73"/>
      <c r="AF139" s="61"/>
    </row>
    <row r="140" spans="1:141">
      <c r="A140" s="65"/>
      <c r="B140" s="73"/>
      <c r="C140" s="63"/>
      <c r="D140" s="73"/>
      <c r="E140" s="63"/>
      <c r="F140" s="73"/>
      <c r="G140" s="73"/>
      <c r="H140" s="73"/>
      <c r="I140" s="63"/>
      <c r="J140" s="73"/>
      <c r="K140" s="63"/>
      <c r="L140" s="73"/>
      <c r="M140" s="63"/>
      <c r="N140" s="73"/>
      <c r="O140" s="63"/>
      <c r="P140" s="73"/>
      <c r="Q140" s="63"/>
      <c r="R140" s="73"/>
      <c r="S140" s="63"/>
      <c r="T140" s="73"/>
      <c r="U140" s="63"/>
      <c r="V140" s="73"/>
      <c r="W140" s="63"/>
      <c r="X140" s="73"/>
      <c r="Y140" s="63"/>
      <c r="Z140" s="73"/>
    </row>
    <row r="141" spans="1:141">
      <c r="A141" s="65"/>
      <c r="B141" s="66"/>
      <c r="C141" s="67"/>
      <c r="D141" s="66"/>
      <c r="E141" s="67"/>
      <c r="F141" s="66"/>
      <c r="G141" s="66"/>
      <c r="H141" s="66"/>
      <c r="I141" s="67"/>
      <c r="J141" s="66"/>
      <c r="K141" s="67"/>
      <c r="L141" s="66"/>
      <c r="M141" s="67"/>
      <c r="N141" s="66"/>
      <c r="O141" s="67"/>
      <c r="P141" s="66"/>
      <c r="Q141" s="67"/>
      <c r="R141" s="66"/>
      <c r="S141" s="67"/>
      <c r="T141" s="66"/>
      <c r="U141" s="67"/>
      <c r="V141" s="66"/>
      <c r="W141" s="67"/>
      <c r="X141" s="66"/>
      <c r="Y141" s="67"/>
      <c r="Z141" s="66"/>
      <c r="AC141" s="68"/>
    </row>
    <row r="142" spans="1:141">
      <c r="A142" s="65"/>
      <c r="B142" s="73"/>
      <c r="C142" s="63"/>
      <c r="D142" s="73"/>
      <c r="E142" s="63"/>
      <c r="F142" s="73"/>
      <c r="G142" s="73"/>
      <c r="H142" s="73"/>
      <c r="I142" s="63"/>
      <c r="J142" s="73"/>
      <c r="K142" s="63"/>
      <c r="L142" s="73"/>
      <c r="M142" s="63"/>
      <c r="N142" s="73"/>
      <c r="O142" s="63"/>
      <c r="P142" s="73"/>
      <c r="Q142" s="63"/>
      <c r="R142" s="73"/>
      <c r="S142" s="63"/>
      <c r="T142" s="73"/>
      <c r="U142" s="63"/>
      <c r="V142" s="73"/>
      <c r="W142" s="63"/>
      <c r="X142" s="73"/>
      <c r="Y142" s="63"/>
      <c r="Z142" s="73"/>
    </row>
    <row r="143" spans="1:141">
      <c r="A143" s="65"/>
      <c r="B143" s="73"/>
      <c r="C143" s="63"/>
      <c r="D143" s="73"/>
      <c r="E143" s="63"/>
      <c r="F143" s="73"/>
      <c r="G143" s="73"/>
      <c r="H143" s="73"/>
      <c r="I143" s="63"/>
      <c r="J143" s="73"/>
      <c r="K143" s="63"/>
      <c r="L143" s="73"/>
      <c r="M143" s="63"/>
      <c r="N143" s="73"/>
      <c r="O143" s="63"/>
      <c r="P143" s="73"/>
      <c r="Q143" s="63"/>
      <c r="R143" s="73"/>
      <c r="S143" s="63"/>
      <c r="T143" s="73"/>
      <c r="U143" s="63"/>
      <c r="V143" s="73"/>
      <c r="W143" s="63"/>
      <c r="X143" s="73"/>
      <c r="Y143" s="63"/>
      <c r="Z143" s="73"/>
    </row>
    <row r="144" spans="1:141">
      <c r="A144" s="65"/>
      <c r="B144" s="73"/>
      <c r="C144" s="63"/>
      <c r="D144" s="73"/>
      <c r="E144" s="63"/>
      <c r="F144" s="73"/>
      <c r="G144" s="73"/>
      <c r="H144" s="73"/>
      <c r="I144" s="63"/>
      <c r="J144" s="73"/>
      <c r="K144" s="63"/>
      <c r="L144" s="73"/>
      <c r="M144" s="63"/>
      <c r="N144" s="73"/>
      <c r="O144" s="63"/>
      <c r="P144" s="73"/>
      <c r="Q144" s="63"/>
      <c r="R144" s="73"/>
      <c r="S144" s="63"/>
      <c r="T144" s="73"/>
      <c r="U144" s="63"/>
      <c r="V144" s="73"/>
      <c r="W144" s="63"/>
      <c r="X144" s="73"/>
      <c r="Y144" s="63"/>
      <c r="Z144" s="73"/>
    </row>
    <row r="145" spans="1:26">
      <c r="A145" s="65"/>
      <c r="B145" s="73"/>
      <c r="C145" s="63"/>
      <c r="D145" s="73"/>
      <c r="E145" s="63"/>
      <c r="F145" s="73"/>
      <c r="G145" s="73"/>
      <c r="H145" s="73"/>
      <c r="I145" s="63"/>
      <c r="J145" s="73"/>
      <c r="K145" s="63"/>
      <c r="L145" s="73"/>
      <c r="M145" s="63"/>
      <c r="N145" s="73"/>
      <c r="O145" s="63"/>
      <c r="P145" s="73"/>
      <c r="Q145" s="63"/>
      <c r="R145" s="73"/>
      <c r="S145" s="63"/>
      <c r="T145" s="73"/>
      <c r="U145" s="63"/>
      <c r="V145" s="73"/>
      <c r="W145" s="63"/>
      <c r="X145" s="73"/>
      <c r="Y145" s="63"/>
      <c r="Z145" s="73"/>
    </row>
    <row r="146" spans="1:26">
      <c r="A146" s="65"/>
      <c r="B146" s="66"/>
      <c r="C146" s="67"/>
      <c r="D146" s="66"/>
      <c r="E146" s="67"/>
      <c r="F146" s="66"/>
      <c r="G146" s="66"/>
      <c r="H146" s="66"/>
      <c r="I146" s="67"/>
      <c r="J146" s="66"/>
      <c r="K146" s="67"/>
      <c r="L146" s="66"/>
      <c r="M146" s="67"/>
      <c r="N146" s="66"/>
      <c r="O146" s="67"/>
      <c r="P146" s="66"/>
      <c r="Q146" s="67"/>
      <c r="R146" s="66"/>
      <c r="S146" s="67"/>
      <c r="T146" s="66"/>
      <c r="U146" s="67"/>
      <c r="V146" s="66"/>
      <c r="W146" s="67"/>
      <c r="X146" s="66"/>
      <c r="Y146" s="67"/>
      <c r="Z146" s="66"/>
    </row>
    <row r="147" spans="1:26">
      <c r="A147" s="65"/>
      <c r="B147" s="73"/>
      <c r="C147" s="63"/>
      <c r="D147" s="73"/>
      <c r="E147" s="63"/>
      <c r="F147" s="73"/>
      <c r="G147" s="73"/>
      <c r="H147" s="73"/>
      <c r="I147" s="63"/>
      <c r="J147" s="73"/>
      <c r="K147" s="63"/>
      <c r="L147" s="73"/>
      <c r="M147" s="63"/>
      <c r="N147" s="73"/>
      <c r="O147" s="63"/>
      <c r="P147" s="73"/>
      <c r="Q147" s="63"/>
      <c r="R147" s="73"/>
      <c r="S147" s="63"/>
      <c r="T147" s="73"/>
      <c r="U147" s="63"/>
      <c r="V147" s="73"/>
      <c r="W147" s="63"/>
      <c r="X147" s="73"/>
      <c r="Y147" s="63"/>
      <c r="Z147" s="73"/>
    </row>
    <row r="148" spans="1:26">
      <c r="A148" s="65"/>
      <c r="B148" s="73"/>
      <c r="C148" s="63"/>
      <c r="D148" s="73"/>
      <c r="E148" s="63"/>
      <c r="F148" s="73"/>
      <c r="G148" s="73"/>
      <c r="H148" s="73"/>
      <c r="I148" s="63"/>
      <c r="J148" s="73"/>
      <c r="K148" s="63"/>
      <c r="L148" s="73"/>
      <c r="M148" s="63"/>
      <c r="N148" s="73"/>
      <c r="O148" s="63"/>
      <c r="P148" s="73"/>
      <c r="Q148" s="63"/>
      <c r="R148" s="73"/>
      <c r="S148" s="63"/>
      <c r="T148" s="73"/>
      <c r="U148" s="63"/>
      <c r="V148" s="73"/>
      <c r="W148" s="63"/>
      <c r="X148" s="73"/>
      <c r="Y148" s="63"/>
      <c r="Z148" s="73"/>
    </row>
    <row r="149" spans="1:26">
      <c r="A149" s="65"/>
      <c r="B149" s="73"/>
      <c r="C149" s="63"/>
      <c r="D149" s="73"/>
      <c r="E149" s="63"/>
      <c r="F149" s="73"/>
      <c r="G149" s="73"/>
      <c r="H149" s="73"/>
      <c r="I149" s="63"/>
      <c r="J149" s="73"/>
      <c r="K149" s="63"/>
      <c r="L149" s="73"/>
      <c r="M149" s="63"/>
      <c r="N149" s="73"/>
      <c r="O149" s="63"/>
      <c r="P149" s="73"/>
      <c r="Q149" s="63"/>
      <c r="R149" s="73"/>
      <c r="S149" s="63"/>
      <c r="T149" s="73"/>
      <c r="U149" s="63"/>
      <c r="V149" s="73"/>
      <c r="W149" s="63"/>
      <c r="X149" s="73"/>
      <c r="Y149" s="63"/>
      <c r="Z149" s="73"/>
    </row>
    <row r="150" spans="1:26">
      <c r="A150" s="65"/>
      <c r="B150" s="73"/>
      <c r="C150" s="63"/>
      <c r="D150" s="73"/>
      <c r="E150" s="63"/>
      <c r="F150" s="73"/>
      <c r="G150" s="73"/>
      <c r="H150" s="73"/>
      <c r="I150" s="63"/>
      <c r="J150" s="73"/>
      <c r="K150" s="63"/>
      <c r="L150" s="73"/>
      <c r="M150" s="63"/>
      <c r="N150" s="73"/>
      <c r="O150" s="63"/>
      <c r="P150" s="73"/>
      <c r="Q150" s="63"/>
      <c r="R150" s="73"/>
      <c r="S150" s="63"/>
      <c r="T150" s="73"/>
      <c r="U150" s="63"/>
      <c r="V150" s="73"/>
      <c r="W150" s="63"/>
      <c r="X150" s="73"/>
      <c r="Y150" s="63"/>
      <c r="Z150" s="73"/>
    </row>
    <row r="151" spans="1:26">
      <c r="A151" s="65"/>
      <c r="B151" s="73"/>
      <c r="C151" s="63"/>
      <c r="D151" s="73"/>
      <c r="E151" s="63"/>
      <c r="F151" s="73"/>
      <c r="G151" s="73"/>
      <c r="H151" s="73"/>
      <c r="I151" s="63"/>
      <c r="J151" s="73"/>
      <c r="K151" s="63"/>
      <c r="L151" s="73"/>
      <c r="M151" s="63"/>
      <c r="N151" s="73"/>
      <c r="O151" s="63"/>
      <c r="P151" s="73"/>
      <c r="Q151" s="63"/>
      <c r="R151" s="73"/>
      <c r="S151" s="63"/>
      <c r="T151" s="73"/>
      <c r="U151" s="63"/>
      <c r="V151" s="73"/>
      <c r="W151" s="63"/>
      <c r="X151" s="73"/>
      <c r="Y151" s="63"/>
      <c r="Z151" s="73"/>
    </row>
    <row r="152" spans="1:26">
      <c r="A152" s="65"/>
      <c r="B152" s="73"/>
      <c r="C152" s="63"/>
      <c r="D152" s="73"/>
      <c r="E152" s="63"/>
      <c r="F152" s="73"/>
      <c r="G152" s="73"/>
      <c r="H152" s="73"/>
      <c r="I152" s="63"/>
      <c r="J152" s="73"/>
      <c r="K152" s="63"/>
      <c r="L152" s="73"/>
      <c r="M152" s="63"/>
      <c r="N152" s="73"/>
      <c r="O152" s="63"/>
      <c r="P152" s="73"/>
      <c r="Q152" s="63"/>
      <c r="R152" s="73"/>
      <c r="S152" s="63"/>
      <c r="T152" s="73"/>
      <c r="U152" s="63"/>
      <c r="V152" s="73"/>
      <c r="W152" s="63"/>
      <c r="X152" s="73"/>
      <c r="Y152" s="63"/>
      <c r="Z152" s="73"/>
    </row>
    <row r="153" spans="1:26">
      <c r="A153" s="65"/>
      <c r="B153" s="66"/>
      <c r="C153" s="67"/>
      <c r="D153" s="66"/>
      <c r="E153" s="67"/>
      <c r="F153" s="66"/>
      <c r="G153" s="66"/>
      <c r="H153" s="66"/>
      <c r="I153" s="67"/>
      <c r="J153" s="66"/>
      <c r="K153" s="67"/>
      <c r="L153" s="66"/>
      <c r="M153" s="67"/>
      <c r="N153" s="66"/>
      <c r="O153" s="67"/>
      <c r="P153" s="66"/>
      <c r="Q153" s="67"/>
      <c r="R153" s="66"/>
      <c r="S153" s="67"/>
      <c r="T153" s="66"/>
      <c r="U153" s="67"/>
      <c r="V153" s="66"/>
      <c r="W153" s="67"/>
      <c r="X153" s="66"/>
      <c r="Y153" s="67"/>
      <c r="Z153" s="66"/>
    </row>
    <row r="154" spans="1:26">
      <c r="A154" s="65"/>
      <c r="B154" s="73"/>
      <c r="C154" s="63"/>
      <c r="D154" s="73"/>
      <c r="E154" s="63"/>
      <c r="F154" s="73"/>
      <c r="G154" s="73"/>
      <c r="H154" s="73"/>
      <c r="I154" s="63"/>
      <c r="J154" s="73"/>
      <c r="K154" s="63"/>
      <c r="L154" s="73"/>
      <c r="M154" s="63"/>
      <c r="N154" s="73"/>
      <c r="O154" s="63"/>
      <c r="P154" s="73"/>
      <c r="Q154" s="63"/>
      <c r="R154" s="73"/>
      <c r="S154" s="63"/>
      <c r="T154" s="73"/>
      <c r="U154" s="63"/>
      <c r="V154" s="73"/>
      <c r="W154" s="63"/>
      <c r="X154" s="73"/>
      <c r="Y154" s="63"/>
      <c r="Z154" s="73"/>
    </row>
    <row r="155" spans="1:26">
      <c r="A155" s="65"/>
      <c r="B155" s="73"/>
      <c r="C155" s="63"/>
      <c r="D155" s="73"/>
      <c r="E155" s="63"/>
      <c r="F155" s="73"/>
      <c r="G155" s="73"/>
      <c r="H155" s="73"/>
      <c r="I155" s="63"/>
      <c r="J155" s="73"/>
      <c r="K155" s="63"/>
      <c r="L155" s="73"/>
      <c r="M155" s="63"/>
      <c r="N155" s="73"/>
      <c r="O155" s="63"/>
      <c r="P155" s="73"/>
      <c r="Q155" s="63"/>
      <c r="R155" s="73"/>
      <c r="S155" s="63"/>
      <c r="T155" s="73"/>
      <c r="U155" s="63"/>
      <c r="V155" s="73"/>
      <c r="W155" s="63"/>
      <c r="X155" s="73"/>
      <c r="Y155" s="63"/>
      <c r="Z155" s="73"/>
    </row>
    <row r="156" spans="1:26">
      <c r="A156" s="65"/>
      <c r="B156" s="73"/>
      <c r="C156" s="63"/>
      <c r="D156" s="73"/>
      <c r="E156" s="63"/>
      <c r="F156" s="73"/>
      <c r="G156" s="73"/>
      <c r="H156" s="73"/>
      <c r="I156" s="63"/>
      <c r="J156" s="73"/>
      <c r="K156" s="63"/>
      <c r="L156" s="73"/>
      <c r="M156" s="63"/>
      <c r="N156" s="73"/>
      <c r="O156" s="63"/>
      <c r="P156" s="73"/>
      <c r="Q156" s="63"/>
      <c r="R156" s="73"/>
      <c r="S156" s="63"/>
      <c r="T156" s="73"/>
      <c r="U156" s="63"/>
      <c r="V156" s="73"/>
      <c r="W156" s="63"/>
      <c r="X156" s="73"/>
      <c r="Y156" s="63"/>
      <c r="Z156" s="73"/>
    </row>
    <row r="157" spans="1:26">
      <c r="A157" s="65"/>
      <c r="B157" s="73"/>
      <c r="C157" s="63"/>
      <c r="D157" s="73"/>
      <c r="E157" s="63"/>
      <c r="F157" s="73"/>
      <c r="G157" s="73"/>
      <c r="H157" s="73"/>
      <c r="I157" s="63"/>
      <c r="J157" s="73"/>
      <c r="K157" s="63"/>
      <c r="L157" s="73"/>
      <c r="M157" s="63"/>
      <c r="N157" s="73"/>
      <c r="O157" s="63"/>
      <c r="P157" s="73"/>
      <c r="Q157" s="63"/>
      <c r="R157" s="73"/>
      <c r="S157" s="63"/>
      <c r="T157" s="73"/>
      <c r="U157" s="63"/>
      <c r="V157" s="73"/>
      <c r="W157" s="63"/>
      <c r="X157" s="73"/>
      <c r="Y157" s="63"/>
      <c r="Z157" s="73"/>
    </row>
    <row r="158" spans="1:26">
      <c r="A158" s="65"/>
      <c r="B158" s="73"/>
      <c r="C158" s="63"/>
      <c r="D158" s="73"/>
      <c r="E158" s="63"/>
      <c r="F158" s="73"/>
      <c r="G158" s="73"/>
      <c r="H158" s="73"/>
      <c r="I158" s="63"/>
      <c r="J158" s="73"/>
      <c r="K158" s="63"/>
      <c r="L158" s="73"/>
      <c r="M158" s="63"/>
      <c r="N158" s="73"/>
      <c r="O158" s="63"/>
      <c r="P158" s="73"/>
      <c r="Q158" s="63"/>
      <c r="R158" s="73"/>
      <c r="S158" s="63"/>
      <c r="T158" s="73"/>
      <c r="U158" s="63"/>
      <c r="V158" s="73"/>
      <c r="W158" s="63"/>
      <c r="X158" s="73"/>
      <c r="Y158" s="63"/>
      <c r="Z158" s="73"/>
    </row>
    <row r="159" spans="1:26">
      <c r="A159" s="65"/>
      <c r="B159" s="73"/>
      <c r="C159" s="63"/>
      <c r="D159" s="73"/>
      <c r="E159" s="63"/>
      <c r="F159" s="73"/>
      <c r="G159" s="73"/>
      <c r="H159" s="73"/>
      <c r="I159" s="63"/>
      <c r="J159" s="73"/>
      <c r="K159" s="63"/>
      <c r="L159" s="73"/>
      <c r="M159" s="63"/>
      <c r="N159" s="73"/>
      <c r="O159" s="63"/>
      <c r="P159" s="73"/>
      <c r="Q159" s="63"/>
      <c r="R159" s="73"/>
      <c r="S159" s="63"/>
      <c r="T159" s="73"/>
      <c r="U159" s="63"/>
      <c r="V159" s="73"/>
      <c r="W159" s="63"/>
      <c r="X159" s="73"/>
      <c r="Y159" s="63"/>
      <c r="Z159" s="73"/>
    </row>
    <row r="160" spans="1:26">
      <c r="A160" s="65"/>
      <c r="B160" s="73"/>
      <c r="C160" s="63"/>
      <c r="D160" s="73"/>
      <c r="E160" s="63"/>
      <c r="F160" s="73"/>
      <c r="G160" s="73"/>
      <c r="H160" s="73"/>
      <c r="I160" s="63"/>
      <c r="J160" s="73"/>
      <c r="K160" s="63"/>
      <c r="L160" s="73"/>
      <c r="M160" s="63"/>
      <c r="N160" s="73"/>
      <c r="O160" s="63"/>
      <c r="P160" s="73"/>
      <c r="Q160" s="63"/>
      <c r="R160" s="73"/>
      <c r="S160" s="63"/>
      <c r="T160" s="73"/>
      <c r="U160" s="63"/>
      <c r="V160" s="73"/>
      <c r="W160" s="63"/>
      <c r="X160" s="73"/>
      <c r="Y160" s="63"/>
      <c r="Z160" s="73"/>
    </row>
    <row r="161" spans="1:26">
      <c r="A161" s="65"/>
      <c r="B161" s="73"/>
      <c r="C161" s="63"/>
      <c r="D161" s="73"/>
      <c r="E161" s="63"/>
      <c r="F161" s="73"/>
      <c r="G161" s="73"/>
      <c r="H161" s="73"/>
      <c r="I161" s="63"/>
      <c r="J161" s="73"/>
      <c r="K161" s="63"/>
      <c r="L161" s="73"/>
      <c r="M161" s="63"/>
      <c r="N161" s="73"/>
      <c r="O161" s="63"/>
      <c r="P161" s="73"/>
      <c r="Q161" s="63"/>
      <c r="R161" s="73"/>
      <c r="S161" s="63"/>
      <c r="T161" s="73"/>
      <c r="U161" s="63"/>
      <c r="V161" s="73"/>
      <c r="W161" s="63"/>
      <c r="X161" s="73"/>
      <c r="Y161" s="63"/>
      <c r="Z161" s="73"/>
    </row>
    <row r="162" spans="1:26">
      <c r="A162" s="65"/>
      <c r="B162" s="73"/>
      <c r="C162" s="63"/>
      <c r="D162" s="73"/>
      <c r="E162" s="63"/>
      <c r="F162" s="73"/>
      <c r="G162" s="73"/>
      <c r="H162" s="73"/>
      <c r="I162" s="63"/>
      <c r="J162" s="73"/>
      <c r="K162" s="63"/>
      <c r="L162" s="73"/>
      <c r="M162" s="63"/>
      <c r="N162" s="73"/>
      <c r="O162" s="63"/>
      <c r="P162" s="73"/>
      <c r="Q162" s="63"/>
      <c r="R162" s="73"/>
      <c r="S162" s="63"/>
      <c r="T162" s="73"/>
      <c r="U162" s="63"/>
      <c r="V162" s="73"/>
      <c r="W162" s="63"/>
      <c r="X162" s="73"/>
      <c r="Y162" s="63"/>
      <c r="Z162" s="73"/>
    </row>
    <row r="163" spans="1:26">
      <c r="A163" s="65"/>
      <c r="B163" s="73"/>
      <c r="C163" s="63"/>
      <c r="D163" s="73"/>
      <c r="E163" s="63"/>
      <c r="F163" s="73"/>
      <c r="G163" s="73"/>
      <c r="H163" s="73"/>
      <c r="I163" s="63"/>
      <c r="J163" s="73"/>
      <c r="K163" s="63"/>
      <c r="L163" s="73"/>
      <c r="M163" s="63"/>
      <c r="N163" s="73"/>
      <c r="O163" s="63"/>
      <c r="P163" s="73"/>
      <c r="Q163" s="63"/>
      <c r="R163" s="73"/>
      <c r="S163" s="63"/>
      <c r="T163" s="73"/>
      <c r="U163" s="63"/>
      <c r="V163" s="73"/>
      <c r="W163" s="63"/>
      <c r="X163" s="73"/>
      <c r="Y163" s="63"/>
      <c r="Z163" s="73"/>
    </row>
    <row r="164" spans="1:26" ht="12" customHeight="1">
      <c r="A164" s="65"/>
      <c r="B164" s="73"/>
      <c r="C164" s="63"/>
      <c r="D164" s="73"/>
      <c r="E164" s="63"/>
      <c r="F164" s="73"/>
      <c r="G164" s="73"/>
      <c r="H164" s="73"/>
      <c r="I164" s="63"/>
      <c r="J164" s="73"/>
      <c r="K164" s="63"/>
      <c r="L164" s="73"/>
      <c r="M164" s="63"/>
      <c r="N164" s="73"/>
      <c r="O164" s="63"/>
      <c r="P164" s="73"/>
      <c r="Q164" s="63"/>
      <c r="R164" s="73"/>
      <c r="S164" s="63"/>
      <c r="T164" s="73"/>
      <c r="U164" s="63"/>
      <c r="V164" s="73"/>
      <c r="W164" s="63"/>
      <c r="X164" s="73"/>
      <c r="Y164" s="63"/>
      <c r="Z164" s="73"/>
    </row>
    <row r="165" spans="1:26">
      <c r="A165" s="65"/>
      <c r="B165" s="73"/>
      <c r="C165" s="63"/>
      <c r="D165" s="73"/>
      <c r="E165" s="63"/>
      <c r="F165" s="73"/>
      <c r="G165" s="73"/>
      <c r="H165" s="73"/>
      <c r="I165" s="63"/>
      <c r="J165" s="73"/>
      <c r="K165" s="63"/>
      <c r="L165" s="73"/>
      <c r="M165" s="63"/>
      <c r="N165" s="73"/>
      <c r="O165" s="63"/>
      <c r="P165" s="73"/>
      <c r="Q165" s="63"/>
      <c r="R165" s="73"/>
      <c r="S165" s="63"/>
      <c r="T165" s="73"/>
      <c r="U165" s="63"/>
      <c r="V165" s="73"/>
      <c r="W165" s="63"/>
      <c r="X165" s="73"/>
      <c r="Y165" s="63"/>
      <c r="Z165" s="73"/>
    </row>
    <row r="166" spans="1:26">
      <c r="A166" s="65"/>
      <c r="B166" s="73"/>
      <c r="C166" s="63"/>
      <c r="D166" s="73"/>
      <c r="E166" s="63"/>
      <c r="F166" s="73"/>
      <c r="G166" s="73"/>
      <c r="H166" s="73"/>
      <c r="I166" s="63"/>
      <c r="J166" s="73"/>
      <c r="K166" s="63"/>
      <c r="L166" s="73"/>
      <c r="M166" s="63"/>
      <c r="N166" s="73"/>
      <c r="O166" s="63"/>
      <c r="P166" s="73"/>
      <c r="Q166" s="63"/>
      <c r="R166" s="73"/>
      <c r="S166" s="63"/>
      <c r="T166" s="73"/>
      <c r="U166" s="63"/>
      <c r="V166" s="73"/>
      <c r="W166" s="63"/>
      <c r="X166" s="73"/>
      <c r="Y166" s="63"/>
      <c r="Z166" s="73"/>
    </row>
    <row r="167" spans="1:26">
      <c r="A167" s="65"/>
      <c r="B167" s="73"/>
      <c r="C167" s="63"/>
      <c r="D167" s="73"/>
      <c r="E167" s="63"/>
      <c r="F167" s="73"/>
      <c r="G167" s="73"/>
      <c r="H167" s="73"/>
      <c r="I167" s="63"/>
      <c r="J167" s="73"/>
      <c r="K167" s="63"/>
      <c r="L167" s="73"/>
      <c r="M167" s="63"/>
      <c r="N167" s="73"/>
      <c r="O167" s="63"/>
      <c r="P167" s="73"/>
      <c r="Q167" s="63"/>
      <c r="R167" s="73"/>
      <c r="S167" s="63"/>
      <c r="T167" s="73"/>
      <c r="U167" s="63"/>
      <c r="V167" s="73"/>
      <c r="W167" s="63"/>
      <c r="X167" s="73"/>
      <c r="Y167" s="63"/>
      <c r="Z167" s="73"/>
    </row>
    <row r="168" spans="1:26">
      <c r="A168" s="65"/>
      <c r="B168" s="73"/>
      <c r="C168" s="63"/>
      <c r="D168" s="73"/>
      <c r="E168" s="63"/>
      <c r="F168" s="73"/>
      <c r="G168" s="73"/>
      <c r="H168" s="73"/>
      <c r="I168" s="63"/>
      <c r="J168" s="73"/>
      <c r="K168" s="63"/>
      <c r="L168" s="73"/>
      <c r="M168" s="63"/>
      <c r="N168" s="73"/>
      <c r="O168" s="63"/>
      <c r="P168" s="73"/>
      <c r="Q168" s="63"/>
      <c r="R168" s="73"/>
      <c r="S168" s="63"/>
      <c r="T168" s="73"/>
      <c r="U168" s="63"/>
      <c r="V168" s="73"/>
      <c r="W168" s="63"/>
      <c r="X168" s="73"/>
      <c r="Y168" s="63"/>
      <c r="Z168" s="73"/>
    </row>
    <row r="169" spans="1:26">
      <c r="A169" s="65"/>
      <c r="B169" s="73"/>
      <c r="C169" s="63"/>
      <c r="D169" s="73"/>
      <c r="E169" s="63"/>
      <c r="F169" s="73"/>
      <c r="G169" s="73"/>
      <c r="H169" s="73"/>
      <c r="I169" s="63"/>
      <c r="J169" s="73"/>
      <c r="K169" s="63"/>
      <c r="L169" s="73"/>
      <c r="M169" s="63"/>
      <c r="N169" s="73"/>
      <c r="O169" s="63"/>
      <c r="P169" s="73"/>
      <c r="Q169" s="63"/>
      <c r="R169" s="73"/>
      <c r="S169" s="63"/>
      <c r="T169" s="73"/>
      <c r="U169" s="63"/>
      <c r="V169" s="73"/>
      <c r="W169" s="63"/>
      <c r="X169" s="73"/>
      <c r="Y169" s="63"/>
      <c r="Z169" s="73"/>
    </row>
    <row r="170" spans="1:26">
      <c r="A170" s="65"/>
      <c r="B170" s="73"/>
      <c r="C170" s="63"/>
      <c r="D170" s="73"/>
      <c r="E170" s="63"/>
      <c r="F170" s="73"/>
      <c r="G170" s="73"/>
      <c r="H170" s="73"/>
      <c r="I170" s="63"/>
      <c r="J170" s="73"/>
      <c r="K170" s="63"/>
      <c r="L170" s="73"/>
      <c r="M170" s="63"/>
      <c r="N170" s="73"/>
      <c r="O170" s="63"/>
      <c r="P170" s="73"/>
      <c r="Q170" s="63"/>
      <c r="R170" s="73"/>
      <c r="S170" s="63"/>
      <c r="T170" s="73"/>
      <c r="U170" s="63"/>
      <c r="V170" s="73"/>
      <c r="W170" s="63"/>
      <c r="X170" s="73"/>
      <c r="Y170" s="63"/>
      <c r="Z170" s="73"/>
    </row>
    <row r="171" spans="1:26">
      <c r="A171" s="65"/>
      <c r="B171" s="66"/>
      <c r="C171" s="67"/>
      <c r="D171" s="66"/>
      <c r="E171" s="67"/>
      <c r="F171" s="66"/>
      <c r="G171" s="66"/>
      <c r="H171" s="66"/>
      <c r="I171" s="67"/>
      <c r="J171" s="66"/>
      <c r="K171" s="67"/>
      <c r="L171" s="66"/>
      <c r="M171" s="67"/>
      <c r="N171" s="66"/>
      <c r="O171" s="67"/>
      <c r="P171" s="66"/>
      <c r="Q171" s="67"/>
      <c r="R171" s="66"/>
      <c r="S171" s="67"/>
      <c r="T171" s="66"/>
      <c r="U171" s="67"/>
      <c r="V171" s="66"/>
      <c r="W171" s="67"/>
      <c r="X171" s="66"/>
      <c r="Y171" s="67"/>
      <c r="Z171" s="66"/>
    </row>
    <row r="172" spans="1:26">
      <c r="A172" s="65"/>
      <c r="B172" s="73"/>
      <c r="C172" s="63"/>
      <c r="D172" s="73"/>
      <c r="E172" s="63"/>
      <c r="F172" s="73"/>
      <c r="G172" s="73"/>
      <c r="H172" s="73"/>
      <c r="I172" s="63"/>
      <c r="J172" s="73"/>
      <c r="K172" s="63"/>
      <c r="L172" s="73"/>
      <c r="M172" s="63"/>
      <c r="N172" s="73"/>
      <c r="O172" s="63"/>
      <c r="P172" s="73"/>
      <c r="Q172" s="63"/>
      <c r="R172" s="73"/>
      <c r="S172" s="63"/>
      <c r="T172" s="73"/>
      <c r="U172" s="63"/>
      <c r="V172" s="73"/>
      <c r="W172" s="63"/>
      <c r="X172" s="73"/>
      <c r="Y172" s="63"/>
      <c r="Z172" s="73"/>
    </row>
    <row r="173" spans="1:26">
      <c r="A173" s="65"/>
      <c r="B173" s="73"/>
      <c r="C173" s="63"/>
      <c r="D173" s="73"/>
      <c r="E173" s="63"/>
      <c r="F173" s="73"/>
      <c r="G173" s="73"/>
      <c r="H173" s="73"/>
      <c r="I173" s="63"/>
      <c r="J173" s="73"/>
      <c r="K173" s="63"/>
      <c r="L173" s="73"/>
      <c r="M173" s="63"/>
      <c r="N173" s="73"/>
      <c r="O173" s="63"/>
      <c r="P173" s="73"/>
      <c r="Q173" s="63"/>
      <c r="R173" s="73"/>
      <c r="S173" s="63"/>
      <c r="T173" s="73"/>
      <c r="U173" s="63"/>
      <c r="V173" s="73"/>
      <c r="W173" s="63"/>
      <c r="X173" s="73"/>
      <c r="Y173" s="63"/>
      <c r="Z173" s="73"/>
    </row>
    <row r="174" spans="1:26">
      <c r="A174" s="65"/>
      <c r="B174" s="73"/>
      <c r="C174" s="63"/>
      <c r="D174" s="73"/>
      <c r="E174" s="63"/>
      <c r="F174" s="73"/>
      <c r="G174" s="73"/>
      <c r="H174" s="73"/>
      <c r="I174" s="63"/>
      <c r="J174" s="73"/>
      <c r="K174" s="63"/>
      <c r="L174" s="73"/>
      <c r="M174" s="63"/>
      <c r="N174" s="73"/>
      <c r="O174" s="63"/>
      <c r="P174" s="73"/>
      <c r="Q174" s="63"/>
      <c r="R174" s="73"/>
      <c r="S174" s="63"/>
      <c r="T174" s="73"/>
      <c r="U174" s="63"/>
      <c r="V174" s="73"/>
      <c r="W174" s="63"/>
      <c r="X174" s="73"/>
      <c r="Y174" s="63"/>
      <c r="Z174" s="73"/>
    </row>
    <row r="175" spans="1:26">
      <c r="A175" s="65"/>
      <c r="B175" s="73"/>
      <c r="C175" s="63"/>
      <c r="D175" s="73"/>
      <c r="E175" s="63"/>
      <c r="F175" s="73"/>
      <c r="G175" s="73"/>
      <c r="H175" s="73"/>
      <c r="I175" s="63"/>
      <c r="J175" s="73"/>
      <c r="K175" s="63"/>
      <c r="L175" s="73"/>
      <c r="M175" s="63"/>
      <c r="N175" s="73"/>
      <c r="O175" s="63"/>
      <c r="P175" s="73"/>
      <c r="Q175" s="63"/>
      <c r="R175" s="73"/>
      <c r="S175" s="63"/>
      <c r="T175" s="73"/>
      <c r="U175" s="63"/>
      <c r="V175" s="73"/>
      <c r="W175" s="63"/>
      <c r="X175" s="73"/>
      <c r="Y175" s="63"/>
      <c r="Z175" s="73"/>
    </row>
    <row r="176" spans="1:26">
      <c r="A176" s="65"/>
      <c r="B176" s="73"/>
      <c r="C176" s="63"/>
      <c r="D176" s="73"/>
      <c r="E176" s="63"/>
      <c r="F176" s="73"/>
      <c r="G176" s="73"/>
      <c r="H176" s="73"/>
      <c r="I176" s="63"/>
      <c r="J176" s="73"/>
      <c r="K176" s="63"/>
      <c r="L176" s="73"/>
      <c r="M176" s="63"/>
      <c r="N176" s="73"/>
      <c r="O176" s="63"/>
      <c r="P176" s="73"/>
      <c r="Q176" s="63"/>
      <c r="R176" s="73"/>
      <c r="S176" s="63"/>
      <c r="T176" s="73"/>
      <c r="U176" s="63"/>
      <c r="V176" s="73"/>
      <c r="W176" s="63"/>
      <c r="X176" s="73"/>
      <c r="Y176" s="63"/>
      <c r="Z176" s="73"/>
    </row>
    <row r="177" spans="1:32">
      <c r="A177" s="65"/>
      <c r="B177" s="73"/>
      <c r="C177" s="63"/>
      <c r="D177" s="73"/>
      <c r="E177" s="63"/>
      <c r="F177" s="73"/>
      <c r="G177" s="73"/>
      <c r="H177" s="73"/>
      <c r="I177" s="63"/>
      <c r="J177" s="73"/>
      <c r="K177" s="63"/>
      <c r="L177" s="73"/>
      <c r="M177" s="63"/>
      <c r="N177" s="73"/>
      <c r="O177" s="63"/>
      <c r="P177" s="73"/>
      <c r="Q177" s="63"/>
      <c r="R177" s="73"/>
      <c r="S177" s="63"/>
      <c r="T177" s="73"/>
      <c r="U177" s="63"/>
      <c r="V177" s="73"/>
      <c r="W177" s="63"/>
      <c r="X177" s="73"/>
      <c r="Y177" s="63"/>
      <c r="Z177" s="73"/>
    </row>
    <row r="178" spans="1:32">
      <c r="A178" s="65"/>
      <c r="B178" s="66"/>
      <c r="C178" s="67"/>
      <c r="D178" s="66"/>
      <c r="E178" s="67"/>
      <c r="F178" s="66"/>
      <c r="G178" s="66"/>
      <c r="H178" s="66"/>
      <c r="I178" s="67"/>
      <c r="J178" s="66"/>
      <c r="K178" s="67"/>
      <c r="L178" s="66"/>
      <c r="M178" s="67"/>
      <c r="N178" s="66"/>
      <c r="O178" s="67"/>
      <c r="P178" s="66"/>
      <c r="Q178" s="67"/>
      <c r="R178" s="66"/>
      <c r="S178" s="67"/>
      <c r="T178" s="66"/>
      <c r="U178" s="67"/>
      <c r="V178" s="66"/>
      <c r="W178" s="67"/>
      <c r="X178" s="66"/>
      <c r="Y178" s="67"/>
      <c r="Z178" s="66"/>
    </row>
    <row r="179" spans="1:32">
      <c r="A179" s="65"/>
      <c r="B179" s="66"/>
      <c r="C179" s="67"/>
      <c r="D179" s="66"/>
      <c r="E179" s="67"/>
      <c r="F179" s="66"/>
      <c r="G179" s="66"/>
      <c r="H179" s="66"/>
      <c r="I179" s="67"/>
      <c r="J179" s="66"/>
      <c r="K179" s="67"/>
      <c r="L179" s="66"/>
      <c r="M179" s="67"/>
      <c r="N179" s="66"/>
      <c r="O179" s="67"/>
      <c r="P179" s="66"/>
      <c r="Q179" s="67"/>
      <c r="R179" s="66"/>
      <c r="S179" s="67"/>
      <c r="T179" s="66"/>
      <c r="U179" s="67"/>
      <c r="V179" s="66"/>
      <c r="W179" s="67"/>
      <c r="X179" s="66"/>
      <c r="Y179" s="67"/>
      <c r="Z179" s="66"/>
    </row>
    <row r="180" spans="1:32">
      <c r="A180" s="65"/>
      <c r="B180" s="66"/>
      <c r="C180" s="67"/>
      <c r="D180" s="66"/>
      <c r="E180" s="67"/>
      <c r="F180" s="66"/>
      <c r="G180" s="66"/>
      <c r="H180" s="66"/>
      <c r="I180" s="67"/>
      <c r="J180" s="66"/>
      <c r="K180" s="67"/>
      <c r="L180" s="66"/>
      <c r="M180" s="67"/>
      <c r="N180" s="66"/>
      <c r="O180" s="67"/>
      <c r="P180" s="66"/>
      <c r="Q180" s="67"/>
      <c r="R180" s="66"/>
      <c r="S180" s="67"/>
      <c r="T180" s="66"/>
      <c r="U180" s="67"/>
      <c r="V180" s="66"/>
      <c r="W180" s="67"/>
      <c r="X180" s="66"/>
      <c r="Y180" s="67"/>
      <c r="Z180" s="66"/>
    </row>
    <row r="181" spans="1:32">
      <c r="A181" s="69"/>
      <c r="B181" s="70"/>
      <c r="C181" s="71"/>
      <c r="D181" s="70"/>
      <c r="E181" s="71"/>
      <c r="F181" s="70"/>
      <c r="G181" s="70"/>
      <c r="H181" s="70"/>
      <c r="I181" s="71"/>
      <c r="J181" s="70"/>
      <c r="K181" s="71"/>
      <c r="L181" s="70"/>
      <c r="M181" s="71"/>
      <c r="N181" s="70"/>
      <c r="O181" s="71"/>
      <c r="P181" s="70"/>
      <c r="Q181" s="71"/>
      <c r="R181" s="70"/>
      <c r="S181" s="71"/>
      <c r="T181" s="70"/>
      <c r="U181" s="71"/>
      <c r="V181" s="70"/>
      <c r="W181" s="71"/>
      <c r="X181" s="70"/>
      <c r="Y181" s="71"/>
      <c r="Z181" s="70"/>
    </row>
    <row r="182" spans="1:32" ht="15.75" thickBot="1">
      <c r="A182" s="65"/>
      <c r="B182" s="73"/>
      <c r="C182" s="63"/>
      <c r="D182" s="73"/>
      <c r="E182" s="63"/>
      <c r="F182" s="73"/>
      <c r="G182" s="73"/>
      <c r="H182" s="73"/>
      <c r="I182" s="63"/>
      <c r="J182" s="73"/>
      <c r="K182" s="63"/>
      <c r="L182" s="73"/>
      <c r="M182" s="63"/>
      <c r="N182" s="73"/>
      <c r="O182" s="63"/>
      <c r="P182" s="73"/>
      <c r="Q182" s="63"/>
      <c r="R182" s="73"/>
      <c r="S182" s="63"/>
      <c r="T182" s="73"/>
      <c r="U182" s="63"/>
      <c r="V182" s="73"/>
      <c r="W182" s="63"/>
      <c r="X182" s="73"/>
      <c r="Y182" s="63"/>
      <c r="Z182" s="73"/>
      <c r="AF182" s="64"/>
    </row>
    <row r="183" spans="1:32">
      <c r="A183" s="65"/>
      <c r="B183" s="73"/>
      <c r="C183" s="63"/>
      <c r="D183" s="73"/>
      <c r="E183" s="63"/>
      <c r="F183" s="73"/>
      <c r="G183" s="73"/>
      <c r="H183" s="73"/>
      <c r="I183" s="63"/>
      <c r="J183" s="73"/>
      <c r="K183" s="63"/>
      <c r="L183" s="73"/>
      <c r="M183" s="63"/>
      <c r="N183" s="73"/>
      <c r="O183" s="63"/>
      <c r="P183" s="73"/>
      <c r="Q183" s="63"/>
      <c r="R183" s="73"/>
      <c r="S183" s="63"/>
      <c r="T183" s="73"/>
      <c r="U183" s="63"/>
      <c r="V183" s="73"/>
      <c r="W183" s="63"/>
      <c r="X183" s="73"/>
      <c r="Y183" s="63"/>
      <c r="Z183" s="73"/>
    </row>
    <row r="184" spans="1:32">
      <c r="A184" s="65"/>
      <c r="B184" s="73"/>
      <c r="C184" s="63"/>
      <c r="D184" s="73"/>
      <c r="E184" s="63"/>
      <c r="F184" s="73"/>
      <c r="G184" s="73"/>
      <c r="H184" s="73"/>
      <c r="I184" s="63"/>
      <c r="J184" s="73"/>
      <c r="K184" s="63"/>
      <c r="L184" s="73"/>
      <c r="M184" s="63"/>
      <c r="N184" s="73"/>
      <c r="O184" s="63"/>
      <c r="P184" s="73"/>
      <c r="Q184" s="63"/>
      <c r="R184" s="73"/>
      <c r="S184" s="63"/>
      <c r="T184" s="73"/>
      <c r="U184" s="63"/>
      <c r="V184" s="73"/>
      <c r="W184" s="63"/>
      <c r="X184" s="73"/>
      <c r="Y184" s="63"/>
      <c r="Z184" s="73"/>
    </row>
    <row r="185" spans="1:32">
      <c r="A185" s="65"/>
      <c r="B185" s="73"/>
      <c r="C185" s="63"/>
      <c r="D185" s="73"/>
      <c r="E185" s="63"/>
      <c r="F185" s="73"/>
      <c r="G185" s="73"/>
      <c r="H185" s="73"/>
      <c r="I185" s="63"/>
      <c r="J185" s="73"/>
      <c r="K185" s="63"/>
      <c r="L185" s="73"/>
      <c r="M185" s="63"/>
      <c r="N185" s="73"/>
      <c r="O185" s="63"/>
      <c r="P185" s="73"/>
      <c r="Q185" s="63"/>
      <c r="R185" s="73"/>
      <c r="S185" s="63"/>
      <c r="T185" s="73"/>
      <c r="U185" s="63"/>
      <c r="V185" s="73"/>
      <c r="W185" s="63"/>
      <c r="X185" s="73"/>
      <c r="Y185" s="63"/>
      <c r="Z185" s="73"/>
    </row>
    <row r="186" spans="1:32">
      <c r="A186" s="65"/>
      <c r="B186" s="73"/>
      <c r="C186" s="63"/>
      <c r="D186" s="73"/>
      <c r="E186" s="63"/>
      <c r="F186" s="73"/>
      <c r="G186" s="73"/>
      <c r="H186" s="73"/>
      <c r="I186" s="63"/>
      <c r="J186" s="73"/>
      <c r="K186" s="63"/>
      <c r="L186" s="73"/>
      <c r="M186" s="63"/>
      <c r="N186" s="73"/>
      <c r="O186" s="63"/>
      <c r="P186" s="73"/>
      <c r="Q186" s="63"/>
      <c r="R186" s="73"/>
      <c r="S186" s="63"/>
      <c r="T186" s="73"/>
      <c r="U186" s="63"/>
      <c r="V186" s="73"/>
      <c r="W186" s="63"/>
      <c r="X186" s="73"/>
      <c r="Y186" s="63"/>
      <c r="Z186" s="73"/>
    </row>
    <row r="187" spans="1:32">
      <c r="A187" s="65"/>
      <c r="B187" s="66"/>
      <c r="C187" s="67"/>
      <c r="D187" s="66"/>
      <c r="E187" s="67"/>
      <c r="F187" s="66"/>
      <c r="G187" s="66"/>
      <c r="H187" s="66"/>
      <c r="I187" s="67"/>
      <c r="J187" s="66"/>
      <c r="K187" s="67"/>
      <c r="L187" s="66"/>
      <c r="M187" s="67"/>
      <c r="N187" s="66"/>
      <c r="O187" s="67"/>
      <c r="P187" s="66"/>
      <c r="Q187" s="67"/>
      <c r="R187" s="66"/>
      <c r="S187" s="67"/>
      <c r="T187" s="66"/>
      <c r="U187" s="67"/>
      <c r="V187" s="66"/>
      <c r="W187" s="67"/>
      <c r="X187" s="66"/>
      <c r="Y187" s="67"/>
      <c r="Z187" s="66"/>
    </row>
    <row r="188" spans="1:32">
      <c r="A188" s="65"/>
      <c r="B188" s="73"/>
      <c r="C188" s="63"/>
      <c r="D188" s="73"/>
      <c r="E188" s="63"/>
      <c r="F188" s="73"/>
      <c r="G188" s="73"/>
      <c r="H188" s="73"/>
      <c r="I188" s="63"/>
      <c r="J188" s="73"/>
      <c r="K188" s="63"/>
      <c r="L188" s="73"/>
      <c r="M188" s="63"/>
      <c r="N188" s="73"/>
      <c r="O188" s="63"/>
      <c r="P188" s="73"/>
      <c r="Q188" s="63"/>
      <c r="R188" s="73"/>
      <c r="S188" s="63"/>
      <c r="T188" s="73"/>
      <c r="U188" s="63"/>
      <c r="V188" s="73"/>
      <c r="W188" s="63"/>
      <c r="X188" s="73"/>
      <c r="Y188" s="63"/>
      <c r="Z188" s="73"/>
    </row>
    <row r="189" spans="1:32">
      <c r="A189" s="65"/>
      <c r="B189" s="73"/>
      <c r="C189" s="63"/>
      <c r="D189" s="73"/>
      <c r="E189" s="63"/>
      <c r="F189" s="73"/>
      <c r="G189" s="73"/>
      <c r="H189" s="73"/>
      <c r="I189" s="63"/>
      <c r="J189" s="73"/>
      <c r="K189" s="63"/>
      <c r="L189" s="73"/>
      <c r="M189" s="63"/>
      <c r="N189" s="73"/>
      <c r="O189" s="63"/>
      <c r="P189" s="73"/>
      <c r="Q189" s="63"/>
      <c r="R189" s="73"/>
      <c r="S189" s="63"/>
      <c r="T189" s="73"/>
      <c r="U189" s="63"/>
      <c r="V189" s="73"/>
      <c r="W189" s="63"/>
      <c r="X189" s="73"/>
      <c r="Y189" s="63"/>
      <c r="Z189" s="73"/>
    </row>
    <row r="190" spans="1:32">
      <c r="A190" s="65"/>
      <c r="B190" s="73"/>
      <c r="C190" s="63"/>
      <c r="D190" s="73"/>
      <c r="E190" s="63"/>
      <c r="F190" s="73"/>
      <c r="G190" s="73"/>
      <c r="H190" s="73"/>
      <c r="I190" s="63"/>
      <c r="J190" s="73"/>
      <c r="K190" s="63"/>
      <c r="L190" s="73"/>
      <c r="M190" s="63"/>
      <c r="N190" s="73"/>
      <c r="O190" s="63"/>
      <c r="P190" s="73"/>
      <c r="Q190" s="63"/>
      <c r="R190" s="73"/>
      <c r="S190" s="63"/>
      <c r="T190" s="73"/>
      <c r="U190" s="63"/>
      <c r="V190" s="73"/>
      <c r="W190" s="63"/>
      <c r="X190" s="73"/>
      <c r="Y190" s="63"/>
      <c r="Z190" s="73"/>
    </row>
    <row r="191" spans="1:32">
      <c r="A191" s="65"/>
      <c r="B191" s="73"/>
      <c r="C191" s="63"/>
      <c r="D191" s="73"/>
      <c r="E191" s="63"/>
      <c r="F191" s="73"/>
      <c r="G191" s="73"/>
      <c r="H191" s="73"/>
      <c r="I191" s="63"/>
      <c r="J191" s="73"/>
      <c r="K191" s="63"/>
      <c r="L191" s="73"/>
      <c r="M191" s="63"/>
      <c r="N191" s="73"/>
      <c r="O191" s="63"/>
      <c r="P191" s="73"/>
      <c r="Q191" s="63"/>
      <c r="R191" s="73"/>
      <c r="S191" s="63"/>
      <c r="T191" s="73"/>
      <c r="U191" s="63"/>
      <c r="V191" s="73"/>
      <c r="W191" s="63"/>
      <c r="X191" s="73"/>
      <c r="Y191" s="63"/>
      <c r="Z191" s="73"/>
    </row>
    <row r="192" spans="1:32">
      <c r="A192" s="65"/>
      <c r="B192" s="73"/>
      <c r="C192" s="63"/>
      <c r="D192" s="73"/>
      <c r="E192" s="63"/>
      <c r="F192" s="73"/>
      <c r="G192" s="73"/>
      <c r="H192" s="73"/>
      <c r="I192" s="63"/>
      <c r="J192" s="73"/>
      <c r="K192" s="63"/>
      <c r="L192" s="73"/>
      <c r="M192" s="63"/>
      <c r="N192" s="73"/>
      <c r="O192" s="63"/>
      <c r="P192" s="73"/>
      <c r="Q192" s="63"/>
      <c r="R192" s="73"/>
      <c r="S192" s="63"/>
      <c r="T192" s="73"/>
      <c r="U192" s="63"/>
      <c r="V192" s="73"/>
      <c r="W192" s="63"/>
      <c r="X192" s="73"/>
      <c r="Y192" s="63"/>
      <c r="Z192" s="73"/>
    </row>
    <row r="193" spans="1:26">
      <c r="A193" s="65"/>
      <c r="B193" s="66"/>
      <c r="C193" s="67"/>
      <c r="D193" s="66"/>
      <c r="E193" s="67"/>
      <c r="F193" s="66"/>
      <c r="G193" s="66"/>
      <c r="H193" s="66"/>
      <c r="I193" s="67"/>
      <c r="J193" s="66"/>
      <c r="K193" s="67"/>
      <c r="L193" s="66"/>
      <c r="M193" s="67"/>
      <c r="N193" s="66"/>
      <c r="O193" s="67"/>
      <c r="P193" s="66"/>
      <c r="Q193" s="67"/>
      <c r="R193" s="66"/>
      <c r="S193" s="67"/>
      <c r="T193" s="66"/>
      <c r="U193" s="67"/>
      <c r="V193" s="66"/>
      <c r="W193" s="67"/>
      <c r="X193" s="66"/>
      <c r="Y193" s="67"/>
      <c r="Z193" s="66"/>
    </row>
    <row r="194" spans="1:26">
      <c r="A194" s="65"/>
      <c r="B194" s="73"/>
      <c r="C194" s="63"/>
      <c r="D194" s="73"/>
      <c r="E194" s="63"/>
      <c r="F194" s="73"/>
      <c r="G194" s="73"/>
      <c r="H194" s="73"/>
      <c r="I194" s="63"/>
      <c r="J194" s="73"/>
      <c r="K194" s="63"/>
      <c r="L194" s="73"/>
      <c r="M194" s="63"/>
      <c r="N194" s="73"/>
      <c r="O194" s="63"/>
      <c r="P194" s="73"/>
      <c r="Q194" s="63"/>
      <c r="R194" s="73"/>
      <c r="S194" s="63"/>
      <c r="T194" s="73"/>
      <c r="U194" s="63"/>
      <c r="V194" s="73"/>
      <c r="W194" s="63"/>
      <c r="X194" s="73"/>
      <c r="Y194" s="63"/>
      <c r="Z194" s="73"/>
    </row>
    <row r="195" spans="1:26">
      <c r="A195" s="65"/>
      <c r="B195" s="73"/>
      <c r="C195" s="63"/>
      <c r="D195" s="73"/>
      <c r="E195" s="63"/>
      <c r="F195" s="73"/>
      <c r="G195" s="73"/>
      <c r="H195" s="73"/>
      <c r="I195" s="63"/>
      <c r="J195" s="73"/>
      <c r="K195" s="63"/>
      <c r="L195" s="73"/>
      <c r="M195" s="63"/>
      <c r="N195" s="73"/>
      <c r="O195" s="63"/>
      <c r="P195" s="73"/>
      <c r="Q195" s="63"/>
      <c r="R195" s="73"/>
      <c r="S195" s="63"/>
      <c r="T195" s="73"/>
      <c r="U195" s="63"/>
      <c r="V195" s="73"/>
      <c r="W195" s="63"/>
      <c r="X195" s="73"/>
      <c r="Y195" s="63"/>
      <c r="Z195" s="73"/>
    </row>
    <row r="196" spans="1:26">
      <c r="A196" s="65"/>
      <c r="B196" s="73"/>
      <c r="C196" s="63"/>
      <c r="D196" s="73"/>
      <c r="E196" s="63"/>
      <c r="F196" s="73"/>
      <c r="G196" s="73"/>
      <c r="H196" s="73"/>
      <c r="I196" s="63"/>
      <c r="J196" s="73"/>
      <c r="K196" s="63"/>
      <c r="L196" s="73"/>
      <c r="M196" s="63"/>
      <c r="N196" s="73"/>
      <c r="O196" s="63"/>
      <c r="P196" s="73"/>
      <c r="Q196" s="63"/>
      <c r="R196" s="73"/>
      <c r="S196" s="63"/>
      <c r="T196" s="73"/>
      <c r="U196" s="63"/>
      <c r="V196" s="73"/>
      <c r="W196" s="63"/>
      <c r="X196" s="73"/>
      <c r="Y196" s="63"/>
      <c r="Z196" s="73"/>
    </row>
    <row r="197" spans="1:26">
      <c r="A197" s="65"/>
      <c r="B197" s="73"/>
      <c r="C197" s="63"/>
      <c r="D197" s="73"/>
      <c r="E197" s="63"/>
      <c r="F197" s="73"/>
      <c r="G197" s="73"/>
      <c r="H197" s="73"/>
      <c r="I197" s="63"/>
      <c r="J197" s="73"/>
      <c r="K197" s="63"/>
      <c r="L197" s="73"/>
      <c r="M197" s="63"/>
      <c r="N197" s="73"/>
      <c r="O197" s="63"/>
      <c r="P197" s="73"/>
      <c r="Q197" s="63"/>
      <c r="R197" s="73"/>
      <c r="S197" s="63"/>
      <c r="T197" s="73"/>
      <c r="U197" s="63"/>
      <c r="V197" s="73"/>
      <c r="W197" s="63"/>
      <c r="X197" s="73"/>
      <c r="Y197" s="63"/>
      <c r="Z197" s="73"/>
    </row>
    <row r="198" spans="1:26">
      <c r="A198" s="65"/>
      <c r="B198" s="66"/>
      <c r="C198" s="67"/>
      <c r="D198" s="66"/>
      <c r="E198" s="67"/>
      <c r="F198" s="66"/>
      <c r="G198" s="66"/>
      <c r="H198" s="66"/>
      <c r="I198" s="67"/>
      <c r="J198" s="66"/>
      <c r="K198" s="67"/>
      <c r="L198" s="66"/>
      <c r="M198" s="67"/>
      <c r="N198" s="66"/>
      <c r="O198" s="67"/>
      <c r="P198" s="66"/>
      <c r="Q198" s="67"/>
      <c r="R198" s="66"/>
      <c r="S198" s="67"/>
      <c r="T198" s="66"/>
      <c r="U198" s="67"/>
      <c r="V198" s="66"/>
      <c r="W198" s="67"/>
      <c r="X198" s="66"/>
      <c r="Y198" s="67"/>
      <c r="Z198" s="66"/>
    </row>
    <row r="199" spans="1:26">
      <c r="A199" s="65"/>
      <c r="B199" s="73"/>
      <c r="C199" s="63"/>
      <c r="D199" s="73"/>
      <c r="E199" s="63"/>
      <c r="F199" s="73"/>
      <c r="G199" s="73"/>
      <c r="H199" s="73"/>
      <c r="I199" s="63"/>
      <c r="J199" s="73"/>
      <c r="K199" s="63"/>
      <c r="L199" s="73"/>
      <c r="M199" s="63"/>
      <c r="N199" s="73"/>
      <c r="O199" s="63"/>
      <c r="P199" s="73"/>
      <c r="Q199" s="63"/>
      <c r="R199" s="73"/>
      <c r="S199" s="63"/>
      <c r="T199" s="73"/>
      <c r="U199" s="63"/>
      <c r="V199" s="73"/>
      <c r="W199" s="63"/>
      <c r="X199" s="73"/>
      <c r="Y199" s="63"/>
      <c r="Z199" s="73"/>
    </row>
    <row r="200" spans="1:26">
      <c r="A200" s="65"/>
      <c r="B200" s="73"/>
      <c r="C200" s="63"/>
      <c r="D200" s="73"/>
      <c r="E200" s="63"/>
      <c r="F200" s="73"/>
      <c r="G200" s="73"/>
      <c r="H200" s="73"/>
      <c r="I200" s="63"/>
      <c r="J200" s="73"/>
      <c r="K200" s="63"/>
      <c r="L200" s="73"/>
      <c r="M200" s="63"/>
      <c r="N200" s="73"/>
      <c r="O200" s="63"/>
      <c r="P200" s="73"/>
      <c r="Q200" s="63"/>
      <c r="R200" s="73"/>
      <c r="S200" s="63"/>
      <c r="T200" s="73"/>
      <c r="U200" s="63"/>
      <c r="V200" s="73"/>
      <c r="W200" s="63"/>
      <c r="X200" s="73"/>
      <c r="Y200" s="63"/>
      <c r="Z200" s="73"/>
    </row>
    <row r="201" spans="1:26">
      <c r="A201" s="65"/>
      <c r="B201" s="73"/>
      <c r="C201" s="63"/>
      <c r="D201" s="73"/>
      <c r="E201" s="63"/>
      <c r="F201" s="73"/>
      <c r="G201" s="73"/>
      <c r="H201" s="73"/>
      <c r="I201" s="63"/>
      <c r="J201" s="73"/>
      <c r="K201" s="63"/>
      <c r="L201" s="73"/>
      <c r="M201" s="63"/>
      <c r="N201" s="73"/>
      <c r="O201" s="63"/>
      <c r="P201" s="73"/>
      <c r="Q201" s="63"/>
      <c r="R201" s="73"/>
      <c r="S201" s="63"/>
      <c r="T201" s="73"/>
      <c r="U201" s="63"/>
      <c r="V201" s="73"/>
      <c r="W201" s="63"/>
      <c r="X201" s="73"/>
      <c r="Y201" s="63"/>
      <c r="Z201" s="73"/>
    </row>
    <row r="202" spans="1:26">
      <c r="A202" s="65"/>
      <c r="B202" s="73"/>
      <c r="C202" s="63"/>
      <c r="D202" s="73"/>
      <c r="E202" s="63"/>
      <c r="F202" s="73"/>
      <c r="G202" s="73"/>
      <c r="H202" s="73"/>
      <c r="I202" s="63"/>
      <c r="J202" s="73"/>
      <c r="K202" s="63"/>
      <c r="L202" s="73"/>
      <c r="M202" s="63"/>
      <c r="N202" s="73"/>
      <c r="O202" s="63"/>
      <c r="P202" s="73"/>
      <c r="Q202" s="63"/>
      <c r="R202" s="73"/>
      <c r="S202" s="63"/>
      <c r="T202" s="73"/>
      <c r="U202" s="63"/>
      <c r="V202" s="73"/>
      <c r="W202" s="63"/>
      <c r="X202" s="73"/>
      <c r="Y202" s="63"/>
      <c r="Z202" s="73"/>
    </row>
    <row r="203" spans="1:26">
      <c r="A203" s="65"/>
      <c r="B203" s="73"/>
      <c r="C203" s="63"/>
      <c r="D203" s="73"/>
      <c r="E203" s="63"/>
      <c r="F203" s="73"/>
      <c r="G203" s="73"/>
      <c r="H203" s="73"/>
      <c r="I203" s="63"/>
      <c r="J203" s="73"/>
      <c r="K203" s="63"/>
      <c r="L203" s="73"/>
      <c r="M203" s="63"/>
      <c r="N203" s="73"/>
      <c r="O203" s="63"/>
      <c r="P203" s="73"/>
      <c r="Q203" s="63"/>
      <c r="R203" s="73"/>
      <c r="S203" s="63"/>
      <c r="T203" s="73"/>
      <c r="U203" s="63"/>
      <c r="V203" s="73"/>
      <c r="W203" s="63"/>
      <c r="X203" s="73"/>
      <c r="Y203" s="63"/>
      <c r="Z203" s="73"/>
    </row>
    <row r="204" spans="1:26">
      <c r="A204" s="65"/>
      <c r="B204" s="73"/>
      <c r="C204" s="63"/>
      <c r="D204" s="73"/>
      <c r="E204" s="63"/>
      <c r="F204" s="73"/>
      <c r="G204" s="73"/>
      <c r="H204" s="73"/>
      <c r="I204" s="63"/>
      <c r="J204" s="73"/>
      <c r="K204" s="63"/>
      <c r="L204" s="73"/>
      <c r="M204" s="63"/>
      <c r="N204" s="73"/>
      <c r="O204" s="63"/>
      <c r="P204" s="73"/>
      <c r="Q204" s="63"/>
      <c r="R204" s="73"/>
      <c r="S204" s="63"/>
      <c r="T204" s="73"/>
      <c r="U204" s="63"/>
      <c r="V204" s="73"/>
      <c r="W204" s="63"/>
      <c r="X204" s="73"/>
      <c r="Y204" s="63"/>
      <c r="Z204" s="73"/>
    </row>
    <row r="205" spans="1:26">
      <c r="A205" s="65"/>
      <c r="B205" s="73"/>
      <c r="C205" s="63"/>
      <c r="D205" s="73"/>
      <c r="E205" s="63"/>
      <c r="F205" s="73"/>
      <c r="G205" s="73"/>
      <c r="H205" s="73"/>
      <c r="I205" s="63"/>
      <c r="J205" s="73"/>
      <c r="K205" s="63"/>
      <c r="L205" s="73"/>
      <c r="M205" s="63"/>
      <c r="N205" s="73"/>
      <c r="O205" s="63"/>
      <c r="P205" s="73"/>
      <c r="Q205" s="63"/>
      <c r="R205" s="73"/>
      <c r="S205" s="63"/>
      <c r="T205" s="73"/>
      <c r="U205" s="63"/>
      <c r="V205" s="73"/>
      <c r="W205" s="63"/>
      <c r="X205" s="73"/>
      <c r="Y205" s="63"/>
      <c r="Z205" s="73"/>
    </row>
    <row r="206" spans="1:26">
      <c r="A206" s="65"/>
      <c r="B206" s="73"/>
      <c r="C206" s="63"/>
      <c r="D206" s="73"/>
      <c r="E206" s="63"/>
      <c r="F206" s="73"/>
      <c r="G206" s="73"/>
      <c r="H206" s="73"/>
      <c r="I206" s="63"/>
      <c r="J206" s="73"/>
      <c r="K206" s="63"/>
      <c r="L206" s="73"/>
      <c r="M206" s="63"/>
      <c r="N206" s="73"/>
      <c r="O206" s="63"/>
      <c r="P206" s="73"/>
      <c r="Q206" s="63"/>
      <c r="R206" s="73"/>
      <c r="S206" s="63"/>
      <c r="T206" s="73"/>
      <c r="U206" s="63"/>
      <c r="V206" s="73"/>
      <c r="W206" s="63"/>
      <c r="X206" s="73"/>
      <c r="Y206" s="63"/>
      <c r="Z206" s="73"/>
    </row>
    <row r="207" spans="1:26">
      <c r="A207" s="65"/>
      <c r="B207" s="73"/>
      <c r="C207" s="63"/>
      <c r="D207" s="73"/>
      <c r="E207" s="63"/>
      <c r="F207" s="73"/>
      <c r="G207" s="73"/>
      <c r="H207" s="73"/>
      <c r="I207" s="63"/>
      <c r="J207" s="73"/>
      <c r="K207" s="63"/>
      <c r="L207" s="73"/>
      <c r="M207" s="63"/>
      <c r="N207" s="73"/>
      <c r="O207" s="63"/>
      <c r="P207" s="73"/>
      <c r="Q207" s="63"/>
      <c r="R207" s="73"/>
      <c r="S207" s="63"/>
      <c r="T207" s="73"/>
      <c r="U207" s="63"/>
      <c r="V207" s="73"/>
      <c r="W207" s="63"/>
      <c r="X207" s="73"/>
      <c r="Y207" s="63"/>
      <c r="Z207" s="73"/>
    </row>
    <row r="208" spans="1:26">
      <c r="A208" s="65"/>
      <c r="B208" s="73"/>
      <c r="C208" s="63"/>
      <c r="D208" s="73"/>
      <c r="E208" s="63"/>
      <c r="F208" s="73"/>
      <c r="G208" s="73"/>
      <c r="H208" s="73"/>
      <c r="I208" s="63"/>
      <c r="J208" s="73"/>
      <c r="K208" s="63"/>
      <c r="L208" s="73"/>
      <c r="M208" s="63"/>
      <c r="N208" s="73"/>
      <c r="O208" s="63"/>
      <c r="P208" s="73"/>
      <c r="Q208" s="63"/>
      <c r="R208" s="73"/>
      <c r="S208" s="63"/>
      <c r="T208" s="73"/>
      <c r="U208" s="63"/>
      <c r="V208" s="73"/>
      <c r="W208" s="63"/>
      <c r="X208" s="73"/>
      <c r="Y208" s="63"/>
      <c r="Z208" s="73"/>
    </row>
    <row r="209" spans="1:26">
      <c r="A209" s="65"/>
      <c r="B209" s="73"/>
      <c r="C209" s="63"/>
      <c r="D209" s="73"/>
      <c r="E209" s="63"/>
      <c r="F209" s="73"/>
      <c r="G209" s="73"/>
      <c r="H209" s="73"/>
      <c r="I209" s="63"/>
      <c r="J209" s="73"/>
      <c r="K209" s="63"/>
      <c r="L209" s="73"/>
      <c r="M209" s="63"/>
      <c r="N209" s="73"/>
      <c r="O209" s="63"/>
      <c r="P209" s="73"/>
      <c r="Q209" s="63"/>
      <c r="R209" s="73"/>
      <c r="S209" s="63"/>
      <c r="T209" s="73"/>
      <c r="U209" s="63"/>
      <c r="V209" s="73"/>
      <c r="W209" s="63"/>
      <c r="X209" s="73"/>
      <c r="Y209" s="63"/>
      <c r="Z209" s="73"/>
    </row>
    <row r="210" spans="1:26">
      <c r="A210" s="65"/>
      <c r="B210" s="73"/>
      <c r="C210" s="63"/>
      <c r="D210" s="73"/>
      <c r="E210" s="63"/>
      <c r="F210" s="73"/>
      <c r="G210" s="73"/>
      <c r="H210" s="73"/>
      <c r="I210" s="63"/>
      <c r="J210" s="73"/>
      <c r="K210" s="63"/>
      <c r="L210" s="73"/>
      <c r="M210" s="63"/>
      <c r="N210" s="73"/>
      <c r="O210" s="63"/>
      <c r="P210" s="73"/>
      <c r="Q210" s="63"/>
      <c r="R210" s="73"/>
      <c r="S210" s="63"/>
      <c r="T210" s="73"/>
      <c r="U210" s="63"/>
      <c r="V210" s="73"/>
      <c r="W210" s="63"/>
      <c r="X210" s="73"/>
      <c r="Y210" s="63"/>
      <c r="Z210" s="73"/>
    </row>
    <row r="211" spans="1:26">
      <c r="A211" s="65"/>
      <c r="B211" s="73"/>
      <c r="C211" s="63"/>
      <c r="D211" s="73"/>
      <c r="E211" s="63"/>
      <c r="F211" s="73"/>
      <c r="G211" s="73"/>
      <c r="H211" s="73"/>
      <c r="I211" s="63"/>
      <c r="J211" s="73"/>
      <c r="K211" s="63"/>
      <c r="L211" s="73"/>
      <c r="M211" s="63"/>
      <c r="N211" s="73"/>
      <c r="O211" s="63"/>
      <c r="P211" s="73"/>
      <c r="Q211" s="63"/>
      <c r="R211" s="73"/>
      <c r="S211" s="63"/>
      <c r="T211" s="73"/>
      <c r="U211" s="63"/>
      <c r="V211" s="73"/>
      <c r="W211" s="63"/>
      <c r="X211" s="73"/>
      <c r="Y211" s="63"/>
      <c r="Z211" s="73"/>
    </row>
    <row r="212" spans="1:26">
      <c r="A212" s="65"/>
      <c r="B212" s="73"/>
      <c r="C212" s="63"/>
      <c r="D212" s="73"/>
      <c r="E212" s="63"/>
      <c r="F212" s="73"/>
      <c r="G212" s="73"/>
      <c r="H212" s="73"/>
      <c r="I212" s="63"/>
      <c r="J212" s="73"/>
      <c r="K212" s="63"/>
      <c r="L212" s="73"/>
      <c r="M212" s="63"/>
      <c r="N212" s="73"/>
      <c r="O212" s="63"/>
      <c r="P212" s="73"/>
      <c r="Q212" s="63"/>
      <c r="R212" s="73"/>
      <c r="S212" s="63"/>
      <c r="T212" s="73"/>
      <c r="U212" s="63"/>
      <c r="V212" s="73"/>
      <c r="W212" s="63"/>
      <c r="X212" s="73"/>
      <c r="Y212" s="63"/>
      <c r="Z212" s="73"/>
    </row>
    <row r="213" spans="1:26">
      <c r="A213" s="65"/>
      <c r="B213" s="73"/>
      <c r="C213" s="63"/>
      <c r="D213" s="73"/>
      <c r="E213" s="63"/>
      <c r="F213" s="73"/>
      <c r="G213" s="73"/>
      <c r="H213" s="73"/>
      <c r="I213" s="63"/>
      <c r="J213" s="73"/>
      <c r="K213" s="63"/>
      <c r="L213" s="73"/>
      <c r="M213" s="63"/>
      <c r="N213" s="73"/>
      <c r="O213" s="63"/>
      <c r="P213" s="73"/>
      <c r="Q213" s="63"/>
      <c r="R213" s="73"/>
      <c r="S213" s="63"/>
      <c r="T213" s="73"/>
      <c r="U213" s="63"/>
      <c r="V213" s="73"/>
      <c r="W213" s="63"/>
      <c r="X213" s="73"/>
      <c r="Y213" s="63"/>
      <c r="Z213" s="73"/>
    </row>
    <row r="214" spans="1:26">
      <c r="A214" s="65"/>
      <c r="B214" s="73"/>
      <c r="C214" s="63"/>
      <c r="D214" s="73"/>
      <c r="E214" s="63"/>
      <c r="F214" s="73"/>
      <c r="G214" s="73"/>
      <c r="H214" s="73"/>
      <c r="I214" s="63"/>
      <c r="J214" s="73"/>
      <c r="K214" s="63"/>
      <c r="L214" s="73"/>
      <c r="M214" s="63"/>
      <c r="N214" s="73"/>
      <c r="O214" s="63"/>
      <c r="P214" s="73"/>
      <c r="Q214" s="63"/>
      <c r="R214" s="73"/>
      <c r="S214" s="63"/>
      <c r="T214" s="73"/>
      <c r="U214" s="63"/>
      <c r="V214" s="73"/>
      <c r="W214" s="63"/>
      <c r="X214" s="73"/>
      <c r="Y214" s="63"/>
      <c r="Z214" s="73"/>
    </row>
    <row r="215" spans="1:26">
      <c r="A215" s="65"/>
      <c r="B215" s="73"/>
      <c r="C215" s="63"/>
      <c r="D215" s="73"/>
      <c r="E215" s="63"/>
      <c r="F215" s="73"/>
      <c r="G215" s="73"/>
      <c r="H215" s="73"/>
      <c r="I215" s="63"/>
      <c r="J215" s="73"/>
      <c r="K215" s="63"/>
      <c r="L215" s="73"/>
      <c r="M215" s="63"/>
      <c r="N215" s="73"/>
      <c r="O215" s="63"/>
      <c r="P215" s="73"/>
      <c r="Q215" s="63"/>
      <c r="R215" s="73"/>
      <c r="S215" s="63"/>
      <c r="T215" s="73"/>
      <c r="U215" s="63"/>
      <c r="V215" s="73"/>
      <c r="W215" s="63"/>
      <c r="X215" s="73"/>
      <c r="Y215" s="63"/>
      <c r="Z215" s="73"/>
    </row>
    <row r="216" spans="1:26">
      <c r="A216" s="65"/>
      <c r="B216" s="66"/>
      <c r="C216" s="67"/>
      <c r="D216" s="66"/>
      <c r="E216" s="67"/>
      <c r="F216" s="66"/>
      <c r="G216" s="66"/>
      <c r="H216" s="66"/>
      <c r="I216" s="67"/>
      <c r="J216" s="66"/>
      <c r="K216" s="67"/>
      <c r="L216" s="66"/>
      <c r="M216" s="67"/>
      <c r="N216" s="66"/>
      <c r="O216" s="67"/>
      <c r="P216" s="66"/>
      <c r="Q216" s="67"/>
      <c r="R216" s="66"/>
      <c r="S216" s="67"/>
      <c r="T216" s="66"/>
      <c r="U216" s="67"/>
      <c r="V216" s="66"/>
      <c r="W216" s="67"/>
      <c r="X216" s="66"/>
      <c r="Y216" s="67"/>
      <c r="Z216" s="66"/>
    </row>
    <row r="217" spans="1:26">
      <c r="A217" s="65"/>
      <c r="B217" s="66"/>
      <c r="C217" s="67"/>
      <c r="D217" s="66"/>
      <c r="E217" s="67"/>
      <c r="F217" s="66"/>
      <c r="G217" s="66"/>
      <c r="H217" s="66"/>
      <c r="I217" s="67"/>
      <c r="J217" s="66"/>
      <c r="K217" s="67"/>
      <c r="L217" s="66"/>
      <c r="M217" s="67"/>
      <c r="N217" s="66"/>
      <c r="O217" s="67"/>
      <c r="P217" s="66"/>
      <c r="Q217" s="67"/>
      <c r="R217" s="66"/>
      <c r="S217" s="67"/>
      <c r="T217" s="66"/>
      <c r="U217" s="67"/>
      <c r="V217" s="66"/>
      <c r="W217" s="67"/>
      <c r="X217" s="66"/>
      <c r="Y217" s="67"/>
      <c r="Z217" s="66"/>
    </row>
    <row r="218" spans="1:26">
      <c r="A218" s="65"/>
      <c r="B218" s="73"/>
      <c r="C218" s="63"/>
      <c r="D218" s="73"/>
      <c r="E218" s="63"/>
      <c r="F218" s="73"/>
      <c r="G218" s="73"/>
      <c r="H218" s="73"/>
      <c r="I218" s="63"/>
      <c r="J218" s="73"/>
      <c r="K218" s="63"/>
      <c r="L218" s="73"/>
      <c r="M218" s="63"/>
      <c r="N218" s="73"/>
      <c r="O218" s="63"/>
      <c r="P218" s="73"/>
      <c r="Q218" s="63"/>
      <c r="R218" s="73"/>
      <c r="S218" s="63"/>
      <c r="T218" s="73"/>
      <c r="U218" s="63"/>
      <c r="V218" s="73"/>
      <c r="W218" s="63"/>
      <c r="X218" s="73"/>
      <c r="Y218" s="63"/>
      <c r="Z218" s="73"/>
    </row>
    <row r="219" spans="1:26">
      <c r="A219" s="65"/>
      <c r="B219" s="73"/>
      <c r="C219" s="63"/>
      <c r="D219" s="73"/>
      <c r="E219" s="63"/>
      <c r="F219" s="73"/>
      <c r="G219" s="73"/>
      <c r="H219" s="73"/>
      <c r="I219" s="63"/>
      <c r="J219" s="73"/>
      <c r="K219" s="63"/>
      <c r="L219" s="73"/>
      <c r="M219" s="63"/>
      <c r="N219" s="73"/>
      <c r="O219" s="63"/>
      <c r="P219" s="73"/>
      <c r="Q219" s="63"/>
      <c r="R219" s="73"/>
      <c r="S219" s="63"/>
      <c r="T219" s="73"/>
      <c r="U219" s="63"/>
      <c r="V219" s="73"/>
      <c r="W219" s="63"/>
      <c r="X219" s="73"/>
      <c r="Y219" s="63"/>
      <c r="Z219" s="73"/>
    </row>
    <row r="220" spans="1:26">
      <c r="A220" s="65"/>
      <c r="B220" s="73"/>
      <c r="C220" s="63"/>
      <c r="D220" s="73"/>
      <c r="E220" s="63"/>
      <c r="F220" s="73"/>
      <c r="G220" s="73"/>
      <c r="H220" s="73"/>
      <c r="I220" s="63"/>
      <c r="J220" s="73"/>
      <c r="K220" s="63"/>
      <c r="L220" s="73"/>
      <c r="M220" s="63"/>
      <c r="N220" s="73"/>
      <c r="O220" s="63"/>
      <c r="P220" s="73"/>
      <c r="Q220" s="63"/>
      <c r="R220" s="73"/>
      <c r="S220" s="63"/>
      <c r="T220" s="73"/>
      <c r="U220" s="63"/>
      <c r="V220" s="73"/>
      <c r="W220" s="63"/>
      <c r="X220" s="73"/>
      <c r="Y220" s="63"/>
      <c r="Z220" s="73"/>
    </row>
    <row r="221" spans="1:26">
      <c r="A221" s="65"/>
      <c r="B221" s="73"/>
      <c r="C221" s="63"/>
      <c r="D221" s="73"/>
      <c r="E221" s="63"/>
      <c r="F221" s="73"/>
      <c r="G221" s="73"/>
      <c r="H221" s="73"/>
      <c r="I221" s="63"/>
      <c r="J221" s="73"/>
      <c r="K221" s="63"/>
      <c r="L221" s="73"/>
      <c r="M221" s="63"/>
      <c r="N221" s="73"/>
      <c r="O221" s="63"/>
      <c r="P221" s="73"/>
      <c r="Q221" s="63"/>
      <c r="R221" s="73"/>
      <c r="S221" s="63"/>
      <c r="T221" s="73"/>
      <c r="U221" s="63"/>
      <c r="V221" s="73"/>
      <c r="W221" s="63"/>
      <c r="X221" s="73"/>
      <c r="Y221" s="63"/>
      <c r="Z221" s="73"/>
    </row>
    <row r="222" spans="1:26">
      <c r="A222" s="65"/>
      <c r="B222" s="66"/>
      <c r="C222" s="67"/>
      <c r="D222" s="66"/>
      <c r="E222" s="67"/>
      <c r="F222" s="66"/>
      <c r="G222" s="66"/>
      <c r="H222" s="66"/>
      <c r="I222" s="67"/>
      <c r="J222" s="66"/>
      <c r="K222" s="67"/>
      <c r="L222" s="66"/>
      <c r="M222" s="67"/>
      <c r="N222" s="66"/>
      <c r="O222" s="67"/>
      <c r="P222" s="66"/>
      <c r="Q222" s="67"/>
      <c r="R222" s="66"/>
      <c r="S222" s="67"/>
      <c r="T222" s="66"/>
      <c r="U222" s="67"/>
      <c r="V222" s="66"/>
      <c r="W222" s="67"/>
      <c r="X222" s="66"/>
      <c r="Y222" s="67"/>
      <c r="Z222" s="66"/>
    </row>
    <row r="223" spans="1:26">
      <c r="A223" s="65"/>
      <c r="B223" s="66"/>
      <c r="C223" s="67"/>
      <c r="D223" s="66"/>
      <c r="E223" s="67"/>
      <c r="F223" s="66"/>
      <c r="G223" s="66"/>
      <c r="H223" s="66"/>
      <c r="I223" s="67"/>
      <c r="J223" s="66"/>
      <c r="K223" s="67"/>
      <c r="L223" s="66"/>
      <c r="M223" s="67"/>
      <c r="N223" s="66"/>
      <c r="O223" s="67"/>
      <c r="P223" s="66"/>
      <c r="Q223" s="67"/>
      <c r="R223" s="66"/>
      <c r="S223" s="67"/>
      <c r="T223" s="66"/>
      <c r="U223" s="67"/>
      <c r="V223" s="66"/>
      <c r="W223" s="67"/>
      <c r="X223" s="66"/>
      <c r="Y223" s="67"/>
      <c r="Z223" s="66"/>
    </row>
    <row r="224" spans="1:26">
      <c r="A224" s="65"/>
      <c r="B224" s="66"/>
      <c r="C224" s="67"/>
      <c r="D224" s="66"/>
      <c r="E224" s="67"/>
      <c r="F224" s="66"/>
      <c r="G224" s="66"/>
      <c r="H224" s="66"/>
      <c r="I224" s="67"/>
      <c r="J224" s="66"/>
      <c r="K224" s="67"/>
      <c r="L224" s="66"/>
      <c r="M224" s="67"/>
      <c r="N224" s="66"/>
      <c r="O224" s="67"/>
      <c r="P224" s="66"/>
      <c r="Q224" s="67"/>
      <c r="R224" s="66"/>
      <c r="S224" s="67"/>
      <c r="T224" s="66"/>
      <c r="U224" s="67"/>
      <c r="V224" s="66"/>
      <c r="W224" s="67"/>
      <c r="X224" s="66"/>
      <c r="Y224" s="67"/>
      <c r="Z224" s="66"/>
    </row>
  </sheetData>
  <mergeCells count="12">
    <mergeCell ref="Y5:Z5"/>
    <mergeCell ref="U5:V5"/>
    <mergeCell ref="W5:X5"/>
    <mergeCell ref="K5:L5"/>
    <mergeCell ref="M5:N5"/>
    <mergeCell ref="O5:P5"/>
    <mergeCell ref="Q5:R5"/>
    <mergeCell ref="C5:D5"/>
    <mergeCell ref="E5:F5"/>
    <mergeCell ref="G5:H5"/>
    <mergeCell ref="I5:J5"/>
    <mergeCell ref="S5:T5"/>
  </mergeCells>
  <phoneticPr fontId="40" type="noConversion"/>
  <pageMargins left="0.38" right="0.25" top="0.22" bottom="0.46" header="0.26" footer="0.46"/>
  <pageSetup paperSize="9" scale="90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TB (2)</vt:lpstr>
      <vt:lpstr>TB</vt:lpstr>
      <vt:lpstr>IS</vt:lpstr>
      <vt:lpstr>IS SCHED</vt:lpstr>
      <vt:lpstr>BS</vt:lpstr>
      <vt:lpstr>BS SCHED</vt:lpstr>
      <vt:lpstr>Lapsing </vt:lpstr>
      <vt:lpstr>C.O.S </vt:lpstr>
      <vt:lpstr>BS!Print_Area</vt:lpstr>
      <vt:lpstr>'BS SCHED'!Print_Area</vt:lpstr>
      <vt:lpstr>'C.O.S '!Print_Area</vt:lpstr>
      <vt:lpstr>IS!Print_Area</vt:lpstr>
      <vt:lpstr>'Lapsing '!Print_Area</vt:lpstr>
      <vt:lpstr>TB!Print_Area</vt:lpstr>
      <vt:lpstr>'BS SCHED'!Print_Titles</vt:lpstr>
      <vt:lpstr>'IS SCHED'!Print_Titles</vt:lpstr>
      <vt:lpstr>'Lapsing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RODERICK</dc:creator>
  <cp:lastModifiedBy>mart</cp:lastModifiedBy>
  <cp:lastPrinted>2016-05-11T01:06:09Z</cp:lastPrinted>
  <dcterms:created xsi:type="dcterms:W3CDTF">2013-03-06T10:30:12Z</dcterms:created>
  <dcterms:modified xsi:type="dcterms:W3CDTF">2020-02-04T07:50:16Z</dcterms:modified>
</cp:coreProperties>
</file>