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88" firstSheet="59" activeTab="63"/>
  </bookViews>
  <sheets>
    <sheet name="VALERO 156" sheetId="2" r:id="rId1"/>
    <sheet name="VALERO 156 (2)" sheetId="4" r:id="rId2"/>
    <sheet name="GFI ENTERPRISES" sheetId="5" r:id="rId3"/>
    <sheet name="BENSON KUA" sheetId="6" r:id="rId4"/>
    <sheet name="FANTASTIC GOOD FOOD" sheetId="7" r:id="rId5"/>
    <sheet name="ALSWORTH TANCHIP" sheetId="8" r:id="rId6"/>
    <sheet name="TORRES TECH" sheetId="9" r:id="rId7"/>
    <sheet name="ERNESTO SY" sheetId="10" r:id="rId8"/>
    <sheet name="LAKAMBINI HOTEL" sheetId="11" r:id="rId9"/>
    <sheet name="LOGISTICA BUENA" sheetId="12" r:id="rId10"/>
    <sheet name="LOGISTICA BUENA (2)" sheetId="15" r:id="rId11"/>
    <sheet name="PIONEER FLOAT GLASS" sheetId="13" r:id="rId12"/>
    <sheet name="SBT MINING INC" sheetId="14" r:id="rId13"/>
    <sheet name="MAGELLAN" sheetId="17" r:id="rId14"/>
    <sheet name="STONEWORKS" sheetId="18" r:id="rId15"/>
    <sheet name="CHOI KAPUNAN" sheetId="19" r:id="rId16"/>
    <sheet name="MABLE CHUA" sheetId="20" r:id="rId17"/>
    <sheet name="ELYSE MARTINEZ" sheetId="21" r:id="rId18"/>
    <sheet name="BIT SANTOS" sheetId="22" r:id="rId19"/>
    <sheet name="BIT SANTOS (2)" sheetId="23" r:id="rId20"/>
    <sheet name="LOPA JIM #2" sheetId="24" r:id="rId21"/>
    <sheet name="LOPA TINAY #3" sheetId="25" r:id="rId22"/>
    <sheet name="LOPA RAPA #4" sheetId="26" r:id="rId23"/>
    <sheet name="LOPA JAMIKE #5" sheetId="27" r:id="rId24"/>
    <sheet name="LOPA JOEL #6" sheetId="28" r:id="rId25"/>
    <sheet name="LOPA NINE #7" sheetId="29" r:id="rId26"/>
    <sheet name="LOPA WHITEY #8" sheetId="30" r:id="rId27"/>
    <sheet name="DANA TY" sheetId="31" r:id="rId28"/>
    <sheet name="TECHNOMED" sheetId="33" r:id="rId29"/>
    <sheet name="JONATHAN SO" sheetId="34" r:id="rId30"/>
    <sheet name="MIKURIYA" sheetId="35" r:id="rId31"/>
    <sheet name="NANO FORGE" sheetId="32" r:id="rId32"/>
    <sheet name="NANO FORGE (2)" sheetId="37" r:id="rId33"/>
    <sheet name="LOGISTICA BUENA (3)" sheetId="38" r:id="rId34"/>
    <sheet name="SPIA AUDIT INC" sheetId="39" r:id="rId35"/>
    <sheet name="SBT MINING INC (2)" sheetId="40" r:id="rId36"/>
    <sheet name="JAMES YAP" sheetId="41" r:id="rId37"/>
    <sheet name="VALERO 156 (3)" sheetId="42" r:id="rId38"/>
    <sheet name="EFREN CHUA YAP" sheetId="43" r:id="rId39"/>
    <sheet name="MALVIN VILLAPANDO" sheetId="45" r:id="rId40"/>
    <sheet name="BASIC LAND VENTURE" sheetId="46" r:id="rId41"/>
    <sheet name="ARVIN VILLANUEVA" sheetId="47" r:id="rId42"/>
    <sheet name="UPTURN" sheetId="48" r:id="rId43"/>
    <sheet name="DANA TY (2)" sheetId="49" r:id="rId44"/>
    <sheet name="ICCT ANGONO" sheetId="51" r:id="rId45"/>
    <sheet name="BIT SANTOS (3)" sheetId="52" r:id="rId46"/>
    <sheet name="BASIC LAND VENTURE (2)" sheetId="53" r:id="rId47"/>
    <sheet name="UPTURN (2)" sheetId="54" r:id="rId48"/>
    <sheet name="KENDRICK CHUA" sheetId="55" r:id="rId49"/>
    <sheet name="PPI PAZIFIK" sheetId="56" r:id="rId50"/>
    <sheet name="DARYL ONG" sheetId="57" r:id="rId51"/>
    <sheet name="DARYL ONG (2)" sheetId="58" r:id="rId52"/>
    <sheet name="PHESCO TALAYAN" sheetId="59" r:id="rId53"/>
    <sheet name="BIT SANTOS (4)" sheetId="60" r:id="rId54"/>
    <sheet name="LILIAN KHU" sheetId="61" r:id="rId55"/>
    <sheet name="CHA TUK CHAK" sheetId="62" r:id="rId56"/>
    <sheet name="EVELYN PARREÑO (4)" sheetId="63" r:id="rId57"/>
    <sheet name="UPTURN (3)" sheetId="64" r:id="rId58"/>
    <sheet name="METROCOCO" sheetId="65" r:id="rId59"/>
    <sheet name="MAIA TRINIDAD" sheetId="66" r:id="rId60"/>
    <sheet name="MAIA TRINIDAD (2)" sheetId="67" r:id="rId61"/>
    <sheet name="UGS INC." sheetId="68" r:id="rId62"/>
    <sheet name="ROMBLON ASP" sheetId="69" r:id="rId63"/>
    <sheet name="ROMBLON ASP (2)" sheetId="70" r:id="rId64"/>
    <sheet name="CHARGES" sheetId="1" r:id="rId65"/>
    <sheet name="sample" sheetId="16" r:id="rId66"/>
  </sheets>
  <definedNames>
    <definedName name="_xlnm.Print_Area" localSheetId="5">'ALSWORTH TANCHIP'!$A$1:$G$64</definedName>
    <definedName name="_xlnm.Print_Area" localSheetId="41">'ARVIN VILLANUEVA'!$A$1:$G$62</definedName>
    <definedName name="_xlnm.Print_Area" localSheetId="40">'BASIC LAND VENTURE'!$A$1:$I$73</definedName>
    <definedName name="_xlnm.Print_Area" localSheetId="3">'BENSON KUA'!$A$1:$G$64</definedName>
    <definedName name="_xlnm.Print_Area" localSheetId="18">'BIT SANTOS'!$A$1:$G$78</definedName>
    <definedName name="_xlnm.Print_Area" localSheetId="19">'BIT SANTOS (2)'!$A$1:$G$78</definedName>
    <definedName name="_xlnm.Print_Area" localSheetId="64">CHARGES!$A$14:$O$91</definedName>
    <definedName name="_xlnm.Print_Area" localSheetId="15">'CHOI KAPUNAN'!$A$1:$G$73</definedName>
    <definedName name="_xlnm.Print_Area" localSheetId="27">'DANA TY'!$A$1:$I$79</definedName>
    <definedName name="_xlnm.Print_Area" localSheetId="43">'DANA TY (2)'!$A$1:$G$63</definedName>
    <definedName name="_xlnm.Print_Area" localSheetId="38">'EFREN CHUA YAP'!$A$1:$G$73</definedName>
    <definedName name="_xlnm.Print_Area" localSheetId="17">'ELYSE MARTINEZ'!$A$1:$G$65</definedName>
    <definedName name="_xlnm.Print_Area" localSheetId="7">'ERNESTO SY'!$A$1:$I$76</definedName>
    <definedName name="_xlnm.Print_Area" localSheetId="4">'FANTASTIC GOOD FOOD'!$A$1:$G$66</definedName>
    <definedName name="_xlnm.Print_Area" localSheetId="2">'GFI ENTERPRISES'!$A$1:$I$74</definedName>
    <definedName name="_xlnm.Print_Area" localSheetId="36">'JAMES YAP'!$A$1:$I$69</definedName>
    <definedName name="_xlnm.Print_Area" localSheetId="29">'JONATHAN SO'!$A$1:$I$67</definedName>
    <definedName name="_xlnm.Print_Area" localSheetId="8">'LAKAMBINI HOTEL'!$A$1:$G$64</definedName>
    <definedName name="_xlnm.Print_Area" localSheetId="9">'LOGISTICA BUENA'!$A$1:$I$72</definedName>
    <definedName name="_xlnm.Print_Area" localSheetId="10">'LOGISTICA BUENA (2)'!$A$1:$I$71</definedName>
    <definedName name="_xlnm.Print_Area" localSheetId="33">'LOGISTICA BUENA (3)'!$A$1:$G$67</definedName>
    <definedName name="_xlnm.Print_Area" localSheetId="23">'LOPA JAMIKE #5'!$A$1:$G$75</definedName>
    <definedName name="_xlnm.Print_Area" localSheetId="20">'LOPA JIM #2'!$A$1:$G$74</definedName>
    <definedName name="_xlnm.Print_Area" localSheetId="24">'LOPA JOEL #6'!$A$1:$G$74</definedName>
    <definedName name="_xlnm.Print_Area" localSheetId="25">'LOPA NINE #7'!$A$1:$G$74</definedName>
    <definedName name="_xlnm.Print_Area" localSheetId="22">'LOPA RAPA #4'!$A$1:$G$74</definedName>
    <definedName name="_xlnm.Print_Area" localSheetId="21">'LOPA TINAY #3'!$A$1:$G$74</definedName>
    <definedName name="_xlnm.Print_Area" localSheetId="26">'LOPA WHITEY #8'!$A$1:$G$74</definedName>
    <definedName name="_xlnm.Print_Area" localSheetId="16">'MABLE CHUA'!$A$1:$G$65</definedName>
    <definedName name="_xlnm.Print_Area" localSheetId="13">MAGELLAN!$A$1:$I$77</definedName>
    <definedName name="_xlnm.Print_Area" localSheetId="39">'MALVIN VILLAPANDO'!$A$1:$I$73</definedName>
    <definedName name="_xlnm.Print_Area" localSheetId="30">MIKURIYA!$A$1:$I$70</definedName>
    <definedName name="_xlnm.Print_Area" localSheetId="31">'NANO FORGE'!$A$1:$G$72</definedName>
    <definedName name="_xlnm.Print_Area" localSheetId="32">'NANO FORGE (2)'!$A$1:$H$73</definedName>
    <definedName name="_xlnm.Print_Area" localSheetId="11">'PIONEER FLOAT GLASS'!$A$1:$H$65</definedName>
    <definedName name="_xlnm.Print_Area" localSheetId="65">sample!$A$1:$H$81</definedName>
    <definedName name="_xlnm.Print_Area" localSheetId="12">'SBT MINING INC'!$A$1:$I$74</definedName>
    <definedName name="_xlnm.Print_Area" localSheetId="35">'SBT MINING INC (2)'!$A$1:$I$68</definedName>
    <definedName name="_xlnm.Print_Area" localSheetId="34">'SPIA AUDIT INC'!$A$1:$G$70</definedName>
    <definedName name="_xlnm.Print_Area" localSheetId="14">STONEWORKS!$A$1:$I$74</definedName>
    <definedName name="_xlnm.Print_Area" localSheetId="28">TECHNOMED!$A$1:$G$64</definedName>
    <definedName name="_xlnm.Print_Area" localSheetId="6">'TORRES TECH'!$A$1:$G$69</definedName>
    <definedName name="_xlnm.Print_Area" localSheetId="42">UPTURN!$A$1:$G$58</definedName>
    <definedName name="_xlnm.Print_Area" localSheetId="0">'VALERO 156'!$A$1:$G$75</definedName>
    <definedName name="_xlnm.Print_Area" localSheetId="1">'VALERO 156 (2)'!$A$1:$G$75</definedName>
    <definedName name="_xlnm.Print_Area" localSheetId="37">'VALERO 156 (3)'!$A$1:$G$62</definedName>
    <definedName name="_xlnm.Print_Area" localSheetId="44">'ICCT ANGONO'!$A$1:$G$77</definedName>
    <definedName name="_xlnm.Print_Area" localSheetId="45">'BIT SANTOS (3)'!$A$1:$G$72</definedName>
    <definedName name="_xlnm.Print_Area" localSheetId="46">'BASIC LAND VENTURE (2)'!$A$1:$I$75</definedName>
    <definedName name="_xlnm.Print_Area" localSheetId="47">'UPTURN (2)'!$A$1:$I$74</definedName>
    <definedName name="_xlnm.Print_Area" localSheetId="48">'KENDRICK CHUA'!$A$1:$G$87</definedName>
    <definedName name="_xlnm.Print_Area" localSheetId="49">'PPI PAZIFIK'!$A$1:$G$75</definedName>
    <definedName name="_xlnm.Print_Area" localSheetId="50">'DARYL ONG'!$A$1:$G$77</definedName>
    <definedName name="_xlnm.Print_Area" localSheetId="51">'DARYL ONG (2)'!$A$1:$G$77</definedName>
    <definedName name="_xlnm.Print_Area" localSheetId="52">'PHESCO TALAYAN'!$A$1:$I$85</definedName>
    <definedName name="_xlnm.Print_Area" localSheetId="53">'BIT SANTOS (4)'!$A$1:$G$73</definedName>
    <definedName name="_xlnm.Print_Area" localSheetId="54">'LILIAN KHU'!$A$1:$G$67</definedName>
    <definedName name="_xlnm.Print_Area" localSheetId="55">'CHA TUK CHAK'!$A$1:$G$70</definedName>
    <definedName name="_xlnm.Print_Area" localSheetId="56">'EVELYN PARREÑO (4)'!$A$1:$I$72</definedName>
    <definedName name="_xlnm.Print_Area" localSheetId="57">'UPTURN (3)'!$A$1:$G$67</definedName>
    <definedName name="_xlnm.Print_Area" localSheetId="58">METROCOCO!$A$1:$H$65</definedName>
    <definedName name="_xlnm.Print_Area" localSheetId="59">'MAIA TRINIDAD'!$A$1:$G$81</definedName>
    <definedName name="_xlnm.Print_Area" localSheetId="60">'MAIA TRINIDAD (2)'!$A$1:$I$87</definedName>
    <definedName name="_xlnm.Print_Area" localSheetId="61">'UGS INC.'!$A$1:$G$65</definedName>
    <definedName name="_xlnm.Print_Area" localSheetId="62">'ROMBLON ASP'!$A$1:$G$75</definedName>
    <definedName name="_xlnm.Print_Area" localSheetId="63">'ROMBLON ASP (2)'!$A$1:$G$75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<sst xmlns="http://schemas.openxmlformats.org/spreadsheetml/2006/main" count="4088" uniqueCount="481">
  <si>
    <t>VALERO 156 VILLAR PROPERTY MANAGEMENT CORP.</t>
  </si>
  <si>
    <t>142 AMORSOLO ST., LEGASPI VILLAGE, MAKATI CITY</t>
  </si>
  <si>
    <t>Email: jenny.comia@herco.com.ph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</si>
  <si>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</si>
  <si>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</si>
  <si>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</si>
  <si>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</si>
  <si>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* OPTION 1 *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</si>
  <si>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</si>
  <si>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</si>
  <si>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</si>
  <si>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</si>
  <si>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</si>
  <si>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</si>
  <si>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</si>
  <si>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KSM-IW25-WCT10M1M32</t>
  </si>
  <si>
    <t>PHP</t>
  </si>
  <si>
    <t>KOLIN WALL MOUNTED CERTUS AIRCONDITIONER</t>
  </si>
  <si>
    <t>23,210 Kj/h (2.5HP) REGULAR INVERTER W/ WIFI R-32</t>
  </si>
  <si>
    <t>MODEL: KSM-IW20-WCT10M1M32</t>
  </si>
  <si>
    <t>KOLIN WALL MOUNTED CERTUS SERIES AIRCONDITIONER</t>
  </si>
  <si>
    <t>18,990 Kj/h (2.0HP) REGULAR INVERTER W/ WIFI R-32</t>
  </si>
  <si>
    <t>MODEL: KSM-IW15-WCT10M1M32</t>
  </si>
  <si>
    <t>12,660 Kj/h (1.5HP) REGULAR INVERTER W/ WIFI R-32</t>
  </si>
  <si>
    <t>MODEL: KSM-IW10-WCT10M1M32</t>
  </si>
  <si>
    <t>9,800 Kj/h (1.0HP) REGULAR INVERTER W/ WIFI R-32</t>
  </si>
  <si>
    <t>OTHERS: DELIVERY CHARGE</t>
  </si>
  <si>
    <t>TOTAL UNIT COST</t>
  </si>
  <si>
    <t>TERMS OF PAYMENT:</t>
  </si>
  <si>
    <t>FULL PAYMENT OF UNIT AND DELIVERY CHARGE. IF CHECK, SUBJECT FOR 3 DAYS CLEARING.</t>
  </si>
  <si>
    <t>INSTALLATION: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</si>
  <si>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</si>
  <si>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</si>
  <si>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</si>
  <si>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WARRANTY:</t>
  </si>
  <si>
    <t>FOR SPLIT TYPE : ONE (1) YEAR FREE PARTS AND LABOR, THREE YEARS (3) MAIN PCB , TEN (10) YEARS WARRANTY ON COMPRESSOR.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</si>
  <si>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</si>
  <si>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</si>
  <si>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</si>
  <si>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</si>
  <si>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*Model KSM-IW15-WCT10M1M32 is already out of stock. You may consider model  KSG-IWF-15WFY-8K1M32 on Option 2.</t>
  </si>
  <si>
    <t>Very Truly Yours,</t>
  </si>
  <si>
    <t>JANELLEN S. LIM</t>
  </si>
  <si>
    <t>KMI-ASSISTANT</t>
  </si>
  <si>
    <t>Noted by;</t>
  </si>
  <si>
    <t>Approved By:</t>
  </si>
  <si>
    <t>MART NATHANIEL R. FLORES</t>
  </si>
  <si>
    <t>MS. EDITHA M. FLORES</t>
  </si>
  <si>
    <t>KMI-SUPERVISOR</t>
  </si>
  <si>
    <t>AVP - FINANCE</t>
  </si>
  <si>
    <t>KMI-QUOTE-10-25-0729</t>
  </si>
  <si>
    <t>Conforme:</t>
  </si>
  <si>
    <t>_________________________________________</t>
  </si>
  <si>
    <t>REG-24%/4K</t>
  </si>
  <si>
    <t>SIGNATURE OVER PRINTED NAME</t>
  </si>
  <si>
    <t>* OPTION 2 *</t>
  </si>
  <si>
    <t>MODEL: KSG-IWF-25WFY-8K1M32</t>
  </si>
  <si>
    <t>KOLIN WALL MOUNTED PRIMUS GOLD AIRCONDITIONER</t>
  </si>
  <si>
    <t>25,560 Kj/h (2.5HP) FULL DC INVERTER W/ WIFI R-32</t>
  </si>
  <si>
    <t>MODEL: KSG-IWF-20WFY-8K1M32</t>
  </si>
  <si>
    <t>19,000 Kj/h (2.0HP) FULL DC INVERTER W/ WIFI R-32</t>
  </si>
  <si>
    <t>MODEL: KSG-IWF-15WFY-8K1M32</t>
  </si>
  <si>
    <t>12,960 Kj/h (1.5HP) FULL DC INVERTER W/ WIFI R-32</t>
  </si>
  <si>
    <t>MODEL: KSG-IWF-10WFY-8K1M32</t>
  </si>
  <si>
    <t>11,484 Kj/h (1.0HP) FULL DC INVERTER W/ WIFI R-32</t>
  </si>
  <si>
    <t>REG-24%/7K</t>
  </si>
  <si>
    <t>GFI ENTERPRISES INC</t>
  </si>
  <si>
    <t>ATTN: MS. PAMELA LONGAKIT</t>
  </si>
  <si>
    <t>63 J.P. RIZAL ARTY SUBD., KARUHATAN VALENZUELA CITY</t>
  </si>
  <si>
    <t>Email: bernadetteb.growers@gmail.com</t>
  </si>
  <si>
    <t>NOTES:  PRICES ARE SUBJECT TO CHANGE WITHOUT PRIOR NOTICE.</t>
  </si>
  <si>
    <t>*We suggest to do survey/ocular on area first to know estimated cost of installation before placing unit order.</t>
  </si>
  <si>
    <t>Noted by:</t>
  </si>
  <si>
    <t>KMI-QUOTE-10-25-0730</t>
  </si>
  <si>
    <t>REG-24%/4K/7K</t>
  </si>
  <si>
    <t>ATTN: MR. BENSON KUA</t>
  </si>
  <si>
    <t>MODEL: KD-30L410</t>
  </si>
  <si>
    <t>KOLIN DC FAN SYSTEM DEHUMIDIFIER</t>
  </si>
  <si>
    <t>30L/day (5.5 Liters Water Tank Volume) R-410a</t>
  </si>
  <si>
    <t>(WxDxH) 355x275x528mm</t>
  </si>
  <si>
    <t>FOR DEHUMIDIFIER: ONE (1) YEAR FREE PARTS AND LABOR, FIVE (5) YEARS WARRANTY ON COMPRESSOR.</t>
  </si>
  <si>
    <t>KMI-QUOTE-10-25-0731</t>
  </si>
  <si>
    <t>JCY-30%</t>
  </si>
  <si>
    <t>FANTASTIC GOOD FOOD INC.</t>
  </si>
  <si>
    <t>18 FLEETWOOD HILLSBOROUGH SUBD., BRGY. CUPANG, ALABANG MUNTINLUPA CITY</t>
  </si>
  <si>
    <t>ATTN: MR. PATRICK KING</t>
  </si>
  <si>
    <t>TEL#: 0917-5241111</t>
  </si>
  <si>
    <t xml:space="preserve">A. EQUIPMENT &amp; INSTALLATION </t>
  </si>
  <si>
    <t xml:space="preserve">ESTIMATED COST OF INSTALLATION (please see attached) </t>
  </si>
  <si>
    <t>TOTAL ESTIMATED COST OF THE PROJECT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</si>
  <si>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</si>
  <si>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</si>
  <si>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</si>
  <si>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</si>
  <si>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KMI-QUOTE-09-25-0712-rev</t>
  </si>
  <si>
    <t>ATTN: MR. ALSWORTH TANCHIP</t>
  </si>
  <si>
    <t>KMI-QUOTE-10-25-0732</t>
  </si>
  <si>
    <t>TORRES TECHNOLOGY CENTER CORPORATION</t>
  </si>
  <si>
    <t>ATTN: MR. ACE LINGA</t>
  </si>
  <si>
    <t>Email: ac.linga@torrestech.ph</t>
  </si>
  <si>
    <t xml:space="preserve">A. EQUIPMENT </t>
  </si>
  <si>
    <t>MODEL: KEA-50BLRDCA</t>
  </si>
  <si>
    <t>KOLIN AIR COOLER INVERTER W/ REMOTE</t>
  </si>
  <si>
    <t>230V~/60Hz ; 5000m³/h - 45L WATER TANK CAPACITY</t>
  </si>
  <si>
    <t>(WxDxH) 640x420x1100 mm</t>
  </si>
  <si>
    <t>MODEL: KEA-60BDRDCA</t>
  </si>
  <si>
    <t>230V~/60Hz ; 6000m³/h - 60L WATER TANK CAPACITY</t>
  </si>
  <si>
    <t>(WxDxH) 740x450x1190 mm</t>
  </si>
  <si>
    <t>MODEL: KEA-120BDR</t>
  </si>
  <si>
    <t>230V~/60Hz ; 12,000m³/h - 100L WATER TANK CAPACITY</t>
  </si>
  <si>
    <t>(WxDxH) 790x520x1350 mm</t>
  </si>
  <si>
    <t>FOR AIR COOLER : ONE (1) YEAR FREE PARTS AND LABOR, FIVE (5) YEARS WARRANTY ON DC FAN MOTOR.</t>
  </si>
  <si>
    <t>KMI-QUOTE-10-25-0733</t>
  </si>
  <si>
    <t>REG-30%</t>
  </si>
  <si>
    <t>ATTN: MR. ERNESTO SY / JENNIFER ESGUERRA</t>
  </si>
  <si>
    <t>MODEL: KLM-IC60-AA1M32</t>
  </si>
  <si>
    <t>KOLIN FLOOR/CEILING AIRCONDITIONER</t>
  </si>
  <si>
    <t>55,503 Kj/h (5.0TR) INVERTER R-32 SINGLE PHASE</t>
  </si>
  <si>
    <t>MODEL: KL-IF60-G6H1M32</t>
  </si>
  <si>
    <t>KOLIN FLOOR MOUNTED AIRCONDITIONER</t>
  </si>
  <si>
    <t>58,140 Kj/h (5.0TR) FULL DC INVERTER R32 SINGLE PHASE</t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</si>
  <si>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</t>
    </r>
    <r>
      <rPr>
        <sz val="10"/>
        <rFont val="Segoe UI Semibold"/>
        <charset val="134"/>
      </rPr>
      <t xml:space="preserve"> AC: P7,500.00 (1.0HP-2.0HP) / P8,500.00 (2.5HP-3.0HP)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</si>
  <si>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</t>
    </r>
    <r>
      <rPr>
        <b/>
        <sz val="10"/>
        <color rgb="FFFF0000"/>
        <rFont val="Segoe UI Semibold"/>
        <charset val="134"/>
      </rPr>
      <t xml:space="preserve"> Floor/Ceiling Mounted</t>
    </r>
    <r>
      <rPr>
        <b/>
        <sz val="10"/>
        <color rgb="FF000000"/>
        <rFont val="Segoe UI Semibold"/>
        <charset val="134"/>
      </rPr>
      <t xml:space="preserve"> AC: P12,000.00 (3tr.) / P14,000.00 (5tr.)</t>
    </r>
    <r>
      <rPr>
        <sz val="10"/>
        <color rgb="FF000000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</si>
  <si>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</si>
  <si>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</si>
  <si>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 Mounted</t>
    </r>
    <r>
      <rPr>
        <b/>
        <sz val="10"/>
        <color rgb="FF000000"/>
        <rFont val="Segoe UI Semibold"/>
        <charset val="134"/>
      </rPr>
      <t xml:space="preserve"> AC: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</si>
  <si>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</si>
  <si>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</si>
  <si>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FOR FLOOR/CEILING: ONE (1) YEAR FREE PARTS AND LABOR, FIVE (5) YEARS WARRANTY ON COMPRESSOR.</t>
  </si>
  <si>
    <t>FOR FLOOR MOUNTED (Inverter): ONE (1) YEAR FREE PARTS AND LABOR, FIVE (5) YEARS WARRANTY ON COMPRESSOR.</t>
  </si>
  <si>
    <t>KMI-QUOTE-10-25-0734</t>
  </si>
  <si>
    <t>ECY-24%/7K/14K</t>
  </si>
  <si>
    <t>LAKAMBINI HOTEL (ALC)</t>
  </si>
  <si>
    <t>ATTN: MS. CLAIRE MANGUIAT</t>
  </si>
  <si>
    <t>Email: alc.purchasing@yahoo.com.ph</t>
  </si>
  <si>
    <t>MODEL: KAM-200DRC32</t>
  </si>
  <si>
    <t>KOLIN WINDOW TYPE REGULAR COMPACT AIRCONDITIONER</t>
  </si>
  <si>
    <t>19,518 Kj/h (2.0HP) NON-INVERTER WITH REMOTE R-32</t>
  </si>
  <si>
    <t>(WxDxH) 26"x27"x17"</t>
  </si>
  <si>
    <t>* Installation Charge for Window Type AC: Php 1,200.00 per Unit.</t>
  </si>
  <si>
    <t>FOR WINDOW TYPE: ONE (1) YEAR FREE PARTS AND LABOR, THREE YEARS (3) MAIN PCB, TEN (10) YEARS WARRANTY ON COMPRESSOR.</t>
  </si>
  <si>
    <t>KMI-QUOTE-10-25-0735</t>
  </si>
  <si>
    <t>REG-24%/1.2K</t>
  </si>
  <si>
    <t>LOGISTICA BUENA</t>
  </si>
  <si>
    <t>ATTN: MS. BEVERLY</t>
  </si>
  <si>
    <t>MODEL: KA-60MEMC32</t>
  </si>
  <si>
    <t>KOLIN WINDOW TYPE COMPACT SERIES AIRCONDITIONER</t>
  </si>
  <si>
    <t>6,200 Kj/h (0.6HP) NON-INVERTER MANUAL R-32</t>
  </si>
  <si>
    <t>(WxDxH) 406 x 335 x 306 mm</t>
  </si>
  <si>
    <r>
      <rPr>
        <sz val="10"/>
        <rFont val="Segoe UI Semibold"/>
        <charset val="134"/>
      </rPr>
      <t>* Installation Charge for</t>
    </r>
    <r>
      <rPr>
        <sz val="10"/>
        <color rgb="FFFF0000"/>
        <rFont val="Segoe UI Semibold"/>
        <charset val="134"/>
      </rPr>
      <t xml:space="preserve"> Window Type</t>
    </r>
    <r>
      <rPr>
        <sz val="10"/>
        <rFont val="Segoe UI Semibold"/>
        <charset val="134"/>
      </rPr>
      <t xml:space="preserve"> AC: Php 1,200.00 per Unit.</t>
    </r>
  </si>
  <si>
    <r>
      <rPr>
        <sz val="10"/>
        <rFont val="Segoe UI Semibold"/>
        <charset val="134"/>
      </rPr>
      <t xml:space="preserve">* Initial Charge for </t>
    </r>
    <r>
      <rPr>
        <sz val="10"/>
        <color rgb="FFFF0000"/>
        <rFont val="Segoe UI Semibold"/>
        <charset val="134"/>
      </rPr>
      <t>1 Wall Mounted</t>
    </r>
    <r>
      <rPr>
        <sz val="10"/>
        <rFont val="Segoe UI Semibold"/>
        <charset val="134"/>
      </rPr>
      <t xml:space="preserve"> AC: P7,500.00 (1.0HP-2.0HP) / P8,500.00 (2.5HP-3.0HP)</t>
    </r>
  </si>
  <si>
    <t>FOR WINDOW TYPE (manual): ONE (1) YEAR FREE PARTS AND LABOR, TEN (10) YEARS WARRANTY ON COMPRESSOR.</t>
  </si>
  <si>
    <t>*For Split type - wall mounted, we suggest to do survey/ocular on area first to know estimated cost of installation before placing unit order.</t>
  </si>
  <si>
    <t>*Start of ordering date for new product KA-60MEMC32 - October 16, 2025.</t>
  </si>
  <si>
    <t>KMI-QUOTE-10-25-0736</t>
  </si>
  <si>
    <t>ADR-24%/400/4K</t>
  </si>
  <si>
    <t>SUITE 1010-A ERMITA CENTER BLDG., ROXAS BLVD., MANILA</t>
  </si>
  <si>
    <t>TEL#: 0917-8122589</t>
  </si>
  <si>
    <t>A. EQUIPMENT &amp; INSTALLATION</t>
  </si>
  <si>
    <t>MODEL: KA-100MCARINV32</t>
  </si>
  <si>
    <t>KOLIN WINDOW TYPE CREO SERIES AIRCONDITIONER</t>
  </si>
  <si>
    <t>9,700 Kj/h (1.0HP) FULL DC INVERTER R-32 WITH REMOTE</t>
  </si>
  <si>
    <t>(WxDxH) 17.7"x26.6"x13.8"</t>
  </si>
  <si>
    <t>ESTIMATED COST OF INSTALLATION (please see attached)</t>
  </si>
  <si>
    <t>KMI-QUOTE-10-25-0736-rev</t>
  </si>
  <si>
    <t>PIONEER FLOAT GLASS MANUFACTURING OPC</t>
  </si>
  <si>
    <t>730 M. H. DEL PILAR ST., PINAGBUHATAN, PASIG CITY</t>
  </si>
  <si>
    <t xml:space="preserve">ZERO RATED </t>
  </si>
  <si>
    <t>STATED PRICE IS ZERO-RATED.</t>
  </si>
  <si>
    <t>KMI-QUOTE-10-25-0737</t>
  </si>
  <si>
    <t>REG-24%/400</t>
  </si>
  <si>
    <t>SBT MINING INC.</t>
  </si>
  <si>
    <t>ATTN: MS. BARBIE MAGANO</t>
  </si>
  <si>
    <t>TEL#: 0921-7376113</t>
  </si>
  <si>
    <t>MODEL: KA-150MCARINV32</t>
  </si>
  <si>
    <t>12,800 Kj/h (1.5HP) FULL DC INVERTER R-32 WITH REMOTE</t>
  </si>
  <si>
    <t>MODEL: KAG-145WCINV</t>
  </si>
  <si>
    <t>KOLIN WINDOW TYPE QUAD SERIES AIRCONDITIONER</t>
  </si>
  <si>
    <t>13,210 Kj/h (1.5HP) FULL DC INVERTER W/ WIFI R-32</t>
  </si>
  <si>
    <t>(WxDxH) 22"x28"x15"</t>
  </si>
  <si>
    <t>KMI-QUOTE-10-25-0738</t>
  </si>
  <si>
    <t>REG-24%/1K/1.3K</t>
  </si>
  <si>
    <t>MAGELLAN COMMODITIES INC.</t>
  </si>
  <si>
    <t>ATTN: MR. JOSEPH PEREZ</t>
  </si>
  <si>
    <t>Email: mcipaco.purchasing@gmailcom</t>
  </si>
  <si>
    <t>KMI-QUOTE-10-25-0739</t>
  </si>
  <si>
    <t>STONEWORKS SPECIALIST INTL CORP.</t>
  </si>
  <si>
    <t>ATTN: MS. RACHEL SUNGCAD</t>
  </si>
  <si>
    <t>TEL#: 0916-6970319</t>
  </si>
  <si>
    <t>MODEL: KSG-IWF-30WFY-8K1M32</t>
  </si>
  <si>
    <t>29,500 Kj/h (3.0HP) FULL DC INVERTER W/ WIFI R-32</t>
  </si>
  <si>
    <t>* OTHER OPTION FOR 2.5HP*</t>
  </si>
  <si>
    <t>KMI-QUOTE-10-25-0740</t>
  </si>
  <si>
    <t>MR. CHOI KAPUNAN</t>
  </si>
  <si>
    <t>DONA CONSOLACION BUILDING, 122 JUPITER ST., BRGY. BEL AIR, MAKATI CITY</t>
  </si>
  <si>
    <r>
      <rPr>
        <sz val="10"/>
        <rFont val="Segoe UI Semibold"/>
        <charset val="134"/>
      </rPr>
      <t xml:space="preserve">TEL#: </t>
    </r>
    <r>
      <rPr>
        <b/>
        <sz val="10"/>
        <rFont val="Segoe UI Semibold"/>
        <charset val="134"/>
      </rPr>
      <t xml:space="preserve">0966-8156122 / 0917-5366284 </t>
    </r>
  </si>
  <si>
    <t>Noted By:</t>
  </si>
  <si>
    <t>KMI-QUOTE-10-25-0741</t>
  </si>
  <si>
    <t>JCY-24%/4K/7K</t>
  </si>
  <si>
    <t>MS. MABLE CHUA</t>
  </si>
  <si>
    <t>UNIT 4218 MERIDIAN TOWER, BRGY. FORT BONIFICIO, TAGUIG CITY</t>
  </si>
  <si>
    <t>TEL#: 0917-8070749</t>
  </si>
  <si>
    <t>KMI-QUOTE-10-25-0742</t>
  </si>
  <si>
    <t>MS. ELYSE MARTINEZ</t>
  </si>
  <si>
    <t>TEL#: 0917-8441988</t>
  </si>
  <si>
    <t>* Installation Charge for Window Type AC: Php 1,200.00 per Unit. ; (Optional) Angle Bracket:  Php 450.00 1pc.</t>
  </si>
  <si>
    <t>KMI-QUOTE-10-25-0743</t>
  </si>
  <si>
    <t>REG-24%/1.3K</t>
  </si>
  <si>
    <t>MR. BIT SANTOS</t>
  </si>
  <si>
    <t>10 ROXAS ST., XAVIERVILLE 3 SUBD., BRGY. LOYOLA HEIGHTS, QUEZON CITY</t>
  </si>
  <si>
    <t>TEL#: 0917-5790719</t>
  </si>
  <si>
    <t>MODEL: KAG-200WCINV</t>
  </si>
  <si>
    <t>19,080 Kj/h (2.0HP) FULL DC INVERTER W/ WIFI R-32</t>
  </si>
  <si>
    <t>(WxDxH) 26"x28"x17"</t>
  </si>
  <si>
    <t>MODEL: KAG-100WCINV</t>
  </si>
  <si>
    <t>10,200 Kj/h (1.0HP) FULL DC INVERTER W/ WIFI R-32</t>
  </si>
  <si>
    <t>(WxDxH) 18"x25"x14"</t>
  </si>
  <si>
    <t>KMI-QUOTE-10-25-0744</t>
  </si>
  <si>
    <t>REG-24%/7K/1.8K/1.3K</t>
  </si>
  <si>
    <t>MODEL: KLG-IF40-5G1M32</t>
  </si>
  <si>
    <t>37,980 Kj/h (3.0TR) FULL DC INVERTER R-32 SINGLE PHASE</t>
  </si>
  <si>
    <t>LOPA COMPOUND DEVELOPMENT / HOUSE #2 JIM</t>
  </si>
  <si>
    <t>LOPA FARM MARILAQUE HIWAY, SITIO MAYAGAY, BRGY. SAMPALOC TANAY RIZAL</t>
  </si>
  <si>
    <t>Email: mereyes@foro.ph</t>
  </si>
  <si>
    <t>MODEL: KAG-250WCINV</t>
  </si>
  <si>
    <t>24,120 Kj/h (2.5HP) FULL DC INVERTER W/ WIFI R-32</t>
  </si>
  <si>
    <t>(WxDxH) 26"x31.5"x17"</t>
  </si>
  <si>
    <t>MODEL: KA-200MCARINV32</t>
  </si>
  <si>
    <t>19,800 Kj/h (2.0HP) FULL DC INVERTER R-32 WITH REMOTE</t>
  </si>
  <si>
    <t>(WxDxH) 26"x30.7"x16.8"</t>
  </si>
  <si>
    <t>FULL PAYMENT ON UNITS TO KOLIN MARKETING INC. - IF CHECK, SUBJECT FOR 3 DAYS CLEARING.</t>
  </si>
  <si>
    <t>50% DOWNPAYMENT ON INSTALLATION - DIRECT TO ASSIGNED INSTALLER, REMAINING BALANCE - FOR PROGRESS BILLING.</t>
  </si>
  <si>
    <t>** This quotation is based on provided floor plan &amp; review notes. Installation scope of works can be found on attached survey quote.</t>
  </si>
  <si>
    <t>KMI-QUOTE-04-25-0265-rev3</t>
  </si>
  <si>
    <t>DCG-24%/7K/1.8K/1.2K</t>
  </si>
  <si>
    <t>LOPA COMPOUND DEVELOPMENT / HOUSE #3 TINAY</t>
  </si>
  <si>
    <t>KMI-QUOTE-04-25-0266-rev4</t>
  </si>
  <si>
    <t>DCG-24%/7K/1.2K/1K</t>
  </si>
  <si>
    <t>LOPA COMPOUND DEVELOPMENT / HOUSE #4 RAPA</t>
  </si>
  <si>
    <t>KMI-QUOTE-04-25-0267-rev5</t>
  </si>
  <si>
    <t>LOPA COMPOUND DEVELOPMENT / HOUSE #5 JAMIKE</t>
  </si>
  <si>
    <t>KMI-QUOTE-04-25-0268-rev3</t>
  </si>
  <si>
    <t>LOPA COMPOUND DEVELOPMENT / HOUSE #6 JOEL</t>
  </si>
  <si>
    <t>KMI-QUOTE-04-25-0269-rev4</t>
  </si>
  <si>
    <t>LOPA COMPOUND DEVELOPMENT / HOUSE #7 NINE</t>
  </si>
  <si>
    <t>s</t>
  </si>
  <si>
    <t>KMI-QUOTE-04-25-0270-rev4</t>
  </si>
  <si>
    <t>LOPA COMPOUND DEVELOPMENT / HOUSE #8 WHITEY</t>
  </si>
  <si>
    <t>KMI-QUOTE-04-25-0271-rev4</t>
  </si>
  <si>
    <t>ATTN: MS. DANA TY</t>
  </si>
  <si>
    <t>MODEL: KS-IW15-MCAI1201M32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</si>
  <si>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</si>
  <si>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12,880 Kj/h (1.5HP) FULL DC INVERTER W/ WIFI R-32</t>
  </si>
  <si>
    <t>** KSM-IW15-WCT10M1M32 model is already out of stock.</t>
  </si>
  <si>
    <t>KMI-QUOTE-10-25-0745</t>
  </si>
  <si>
    <t>EMF-24%/4K</t>
  </si>
  <si>
    <t>TECHNOMED INTERNATIONAL INC.</t>
  </si>
  <si>
    <t>TEL#: 0917-6394974</t>
  </si>
  <si>
    <t>* Installation Charge for Window Type AC: Php 1,200.00 per Unit ; Angle Bracket (Optional): Php 450.00</t>
  </si>
  <si>
    <t>KMI-QUOTE-10-25-0746</t>
  </si>
  <si>
    <t>MR. JONATHAN SO</t>
  </si>
  <si>
    <t>TEL#: 0917-6350304</t>
  </si>
  <si>
    <t>KMI-QUOTE-10-25-0747</t>
  </si>
  <si>
    <t>ADR-24%/7K</t>
  </si>
  <si>
    <t>MIKURIYA FOODS CORPORATION</t>
  </si>
  <si>
    <t>KMI-QUOTE-10-25-0748</t>
  </si>
  <si>
    <t>CVT-24%/4K</t>
  </si>
  <si>
    <t>NANO FORGE SOLUTIONS INC.</t>
  </si>
  <si>
    <t>BLK 1 LOT 3 GOLDEN MILE BUSINESS PARK, MADUYA, CARMONA CAVITE</t>
  </si>
  <si>
    <t>ATTN: MR. ARIEL COTTO</t>
  </si>
  <si>
    <t>TEL#: 0915-5555135</t>
  </si>
  <si>
    <t>KMI-QUOTE-10-25-0749</t>
  </si>
  <si>
    <t>ZERO RATED</t>
  </si>
  <si>
    <t>PRICE IS ZERO RATED.</t>
  </si>
  <si>
    <t>KMI-QUOTE-10-25-0749-rev</t>
  </si>
  <si>
    <t>COST OF INSTALLATION:</t>
  </si>
  <si>
    <t xml:space="preserve">ANGLE BRACKET: </t>
  </si>
  <si>
    <t>KMI-QUOTE-10-25-0736-rev2</t>
  </si>
  <si>
    <t>ADR-24%/1.8K</t>
  </si>
  <si>
    <t>SPIA PRODUCT CONFORMITY AUDIT SERVICES, INC.</t>
  </si>
  <si>
    <t>UNIT 202/214/215 VIVALDI RESIDENCES, EURO TOWER, 628 EDSA CUBAO, QUEZON CITY</t>
  </si>
  <si>
    <t>ATTN: MS. IMEE CANEZO</t>
  </si>
  <si>
    <t>MODEL: KVM-50VAH1M-O</t>
  </si>
  <si>
    <t>KOLIN VERSAMATCH SERIES AIRCONDITIONER</t>
  </si>
  <si>
    <t>47,475 kJ/h (5.0HP) OUTDOOR UNIT INVERTER R32</t>
  </si>
  <si>
    <t>MODEL: KVM-25IWAH-I</t>
  </si>
  <si>
    <t xml:space="preserve">KOLIN VERSAMATCH SERIES AIRCONDITIONER INVERTER </t>
  </si>
  <si>
    <t>23,210 kJ/h (2.5HP) WALL MOUNTED INDOOR UNIT R32</t>
  </si>
  <si>
    <t>MODEL: KVM-20IWAH-I</t>
  </si>
  <si>
    <t>18,990 kJ/h (2.0HP) WALL MOUNTED INDOOR UNIT R32</t>
  </si>
  <si>
    <t>FOR VERSAMATCH: ONE (1) YEAR FREE PARTS AND LABOR, FIVE (5) YEARS WARRANTY ON COMPRESSOR.</t>
  </si>
  <si>
    <t>KMI-QUOTE-10-25-0750</t>
  </si>
  <si>
    <t>RR-24%</t>
  </si>
  <si>
    <t>MODEL: KF-16SMBDC</t>
  </si>
  <si>
    <t>KOLIN 16" HOUSEHOLD STAND FAN - DC INVERTER MOTOR</t>
  </si>
  <si>
    <t>230V/60Hz : 390x450x1200mm (3 Fan Speeds)</t>
  </si>
  <si>
    <t>FOR HOUSEHOLD FAN (Inverter): ONE (1) YEAR FREE PARTS AND LABOR, FIVE (5) YEARS WARRANTY ON DC FAN MOTOR.</t>
  </si>
  <si>
    <t>KMI-QUOTE-10-25-0751</t>
  </si>
  <si>
    <t>REG-24%/1K/800/75</t>
  </si>
  <si>
    <t>ATTN: MR. JAMES YAP</t>
  </si>
  <si>
    <t>TEL#: 0917-521-6209</t>
  </si>
  <si>
    <t>KMI-QUOTE-10-25-0752</t>
  </si>
  <si>
    <t>KMI-QUOTE-10-25-0753</t>
  </si>
  <si>
    <t>MR. EFREN CHUA YAP</t>
  </si>
  <si>
    <t>33 MARIA CLARA ST., BRGY. SAN ISIDRO, QUEZON CITY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</si>
  <si>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UNIT B (CORNER LOT)</t>
    </r>
  </si>
  <si>
    <t>MODEL: KVM-40VAH1M-O</t>
  </si>
  <si>
    <t>37,980 kJ/h (4.0HP) OUTDOOR UNIT INVERTER R32</t>
  </si>
  <si>
    <t>ESTIMATED COST OF INSTALLATION (please see attached) Installation for Lounge not included</t>
  </si>
  <si>
    <t>KMI-QUOTE-10-25-0754 rev.03</t>
  </si>
  <si>
    <t>BOD-26%/7K/1.8K/1.3K</t>
  </si>
  <si>
    <t>ATTN: MR. MALVIN VILLAPANDO</t>
  </si>
  <si>
    <t>U-1216, THE ASTON PLACE CONDO, DOMINGA ST. BRGY 45, PASAY CITY</t>
  </si>
  <si>
    <t>TEL#: 0926-612-9591</t>
  </si>
  <si>
    <t>MODEL: KS-IW20-MCAI1201M32</t>
  </si>
  <si>
    <t>KMI-QUOTE-10-25-0755</t>
  </si>
  <si>
    <t>EMF-24%/7K/1.3K/4K/800</t>
  </si>
  <si>
    <t>BASIC LAND VENTURE CORP</t>
  </si>
  <si>
    <t>ATTN: MS. JULIE</t>
  </si>
  <si>
    <t>MODEL: KAM-150DRC32</t>
  </si>
  <si>
    <t>12,660 Kj/h (1.5HP) NON-INVERTER WITH REMOTE R-32</t>
  </si>
  <si>
    <t>(WxDxH) 17.7"x23"x13.6"</t>
  </si>
  <si>
    <t>KMI-QUOTE-10-25-0756</t>
  </si>
  <si>
    <t>KC-24%/1.3K/1.8K/1K/1.2K</t>
  </si>
  <si>
    <t>ATTN: MR. ARVIN VILLANUEVA</t>
  </si>
  <si>
    <t>Tel#: 0917-827-1014</t>
  </si>
  <si>
    <t>KMI-QUOTE-10-25-0757</t>
  </si>
  <si>
    <t>UPTURN CORPORATION</t>
  </si>
  <si>
    <t>MODEL: KSM-SW15-5G1M</t>
  </si>
  <si>
    <t>KOLIN WALL MOUNTED AIRCONDITIONER</t>
  </si>
  <si>
    <t>12,600 Kj/h (1.5HP) NON-INVERTER R-410A</t>
  </si>
  <si>
    <t>FOR SPLIT TYPE (Non-Inverter) : ONE (1) YEAR FREE PARTS AND LABOR, FIVE (5) YEARS WARRANTY ON COMPRESSOR.</t>
  </si>
  <si>
    <t>KMI-QUOTE-10-25-0758</t>
  </si>
  <si>
    <t>REG-50%</t>
  </si>
  <si>
    <t>U-1609 ARYA TOWER BCG, TAGUIG CITY</t>
  </si>
  <si>
    <t>Tel#: 0917-871-1230</t>
  </si>
  <si>
    <t>MODEL: KVM-15IWAH-I</t>
  </si>
  <si>
    <t>12,660 kJ/h (1.5HP) WALL MOUNTED INDOOR UNIT R32</t>
  </si>
  <si>
    <t>TOTAL UNIT COST &amp; INSTALLATION</t>
  </si>
  <si>
    <t>KMI-QUOTE-10-25-0759</t>
  </si>
  <si>
    <t>EMF-24%</t>
  </si>
  <si>
    <t>ICCT ANGONO CAMPUS</t>
  </si>
  <si>
    <t>MANILA EAST ROAD, SAN ROQUE, ANGONO RIZAL (FORMERLY LTO BLDG. NEAR BALAW-BALAW RESTAURANT)</t>
  </si>
  <si>
    <t>ATTN: ENGR. JET BALUCON</t>
  </si>
  <si>
    <t>TEL#: 0905-4818513 / 0985-8576878</t>
  </si>
  <si>
    <t>MODEL: KS-IW25-MCAI1201M32</t>
  </si>
  <si>
    <t>23,800 Kj/h (2.5HP) FULL DC INVERTER W/ WIFI R-32</t>
  </si>
  <si>
    <t>BANK DETAILS:</t>
  </si>
  <si>
    <r>
      <rPr>
        <sz val="10"/>
        <rFont val="Segoe UI Semibold"/>
        <charset val="134"/>
      </rPr>
      <t xml:space="preserve">* Unit/s &amp; Delivery: </t>
    </r>
    <r>
      <rPr>
        <u/>
        <sz val="10"/>
        <rFont val="Segoe UI Semibold"/>
        <charset val="134"/>
      </rPr>
      <t>Account Name - KOLIN MARKETING INC. / Account# - 011808002307 (BDO-KALAYAAN)</t>
    </r>
  </si>
  <si>
    <t>* Installation: Will be provided by assigned installer.</t>
  </si>
  <si>
    <t>** You may settle first payment for unit/s &amp; delivery. Installation payment can be settled directly to installer after actual works.</t>
  </si>
  <si>
    <t>KMI-QUOTE-10-25-0760</t>
  </si>
  <si>
    <t>* OPTION 1 - revision *</t>
  </si>
  <si>
    <t>KMI-QUOTE-10-25-0744-rev</t>
  </si>
  <si>
    <t>BASIC LAND VENTURE CORP.</t>
  </si>
  <si>
    <t>ATTN: MR. JAY SY</t>
  </si>
  <si>
    <t>TEL#: 0917-8888529</t>
  </si>
  <si>
    <t>KMI-QUOTE-10-25-0761</t>
  </si>
  <si>
    <t>REG-24%/1.3K/1.8K</t>
  </si>
  <si>
    <t>KMI-QUOTE-10-25-0762</t>
  </si>
  <si>
    <t>MR. KENDRICK CHUA</t>
  </si>
  <si>
    <t>21 TAFT WEST GREENHILLS, BRGY. GREENHILLS, SAN JUAN CITY</t>
  </si>
  <si>
    <t>TEL#: 0917-8190131</t>
  </si>
  <si>
    <t>MODEL: KLM-IC40-AA1M32</t>
  </si>
  <si>
    <t>37,980 Kj/h (3.0TR) DC INVERTER R-32</t>
  </si>
  <si>
    <t>MODEL: KAG-75WCINV</t>
  </si>
  <si>
    <t>9,800 Kj/h (.75HP) FULL DC INVERTER W/ WIFI R-32</t>
  </si>
  <si>
    <r>
      <rPr>
        <sz val="10"/>
        <rFont val="Segoe UI Semibold"/>
        <charset val="0"/>
      </rPr>
      <t xml:space="preserve">ESTIMATED COST OF INSTALLATION </t>
    </r>
    <r>
      <rPr>
        <i/>
        <sz val="10"/>
        <rFont val="Segoe UI Semibold"/>
        <charset val="0"/>
      </rPr>
      <t>(please see attached)</t>
    </r>
  </si>
  <si>
    <t>KMI-QUOTE-08-25-0611-rev3</t>
  </si>
  <si>
    <t>BOD-26%/14K/7K/1.3K</t>
  </si>
  <si>
    <t>PPI PAZIFIK POWER, INC.</t>
  </si>
  <si>
    <t>ATTN: MS. DANNIELLA PANGILINAN</t>
  </si>
  <si>
    <t>4F-6F South Park Plaza Building, Paseo de Magallanes Commercial Center, Makati City</t>
  </si>
  <si>
    <t>Email: danniella.pangilinan@ppi.ph</t>
  </si>
  <si>
    <t>MR. DARYL ONG</t>
  </si>
  <si>
    <t>MARIPOSA ST. CORNER MILFLORES ST., GENEVA GARDENS SUBD., BRGY. NORTH FAIRVIEW, QUEZON CITY</t>
  </si>
  <si>
    <t>ATTN: MR. ROBY SABULAO</t>
  </si>
  <si>
    <t>TEL#: 0949-4443169 / 0970-7793699</t>
  </si>
  <si>
    <t>KMI-QUOTE-10-25-0763</t>
  </si>
  <si>
    <t>PHESCO TALAYAN OFFICE</t>
  </si>
  <si>
    <t>TALAYAN, Q.C.</t>
  </si>
  <si>
    <t>ATTN: MS. MA. HELENA</t>
  </si>
  <si>
    <t>MODEL: KVM-10IWAH-I</t>
  </si>
  <si>
    <t>9,495 kJ/h (1.0HP) WALL MOUNTED INDOOR UNIT R32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</si>
  <si>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</t>
    </r>
    <r>
      <rPr>
        <b/>
        <sz val="10"/>
        <color rgb="FFFF0000"/>
        <rFont val="Segoe UI Semibold"/>
        <charset val="134"/>
      </rPr>
      <t>VERSAMATCH</t>
    </r>
    <r>
      <rPr>
        <b/>
        <sz val="10"/>
        <color rgb="FF000000"/>
        <rFont val="Segoe UI Semibold"/>
        <charset val="134"/>
      </rPr>
      <t xml:space="preserve">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</si>
  <si>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</si>
  <si>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</si>
  <si>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</t>
    </r>
    <r>
      <rPr>
        <b/>
        <sz val="10"/>
        <color rgb="FFFF0000"/>
        <rFont val="Segoe UI Semibold"/>
        <charset val="134"/>
      </rPr>
      <t>1 Floor Mounted</t>
    </r>
    <r>
      <rPr>
        <b/>
        <sz val="10"/>
        <color rgb="FF000000"/>
        <rFont val="Segoe UI Semibold"/>
        <charset val="134"/>
      </rPr>
      <t xml:space="preserve"> AC: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</si>
  <si>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t>KMI-QUOTE-10-25-0764</t>
  </si>
  <si>
    <t>KMI-QUOTE-10-25-0744-rev2</t>
  </si>
  <si>
    <t>MS. LILIAN KHU</t>
  </si>
  <si>
    <t>TEL#: 0917-8930683</t>
  </si>
  <si>
    <t>KMI-QUOTE-10-25-0765</t>
  </si>
  <si>
    <t>EMF-24%/1.3K</t>
  </si>
  <si>
    <t>CHA TUK CHAK</t>
  </si>
  <si>
    <t>SM MALL OF ASIA, SHORE 1</t>
  </si>
  <si>
    <t>ATTN: MR. DARRICK TEE</t>
  </si>
  <si>
    <t>** This quotation is based on provided floor plan only, subject for actual survey once location is available.</t>
  </si>
  <si>
    <t>KMI-QUOTE-10-25-0766</t>
  </si>
  <si>
    <t>JCY-24%/7K</t>
  </si>
  <si>
    <t>MS. EVELYN PARREÑO</t>
  </si>
  <si>
    <t>UNIT 14M TWIN OAKS PLACE WEST TOWER, GREENFIELD DISTRICT, MANDALUYONG CITY</t>
  </si>
  <si>
    <t>TEL#: 0920-5600914</t>
  </si>
  <si>
    <t>KMI-QUOTE-10-25-0767</t>
  </si>
  <si>
    <t>KZ-24%/4K/7K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</si>
  <si>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134"/>
      </rPr>
      <t>including Labor;</t>
    </r>
  </si>
  <si>
    <t>KMI-QUOTE-10-25-0768</t>
  </si>
  <si>
    <t>METROCOCO EXPORT CORP</t>
  </si>
  <si>
    <t>ATTN: MS. BLEZ CABATINGAN</t>
  </si>
  <si>
    <t>Email: iwc.purchasing@gmail.com</t>
  </si>
  <si>
    <t>KMI-QUOTE-10-25-0769</t>
  </si>
  <si>
    <t>MS. MARIANNE (MAIA) TRINIDAD</t>
  </si>
  <si>
    <t>TEL#: 0998-9977079</t>
  </si>
  <si>
    <t>Email: maia.trinidad@yahoo.com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</si>
  <si>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WINDOW TYPE (NON-INVERTER)</t>
    </r>
  </si>
  <si>
    <t>MODEL: KAM-150CMC32</t>
  </si>
  <si>
    <t>12,660 Kj/h (1.5HP) NON-INVERTER MANUAL R-32</t>
  </si>
  <si>
    <t>(WxDxH) 18"x23"x14"</t>
  </si>
  <si>
    <t>* OTHER OPTION FOR 1.5HP MODEL*</t>
  </si>
  <si>
    <t>KMI-QUOTE-10-25-0770</t>
  </si>
  <si>
    <t>LCY-24%/400/1K/1.2K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</si>
  <si>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SPLIT TYPE (INVERTER)</t>
    </r>
  </si>
  <si>
    <t>MODEL: KS-IW10-MCAI1201M32</t>
  </si>
  <si>
    <t>9,800 Kj/h (1.0HP) FULL DC INVERTER W/ WIFI R-32</t>
  </si>
  <si>
    <t>* OTHER OPTION FOR 1HP REGULAR INVERTER*</t>
  </si>
  <si>
    <t>LCY-24%/4K/7K</t>
  </si>
  <si>
    <t>UGS INC.</t>
  </si>
  <si>
    <t>4 WASHINGTON ST. GREENPARK VILLAGE, MANGGAHAN 1611 CITY OF PASIG NCR, SECOND DISTRICT</t>
  </si>
  <si>
    <t>ATTN: MS. KRISTINE IBARRA-GONZALEZ</t>
  </si>
  <si>
    <t>TEL#: 0917-8812123</t>
  </si>
  <si>
    <t>MODEL: KWD-BLC-3088S</t>
  </si>
  <si>
    <t>KOLIN WATER DISPENSER BOTTOM LOAD (SILVER)</t>
  </si>
  <si>
    <t>230V/60Hz ; R134A (WxDxH) 305x300x950 mm</t>
  </si>
  <si>
    <t>FULL PAYMENT OF UNIT/S AND DELIVERY CHARGE. IF CHECK, SUBJECT FOR 3 DAYS CLEARING.</t>
  </si>
  <si>
    <t>FOR WATER DISPENSER: THIRTY (30) DAYS.</t>
  </si>
  <si>
    <t>KMI-QUOTE-10-25-0771</t>
  </si>
  <si>
    <t>REG-20%</t>
  </si>
  <si>
    <t>ROMBLON REFRIGERATION AND AIRCON MAINTANANCE SERVICES</t>
  </si>
  <si>
    <t>MONTESA STREET, POBLACION SAN AGUSTIN, ROMBLON</t>
  </si>
  <si>
    <t>ATTN: MS. JESSIRIE T. SANTIAGO</t>
  </si>
  <si>
    <t>TEL#: 0956-2090969</t>
  </si>
  <si>
    <t>KMI-QUOTE-10-25-0772</t>
  </si>
  <si>
    <t>ASP-20%/4K</t>
  </si>
  <si>
    <t>ASP-20%/7K</t>
  </si>
  <si>
    <t>* Installation Charge for Air Curtain: Php 1,200.00 per Unit.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</si>
  <si>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</si>
  <si>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</si>
  <si>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</si>
  <si>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</si>
  <si>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</si>
  <si>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</si>
  <si>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</si>
  <si>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*compact remote, Quad, Creo*</t>
  </si>
  <si>
    <t>*inverter*</t>
  </si>
  <si>
    <t>*regular non-inv*</t>
  </si>
  <si>
    <t>FOR FLOOR MOUNTED (Non-Inverter): ONE (1) YEAR FREE PARTS AND LABOR, THREE (3) YEARS WARRANTY ON COMPRESSOR.</t>
  </si>
  <si>
    <t>FOR CEILING CASSETTE (Inverter): ONE (1) YEAR FREE PARTS AND LABOR, FIVE (5) YEARS WARRANTY ON COMPRESSOR.</t>
  </si>
  <si>
    <t>FOR AIR CURTAIN: ONE (1) YEAR FREE PARTS AND LABOR.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</si>
  <si>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</si>
  <si>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</si>
  <si>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</si>
  <si>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</si>
  <si>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</si>
  <si>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SHOWCASE CHILLER : ONE (1) YEAR FREE LABOR, (2) TWO YEARS ON PARTS, FIVE (5) YEARS WARRANTY ON COMPRESSOR.</t>
  </si>
  <si>
    <t>FOR INDUSTRIAL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</si>
  <si>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</si>
  <si>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</si>
  <si>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</si>
  <si>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</si>
  <si>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t>** CURRENTLY NO AVAILABLE STOCKS FOR ANGLE BRACKET.</t>
  </si>
  <si>
    <t>** NO AVAILABLE STOCK FOR .</t>
  </si>
  <si>
    <t>MS. LIZA PASAMIC</t>
  </si>
  <si>
    <t>B11 L65 LEGIAN 2 NORTH, CARSADANG BAGO 1, IMUS CAVITE</t>
  </si>
  <si>
    <t>TEL#: 0976-2287432</t>
  </si>
  <si>
    <t>* FIRST PURCHASE *</t>
  </si>
  <si>
    <t xml:space="preserve">TOTAL: </t>
  </si>
  <si>
    <t>* CHANGE UNITS TO *</t>
  </si>
  <si>
    <t>MODEL: KA-75MCARINV32</t>
  </si>
  <si>
    <t>8,400 Kj/h (.75HP) FULL DC INVERTER R-32 WITH REMOTE</t>
  </si>
  <si>
    <t>** Cost of Installation is Package with the Unit(s), this cost cannot avail separately (cost will be based on actual).</t>
  </si>
  <si>
    <t>KMI-QUOTE-06-25-0469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</si>
</sst>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3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b/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i/>
      <sz val="10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i/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rgb="FFFF0000"/>
      <name val="Segoe UI Semibold"/>
      <charset val="134"/>
    </font>
    <font>
      <u/>
      <sz val="10"/>
      <color theme="1"/>
      <name val="Segoe UI Semibold"/>
      <charset val="134"/>
    </font>
    <font>
      <sz val="10"/>
      <name val="Segoe UI Semibold"/>
      <charset val="0"/>
    </font>
    <font>
      <b/>
      <sz val="10"/>
      <name val="Arial"/>
      <charset val="0"/>
    </font>
    <font>
      <sz val="11"/>
      <name val="Segoe UI Semibold"/>
      <charset val="0"/>
    </font>
    <font>
      <i/>
      <sz val="10"/>
      <name val="Segoe UI Semibold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indexed="8"/>
      <name val="Segoe UI Semibold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name val="Segoe UI Semibold"/>
      <charset val="134"/>
    </font>
    <font>
      <u/>
      <sz val="10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1454817346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Fill="0" applyProtection="0"/>
  </cellStyleXfs>
  <cellXfs count="14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176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39" fontId="1" fillId="0" borderId="4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77" fontId="4" fillId="0" borderId="2" xfId="1" applyNumberFormat="1" applyFont="1" applyBorder="1" applyAlignment="1"/>
    <xf numFmtId="0" fontId="1" fillId="0" borderId="3" xfId="0" applyFont="1" applyFill="1" applyBorder="1" applyAlignment="1"/>
    <xf numFmtId="4" fontId="1" fillId="0" borderId="3" xfId="1" applyNumberFormat="1" applyFont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/>
    <xf numFmtId="4" fontId="1" fillId="0" borderId="5" xfId="1" applyNumberFormat="1" applyFont="1" applyBorder="1" applyAlignment="1">
      <alignment horizontal="center" vertical="center"/>
    </xf>
    <xf numFmtId="39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4" fontId="1" fillId="0" borderId="7" xfId="1" applyNumberFormat="1" applyFont="1" applyBorder="1" applyAlignment="1">
      <alignment horizontal="center" vertical="center"/>
    </xf>
    <xf numFmtId="39" fontId="1" fillId="0" borderId="7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77" fontId="4" fillId="0" borderId="0" xfId="1" applyNumberFormat="1" applyFont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2" borderId="0" xfId="0" applyFont="1" applyFill="1">
      <alignment vertical="center"/>
    </xf>
    <xf numFmtId="0" fontId="1" fillId="3" borderId="0" xfId="0" applyFont="1" applyFill="1" applyAlignment="1"/>
    <xf numFmtId="0" fontId="8" fillId="0" borderId="0" xfId="0" applyFont="1">
      <alignment vertic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1" applyNumberFormat="1" applyFont="1" applyBorder="1" applyAlignment="1"/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39" fontId="1" fillId="0" borderId="11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8" fontId="10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/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0" fontId="12" fillId="0" borderId="0" xfId="0" applyFont="1" applyFill="1" applyBorder="1" applyAlignment="1"/>
    <xf numFmtId="0" fontId="1" fillId="3" borderId="0" xfId="0" applyFont="1" applyFill="1" applyBorder="1" applyAlignment="1"/>
    <xf numFmtId="0" fontId="13" fillId="0" borderId="0" xfId="0" applyFont="1">
      <alignment vertical="center"/>
    </xf>
    <xf numFmtId="0" fontId="12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39" fontId="14" fillId="0" borderId="4" xfId="1" applyNumberFormat="1" applyFont="1" applyBorder="1" applyAlignment="1">
      <alignment horizontal="center" vertical="center"/>
    </xf>
    <xf numFmtId="39" fontId="14" fillId="0" borderId="3" xfId="1" applyNumberFormat="1" applyFont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/>
    <xf numFmtId="39" fontId="14" fillId="0" borderId="6" xfId="1" applyNumberFormat="1" applyFont="1" applyBorder="1" applyAlignment="1">
      <alignment horizontal="center" vertical="center"/>
    </xf>
    <xf numFmtId="39" fontId="14" fillId="0" borderId="5" xfId="1" applyNumberFormat="1" applyFont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/>
    <xf numFmtId="39" fontId="14" fillId="0" borderId="8" xfId="1" applyNumberFormat="1" applyFont="1" applyBorder="1" applyAlignment="1">
      <alignment horizontal="center" vertical="center"/>
    </xf>
    <xf numFmtId="39" fontId="14" fillId="0" borderId="7" xfId="1" applyNumberFormat="1" applyFont="1" applyBorder="1" applyAlignment="1">
      <alignment horizontal="center" vertical="center"/>
    </xf>
    <xf numFmtId="4" fontId="1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14" fillId="0" borderId="13" xfId="0" applyFont="1" applyFill="1" applyBorder="1" applyAlignment="1">
      <alignment horizontal="center" vertical="center"/>
    </xf>
    <xf numFmtId="0" fontId="14" fillId="0" borderId="3" xfId="0" applyFont="1" applyFill="1" applyBorder="1" applyAlignment="1"/>
    <xf numFmtId="0" fontId="14" fillId="0" borderId="14" xfId="0" applyFont="1" applyFill="1" applyBorder="1" applyAlignment="1">
      <alignment horizontal="center" vertical="center"/>
    </xf>
    <xf numFmtId="0" fontId="14" fillId="0" borderId="5" xfId="0" applyFont="1" applyFill="1" applyBorder="1" applyAlignment="1"/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/>
    <xf numFmtId="4" fontId="14" fillId="0" borderId="3" xfId="1" applyNumberFormat="1" applyFont="1" applyBorder="1" applyAlignment="1">
      <alignment horizontal="center" vertical="center"/>
    </xf>
    <xf numFmtId="39" fontId="14" fillId="0" borderId="3" xfId="0" applyNumberFormat="1" applyFont="1" applyFill="1" applyBorder="1" applyAlignment="1">
      <alignment horizontal="right" vertical="center"/>
    </xf>
    <xf numFmtId="4" fontId="14" fillId="0" borderId="5" xfId="1" applyNumberFormat="1" applyFont="1" applyBorder="1" applyAlignment="1">
      <alignment horizontal="center" vertical="center"/>
    </xf>
    <xf numFmtId="39" fontId="14" fillId="0" borderId="5" xfId="0" applyNumberFormat="1" applyFont="1" applyFill="1" applyBorder="1" applyAlignment="1">
      <alignment horizontal="right" vertical="center"/>
    </xf>
    <xf numFmtId="4" fontId="14" fillId="0" borderId="7" xfId="1" applyNumberFormat="1" applyFont="1" applyBorder="1" applyAlignment="1">
      <alignment horizontal="center" vertical="center"/>
    </xf>
    <xf numFmtId="39" fontId="14" fillId="0" borderId="7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4" fontId="14" fillId="0" borderId="0" xfId="1" applyNumberFormat="1" applyFont="1" applyBorder="1" applyAlignment="1">
      <alignment horizontal="center" vertical="center"/>
    </xf>
    <xf numFmtId="39" fontId="14" fillId="0" borderId="0" xfId="1" applyNumberFormat="1" applyFont="1" applyBorder="1" applyAlignment="1">
      <alignment horizontal="center" vertical="center"/>
    </xf>
    <xf numFmtId="39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176" fontId="14" fillId="0" borderId="0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77" fontId="14" fillId="0" borderId="2" xfId="1" applyNumberFormat="1" applyFont="1" applyBorder="1" applyAlignment="1"/>
    <xf numFmtId="0" fontId="16" fillId="0" borderId="9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177" fontId="16" fillId="0" borderId="2" xfId="1" applyNumberFormat="1" applyFont="1" applyBorder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177" fontId="16" fillId="0" borderId="0" xfId="1" applyNumberFormat="1" applyFont="1" applyBorder="1" applyAlignment="1"/>
    <xf numFmtId="176" fontId="1" fillId="0" borderId="0" xfId="0" applyNumberFormat="1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/>
    <xf numFmtId="39" fontId="14" fillId="0" borderId="11" xfId="1" applyNumberFormat="1" applyFont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1" fillId="0" borderId="11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" fontId="1" fillId="0" borderId="6" xfId="1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9" Type="http://schemas.openxmlformats.org/officeDocument/2006/relationships/styles" Target="styles.xml"/><Relationship Id="rId68" Type="http://schemas.openxmlformats.org/officeDocument/2006/relationships/sharedStrings" Target="sharedStrings.xml"/><Relationship Id="rId67" Type="http://schemas.openxmlformats.org/officeDocument/2006/relationships/theme" Target="theme/theme1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workbookViewId="0">
      <selection activeCell="A7" sqref="A7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45931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0</v>
      </c>
    </row>
    <row r="8" spans="1:1">
      <c r="A8" s="3" t="s">
        <v>1</v>
      </c>
    </row>
    <row r="9" spans="1:1">
      <c r="A9" s="3" t="s">
        <v>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69" t="s">
        <v>7</v>
      </c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3</v>
      </c>
      <c r="B20" s="9" t="s">
        <v>14</v>
      </c>
      <c r="C20" s="10" t="s">
        <v>15</v>
      </c>
      <c r="D20" s="11">
        <v>49995</v>
      </c>
      <c r="E20" s="12">
        <f>(D20*0.76)-4000</f>
        <v>33996.2</v>
      </c>
      <c r="F20" s="9" t="s">
        <v>16</v>
      </c>
      <c r="G20" s="13">
        <f>E20*A20</f>
        <v>101988.6</v>
      </c>
    </row>
    <row r="21" spans="1:7">
      <c r="A21" s="14"/>
      <c r="B21" s="14"/>
      <c r="C21" s="15" t="s">
        <v>17</v>
      </c>
      <c r="D21" s="16"/>
      <c r="E21" s="17"/>
      <c r="F21" s="14"/>
      <c r="G21" s="18"/>
    </row>
    <row r="22" ht="15" spans="1:7">
      <c r="A22" s="19"/>
      <c r="B22" s="19"/>
      <c r="C22" s="20" t="s">
        <v>18</v>
      </c>
      <c r="D22" s="21"/>
      <c r="E22" s="22"/>
      <c r="F22" s="19"/>
      <c r="G22" s="23"/>
    </row>
    <row r="23" spans="1:7">
      <c r="A23" s="9">
        <v>1</v>
      </c>
      <c r="B23" s="9" t="s">
        <v>14</v>
      </c>
      <c r="C23" s="10" t="s">
        <v>19</v>
      </c>
      <c r="D23" s="11">
        <v>41995</v>
      </c>
      <c r="E23" s="12">
        <f>(D23*0.76)-4000</f>
        <v>27916.2</v>
      </c>
      <c r="F23" s="9" t="s">
        <v>16</v>
      </c>
      <c r="G23" s="13">
        <f>E23*A23</f>
        <v>27916.2</v>
      </c>
    </row>
    <row r="24" spans="1:7">
      <c r="A24" s="14"/>
      <c r="B24" s="14"/>
      <c r="C24" s="15" t="s">
        <v>20</v>
      </c>
      <c r="D24" s="16"/>
      <c r="E24" s="17"/>
      <c r="F24" s="14"/>
      <c r="G24" s="18"/>
    </row>
    <row r="25" ht="15" spans="1:7">
      <c r="A25" s="19"/>
      <c r="B25" s="19"/>
      <c r="C25" s="20" t="s">
        <v>21</v>
      </c>
      <c r="D25" s="21"/>
      <c r="E25" s="22"/>
      <c r="F25" s="19"/>
      <c r="G25" s="23"/>
    </row>
    <row r="26" spans="1:7">
      <c r="A26" s="9">
        <v>2</v>
      </c>
      <c r="B26" s="9" t="s">
        <v>14</v>
      </c>
      <c r="C26" s="10" t="s">
        <v>22</v>
      </c>
      <c r="D26" s="11">
        <v>32995</v>
      </c>
      <c r="E26" s="12">
        <f>(D26*0.76)-4000</f>
        <v>21076.2</v>
      </c>
      <c r="F26" s="9" t="s">
        <v>16</v>
      </c>
      <c r="G26" s="13">
        <f>E26*A26</f>
        <v>42152.4</v>
      </c>
    </row>
    <row r="27" spans="1:7">
      <c r="A27" s="14"/>
      <c r="B27" s="14"/>
      <c r="C27" s="15" t="s">
        <v>20</v>
      </c>
      <c r="D27" s="16"/>
      <c r="E27" s="17"/>
      <c r="F27" s="14"/>
      <c r="G27" s="18"/>
    </row>
    <row r="28" ht="15" spans="1:7">
      <c r="A28" s="19"/>
      <c r="B28" s="19"/>
      <c r="C28" s="20" t="s">
        <v>23</v>
      </c>
      <c r="D28" s="21"/>
      <c r="E28" s="22"/>
      <c r="F28" s="19"/>
      <c r="G28" s="23"/>
    </row>
    <row r="29" spans="1:7">
      <c r="A29" s="9">
        <v>2</v>
      </c>
      <c r="B29" s="9" t="s">
        <v>14</v>
      </c>
      <c r="C29" s="10" t="s">
        <v>24</v>
      </c>
      <c r="D29" s="11">
        <v>29995</v>
      </c>
      <c r="E29" s="12">
        <f>(D29*0.76)-4000</f>
        <v>18796.2</v>
      </c>
      <c r="F29" s="9" t="s">
        <v>16</v>
      </c>
      <c r="G29" s="13">
        <f>E29*A29</f>
        <v>37592.4</v>
      </c>
    </row>
    <row r="30" spans="1:7">
      <c r="A30" s="14"/>
      <c r="B30" s="14"/>
      <c r="C30" s="15" t="s">
        <v>20</v>
      </c>
      <c r="D30" s="16"/>
      <c r="E30" s="17"/>
      <c r="F30" s="14"/>
      <c r="G30" s="18"/>
    </row>
    <row r="31" ht="15" spans="1:7">
      <c r="A31" s="19"/>
      <c r="B31" s="19"/>
      <c r="C31" s="20" t="s">
        <v>25</v>
      </c>
      <c r="D31" s="21"/>
      <c r="E31" s="22"/>
      <c r="F31" s="19"/>
      <c r="G31" s="23"/>
    </row>
    <row r="32" ht="15" spans="1:7">
      <c r="A32" s="49" t="s">
        <v>26</v>
      </c>
      <c r="B32" s="59"/>
      <c r="C32" s="59"/>
      <c r="D32" s="50"/>
      <c r="E32" s="51"/>
      <c r="F32" s="60" t="s">
        <v>16</v>
      </c>
      <c r="G32" s="53">
        <v>600</v>
      </c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SUM(G20:G32)</f>
        <v>210249.6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30</v>
      </c>
    </row>
    <row r="39" spans="2:2">
      <c r="B39" s="1" t="s">
        <v>31</v>
      </c>
    </row>
    <row r="40" spans="2:2">
      <c r="B40" s="1" t="s">
        <v>32</v>
      </c>
    </row>
    <row r="41" spans="2:2">
      <c r="B41" s="1" t="s">
        <v>33</v>
      </c>
    </row>
    <row r="43" spans="1:1">
      <c r="A43" s="1" t="s">
        <v>34</v>
      </c>
    </row>
    <row r="44" customFormat="1" ht="15" spans="2:2">
      <c r="B44" s="1" t="s">
        <v>35</v>
      </c>
    </row>
    <row r="45" s="2" customFormat="1" spans="2:2">
      <c r="B45" s="1"/>
    </row>
    <row r="46" spans="1:1">
      <c r="A46" s="1" t="s">
        <v>36</v>
      </c>
    </row>
    <row r="47" spans="2:2">
      <c r="B47" s="1" t="s">
        <v>37</v>
      </c>
    </row>
    <row r="48" s="2" customFormat="1" spans="2:2">
      <c r="B48" s="43"/>
    </row>
    <row r="49" spans="2:2">
      <c r="B49" s="1" t="s">
        <v>38</v>
      </c>
    </row>
    <row r="51" spans="2:2">
      <c r="B51" s="1" t="s">
        <v>39</v>
      </c>
    </row>
    <row r="53" spans="2:2">
      <c r="B53" s="45" t="s">
        <v>40</v>
      </c>
    </row>
    <row r="54" spans="2:2">
      <c r="B54" s="45"/>
    </row>
    <row r="55" spans="2:2">
      <c r="B55" s="45"/>
    </row>
    <row r="56" spans="2:2">
      <c r="B56" s="45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50</v>
      </c>
      <c r="D74" s="1" t="s">
        <v>51</v>
      </c>
      <c r="E74" s="1" t="s">
        <v>52</v>
      </c>
    </row>
    <row r="75" spans="1:5">
      <c r="A75" s="1" t="s">
        <v>53</v>
      </c>
      <c r="E75" s="1" t="s">
        <v>54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36" workbookViewId="0">
      <selection activeCell="C51" sqref="C51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45939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143</v>
      </c>
    </row>
    <row r="8" spans="1:1">
      <c r="A8" s="1" t="s">
        <v>144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126" t="s">
        <v>14</v>
      </c>
      <c r="C20" s="29" t="s">
        <v>145</v>
      </c>
      <c r="D20" s="30">
        <v>10695</v>
      </c>
      <c r="E20" s="12">
        <f>(D20*0.76)-400</f>
        <v>7728.2</v>
      </c>
      <c r="F20" s="9" t="s">
        <v>16</v>
      </c>
      <c r="G20" s="31">
        <f>E20*A20</f>
        <v>7728.2</v>
      </c>
    </row>
    <row r="21" spans="1:7">
      <c r="A21" s="14"/>
      <c r="B21" s="127"/>
      <c r="C21" s="32" t="s">
        <v>146</v>
      </c>
      <c r="D21" s="33"/>
      <c r="E21" s="17"/>
      <c r="F21" s="14"/>
      <c r="G21" s="34"/>
    </row>
    <row r="22" spans="1:7">
      <c r="A22" s="14"/>
      <c r="B22" s="127"/>
      <c r="C22" s="32" t="s">
        <v>147</v>
      </c>
      <c r="D22" s="33"/>
      <c r="E22" s="17"/>
      <c r="F22" s="14"/>
      <c r="G22" s="34"/>
    </row>
    <row r="23" ht="15" spans="1:7">
      <c r="A23" s="19"/>
      <c r="B23" s="128"/>
      <c r="C23" s="35" t="s">
        <v>148</v>
      </c>
      <c r="D23" s="36"/>
      <c r="E23" s="22"/>
      <c r="F23" s="19"/>
      <c r="G23" s="37"/>
    </row>
    <row r="24" spans="1:7">
      <c r="A24" s="9">
        <v>1</v>
      </c>
      <c r="B24" s="9" t="s">
        <v>14</v>
      </c>
      <c r="C24" s="10" t="s">
        <v>24</v>
      </c>
      <c r="D24" s="11">
        <v>29995</v>
      </c>
      <c r="E24" s="12">
        <f>(D24*0.76)-4000</f>
        <v>18796.2</v>
      </c>
      <c r="F24" s="9" t="s">
        <v>16</v>
      </c>
      <c r="G24" s="13">
        <f>E24*A24</f>
        <v>18796.2</v>
      </c>
    </row>
    <row r="25" spans="1:7">
      <c r="A25" s="14"/>
      <c r="B25" s="14"/>
      <c r="C25" s="15" t="s">
        <v>20</v>
      </c>
      <c r="D25" s="16"/>
      <c r="E25" s="17"/>
      <c r="F25" s="14"/>
      <c r="G25" s="18"/>
    </row>
    <row r="26" ht="15" spans="1:7">
      <c r="A26" s="19"/>
      <c r="B26" s="19"/>
      <c r="C26" s="20" t="s">
        <v>25</v>
      </c>
      <c r="D26" s="21"/>
      <c r="E26" s="22"/>
      <c r="F26" s="19"/>
      <c r="G26" s="23"/>
    </row>
    <row r="27" ht="15" spans="1:7">
      <c r="A27" s="49" t="s">
        <v>26</v>
      </c>
      <c r="B27" s="59"/>
      <c r="C27" s="59"/>
      <c r="D27" s="50"/>
      <c r="E27" s="51"/>
      <c r="F27" s="60" t="s">
        <v>16</v>
      </c>
      <c r="G27" s="53">
        <v>600</v>
      </c>
    </row>
    <row r="28" ht="17.25" spans="1:7">
      <c r="A28" s="24" t="s">
        <v>27</v>
      </c>
      <c r="B28" s="38"/>
      <c r="C28" s="38"/>
      <c r="D28" s="25"/>
      <c r="E28" s="26"/>
      <c r="F28" s="39" t="s">
        <v>16</v>
      </c>
      <c r="G28" s="28">
        <f>SUM(G20:G27)</f>
        <v>27124.4</v>
      </c>
    </row>
    <row r="29" ht="16.5" spans="1:7">
      <c r="A29" s="40"/>
      <c r="B29" s="40"/>
      <c r="C29" s="40"/>
      <c r="D29" s="40"/>
      <c r="E29" s="40"/>
      <c r="F29" s="41"/>
      <c r="G29" s="42"/>
    </row>
    <row r="30" spans="1:1">
      <c r="A30" s="1" t="s">
        <v>28</v>
      </c>
    </row>
    <row r="31" spans="2:2">
      <c r="B31" s="1" t="s">
        <v>29</v>
      </c>
    </row>
    <row r="33" spans="1:1">
      <c r="A33" s="1" t="s">
        <v>30</v>
      </c>
    </row>
    <row r="34" spans="2:2">
      <c r="B34" s="1" t="s">
        <v>149</v>
      </c>
    </row>
    <row r="35" spans="2:2">
      <c r="B35" s="1" t="s">
        <v>150</v>
      </c>
    </row>
    <row r="36" spans="2:2">
      <c r="B36" s="1" t="s">
        <v>32</v>
      </c>
    </row>
    <row r="37" spans="2:2">
      <c r="B37" s="1" t="s">
        <v>33</v>
      </c>
    </row>
    <row r="39" spans="1:1">
      <c r="A39" s="1" t="s">
        <v>34</v>
      </c>
    </row>
    <row r="40" customFormat="1" ht="15" spans="2:2">
      <c r="B40" s="1" t="s">
        <v>151</v>
      </c>
    </row>
    <row r="41" customFormat="1" ht="15" spans="2:2">
      <c r="B41" s="1" t="s">
        <v>35</v>
      </c>
    </row>
    <row r="42" s="2" customFormat="1" spans="2:2">
      <c r="B42" s="1"/>
    </row>
    <row r="43" spans="1:1">
      <c r="A43" s="1" t="s">
        <v>36</v>
      </c>
    </row>
    <row r="44" spans="2:2">
      <c r="B44" s="1" t="s">
        <v>37</v>
      </c>
    </row>
    <row r="45" s="2" customFormat="1" spans="2:2">
      <c r="B45" s="43"/>
    </row>
    <row r="46" spans="2:2">
      <c r="B46" s="1" t="s">
        <v>38</v>
      </c>
    </row>
    <row r="48" spans="2:2">
      <c r="B48" s="1" t="s">
        <v>39</v>
      </c>
    </row>
    <row r="50" spans="2:2">
      <c r="B50" s="45" t="s">
        <v>152</v>
      </c>
    </row>
    <row r="51" spans="2:3">
      <c r="B51" s="45"/>
      <c r="C51" s="45" t="s">
        <v>153</v>
      </c>
    </row>
    <row r="52" spans="2:2">
      <c r="B52" s="45"/>
    </row>
    <row r="53" spans="2:2">
      <c r="B53" s="45"/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44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154</v>
      </c>
      <c r="D71" s="1" t="s">
        <v>51</v>
      </c>
      <c r="E71" s="1" t="s">
        <v>52</v>
      </c>
    </row>
    <row r="72" spans="1:5">
      <c r="A72" s="1" t="s">
        <v>155</v>
      </c>
      <c r="E72" s="1" t="s">
        <v>54</v>
      </c>
    </row>
  </sheetData>
  <mergeCells count="15">
    <mergeCell ref="A4:B4"/>
    <mergeCell ref="A27:E27"/>
    <mergeCell ref="A28:E28"/>
    <mergeCell ref="A20:A23"/>
    <mergeCell ref="A24:A26"/>
    <mergeCell ref="B20:B23"/>
    <mergeCell ref="B24:B26"/>
    <mergeCell ref="D20:D23"/>
    <mergeCell ref="D24:D26"/>
    <mergeCell ref="E20:E23"/>
    <mergeCell ref="E24:E26"/>
    <mergeCell ref="F20:F23"/>
    <mergeCell ref="F24:F26"/>
    <mergeCell ref="G20:G23"/>
    <mergeCell ref="G24:G26"/>
  </mergeCells>
  <pageMargins left="0.393055555555556" right="0.17" top="0.84" bottom="0.629861111111111" header="0.5" footer="0.196527777777778"/>
  <pageSetup paperSize="1" scale="68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7" workbookViewId="0">
      <selection activeCell="C25" sqref="C25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45940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143</v>
      </c>
    </row>
    <row r="8" spans="1:1">
      <c r="A8" s="1" t="s">
        <v>156</v>
      </c>
    </row>
    <row r="9" spans="1:1">
      <c r="A9" s="1" t="s">
        <v>144</v>
      </c>
    </row>
    <row r="10" spans="1:1">
      <c r="A10" s="1" t="s">
        <v>157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158</v>
      </c>
    </row>
    <row r="20" ht="15" spans="3:3">
      <c r="C20" s="43"/>
    </row>
    <row r="21" ht="25.5" customHeight="1" spans="1:7">
      <c r="A21" s="5" t="s">
        <v>8</v>
      </c>
      <c r="B21" s="5" t="s">
        <v>9</v>
      </c>
      <c r="C21" s="5" t="s">
        <v>10</v>
      </c>
      <c r="D21" s="5" t="s">
        <v>11</v>
      </c>
      <c r="E21" s="6" t="s">
        <v>12</v>
      </c>
      <c r="F21" s="7"/>
      <c r="G21" s="8" t="s">
        <v>13</v>
      </c>
    </row>
    <row r="22" spans="1:7">
      <c r="A22" s="9">
        <v>1</v>
      </c>
      <c r="B22" s="9" t="s">
        <v>14</v>
      </c>
      <c r="C22" s="10" t="s">
        <v>19</v>
      </c>
      <c r="D22" s="11">
        <v>41995</v>
      </c>
      <c r="E22" s="12">
        <f>(D22*0.76)-4000</f>
        <v>27916.2</v>
      </c>
      <c r="F22" s="9" t="s">
        <v>16</v>
      </c>
      <c r="G22" s="13">
        <f>E22*A22</f>
        <v>27916.2</v>
      </c>
    </row>
    <row r="23" spans="1:7">
      <c r="A23" s="14"/>
      <c r="B23" s="14"/>
      <c r="C23" s="15" t="s">
        <v>20</v>
      </c>
      <c r="D23" s="16"/>
      <c r="E23" s="17"/>
      <c r="F23" s="14"/>
      <c r="G23" s="18"/>
    </row>
    <row r="24" ht="15" spans="1:7">
      <c r="A24" s="19"/>
      <c r="B24" s="19"/>
      <c r="C24" s="20" t="s">
        <v>21</v>
      </c>
      <c r="D24" s="21"/>
      <c r="E24" s="22"/>
      <c r="F24" s="19"/>
      <c r="G24" s="23"/>
    </row>
    <row r="25" spans="1:7">
      <c r="A25" s="9">
        <v>1</v>
      </c>
      <c r="B25" s="9" t="s">
        <v>14</v>
      </c>
      <c r="C25" s="29" t="s">
        <v>159</v>
      </c>
      <c r="D25" s="30">
        <v>24995</v>
      </c>
      <c r="E25" s="12">
        <f>(D25*0.76)-800</f>
        <v>18196.2</v>
      </c>
      <c r="F25" s="9" t="s">
        <v>16</v>
      </c>
      <c r="G25" s="31">
        <f>E25*A25</f>
        <v>18196.2</v>
      </c>
    </row>
    <row r="26" spans="1:7">
      <c r="A26" s="14"/>
      <c r="B26" s="14"/>
      <c r="C26" s="32" t="s">
        <v>160</v>
      </c>
      <c r="D26" s="33"/>
      <c r="E26" s="17"/>
      <c r="F26" s="14"/>
      <c r="G26" s="34"/>
    </row>
    <row r="27" spans="1:7">
      <c r="A27" s="14"/>
      <c r="B27" s="14"/>
      <c r="C27" s="32" t="s">
        <v>161</v>
      </c>
      <c r="D27" s="33"/>
      <c r="E27" s="17"/>
      <c r="F27" s="14"/>
      <c r="G27" s="34"/>
    </row>
    <row r="28" ht="15" spans="1:7">
      <c r="A28" s="19"/>
      <c r="B28" s="19"/>
      <c r="C28" s="35" t="s">
        <v>162</v>
      </c>
      <c r="D28" s="36"/>
      <c r="E28" s="22"/>
      <c r="F28" s="19"/>
      <c r="G28" s="37"/>
    </row>
    <row r="29" ht="17.25" spans="1:7">
      <c r="A29" s="24" t="s">
        <v>27</v>
      </c>
      <c r="B29" s="38"/>
      <c r="C29" s="38"/>
      <c r="D29" s="25"/>
      <c r="E29" s="26"/>
      <c r="F29" s="39" t="s">
        <v>16</v>
      </c>
      <c r="G29" s="28">
        <f>SUM(G22:G28)</f>
        <v>46112.4</v>
      </c>
    </row>
    <row r="30" ht="15" spans="1:7">
      <c r="A30" s="54" t="s">
        <v>163</v>
      </c>
      <c r="B30" s="55"/>
      <c r="C30" s="56"/>
      <c r="D30" s="57"/>
      <c r="E30" s="21"/>
      <c r="F30" s="19" t="s">
        <v>16</v>
      </c>
      <c r="G30" s="58">
        <v>27375</v>
      </c>
    </row>
    <row r="31" ht="15" spans="1:7">
      <c r="A31" s="49" t="s">
        <v>26</v>
      </c>
      <c r="B31" s="59"/>
      <c r="C31" s="59"/>
      <c r="D31" s="50"/>
      <c r="E31" s="51"/>
      <c r="F31" s="60" t="s">
        <v>16</v>
      </c>
      <c r="G31" s="53">
        <v>600</v>
      </c>
    </row>
    <row r="32" ht="17.25" spans="1:7">
      <c r="A32" s="24" t="s">
        <v>27</v>
      </c>
      <c r="B32" s="38"/>
      <c r="C32" s="38"/>
      <c r="D32" s="25"/>
      <c r="E32" s="26"/>
      <c r="F32" s="39" t="s">
        <v>16</v>
      </c>
      <c r="G32" s="28">
        <f>SUM(G29:G31)</f>
        <v>74087.4</v>
      </c>
    </row>
    <row r="33" ht="16.5" spans="1:7">
      <c r="A33" s="40"/>
      <c r="B33" s="40"/>
      <c r="C33" s="40"/>
      <c r="D33" s="40"/>
      <c r="E33" s="40"/>
      <c r="F33" s="41"/>
      <c r="G33" s="42"/>
    </row>
    <row r="34" spans="1:1">
      <c r="A34" s="1" t="s">
        <v>28</v>
      </c>
    </row>
    <row r="35" spans="2:2">
      <c r="B35" s="1" t="s">
        <v>29</v>
      </c>
    </row>
    <row r="37" spans="1:1">
      <c r="A37" s="1" t="s">
        <v>34</v>
      </c>
    </row>
    <row r="38" customFormat="1" ht="15" spans="2:2">
      <c r="B38" s="1" t="s">
        <v>35</v>
      </c>
    </row>
    <row r="39" customFormat="1" ht="15" spans="2:2">
      <c r="B39" s="1" t="s">
        <v>151</v>
      </c>
    </row>
    <row r="40" s="2" customFormat="1" spans="2:2">
      <c r="B40" s="1"/>
    </row>
    <row r="41" spans="1:1">
      <c r="A41" s="1" t="s">
        <v>36</v>
      </c>
    </row>
    <row r="42" spans="2:2">
      <c r="B42" s="1" t="s">
        <v>37</v>
      </c>
    </row>
    <row r="43" customFormat="1" ht="15" spans="2:2">
      <c r="B43" s="43" t="s">
        <v>92</v>
      </c>
    </row>
    <row r="44" customFormat="1" ht="15" spans="2:2">
      <c r="B44" s="61" t="s">
        <v>93</v>
      </c>
    </row>
    <row r="45" s="2" customFormat="1" spans="2:2">
      <c r="B45" s="43"/>
    </row>
    <row r="46" spans="2:2">
      <c r="B46" s="1" t="s">
        <v>38</v>
      </c>
    </row>
    <row r="48" spans="2:2">
      <c r="B48" s="1" t="s">
        <v>39</v>
      </c>
    </row>
    <row r="51" spans="2:2">
      <c r="B51" s="45"/>
    </row>
    <row r="52" spans="2:2">
      <c r="B52" s="45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44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164</v>
      </c>
      <c r="D70" s="1" t="s">
        <v>51</v>
      </c>
      <c r="E70" s="1" t="s">
        <v>52</v>
      </c>
    </row>
    <row r="71" spans="1:5">
      <c r="A71" s="1" t="s">
        <v>155</v>
      </c>
      <c r="E71" s="1" t="s">
        <v>54</v>
      </c>
    </row>
  </sheetData>
  <mergeCells count="16">
    <mergeCell ref="A4:B4"/>
    <mergeCell ref="A29:E29"/>
    <mergeCell ref="A31:E31"/>
    <mergeCell ref="A32:E32"/>
    <mergeCell ref="A22:A24"/>
    <mergeCell ref="A25:A28"/>
    <mergeCell ref="B22:B24"/>
    <mergeCell ref="B25:B28"/>
    <mergeCell ref="D22:D24"/>
    <mergeCell ref="D25:D28"/>
    <mergeCell ref="E22:E24"/>
    <mergeCell ref="E25:E28"/>
    <mergeCell ref="F22:F24"/>
    <mergeCell ref="F25:F28"/>
    <mergeCell ref="G22:G24"/>
    <mergeCell ref="G25:G28"/>
  </mergeCells>
  <pageMargins left="0.393055555555556" right="0.17" top="0.84" bottom="0.629861111111111" header="0.5" footer="0.196527777777778"/>
  <pageSetup paperSize="1" scale="68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5"/>
  <sheetViews>
    <sheetView topLeftCell="A21" workbookViewId="0">
      <selection activeCell="C42" sqref="C42"/>
    </sheetView>
  </sheetViews>
  <sheetFormatPr defaultColWidth="9.1047619047619" defaultRowHeight="14.25"/>
  <cols>
    <col min="1" max="1" width="6.55238095238095" style="1" customWidth="1"/>
    <col min="2" max="2" width="11.552380952381" style="1" customWidth="1"/>
    <col min="3" max="3" width="54.4380952380952" style="1" customWidth="1"/>
    <col min="4" max="4" width="12.1047619047619" style="1" customWidth="1"/>
    <col min="5" max="5" width="12.552380952381" style="1" customWidth="1"/>
    <col min="6" max="6" width="14.8857142857143" style="1" customWidth="1"/>
    <col min="7" max="7" width="5.66666666666667" style="1" customWidth="1"/>
    <col min="8" max="8" width="15.1047619047619" style="1" customWidth="1"/>
    <col min="9" max="9" width="11.1047619047619" style="1" customWidth="1"/>
    <col min="10" max="16384" width="9.1047619047619" style="1"/>
  </cols>
  <sheetData>
    <row r="4" spans="1:2">
      <c r="A4" s="3">
        <v>45939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165</v>
      </c>
      <c r="B7" s="3"/>
    </row>
    <row r="8" spans="1:2">
      <c r="A8" s="3" t="s">
        <v>166</v>
      </c>
      <c r="B8" s="3"/>
    </row>
    <row r="9" spans="1:2">
      <c r="A9" s="3"/>
      <c r="B9" s="3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1:8">
      <c r="A18" s="141"/>
      <c r="B18" s="141"/>
      <c r="C18" s="141"/>
      <c r="D18" s="141"/>
      <c r="E18" s="141"/>
      <c r="F18" s="142"/>
      <c r="G18" s="143"/>
      <c r="H18" s="141"/>
    </row>
    <row r="19" ht="25.5" customHeight="1" spans="1:8">
      <c r="A19" s="5" t="s">
        <v>8</v>
      </c>
      <c r="B19" s="5" t="s">
        <v>9</v>
      </c>
      <c r="C19" s="5" t="s">
        <v>10</v>
      </c>
      <c r="D19" s="5" t="s">
        <v>11</v>
      </c>
      <c r="E19" s="5" t="s">
        <v>167</v>
      </c>
      <c r="F19" s="6" t="s">
        <v>12</v>
      </c>
      <c r="G19" s="7"/>
      <c r="H19" s="8" t="s">
        <v>13</v>
      </c>
    </row>
    <row r="20" spans="1:8">
      <c r="A20" s="9">
        <v>7</v>
      </c>
      <c r="B20" s="126" t="s">
        <v>14</v>
      </c>
      <c r="C20" s="29" t="s">
        <v>145</v>
      </c>
      <c r="D20" s="30">
        <v>10695</v>
      </c>
      <c r="E20" s="11">
        <f>D20/1.12</f>
        <v>9549.10714285714</v>
      </c>
      <c r="F20" s="12">
        <f>(E20*0.76)-400</f>
        <v>6857.32142857143</v>
      </c>
      <c r="G20" s="9" t="s">
        <v>16</v>
      </c>
      <c r="H20" s="13">
        <f>F20*A20</f>
        <v>48001.25</v>
      </c>
    </row>
    <row r="21" spans="1:8">
      <c r="A21" s="14"/>
      <c r="B21" s="127"/>
      <c r="C21" s="32" t="s">
        <v>146</v>
      </c>
      <c r="D21" s="33"/>
      <c r="E21" s="16"/>
      <c r="F21" s="17"/>
      <c r="G21" s="14"/>
      <c r="H21" s="18"/>
    </row>
    <row r="22" spans="1:8">
      <c r="A22" s="14"/>
      <c r="B22" s="127"/>
      <c r="C22" s="32" t="s">
        <v>147</v>
      </c>
      <c r="D22" s="33"/>
      <c r="E22" s="16"/>
      <c r="F22" s="17"/>
      <c r="G22" s="14"/>
      <c r="H22" s="18"/>
    </row>
    <row r="23" ht="15" spans="1:8">
      <c r="A23" s="19"/>
      <c r="B23" s="128"/>
      <c r="C23" s="35" t="s">
        <v>148</v>
      </c>
      <c r="D23" s="36"/>
      <c r="E23" s="21"/>
      <c r="F23" s="22"/>
      <c r="G23" s="19"/>
      <c r="H23" s="23"/>
    </row>
    <row r="24" ht="17.25" spans="1:8">
      <c r="A24" s="24" t="s">
        <v>27</v>
      </c>
      <c r="B24" s="38"/>
      <c r="C24" s="38"/>
      <c r="D24" s="25"/>
      <c r="E24" s="25"/>
      <c r="F24" s="26"/>
      <c r="G24" s="27" t="s">
        <v>16</v>
      </c>
      <c r="H24" s="28">
        <f>SUM(H20:H23)</f>
        <v>48001.25</v>
      </c>
    </row>
    <row r="25" ht="16.5" spans="1:9">
      <c r="A25" s="40"/>
      <c r="B25" s="40"/>
      <c r="C25" s="40"/>
      <c r="D25" s="40"/>
      <c r="E25" s="40"/>
      <c r="F25" s="40"/>
      <c r="G25" s="41"/>
      <c r="H25" s="42"/>
      <c r="I25" s="2"/>
    </row>
    <row r="26" spans="1:9">
      <c r="A26" s="1" t="s">
        <v>28</v>
      </c>
      <c r="I26" s="2"/>
    </row>
    <row r="27" spans="2:9">
      <c r="B27" s="1" t="s">
        <v>29</v>
      </c>
      <c r="I27" s="2"/>
    </row>
    <row r="28" spans="9:9">
      <c r="I28" s="2"/>
    </row>
    <row r="29" spans="1:9">
      <c r="A29" s="1" t="s">
        <v>30</v>
      </c>
      <c r="I29" s="2"/>
    </row>
    <row r="30" spans="2:9">
      <c r="B30" s="1" t="s">
        <v>139</v>
      </c>
      <c r="I30" s="2"/>
    </row>
    <row r="31" spans="9:9">
      <c r="I31" s="2"/>
    </row>
    <row r="32" spans="1:1">
      <c r="A32" s="1" t="s">
        <v>34</v>
      </c>
    </row>
    <row r="33" customFormat="1" ht="15" spans="1:9">
      <c r="A33" s="2"/>
      <c r="B33" s="1" t="s">
        <v>151</v>
      </c>
      <c r="I33" s="1"/>
    </row>
    <row r="35" spans="1:1">
      <c r="A35" s="1" t="s">
        <v>36</v>
      </c>
    </row>
    <row r="36" spans="2:2">
      <c r="B36" s="1" t="s">
        <v>168</v>
      </c>
    </row>
    <row r="38" spans="2:2">
      <c r="B38" s="1" t="s">
        <v>38</v>
      </c>
    </row>
    <row r="40" spans="2:2">
      <c r="B40" s="1" t="s">
        <v>39</v>
      </c>
    </row>
    <row r="42" spans="3:3">
      <c r="C42" s="45" t="s">
        <v>153</v>
      </c>
    </row>
    <row r="47" spans="1:1">
      <c r="A47" s="1" t="s">
        <v>41</v>
      </c>
    </row>
    <row r="50" spans="1:1">
      <c r="A50" s="1" t="s">
        <v>42</v>
      </c>
    </row>
    <row r="51" spans="1:1">
      <c r="A51" s="1" t="s">
        <v>43</v>
      </c>
    </row>
    <row r="54" spans="1:4">
      <c r="A54" s="1" t="s">
        <v>72</v>
      </c>
      <c r="D54" s="1" t="s">
        <v>45</v>
      </c>
    </row>
    <row r="57" spans="1:4">
      <c r="A57" s="1" t="s">
        <v>46</v>
      </c>
      <c r="D57" s="1" t="s">
        <v>47</v>
      </c>
    </row>
    <row r="58" spans="1:4">
      <c r="A58" s="1" t="s">
        <v>48</v>
      </c>
      <c r="D58" s="1" t="s">
        <v>49</v>
      </c>
    </row>
    <row r="64" spans="1:6">
      <c r="A64" s="1" t="s">
        <v>169</v>
      </c>
      <c r="D64" s="1" t="s">
        <v>51</v>
      </c>
      <c r="F64" s="1" t="s">
        <v>52</v>
      </c>
    </row>
    <row r="65" spans="1:6">
      <c r="A65" s="1" t="s">
        <v>170</v>
      </c>
      <c r="F65" s="1" t="s">
        <v>54</v>
      </c>
    </row>
  </sheetData>
  <mergeCells count="9">
    <mergeCell ref="A4:B4"/>
    <mergeCell ref="A24:F24"/>
    <mergeCell ref="A20:A23"/>
    <mergeCell ref="B20:B23"/>
    <mergeCell ref="D20:D23"/>
    <mergeCell ref="E20:E23"/>
    <mergeCell ref="F20:F23"/>
    <mergeCell ref="G20:G23"/>
    <mergeCell ref="H20:H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C20" sqref="C2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45940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171</v>
      </c>
    </row>
    <row r="8" s="1" customFormat="1" spans="1:1">
      <c r="A8" s="1" t="s">
        <v>172</v>
      </c>
    </row>
    <row r="9" s="1" customFormat="1" spans="1:1">
      <c r="A9" s="1" t="s">
        <v>173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6</v>
      </c>
    </row>
    <row r="18" ht="15" spans="3:3">
      <c r="C18" s="69" t="s">
        <v>7</v>
      </c>
    </row>
    <row r="19" s="1" customFormat="1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="1" customFormat="1" spans="1:7">
      <c r="A20" s="9">
        <v>1</v>
      </c>
      <c r="B20" s="9" t="s">
        <v>14</v>
      </c>
      <c r="C20" s="29" t="s">
        <v>174</v>
      </c>
      <c r="D20" s="30">
        <v>27995</v>
      </c>
      <c r="E20" s="12">
        <f>(D20*0.76)-1000</f>
        <v>20276.2</v>
      </c>
      <c r="F20" s="9" t="s">
        <v>16</v>
      </c>
      <c r="G20" s="31">
        <f>E20*A20</f>
        <v>20276.2</v>
      </c>
    </row>
    <row r="21" s="1" customFormat="1" spans="1:7">
      <c r="A21" s="14"/>
      <c r="B21" s="14"/>
      <c r="C21" s="32" t="s">
        <v>160</v>
      </c>
      <c r="D21" s="33"/>
      <c r="E21" s="17"/>
      <c r="F21" s="14"/>
      <c r="G21" s="34"/>
    </row>
    <row r="22" s="1" customFormat="1" spans="1:7">
      <c r="A22" s="14"/>
      <c r="B22" s="14"/>
      <c r="C22" s="32" t="s">
        <v>175</v>
      </c>
      <c r="D22" s="33"/>
      <c r="E22" s="17"/>
      <c r="F22" s="14"/>
      <c r="G22" s="34"/>
    </row>
    <row r="23" s="1" customFormat="1" ht="15" spans="1:7">
      <c r="A23" s="19"/>
      <c r="B23" s="19"/>
      <c r="C23" s="35" t="s">
        <v>162</v>
      </c>
      <c r="D23" s="36"/>
      <c r="E23" s="22"/>
      <c r="F23" s="19"/>
      <c r="G23" s="37"/>
    </row>
    <row r="24" s="1" customFormat="1" ht="15" spans="1:7">
      <c r="A24" s="49" t="s">
        <v>26</v>
      </c>
      <c r="B24" s="59"/>
      <c r="C24" s="59"/>
      <c r="D24" s="50"/>
      <c r="E24" s="51"/>
      <c r="F24" s="52" t="s">
        <v>16</v>
      </c>
      <c r="G24" s="53">
        <v>600</v>
      </c>
    </row>
    <row r="25" s="1" customFormat="1" ht="17.25" spans="1:7">
      <c r="A25" s="24" t="s">
        <v>27</v>
      </c>
      <c r="B25" s="38"/>
      <c r="C25" s="38"/>
      <c r="D25" s="25"/>
      <c r="E25" s="26"/>
      <c r="F25" s="39" t="s">
        <v>16</v>
      </c>
      <c r="G25" s="28">
        <f>SUM(G20:G24)</f>
        <v>20876.2</v>
      </c>
    </row>
    <row r="26" s="1" customFormat="1" ht="16.5" spans="1:7">
      <c r="A26" s="40"/>
      <c r="B26" s="40"/>
      <c r="C26" s="40"/>
      <c r="D26" s="40"/>
      <c r="E26" s="40"/>
      <c r="F26" s="41"/>
      <c r="G26" s="42"/>
    </row>
    <row r="27" s="1" customFormat="1" ht="15" spans="3:3">
      <c r="C27" s="69" t="s">
        <v>55</v>
      </c>
    </row>
    <row r="28" s="1" customFormat="1" ht="25.5" customHeight="1" spans="1:7">
      <c r="A28" s="5" t="s">
        <v>8</v>
      </c>
      <c r="B28" s="5" t="s">
        <v>9</v>
      </c>
      <c r="C28" s="5" t="s">
        <v>10</v>
      </c>
      <c r="D28" s="5" t="s">
        <v>11</v>
      </c>
      <c r="E28" s="6" t="s">
        <v>12</v>
      </c>
      <c r="F28" s="7"/>
      <c r="G28" s="8" t="s">
        <v>13</v>
      </c>
    </row>
    <row r="29" s="1" customFormat="1" spans="1:7">
      <c r="A29" s="9">
        <v>1</v>
      </c>
      <c r="B29" s="126" t="s">
        <v>14</v>
      </c>
      <c r="C29" s="29" t="s">
        <v>176</v>
      </c>
      <c r="D29" s="30">
        <v>32995</v>
      </c>
      <c r="E29" s="12">
        <f>(D29*0.76)-1300</f>
        <v>23776.2</v>
      </c>
      <c r="F29" s="9" t="s">
        <v>16</v>
      </c>
      <c r="G29" s="31">
        <f>E29*A29</f>
        <v>23776.2</v>
      </c>
    </row>
    <row r="30" s="1" customFormat="1" spans="1:7">
      <c r="A30" s="14"/>
      <c r="B30" s="127"/>
      <c r="C30" s="32" t="s">
        <v>177</v>
      </c>
      <c r="D30" s="33"/>
      <c r="E30" s="17"/>
      <c r="F30" s="14"/>
      <c r="G30" s="34"/>
    </row>
    <row r="31" s="1" customFormat="1" spans="1:7">
      <c r="A31" s="14"/>
      <c r="B31" s="127"/>
      <c r="C31" s="32" t="s">
        <v>178</v>
      </c>
      <c r="D31" s="33"/>
      <c r="E31" s="17"/>
      <c r="F31" s="14"/>
      <c r="G31" s="34"/>
    </row>
    <row r="32" s="1" customFormat="1" ht="15" spans="1:7">
      <c r="A32" s="19"/>
      <c r="B32" s="128"/>
      <c r="C32" s="35" t="s">
        <v>179</v>
      </c>
      <c r="D32" s="36"/>
      <c r="E32" s="22"/>
      <c r="F32" s="19"/>
      <c r="G32" s="37"/>
    </row>
    <row r="33" s="1" customFormat="1" ht="15" spans="1:7">
      <c r="A33" s="49" t="s">
        <v>26</v>
      </c>
      <c r="B33" s="59"/>
      <c r="C33" s="59"/>
      <c r="D33" s="50"/>
      <c r="E33" s="51"/>
      <c r="F33" s="52" t="s">
        <v>16</v>
      </c>
      <c r="G33" s="53">
        <v>600</v>
      </c>
    </row>
    <row r="34" s="1" customFormat="1" ht="17.25" spans="1:7">
      <c r="A34" s="24" t="s">
        <v>27</v>
      </c>
      <c r="B34" s="38"/>
      <c r="C34" s="38"/>
      <c r="D34" s="25"/>
      <c r="E34" s="26"/>
      <c r="F34" s="39" t="s">
        <v>16</v>
      </c>
      <c r="G34" s="28">
        <f>SUM(G29:G33)</f>
        <v>24376.2</v>
      </c>
    </row>
    <row r="35" s="1" customFormat="1" ht="16.5" spans="1:7">
      <c r="A35" s="40"/>
      <c r="B35" s="40"/>
      <c r="C35" s="40"/>
      <c r="D35" s="40"/>
      <c r="E35" s="40"/>
      <c r="F35" s="41"/>
      <c r="G35" s="42"/>
    </row>
    <row r="36" s="1" customFormat="1" spans="1:1">
      <c r="A36" s="1" t="s">
        <v>28</v>
      </c>
    </row>
    <row r="37" s="1" customFormat="1" spans="2:2">
      <c r="B37" s="1" t="s">
        <v>29</v>
      </c>
    </row>
    <row r="39" s="1" customFormat="1" spans="1:1">
      <c r="A39" s="1" t="s">
        <v>30</v>
      </c>
    </row>
    <row r="40" s="2" customFormat="1" spans="2:2">
      <c r="B40" s="1" t="s">
        <v>139</v>
      </c>
    </row>
    <row r="42" s="1" customFormat="1" spans="1:1">
      <c r="A42" s="1" t="s">
        <v>34</v>
      </c>
    </row>
    <row r="43" s="2" customFormat="1" spans="2:2">
      <c r="B43" s="1" t="s">
        <v>140</v>
      </c>
    </row>
    <row r="44" s="2" customFormat="1" spans="2:2">
      <c r="B44" s="1"/>
    </row>
    <row r="45" s="1" customFormat="1" spans="1:1">
      <c r="A45" s="1" t="s">
        <v>36</v>
      </c>
    </row>
    <row r="46" s="1" customFormat="1" spans="2:2">
      <c r="B46" s="1" t="s">
        <v>37</v>
      </c>
    </row>
    <row r="48" s="1" customFormat="1" spans="2:2">
      <c r="B48" s="1" t="s">
        <v>38</v>
      </c>
    </row>
    <row r="50" s="1" customFormat="1" spans="2:2">
      <c r="B50" s="1" t="s">
        <v>39</v>
      </c>
    </row>
    <row r="51" s="2" customFormat="1" spans="2:2">
      <c r="B51" s="1"/>
    </row>
    <row r="52" s="2" customFormat="1" spans="2:2">
      <c r="B52" s="1"/>
    </row>
    <row r="53" s="2" customFormat="1" spans="2:2">
      <c r="B53" s="1"/>
    </row>
    <row r="56" s="1" customFormat="1" spans="1:1">
      <c r="A56" s="1" t="s">
        <v>41</v>
      </c>
    </row>
    <row r="59" s="1" customFormat="1" spans="1:1">
      <c r="A59" s="1" t="s">
        <v>42</v>
      </c>
    </row>
    <row r="60" s="1" customFormat="1" spans="1:1">
      <c r="A60" s="1" t="s">
        <v>43</v>
      </c>
    </row>
    <row r="64" s="1" customFormat="1" spans="1:4">
      <c r="A64" s="1" t="s">
        <v>44</v>
      </c>
      <c r="D64" s="1" t="s">
        <v>45</v>
      </c>
    </row>
    <row r="67" s="1" customFormat="1" spans="1:4">
      <c r="A67" s="1" t="s">
        <v>46</v>
      </c>
      <c r="D67" s="1" t="s">
        <v>47</v>
      </c>
    </row>
    <row r="68" s="1" customFormat="1" spans="1:4">
      <c r="A68" s="1" t="s">
        <v>48</v>
      </c>
      <c r="D68" s="1" t="s">
        <v>49</v>
      </c>
    </row>
    <row r="69" s="2" customFormat="1" spans="1:4">
      <c r="A69" s="1"/>
      <c r="D69" s="1"/>
    </row>
    <row r="70" s="2" customFormat="1" spans="1:4">
      <c r="A70" s="1"/>
      <c r="D70" s="1"/>
    </row>
    <row r="73" s="1" customFormat="1" spans="1:5">
      <c r="A73" s="1" t="s">
        <v>180</v>
      </c>
      <c r="D73" s="1" t="s">
        <v>51</v>
      </c>
      <c r="E73" s="1" t="s">
        <v>52</v>
      </c>
    </row>
    <row r="74" s="1" customFormat="1" spans="1:5">
      <c r="A74" s="1" t="s">
        <v>181</v>
      </c>
      <c r="E74" s="1" t="s">
        <v>54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7"/>
  <sheetViews>
    <sheetView workbookViewId="0">
      <selection activeCell="E11" sqref="E1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7.8857142857143" style="1" customWidth="1"/>
    <col min="8" max="8" width="9.1047619047619" style="1"/>
    <col min="9" max="9" width="10.4380952380952" style="1" customWidth="1"/>
    <col min="10" max="16383" width="9.1047619047619" style="1"/>
  </cols>
  <sheetData>
    <row r="3" ht="16.95" customHeight="1"/>
    <row r="4" spans="1:2">
      <c r="A4" s="3">
        <v>45940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182</v>
      </c>
    </row>
    <row r="8" spans="1:1">
      <c r="A8" s="1" t="s">
        <v>183</v>
      </c>
    </row>
    <row r="9" spans="1:1">
      <c r="A9" s="1" t="s">
        <v>184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3:3">
      <c r="C19" s="135" t="s">
        <v>7</v>
      </c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="1" customFormat="1" spans="1:7">
      <c r="A21" s="9">
        <v>1</v>
      </c>
      <c r="B21" s="9" t="s">
        <v>14</v>
      </c>
      <c r="C21" s="10" t="s">
        <v>15</v>
      </c>
      <c r="D21" s="11">
        <v>49995</v>
      </c>
      <c r="E21" s="12">
        <f>(D21*0.76)-4000</f>
        <v>33996.2</v>
      </c>
      <c r="F21" s="9" t="s">
        <v>16</v>
      </c>
      <c r="G21" s="13">
        <f>E21*A21</f>
        <v>33996.2</v>
      </c>
    </row>
    <row r="22" s="1" customFormat="1" spans="1:7">
      <c r="A22" s="14"/>
      <c r="B22" s="14"/>
      <c r="C22" s="15" t="s">
        <v>17</v>
      </c>
      <c r="D22" s="16"/>
      <c r="E22" s="17"/>
      <c r="F22" s="14"/>
      <c r="G22" s="18"/>
    </row>
    <row r="23" s="1" customFormat="1" ht="15" spans="1:7">
      <c r="A23" s="19"/>
      <c r="B23" s="19"/>
      <c r="C23" s="20" t="s">
        <v>18</v>
      </c>
      <c r="D23" s="21"/>
      <c r="E23" s="22"/>
      <c r="F23" s="19"/>
      <c r="G23" s="23"/>
    </row>
    <row r="24" s="1" customFormat="1" ht="15" spans="1:7">
      <c r="A24" s="49" t="s">
        <v>26</v>
      </c>
      <c r="B24" s="59"/>
      <c r="C24" s="59"/>
      <c r="D24" s="50"/>
      <c r="E24" s="51"/>
      <c r="F24" s="52" t="s">
        <v>16</v>
      </c>
      <c r="G24" s="53">
        <v>600</v>
      </c>
    </row>
    <row r="25" s="1" customFormat="1" ht="17.25" spans="1:7">
      <c r="A25" s="24" t="s">
        <v>27</v>
      </c>
      <c r="B25" s="38"/>
      <c r="C25" s="38"/>
      <c r="D25" s="25"/>
      <c r="E25" s="26"/>
      <c r="F25" s="39" t="s">
        <v>16</v>
      </c>
      <c r="G25" s="28">
        <f>SUM(G21:G24)</f>
        <v>34596.2</v>
      </c>
    </row>
    <row r="26" s="1" customFormat="1" ht="16.5" spans="1:7">
      <c r="A26" s="40"/>
      <c r="B26" s="40"/>
      <c r="C26" s="40"/>
      <c r="D26" s="40"/>
      <c r="E26" s="40"/>
      <c r="F26" s="41"/>
      <c r="G26" s="42"/>
    </row>
    <row r="27" s="1" customFormat="1" ht="15" spans="3:3">
      <c r="C27" s="135" t="s">
        <v>55</v>
      </c>
    </row>
    <row r="28" s="1" customFormat="1" ht="25.5" customHeight="1" spans="1:7">
      <c r="A28" s="5" t="s">
        <v>8</v>
      </c>
      <c r="B28" s="5" t="s">
        <v>9</v>
      </c>
      <c r="C28" s="5" t="s">
        <v>10</v>
      </c>
      <c r="D28" s="5" t="s">
        <v>11</v>
      </c>
      <c r="E28" s="6" t="s">
        <v>12</v>
      </c>
      <c r="F28" s="7"/>
      <c r="G28" s="8" t="s">
        <v>13</v>
      </c>
    </row>
    <row r="29" s="1" customFormat="1" spans="1:7">
      <c r="A29" s="9">
        <v>1</v>
      </c>
      <c r="B29" s="9" t="s">
        <v>14</v>
      </c>
      <c r="C29" s="10" t="s">
        <v>56</v>
      </c>
      <c r="D29" s="11">
        <v>68995</v>
      </c>
      <c r="E29" s="12">
        <f>(D29*0.76)-7000</f>
        <v>45436.2</v>
      </c>
      <c r="F29" s="9" t="s">
        <v>16</v>
      </c>
      <c r="G29" s="13">
        <f>E29*A29</f>
        <v>45436.2</v>
      </c>
    </row>
    <row r="30" s="1" customFormat="1" spans="1:7">
      <c r="A30" s="14"/>
      <c r="B30" s="14"/>
      <c r="C30" s="15" t="s">
        <v>57</v>
      </c>
      <c r="D30" s="16"/>
      <c r="E30" s="17"/>
      <c r="F30" s="14"/>
      <c r="G30" s="18"/>
    </row>
    <row r="31" s="1" customFormat="1" ht="15" spans="1:7">
      <c r="A31" s="19"/>
      <c r="B31" s="19"/>
      <c r="C31" s="20" t="s">
        <v>58</v>
      </c>
      <c r="D31" s="21"/>
      <c r="E31" s="22"/>
      <c r="F31" s="19"/>
      <c r="G31" s="23"/>
    </row>
    <row r="32" s="1" customFormat="1" ht="15" spans="1:7">
      <c r="A32" s="49" t="s">
        <v>26</v>
      </c>
      <c r="B32" s="59"/>
      <c r="C32" s="59"/>
      <c r="D32" s="50"/>
      <c r="E32" s="51"/>
      <c r="F32" s="52" t="s">
        <v>16</v>
      </c>
      <c r="G32" s="53">
        <v>600</v>
      </c>
    </row>
    <row r="33" s="1" customFormat="1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SUM(G29:G32)</f>
        <v>46036.2</v>
      </c>
    </row>
    <row r="34" s="1" customFormat="1" ht="16.5" spans="1:7">
      <c r="A34" s="40"/>
      <c r="B34" s="40"/>
      <c r="C34" s="40"/>
      <c r="D34" s="40"/>
      <c r="E34" s="40"/>
      <c r="F34" s="41"/>
      <c r="G34" s="42"/>
    </row>
    <row r="35" s="1" customFormat="1" spans="1:1">
      <c r="A35" s="1" t="s">
        <v>28</v>
      </c>
    </row>
    <row r="36" s="1" customFormat="1" spans="2:2">
      <c r="B36" s="1" t="s">
        <v>29</v>
      </c>
    </row>
    <row r="38" s="1" customFormat="1" spans="1:1">
      <c r="A38" s="1" t="s">
        <v>30</v>
      </c>
    </row>
    <row r="39" s="1" customFormat="1" spans="2:2">
      <c r="B39" s="1" t="s">
        <v>31</v>
      </c>
    </row>
    <row r="40" s="2" customFormat="1" spans="2:2">
      <c r="B40" s="1" t="s">
        <v>32</v>
      </c>
    </row>
    <row r="41" s="2" customFormat="1" spans="2:2">
      <c r="B41" s="1" t="s">
        <v>33</v>
      </c>
    </row>
    <row r="43" s="1" customFormat="1" spans="1:1">
      <c r="A43" s="1" t="s">
        <v>34</v>
      </c>
    </row>
    <row r="44" s="1" customFormat="1" spans="2:2">
      <c r="B44" s="1" t="s">
        <v>35</v>
      </c>
    </row>
    <row r="45" s="2" customFormat="1" spans="2:2">
      <c r="B45" s="1"/>
    </row>
    <row r="46" s="1" customFormat="1" spans="1:1">
      <c r="A46" s="1" t="s">
        <v>36</v>
      </c>
    </row>
    <row r="47" s="1" customFormat="1" spans="2:2">
      <c r="B47" s="1" t="s">
        <v>37</v>
      </c>
    </row>
    <row r="49" s="1" customFormat="1" spans="2:2">
      <c r="B49" s="1" t="s">
        <v>38</v>
      </c>
    </row>
    <row r="51" s="1" customFormat="1" spans="2:2">
      <c r="B51" s="1" t="s">
        <v>39</v>
      </c>
    </row>
    <row r="52" s="2" customFormat="1" spans="2:2">
      <c r="B52" s="1"/>
    </row>
    <row r="53" spans="2:2">
      <c r="B53" s="45" t="s">
        <v>71</v>
      </c>
    </row>
    <row r="59" s="1" customFormat="1" spans="1:1">
      <c r="A59" s="1" t="s">
        <v>41</v>
      </c>
    </row>
    <row r="62" s="1" customFormat="1" spans="1:1">
      <c r="A62" s="1" t="s">
        <v>42</v>
      </c>
    </row>
    <row r="63" s="1" customFormat="1" spans="1:1">
      <c r="A63" s="1" t="s">
        <v>43</v>
      </c>
    </row>
    <row r="67" s="1" customFormat="1" spans="1:4">
      <c r="A67" s="1" t="s">
        <v>44</v>
      </c>
      <c r="D67" s="1" t="s">
        <v>45</v>
      </c>
    </row>
    <row r="70" s="1" customFormat="1" spans="1:4">
      <c r="A70" s="1" t="s">
        <v>46</v>
      </c>
      <c r="D70" s="1" t="s">
        <v>47</v>
      </c>
    </row>
    <row r="71" s="1" customFormat="1" spans="1:4">
      <c r="A71" s="1" t="s">
        <v>48</v>
      </c>
      <c r="D71" s="1" t="s">
        <v>49</v>
      </c>
    </row>
    <row r="72" s="2" customFormat="1" spans="1:4">
      <c r="A72" s="1"/>
      <c r="D72" s="1"/>
    </row>
    <row r="76" s="1" customFormat="1" spans="1:5">
      <c r="A76" s="1" t="s">
        <v>185</v>
      </c>
      <c r="D76" s="1" t="s">
        <v>51</v>
      </c>
      <c r="E76" s="1" t="s">
        <v>52</v>
      </c>
    </row>
    <row r="77" s="1" customFormat="1" spans="1:5">
      <c r="A77" s="1" t="s">
        <v>74</v>
      </c>
      <c r="E77" s="1" t="s">
        <v>54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432638888888889" right="0.196527777777778" top="0.865972222222222" bottom="0.708333333333333" header="0.511805555555556" footer="0.3"/>
  <pageSetup paperSize="1" scale="6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0" workbookViewId="0">
      <selection activeCell="A27" sqref="$A27:$XFD2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45943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186</v>
      </c>
      <c r="B7" s="3"/>
    </row>
    <row r="8" spans="1:2">
      <c r="A8" s="1" t="s">
        <v>187</v>
      </c>
      <c r="B8" s="3"/>
    </row>
    <row r="9" spans="1:1">
      <c r="A9" s="1" t="s">
        <v>188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45436.2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spans="1:7">
      <c r="A23" s="9">
        <v>1</v>
      </c>
      <c r="B23" s="9" t="s">
        <v>14</v>
      </c>
      <c r="C23" s="10" t="s">
        <v>189</v>
      </c>
      <c r="D23" s="11">
        <v>76595</v>
      </c>
      <c r="E23" s="12">
        <f>(D23*0.76)-7000</f>
        <v>51212.2</v>
      </c>
      <c r="F23" s="9" t="s">
        <v>16</v>
      </c>
      <c r="G23" s="13">
        <f>E23*A23</f>
        <v>51212.2</v>
      </c>
    </row>
    <row r="24" spans="1:7">
      <c r="A24" s="14"/>
      <c r="B24" s="14"/>
      <c r="C24" s="15" t="s">
        <v>57</v>
      </c>
      <c r="D24" s="16"/>
      <c r="E24" s="17"/>
      <c r="F24" s="14"/>
      <c r="G24" s="18"/>
    </row>
    <row r="25" ht="15" spans="1:7">
      <c r="A25" s="19"/>
      <c r="B25" s="19"/>
      <c r="C25" s="20" t="s">
        <v>190</v>
      </c>
      <c r="D25" s="21"/>
      <c r="E25" s="22"/>
      <c r="F25" s="19"/>
      <c r="G25" s="23"/>
    </row>
    <row r="26" ht="15" spans="1:7">
      <c r="A26" s="49" t="s">
        <v>26</v>
      </c>
      <c r="B26" s="59"/>
      <c r="C26" s="59"/>
      <c r="D26" s="50"/>
      <c r="E26" s="51"/>
      <c r="F26" s="60" t="s">
        <v>16</v>
      </c>
      <c r="G26" s="53">
        <v>600</v>
      </c>
    </row>
    <row r="27" ht="17.25" spans="1:7">
      <c r="A27" s="24" t="s">
        <v>27</v>
      </c>
      <c r="B27" s="38"/>
      <c r="C27" s="38"/>
      <c r="D27" s="25"/>
      <c r="E27" s="26"/>
      <c r="F27" s="39" t="s">
        <v>16</v>
      </c>
      <c r="G27" s="28">
        <f>SUM(G20:G26)</f>
        <v>97248.4</v>
      </c>
    </row>
    <row r="28" ht="16.5" spans="1:7">
      <c r="A28" s="40"/>
      <c r="B28" s="40"/>
      <c r="C28" s="40"/>
      <c r="D28" s="40"/>
      <c r="E28" s="40"/>
      <c r="F28" s="41"/>
      <c r="G28" s="42"/>
    </row>
    <row r="29" ht="17.25" spans="1:7">
      <c r="A29" s="40"/>
      <c r="B29" s="40"/>
      <c r="C29" s="69" t="s">
        <v>191</v>
      </c>
      <c r="D29" s="40"/>
      <c r="E29" s="40"/>
      <c r="F29" s="41"/>
      <c r="G29" s="42"/>
    </row>
    <row r="30" s="1" customFormat="1" ht="25.5" customHeight="1" spans="1:7">
      <c r="A30" s="5" t="s">
        <v>8</v>
      </c>
      <c r="B30" s="5" t="s">
        <v>9</v>
      </c>
      <c r="C30" s="5" t="s">
        <v>10</v>
      </c>
      <c r="D30" s="5" t="s">
        <v>11</v>
      </c>
      <c r="E30" s="6" t="s">
        <v>12</v>
      </c>
      <c r="F30" s="7"/>
      <c r="G30" s="8" t="s">
        <v>13</v>
      </c>
    </row>
    <row r="31" s="1" customFormat="1" spans="1:7">
      <c r="A31" s="9">
        <v>1</v>
      </c>
      <c r="B31" s="9" t="s">
        <v>14</v>
      </c>
      <c r="C31" s="10" t="s">
        <v>15</v>
      </c>
      <c r="D31" s="11">
        <v>49995</v>
      </c>
      <c r="E31" s="12">
        <f>(D31*0.76)-4000</f>
        <v>33996.2</v>
      </c>
      <c r="F31" s="9" t="s">
        <v>16</v>
      </c>
      <c r="G31" s="13">
        <f>E31*A31</f>
        <v>33996.2</v>
      </c>
    </row>
    <row r="32" s="1" customFormat="1" spans="1:7">
      <c r="A32" s="14"/>
      <c r="B32" s="14"/>
      <c r="C32" s="15" t="s">
        <v>17</v>
      </c>
      <c r="D32" s="16"/>
      <c r="E32" s="17"/>
      <c r="F32" s="14"/>
      <c r="G32" s="18"/>
    </row>
    <row r="33" s="1" customFormat="1" ht="15" spans="1:7">
      <c r="A33" s="19"/>
      <c r="B33" s="19"/>
      <c r="C33" s="20" t="s">
        <v>18</v>
      </c>
      <c r="D33" s="21"/>
      <c r="E33" s="22"/>
      <c r="F33" s="19"/>
      <c r="G33" s="23"/>
    </row>
    <row r="34" s="2" customFormat="1" spans="1:7">
      <c r="A34" s="138"/>
      <c r="B34" s="138"/>
      <c r="C34" s="1"/>
      <c r="D34" s="139"/>
      <c r="E34" s="139"/>
      <c r="F34" s="138"/>
      <c r="G34" s="140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30</v>
      </c>
    </row>
    <row r="39" spans="2:2">
      <c r="B39" s="1" t="s">
        <v>31</v>
      </c>
    </row>
    <row r="40" spans="2:2">
      <c r="B40" s="1" t="s">
        <v>32</v>
      </c>
    </row>
    <row r="41" spans="2:2">
      <c r="B41" s="1" t="s">
        <v>33</v>
      </c>
    </row>
    <row r="43" spans="1:1">
      <c r="A43" s="1" t="s">
        <v>34</v>
      </c>
    </row>
    <row r="44" spans="2:2">
      <c r="B44" s="1" t="s">
        <v>35</v>
      </c>
    </row>
    <row r="45" s="2" customFormat="1"/>
    <row r="46" spans="1:1">
      <c r="A46" s="1" t="s">
        <v>36</v>
      </c>
    </row>
    <row r="47" spans="2:2">
      <c r="B47" s="1" t="s">
        <v>37</v>
      </c>
    </row>
    <row r="49" spans="2:2">
      <c r="B49" s="1" t="s">
        <v>38</v>
      </c>
    </row>
    <row r="51" spans="2:2">
      <c r="B51" s="1" t="s">
        <v>39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72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192</v>
      </c>
      <c r="D73" s="1" t="s">
        <v>51</v>
      </c>
      <c r="E73" s="1" t="s">
        <v>52</v>
      </c>
    </row>
    <row r="74" spans="1:5">
      <c r="A74" s="1" t="s">
        <v>65</v>
      </c>
      <c r="E74" s="1" t="s">
        <v>54</v>
      </c>
    </row>
  </sheetData>
  <mergeCells count="21">
    <mergeCell ref="A4:B4"/>
    <mergeCell ref="A26:E26"/>
    <mergeCell ref="A27:E27"/>
    <mergeCell ref="A20:A22"/>
    <mergeCell ref="A23:A25"/>
    <mergeCell ref="A31:A33"/>
    <mergeCell ref="B20:B22"/>
    <mergeCell ref="B23:B25"/>
    <mergeCell ref="B31:B33"/>
    <mergeCell ref="D20:D22"/>
    <mergeCell ref="D23:D25"/>
    <mergeCell ref="D31:D33"/>
    <mergeCell ref="E20:E22"/>
    <mergeCell ref="E23:E25"/>
    <mergeCell ref="E31:E33"/>
    <mergeCell ref="F20:F22"/>
    <mergeCell ref="F23:F25"/>
    <mergeCell ref="F31:F33"/>
    <mergeCell ref="G20:G22"/>
    <mergeCell ref="G23:G25"/>
    <mergeCell ref="G31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7" workbookViewId="0">
      <selection activeCell="E19" sqref="E19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45943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193</v>
      </c>
      <c r="B7" s="3"/>
    </row>
    <row r="8" spans="1:2">
      <c r="A8" s="3" t="s">
        <v>194</v>
      </c>
      <c r="B8" s="3"/>
    </row>
    <row r="9" spans="1:1">
      <c r="A9" s="3" t="s">
        <v>195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 t="s">
        <v>7</v>
      </c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15</v>
      </c>
      <c r="D20" s="11">
        <v>49995</v>
      </c>
      <c r="E20" s="12">
        <f>(D20*0.76)-4000</f>
        <v>33996.2</v>
      </c>
      <c r="F20" s="9" t="s">
        <v>16</v>
      </c>
      <c r="G20" s="13">
        <f>E20*A20</f>
        <v>33996.2</v>
      </c>
    </row>
    <row r="21" spans="1:7">
      <c r="A21" s="14"/>
      <c r="B21" s="14"/>
      <c r="C21" s="15" t="s">
        <v>17</v>
      </c>
      <c r="D21" s="16"/>
      <c r="E21" s="17"/>
      <c r="F21" s="14"/>
      <c r="G21" s="18"/>
    </row>
    <row r="22" ht="15" spans="1:7">
      <c r="A22" s="19"/>
      <c r="B22" s="19"/>
      <c r="C22" s="20" t="s">
        <v>18</v>
      </c>
      <c r="D22" s="21"/>
      <c r="E22" s="22"/>
      <c r="F22" s="19"/>
      <c r="G22" s="23"/>
    </row>
    <row r="23" s="1" customFormat="1" ht="17.25" spans="1:7">
      <c r="A23" s="24" t="s">
        <v>27</v>
      </c>
      <c r="B23" s="38"/>
      <c r="C23" s="38"/>
      <c r="D23" s="25"/>
      <c r="E23" s="26"/>
      <c r="F23" s="39" t="s">
        <v>16</v>
      </c>
      <c r="G23" s="28">
        <f>SUM(G20)</f>
        <v>33996.2</v>
      </c>
    </row>
    <row r="24" ht="15" spans="1:7">
      <c r="A24" s="54" t="s">
        <v>163</v>
      </c>
      <c r="B24" s="55"/>
      <c r="C24" s="56"/>
      <c r="D24" s="57"/>
      <c r="E24" s="21"/>
      <c r="F24" s="19" t="s">
        <v>16</v>
      </c>
      <c r="G24" s="58">
        <v>14475</v>
      </c>
    </row>
    <row r="25" customFormat="1" ht="15.75" spans="1:8">
      <c r="A25" s="49" t="s">
        <v>26</v>
      </c>
      <c r="B25" s="59"/>
      <c r="C25" s="59"/>
      <c r="D25" s="50"/>
      <c r="E25" s="51"/>
      <c r="F25" s="60" t="s">
        <v>16</v>
      </c>
      <c r="G25" s="53">
        <v>600</v>
      </c>
      <c r="H25" s="2"/>
    </row>
    <row r="26" ht="17.25" spans="1:7">
      <c r="A26" s="24" t="s">
        <v>89</v>
      </c>
      <c r="B26" s="38"/>
      <c r="C26" s="38"/>
      <c r="D26" s="25"/>
      <c r="E26" s="26"/>
      <c r="F26" s="39" t="s">
        <v>16</v>
      </c>
      <c r="G26" s="28">
        <f>SUM(G23:G25)</f>
        <v>49071.2</v>
      </c>
    </row>
    <row r="27" ht="16.5" spans="1:7">
      <c r="A27" s="40"/>
      <c r="B27" s="40"/>
      <c r="C27" s="40"/>
      <c r="D27" s="40"/>
      <c r="E27" s="40"/>
      <c r="F27" s="85"/>
      <c r="G27" s="42"/>
    </row>
    <row r="28" ht="15" customHeight="1" spans="2:3">
      <c r="B28" s="43"/>
      <c r="C28" s="69" t="s">
        <v>55</v>
      </c>
    </row>
    <row r="29" ht="26.25" spans="1:7">
      <c r="A29" s="5" t="s">
        <v>8</v>
      </c>
      <c r="B29" s="5" t="s">
        <v>9</v>
      </c>
      <c r="C29" s="5" t="s">
        <v>10</v>
      </c>
      <c r="D29" s="5" t="s">
        <v>11</v>
      </c>
      <c r="E29" s="6" t="s">
        <v>12</v>
      </c>
      <c r="F29" s="7"/>
      <c r="G29" s="8" t="s">
        <v>13</v>
      </c>
    </row>
    <row r="30" spans="1:7">
      <c r="A30" s="9">
        <v>1</v>
      </c>
      <c r="B30" s="9" t="s">
        <v>14</v>
      </c>
      <c r="C30" s="10" t="s">
        <v>56</v>
      </c>
      <c r="D30" s="11">
        <v>68995</v>
      </c>
      <c r="E30" s="12">
        <f>(D30*0.76)-7000</f>
        <v>45436.2</v>
      </c>
      <c r="F30" s="9" t="s">
        <v>16</v>
      </c>
      <c r="G30" s="13">
        <f>E30*A30</f>
        <v>45436.2</v>
      </c>
    </row>
    <row r="31" spans="1:7">
      <c r="A31" s="14"/>
      <c r="B31" s="14"/>
      <c r="C31" s="15" t="s">
        <v>57</v>
      </c>
      <c r="D31" s="16"/>
      <c r="E31" s="17"/>
      <c r="F31" s="14"/>
      <c r="G31" s="18"/>
    </row>
    <row r="32" ht="15" spans="1:7">
      <c r="A32" s="19"/>
      <c r="B32" s="19"/>
      <c r="C32" s="20" t="s">
        <v>58</v>
      </c>
      <c r="D32" s="21"/>
      <c r="E32" s="22"/>
      <c r="F32" s="19"/>
      <c r="G32" s="23"/>
    </row>
    <row r="33" s="1" customFormat="1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SUM(G30)</f>
        <v>45436.2</v>
      </c>
    </row>
    <row r="34" ht="15" spans="1:7">
      <c r="A34" s="54" t="s">
        <v>163</v>
      </c>
      <c r="B34" s="55"/>
      <c r="C34" s="56"/>
      <c r="D34" s="57"/>
      <c r="E34" s="21"/>
      <c r="F34" s="19" t="s">
        <v>16</v>
      </c>
      <c r="G34" s="58">
        <v>14475</v>
      </c>
    </row>
    <row r="35" customFormat="1" ht="15.75" spans="1:8">
      <c r="A35" s="49" t="s">
        <v>26</v>
      </c>
      <c r="B35" s="59"/>
      <c r="C35" s="59"/>
      <c r="D35" s="50"/>
      <c r="E35" s="51"/>
      <c r="F35" s="60" t="s">
        <v>16</v>
      </c>
      <c r="G35" s="53">
        <v>600</v>
      </c>
      <c r="H35" s="2"/>
    </row>
    <row r="36" ht="17.25" spans="1:7">
      <c r="A36" s="24" t="s">
        <v>89</v>
      </c>
      <c r="B36" s="38"/>
      <c r="C36" s="38"/>
      <c r="D36" s="25"/>
      <c r="E36" s="26"/>
      <c r="F36" s="39" t="s">
        <v>16</v>
      </c>
      <c r="G36" s="28">
        <f>SUM(G33:G35)</f>
        <v>60511.2</v>
      </c>
    </row>
    <row r="37" ht="16.5" spans="1:7">
      <c r="A37" s="40"/>
      <c r="B37" s="40"/>
      <c r="C37" s="40"/>
      <c r="D37" s="40"/>
      <c r="E37" s="40"/>
      <c r="F37" s="85"/>
      <c r="G37" s="42"/>
    </row>
    <row r="38" spans="1:1">
      <c r="A38" s="1" t="s">
        <v>28</v>
      </c>
    </row>
    <row r="39" spans="2:2">
      <c r="B39" s="1" t="s">
        <v>29</v>
      </c>
    </row>
    <row r="41" spans="1:1">
      <c r="A41" s="1" t="s">
        <v>34</v>
      </c>
    </row>
    <row r="42" spans="2:2">
      <c r="B42" s="1" t="s">
        <v>35</v>
      </c>
    </row>
    <row r="44" spans="1:1">
      <c r="A44" s="1" t="s">
        <v>36</v>
      </c>
    </row>
    <row r="45" spans="2:2">
      <c r="B45" s="1" t="s">
        <v>37</v>
      </c>
    </row>
    <row r="46" spans="2:2">
      <c r="B46" s="43" t="s">
        <v>92</v>
      </c>
    </row>
    <row r="47" spans="2:2">
      <c r="B47" s="61" t="s">
        <v>93</v>
      </c>
    </row>
    <row r="49" spans="2:2">
      <c r="B49" s="1" t="s">
        <v>38</v>
      </c>
    </row>
    <row r="51" spans="2:2">
      <c r="B51" s="1" t="s">
        <v>39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196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2" spans="1:5">
      <c r="A72" s="1" t="s">
        <v>197</v>
      </c>
      <c r="D72" s="1" t="s">
        <v>51</v>
      </c>
      <c r="E72" s="1" t="s">
        <v>52</v>
      </c>
    </row>
    <row r="73" spans="1:5">
      <c r="A73" s="1" t="s">
        <v>198</v>
      </c>
      <c r="E73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" workbookViewId="0">
      <selection activeCell="C15" sqref="C1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45943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199</v>
      </c>
      <c r="B7" s="3"/>
    </row>
    <row r="8" spans="1:2">
      <c r="A8" s="3" t="s">
        <v>200</v>
      </c>
      <c r="B8" s="3"/>
    </row>
    <row r="9" spans="1:1">
      <c r="A9" s="3" t="s">
        <v>201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/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59</v>
      </c>
      <c r="D20" s="11">
        <v>59595</v>
      </c>
      <c r="E20" s="12">
        <f>(D20*0.76)-7000</f>
        <v>38292.2</v>
      </c>
      <c r="F20" s="9" t="s">
        <v>16</v>
      </c>
      <c r="G20" s="13">
        <f>E20*A20</f>
        <v>38292.2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60</v>
      </c>
      <c r="D22" s="21"/>
      <c r="E22" s="22"/>
      <c r="F22" s="19"/>
      <c r="G22" s="23"/>
    </row>
    <row r="23" s="1" customFormat="1" ht="17.25" spans="1:7">
      <c r="A23" s="24" t="s">
        <v>27</v>
      </c>
      <c r="B23" s="38"/>
      <c r="C23" s="38"/>
      <c r="D23" s="25"/>
      <c r="E23" s="26"/>
      <c r="F23" s="39" t="s">
        <v>16</v>
      </c>
      <c r="G23" s="28">
        <f>SUM(G20)</f>
        <v>38292.2</v>
      </c>
    </row>
    <row r="24" ht="15" spans="1:7">
      <c r="A24" s="54" t="s">
        <v>163</v>
      </c>
      <c r="B24" s="55"/>
      <c r="C24" s="56"/>
      <c r="D24" s="57"/>
      <c r="E24" s="21"/>
      <c r="F24" s="19" t="s">
        <v>16</v>
      </c>
      <c r="G24" s="58">
        <v>11975</v>
      </c>
    </row>
    <row r="25" customFormat="1" ht="15.75" spans="1:8">
      <c r="A25" s="49" t="s">
        <v>26</v>
      </c>
      <c r="B25" s="59"/>
      <c r="C25" s="59"/>
      <c r="D25" s="50"/>
      <c r="E25" s="51"/>
      <c r="F25" s="60" t="s">
        <v>16</v>
      </c>
      <c r="G25" s="53">
        <v>600</v>
      </c>
      <c r="H25" s="2"/>
    </row>
    <row r="26" ht="17.25" spans="1:7">
      <c r="A26" s="24" t="s">
        <v>89</v>
      </c>
      <c r="B26" s="38"/>
      <c r="C26" s="38"/>
      <c r="D26" s="25"/>
      <c r="E26" s="26"/>
      <c r="F26" s="39" t="s">
        <v>16</v>
      </c>
      <c r="G26" s="28">
        <f>SUM(G23:G25)</f>
        <v>50867.2</v>
      </c>
    </row>
    <row r="27" ht="16.5" spans="1:7">
      <c r="A27" s="40"/>
      <c r="B27" s="40"/>
      <c r="C27" s="40"/>
      <c r="D27" s="40"/>
      <c r="E27" s="40"/>
      <c r="F27" s="85"/>
      <c r="G27" s="42"/>
    </row>
    <row r="28" spans="1:1">
      <c r="A28" s="1" t="s">
        <v>28</v>
      </c>
    </row>
    <row r="29" spans="2:2">
      <c r="B29" s="1" t="s">
        <v>29</v>
      </c>
    </row>
    <row r="31" spans="1:1">
      <c r="A31" s="1" t="s">
        <v>34</v>
      </c>
    </row>
    <row r="32" spans="2:2">
      <c r="B32" s="1" t="s">
        <v>35</v>
      </c>
    </row>
    <row r="34" spans="1:1">
      <c r="A34" s="1" t="s">
        <v>36</v>
      </c>
    </row>
    <row r="35" spans="2:2">
      <c r="B35" s="1" t="s">
        <v>37</v>
      </c>
    </row>
    <row r="36" spans="2:2">
      <c r="B36" s="43" t="s">
        <v>92</v>
      </c>
    </row>
    <row r="37" spans="2:2">
      <c r="B37" s="61" t="s">
        <v>93</v>
      </c>
    </row>
    <row r="39" spans="2:2">
      <c r="B39" s="1" t="s">
        <v>38</v>
      </c>
    </row>
    <row r="41" spans="2:2">
      <c r="B41" s="1" t="s">
        <v>39</v>
      </c>
    </row>
    <row r="48" spans="1:1">
      <c r="A48" s="1" t="s">
        <v>41</v>
      </c>
    </row>
    <row r="51" spans="1:1">
      <c r="A51" s="1" t="s">
        <v>42</v>
      </c>
    </row>
    <row r="52" spans="1:1">
      <c r="A52" s="1" t="s">
        <v>43</v>
      </c>
    </row>
    <row r="55" spans="1:4">
      <c r="A55" s="1" t="s">
        <v>196</v>
      </c>
      <c r="D55" s="1" t="s">
        <v>45</v>
      </c>
    </row>
    <row r="58" spans="1:4">
      <c r="A58" s="1" t="s">
        <v>46</v>
      </c>
      <c r="D58" s="1" t="s">
        <v>47</v>
      </c>
    </row>
    <row r="59" spans="1:4">
      <c r="A59" s="1" t="s">
        <v>48</v>
      </c>
      <c r="D59" s="1" t="s">
        <v>49</v>
      </c>
    </row>
    <row r="64" spans="1:5">
      <c r="A64" s="1" t="s">
        <v>202</v>
      </c>
      <c r="D64" s="1" t="s">
        <v>51</v>
      </c>
      <c r="E64" s="1" t="s">
        <v>52</v>
      </c>
    </row>
    <row r="65" spans="1:5">
      <c r="A65" s="1" t="s">
        <v>65</v>
      </c>
      <c r="E65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5" workbookViewId="0">
      <selection activeCell="D10" sqref="D1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45943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203</v>
      </c>
      <c r="B7" s="3"/>
    </row>
    <row r="8" spans="1:1">
      <c r="A8" s="1" t="s">
        <v>204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</v>
      </c>
    </row>
    <row r="17" ht="15" spans="3:3">
      <c r="C17" s="43"/>
    </row>
    <row r="18" ht="25.5" customHeight="1" spans="1:7">
      <c r="A18" s="5" t="s">
        <v>8</v>
      </c>
      <c r="B18" s="5" t="s">
        <v>9</v>
      </c>
      <c r="C18" s="5" t="s">
        <v>10</v>
      </c>
      <c r="D18" s="5" t="s">
        <v>11</v>
      </c>
      <c r="E18" s="6" t="s">
        <v>12</v>
      </c>
      <c r="F18" s="7"/>
      <c r="G18" s="8" t="s">
        <v>13</v>
      </c>
    </row>
    <row r="19" spans="1:7">
      <c r="A19" s="9">
        <v>1</v>
      </c>
      <c r="B19" s="126" t="s">
        <v>14</v>
      </c>
      <c r="C19" s="29" t="s">
        <v>176</v>
      </c>
      <c r="D19" s="30">
        <v>32995</v>
      </c>
      <c r="E19" s="12">
        <f>(D19*0.76)-1300</f>
        <v>23776.2</v>
      </c>
      <c r="F19" s="9" t="s">
        <v>16</v>
      </c>
      <c r="G19" s="31">
        <f>E19*A19</f>
        <v>23776.2</v>
      </c>
    </row>
    <row r="20" spans="1:7">
      <c r="A20" s="14"/>
      <c r="B20" s="127"/>
      <c r="C20" s="32" t="s">
        <v>177</v>
      </c>
      <c r="D20" s="33"/>
      <c r="E20" s="17"/>
      <c r="F20" s="14"/>
      <c r="G20" s="34"/>
    </row>
    <row r="21" spans="1:7">
      <c r="A21" s="14"/>
      <c r="B21" s="127"/>
      <c r="C21" s="32" t="s">
        <v>178</v>
      </c>
      <c r="D21" s="33"/>
      <c r="E21" s="17"/>
      <c r="F21" s="14"/>
      <c r="G21" s="34"/>
    </row>
    <row r="22" ht="15" spans="1:7">
      <c r="A22" s="19"/>
      <c r="B22" s="128"/>
      <c r="C22" s="35" t="s">
        <v>179</v>
      </c>
      <c r="D22" s="36"/>
      <c r="E22" s="22"/>
      <c r="F22" s="19"/>
      <c r="G22" s="37"/>
    </row>
    <row r="23" ht="15" spans="1:7">
      <c r="A23" s="49" t="s">
        <v>26</v>
      </c>
      <c r="B23" s="59"/>
      <c r="C23" s="59"/>
      <c r="D23" s="50"/>
      <c r="E23" s="51"/>
      <c r="F23" s="60" t="s">
        <v>16</v>
      </c>
      <c r="G23" s="53">
        <v>600</v>
      </c>
    </row>
    <row r="24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SUM(G19:G23)</f>
        <v>24376.2</v>
      </c>
    </row>
    <row r="25" ht="16.5" spans="1:7">
      <c r="A25" s="40"/>
      <c r="B25" s="40"/>
      <c r="C25" s="40"/>
      <c r="D25" s="40"/>
      <c r="E25" s="40"/>
      <c r="F25" s="41"/>
      <c r="G25" s="42"/>
    </row>
    <row r="26" spans="1:1">
      <c r="A26" s="1" t="s">
        <v>28</v>
      </c>
    </row>
    <row r="27" spans="2:2">
      <c r="B27" s="1" t="s">
        <v>29</v>
      </c>
    </row>
    <row r="29" spans="1:1">
      <c r="A29" s="1" t="s">
        <v>30</v>
      </c>
    </row>
    <row r="30" spans="2:2">
      <c r="B30" s="1" t="s">
        <v>205</v>
      </c>
    </row>
    <row r="32" spans="1:1">
      <c r="A32" s="1" t="s">
        <v>34</v>
      </c>
    </row>
    <row r="33" spans="2:2">
      <c r="B33" s="1" t="s">
        <v>140</v>
      </c>
    </row>
    <row r="34" s="2" customFormat="1"/>
    <row r="35" spans="1:1">
      <c r="A35" s="1" t="s">
        <v>36</v>
      </c>
    </row>
    <row r="36" spans="2:2">
      <c r="B36" s="1" t="s">
        <v>37</v>
      </c>
    </row>
    <row r="38" spans="2:2">
      <c r="B38" s="1" t="s">
        <v>38</v>
      </c>
    </row>
    <row r="40" spans="2:2">
      <c r="B40" s="1" t="s">
        <v>39</v>
      </c>
    </row>
    <row r="48" spans="1:1">
      <c r="A48" s="1" t="s">
        <v>41</v>
      </c>
    </row>
    <row r="51" spans="1:1">
      <c r="A51" s="1" t="s">
        <v>42</v>
      </c>
    </row>
    <row r="52" spans="1:1">
      <c r="A52" s="1" t="s">
        <v>43</v>
      </c>
    </row>
    <row r="55" spans="1:4">
      <c r="A55" s="1" t="s">
        <v>72</v>
      </c>
      <c r="D55" s="1" t="s">
        <v>45</v>
      </c>
    </row>
    <row r="58" spans="1:4">
      <c r="A58" s="1" t="s">
        <v>46</v>
      </c>
      <c r="D58" s="1" t="s">
        <v>47</v>
      </c>
    </row>
    <row r="59" spans="1:4">
      <c r="A59" s="1" t="s">
        <v>48</v>
      </c>
      <c r="D59" s="1" t="s">
        <v>49</v>
      </c>
    </row>
    <row r="64" spans="1:5">
      <c r="A64" s="1" t="s">
        <v>206</v>
      </c>
      <c r="D64" s="1" t="s">
        <v>51</v>
      </c>
      <c r="E64" s="1" t="s">
        <v>52</v>
      </c>
    </row>
    <row r="65" spans="1:5">
      <c r="A65" s="1" t="s">
        <v>207</v>
      </c>
      <c r="E65" s="1" t="s">
        <v>54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22" workbookViewId="0">
      <selection activeCell="C65" sqref="C6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208</v>
      </c>
      <c r="B7" s="3"/>
    </row>
    <row r="8" spans="1:2">
      <c r="A8" s="3" t="s">
        <v>209</v>
      </c>
      <c r="B8" s="3"/>
    </row>
    <row r="9" spans="1:1">
      <c r="A9" s="3" t="s">
        <v>210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 t="s">
        <v>7</v>
      </c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2</v>
      </c>
      <c r="B23" s="9" t="s">
        <v>14</v>
      </c>
      <c r="C23" s="10" t="s">
        <v>59</v>
      </c>
      <c r="D23" s="11">
        <v>59595</v>
      </c>
      <c r="E23" s="12">
        <f>(D23*0.76)-7000</f>
        <v>38292.2</v>
      </c>
      <c r="F23" s="9" t="s">
        <v>16</v>
      </c>
      <c r="G23" s="13">
        <f>E23*A23</f>
        <v>76584.4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60</v>
      </c>
      <c r="D25" s="21"/>
      <c r="E25" s="22"/>
      <c r="F25" s="19"/>
      <c r="G25" s="23"/>
    </row>
    <row r="26" customFormat="1" ht="15" spans="1:7">
      <c r="A26" s="9">
        <v>1</v>
      </c>
      <c r="B26" s="9" t="s">
        <v>14</v>
      </c>
      <c r="C26" s="29" t="s">
        <v>211</v>
      </c>
      <c r="D26" s="11">
        <v>43595</v>
      </c>
      <c r="E26" s="12">
        <f>(D26*0.76)-1800</f>
        <v>31332.2</v>
      </c>
      <c r="F26" s="9" t="s">
        <v>16</v>
      </c>
      <c r="G26" s="13">
        <f>E26*A26</f>
        <v>31332.2</v>
      </c>
    </row>
    <row r="27" customFormat="1" ht="15" spans="1:7">
      <c r="A27" s="14"/>
      <c r="B27" s="14"/>
      <c r="C27" s="32" t="s">
        <v>177</v>
      </c>
      <c r="D27" s="16"/>
      <c r="E27" s="17"/>
      <c r="F27" s="14"/>
      <c r="G27" s="18"/>
    </row>
    <row r="28" customFormat="1" ht="15" spans="1:7">
      <c r="A28" s="14"/>
      <c r="B28" s="14"/>
      <c r="C28" s="32" t="s">
        <v>212</v>
      </c>
      <c r="D28" s="16"/>
      <c r="E28" s="17"/>
      <c r="F28" s="14"/>
      <c r="G28" s="18"/>
    </row>
    <row r="29" customFormat="1" ht="15.75" spans="1:7">
      <c r="A29" s="19"/>
      <c r="B29" s="19"/>
      <c r="C29" s="35" t="s">
        <v>213</v>
      </c>
      <c r="D29" s="21"/>
      <c r="E29" s="22"/>
      <c r="F29" s="19"/>
      <c r="G29" s="23"/>
    </row>
    <row r="30" customFormat="1" ht="15" spans="1:7">
      <c r="A30" s="9">
        <v>2</v>
      </c>
      <c r="B30" s="126" t="s">
        <v>14</v>
      </c>
      <c r="C30" s="29" t="s">
        <v>176</v>
      </c>
      <c r="D30" s="30">
        <v>32995</v>
      </c>
      <c r="E30" s="12">
        <f>(D30*0.76)-1300</f>
        <v>23776.2</v>
      </c>
      <c r="F30" s="9" t="s">
        <v>16</v>
      </c>
      <c r="G30" s="31">
        <f>E30*A30</f>
        <v>47552.4</v>
      </c>
    </row>
    <row r="31" customFormat="1" ht="15" spans="1:7">
      <c r="A31" s="14"/>
      <c r="B31" s="127"/>
      <c r="C31" s="32" t="s">
        <v>177</v>
      </c>
      <c r="D31" s="33"/>
      <c r="E31" s="17"/>
      <c r="F31" s="14"/>
      <c r="G31" s="34"/>
    </row>
    <row r="32" customFormat="1" ht="15" spans="1:7">
      <c r="A32" s="14"/>
      <c r="B32" s="127"/>
      <c r="C32" s="32" t="s">
        <v>178</v>
      </c>
      <c r="D32" s="33"/>
      <c r="E32" s="17"/>
      <c r="F32" s="14"/>
      <c r="G32" s="34"/>
    </row>
    <row r="33" customFormat="1" ht="15.75" spans="1:7">
      <c r="A33" s="19"/>
      <c r="B33" s="128"/>
      <c r="C33" s="35" t="s">
        <v>179</v>
      </c>
      <c r="D33" s="36"/>
      <c r="E33" s="22"/>
      <c r="F33" s="19"/>
      <c r="G33" s="37"/>
    </row>
    <row r="34" customFormat="1" ht="15" spans="1:7">
      <c r="A34" s="9">
        <v>1</v>
      </c>
      <c r="B34" s="126" t="s">
        <v>14</v>
      </c>
      <c r="C34" s="29" t="s">
        <v>214</v>
      </c>
      <c r="D34" s="30">
        <v>28995</v>
      </c>
      <c r="E34" s="12">
        <f>(D34*0.76)-1300</f>
        <v>20736.2</v>
      </c>
      <c r="F34" s="9" t="s">
        <v>16</v>
      </c>
      <c r="G34" s="31">
        <f>E34*A34</f>
        <v>20736.2</v>
      </c>
    </row>
    <row r="35" customFormat="1" ht="15" spans="1:7">
      <c r="A35" s="14"/>
      <c r="B35" s="127"/>
      <c r="C35" s="32" t="s">
        <v>177</v>
      </c>
      <c r="D35" s="33"/>
      <c r="E35" s="17"/>
      <c r="F35" s="14"/>
      <c r="G35" s="34"/>
    </row>
    <row r="36" customFormat="1" ht="15" spans="1:7">
      <c r="A36" s="14"/>
      <c r="B36" s="127"/>
      <c r="C36" s="32" t="s">
        <v>215</v>
      </c>
      <c r="D36" s="33"/>
      <c r="E36" s="17"/>
      <c r="F36" s="14"/>
      <c r="G36" s="34"/>
    </row>
    <row r="37" customFormat="1" ht="15.75" spans="1:7">
      <c r="A37" s="19"/>
      <c r="B37" s="128"/>
      <c r="C37" s="35" t="s">
        <v>216</v>
      </c>
      <c r="D37" s="36"/>
      <c r="E37" s="22"/>
      <c r="F37" s="19"/>
      <c r="G37" s="37"/>
    </row>
    <row r="38" s="1" customFormat="1" ht="17.25" spans="1:7">
      <c r="A38" s="24" t="s">
        <v>27</v>
      </c>
      <c r="B38" s="38"/>
      <c r="C38" s="38"/>
      <c r="D38" s="25"/>
      <c r="E38" s="26"/>
      <c r="F38" s="39" t="s">
        <v>16</v>
      </c>
      <c r="G38" s="28">
        <f>SUM(G20:G37)</f>
        <v>267077.6</v>
      </c>
    </row>
    <row r="39" ht="15" spans="1:7">
      <c r="A39" s="54" t="s">
        <v>163</v>
      </c>
      <c r="B39" s="55"/>
      <c r="C39" s="56"/>
      <c r="D39" s="57"/>
      <c r="E39" s="21"/>
      <c r="F39" s="19" t="s">
        <v>16</v>
      </c>
      <c r="G39" s="58">
        <v>62910</v>
      </c>
    </row>
    <row r="40" customFormat="1" ht="15.75" spans="1:8">
      <c r="A40" s="49" t="s">
        <v>26</v>
      </c>
      <c r="B40" s="59"/>
      <c r="C40" s="59"/>
      <c r="D40" s="50"/>
      <c r="E40" s="51"/>
      <c r="F40" s="60" t="s">
        <v>16</v>
      </c>
      <c r="G40" s="53">
        <v>600</v>
      </c>
      <c r="H40" s="2"/>
    </row>
    <row r="41" ht="17.25" spans="1:7">
      <c r="A41" s="24" t="s">
        <v>89</v>
      </c>
      <c r="B41" s="38"/>
      <c r="C41" s="38"/>
      <c r="D41" s="25"/>
      <c r="E41" s="26"/>
      <c r="F41" s="39" t="s">
        <v>16</v>
      </c>
      <c r="G41" s="28">
        <f>SUM(G38:G40)</f>
        <v>330587.6</v>
      </c>
    </row>
    <row r="42" ht="16.5" spans="1:7">
      <c r="A42" s="40"/>
      <c r="B42" s="40"/>
      <c r="C42" s="40"/>
      <c r="D42" s="40"/>
      <c r="E42" s="40"/>
      <c r="F42" s="85"/>
      <c r="G42" s="42"/>
    </row>
    <row r="43" spans="1:1">
      <c r="A43" s="1" t="s">
        <v>28</v>
      </c>
    </row>
    <row r="44" spans="2:2">
      <c r="B44" s="1" t="s">
        <v>29</v>
      </c>
    </row>
    <row r="46" spans="1:1">
      <c r="A46" s="1" t="s">
        <v>34</v>
      </c>
    </row>
    <row r="47" spans="2:2">
      <c r="B47" s="1" t="s">
        <v>35</v>
      </c>
    </row>
    <row r="48" spans="2:2">
      <c r="B48" s="1" t="s">
        <v>140</v>
      </c>
    </row>
    <row r="50" spans="1:1">
      <c r="A50" s="1" t="s">
        <v>36</v>
      </c>
    </row>
    <row r="51" spans="2:2">
      <c r="B51" s="1" t="s">
        <v>37</v>
      </c>
    </row>
    <row r="52" spans="2:2">
      <c r="B52" s="43" t="s">
        <v>92</v>
      </c>
    </row>
    <row r="53" spans="2:2">
      <c r="B53" s="61" t="s">
        <v>93</v>
      </c>
    </row>
    <row r="55" spans="2:2">
      <c r="B55" s="1" t="s">
        <v>38</v>
      </c>
    </row>
    <row r="57" spans="2:2">
      <c r="B57" s="1" t="s">
        <v>39</v>
      </c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196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217</v>
      </c>
      <c r="D77" s="1" t="s">
        <v>51</v>
      </c>
      <c r="E77" s="1" t="s">
        <v>52</v>
      </c>
    </row>
    <row r="78" spans="1:5">
      <c r="A78" s="1" t="s">
        <v>218</v>
      </c>
      <c r="E78" s="1" t="s">
        <v>54</v>
      </c>
    </row>
  </sheetData>
  <mergeCells count="34">
    <mergeCell ref="A4:B4"/>
    <mergeCell ref="A38:E38"/>
    <mergeCell ref="A40:E40"/>
    <mergeCell ref="A41:E41"/>
    <mergeCell ref="A20:A22"/>
    <mergeCell ref="A23:A25"/>
    <mergeCell ref="A26:A29"/>
    <mergeCell ref="A30:A33"/>
    <mergeCell ref="A34:A37"/>
    <mergeCell ref="B20:B22"/>
    <mergeCell ref="B23:B25"/>
    <mergeCell ref="B26:B29"/>
    <mergeCell ref="B30:B33"/>
    <mergeCell ref="B34:B37"/>
    <mergeCell ref="D20:D22"/>
    <mergeCell ref="D23:D25"/>
    <mergeCell ref="D26:D29"/>
    <mergeCell ref="D30:D33"/>
    <mergeCell ref="D34:D37"/>
    <mergeCell ref="E20:E22"/>
    <mergeCell ref="E23:E25"/>
    <mergeCell ref="E26:E29"/>
    <mergeCell ref="E30:E33"/>
    <mergeCell ref="E34:E37"/>
    <mergeCell ref="F20:F22"/>
    <mergeCell ref="F23:F25"/>
    <mergeCell ref="F26:F29"/>
    <mergeCell ref="F30:F33"/>
    <mergeCell ref="F34:F37"/>
    <mergeCell ref="G20:G22"/>
    <mergeCell ref="G23:G25"/>
    <mergeCell ref="G26:G29"/>
    <mergeCell ref="G30:G33"/>
    <mergeCell ref="G34:G37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13" workbookViewId="0">
      <selection activeCell="F26" sqref="F26:F28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45931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0</v>
      </c>
    </row>
    <row r="8" spans="1:1">
      <c r="A8" s="3" t="s">
        <v>1</v>
      </c>
    </row>
    <row r="9" spans="1:1">
      <c r="A9" s="3" t="s">
        <v>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69" t="s">
        <v>55</v>
      </c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3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136308.6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spans="1:7">
      <c r="A23" s="9">
        <v>1</v>
      </c>
      <c r="B23" s="9" t="s">
        <v>14</v>
      </c>
      <c r="C23" s="10" t="s">
        <v>59</v>
      </c>
      <c r="D23" s="11">
        <v>59595</v>
      </c>
      <c r="E23" s="12">
        <f>(D23*0.76)-7000</f>
        <v>38292.2</v>
      </c>
      <c r="F23" s="9" t="s">
        <v>16</v>
      </c>
      <c r="G23" s="13">
        <f>E23*A23</f>
        <v>38292.2</v>
      </c>
    </row>
    <row r="24" spans="1:7">
      <c r="A24" s="14"/>
      <c r="B24" s="14"/>
      <c r="C24" s="15" t="s">
        <v>57</v>
      </c>
      <c r="D24" s="16"/>
      <c r="E24" s="17"/>
      <c r="F24" s="14"/>
      <c r="G24" s="18"/>
    </row>
    <row r="25" ht="15" spans="1:7">
      <c r="A25" s="19"/>
      <c r="B25" s="19"/>
      <c r="C25" s="20" t="s">
        <v>60</v>
      </c>
      <c r="D25" s="21"/>
      <c r="E25" s="22"/>
      <c r="F25" s="19"/>
      <c r="G25" s="23"/>
    </row>
    <row r="26" spans="1:7">
      <c r="A26" s="9">
        <v>2</v>
      </c>
      <c r="B26" s="9" t="s">
        <v>14</v>
      </c>
      <c r="C26" s="10" t="s">
        <v>61</v>
      </c>
      <c r="D26" s="11">
        <v>46595</v>
      </c>
      <c r="E26" s="12">
        <f>(D26*0.76)-7000</f>
        <v>28412.2</v>
      </c>
      <c r="F26" s="9" t="s">
        <v>16</v>
      </c>
      <c r="G26" s="13">
        <f>E26*A26</f>
        <v>56824.4</v>
      </c>
    </row>
    <row r="27" spans="1:7">
      <c r="A27" s="14"/>
      <c r="B27" s="14"/>
      <c r="C27" s="15" t="s">
        <v>57</v>
      </c>
      <c r="D27" s="16"/>
      <c r="E27" s="17"/>
      <c r="F27" s="14"/>
      <c r="G27" s="18"/>
    </row>
    <row r="28" ht="15" spans="1:7">
      <c r="A28" s="19"/>
      <c r="B28" s="19"/>
      <c r="C28" s="20" t="s">
        <v>62</v>
      </c>
      <c r="D28" s="21"/>
      <c r="E28" s="22"/>
      <c r="F28" s="19"/>
      <c r="G28" s="23"/>
    </row>
    <row r="29" spans="1:7">
      <c r="A29" s="9">
        <v>2</v>
      </c>
      <c r="B29" s="9" t="s">
        <v>14</v>
      </c>
      <c r="C29" s="10" t="s">
        <v>63</v>
      </c>
      <c r="D29" s="11">
        <v>42595</v>
      </c>
      <c r="E29" s="12">
        <f>(D29*0.76)-7000</f>
        <v>25372.2</v>
      </c>
      <c r="F29" s="9" t="s">
        <v>16</v>
      </c>
      <c r="G29" s="13">
        <f>E29*A29</f>
        <v>50744.4</v>
      </c>
    </row>
    <row r="30" spans="1:7">
      <c r="A30" s="14"/>
      <c r="B30" s="14"/>
      <c r="C30" s="15" t="s">
        <v>57</v>
      </c>
      <c r="D30" s="16"/>
      <c r="E30" s="17"/>
      <c r="F30" s="14"/>
      <c r="G30" s="18"/>
    </row>
    <row r="31" ht="15" spans="1:7">
      <c r="A31" s="19"/>
      <c r="B31" s="19"/>
      <c r="C31" s="20" t="s">
        <v>64</v>
      </c>
      <c r="D31" s="21"/>
      <c r="E31" s="22"/>
      <c r="F31" s="19"/>
      <c r="G31" s="23"/>
    </row>
    <row r="32" ht="15" spans="1:7">
      <c r="A32" s="49" t="s">
        <v>26</v>
      </c>
      <c r="B32" s="59"/>
      <c r="C32" s="59"/>
      <c r="D32" s="50"/>
      <c r="E32" s="51"/>
      <c r="F32" s="60" t="s">
        <v>16</v>
      </c>
      <c r="G32" s="53">
        <v>600</v>
      </c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SUM(G20:G32)</f>
        <v>282769.6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30</v>
      </c>
    </row>
    <row r="39" spans="2:2">
      <c r="B39" s="1" t="s">
        <v>31</v>
      </c>
    </row>
    <row r="40" spans="2:2">
      <c r="B40" s="1" t="s">
        <v>32</v>
      </c>
    </row>
    <row r="41" spans="2:2">
      <c r="B41" s="1" t="s">
        <v>33</v>
      </c>
    </row>
    <row r="43" spans="1:1">
      <c r="A43" s="1" t="s">
        <v>34</v>
      </c>
    </row>
    <row r="44" customFormat="1" ht="15" spans="2:2">
      <c r="B44" s="1" t="s">
        <v>35</v>
      </c>
    </row>
    <row r="45" s="2" customFormat="1" spans="2:2">
      <c r="B45" s="1"/>
    </row>
    <row r="46" spans="1:1">
      <c r="A46" s="1" t="s">
        <v>36</v>
      </c>
    </row>
    <row r="47" spans="2:2">
      <c r="B47" s="1" t="s">
        <v>37</v>
      </c>
    </row>
    <row r="48" s="2" customFormat="1" spans="2:2">
      <c r="B48" s="43"/>
    </row>
    <row r="49" spans="2:2">
      <c r="B49" s="1" t="s">
        <v>38</v>
      </c>
    </row>
    <row r="51" spans="2:2">
      <c r="B51" s="1" t="s">
        <v>39</v>
      </c>
    </row>
    <row r="53" spans="2:2">
      <c r="B53" s="45" t="s">
        <v>40</v>
      </c>
    </row>
    <row r="54" spans="2:2">
      <c r="B54" s="45"/>
    </row>
    <row r="55" spans="2:2">
      <c r="B55" s="45"/>
    </row>
    <row r="56" spans="2:2">
      <c r="B56" s="45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50</v>
      </c>
      <c r="D74" s="1" t="s">
        <v>51</v>
      </c>
      <c r="E74" s="1" t="s">
        <v>52</v>
      </c>
    </row>
    <row r="75" spans="1:5">
      <c r="A75" s="1" t="s">
        <v>65</v>
      </c>
      <c r="E75" s="1" t="s">
        <v>54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19" workbookViewId="0">
      <selection activeCell="A77" sqref="A7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208</v>
      </c>
      <c r="B7" s="3"/>
    </row>
    <row r="8" spans="1:2">
      <c r="A8" s="3" t="s">
        <v>209</v>
      </c>
      <c r="B8" s="3"/>
    </row>
    <row r="9" spans="1:1">
      <c r="A9" s="3" t="s">
        <v>210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 t="s">
        <v>55</v>
      </c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219</v>
      </c>
      <c r="D20" s="11">
        <v>113195</v>
      </c>
      <c r="E20" s="12">
        <f>(D20*0.76)-7000</f>
        <v>79028.2</v>
      </c>
      <c r="F20" s="9" t="s">
        <v>16</v>
      </c>
      <c r="G20" s="13">
        <f>E20*A20</f>
        <v>79028.2</v>
      </c>
    </row>
    <row r="21" spans="1:7">
      <c r="A21" s="14"/>
      <c r="B21" s="14"/>
      <c r="C21" s="15" t="s">
        <v>119</v>
      </c>
      <c r="D21" s="16"/>
      <c r="E21" s="17"/>
      <c r="F21" s="14"/>
      <c r="G21" s="18"/>
    </row>
    <row r="22" ht="15" spans="1:7">
      <c r="A22" s="19"/>
      <c r="B22" s="19"/>
      <c r="C22" s="20" t="s">
        <v>220</v>
      </c>
      <c r="D22" s="21"/>
      <c r="E22" s="22"/>
      <c r="F22" s="19"/>
      <c r="G22" s="23"/>
    </row>
    <row r="23" customFormat="1" ht="15" spans="1:7">
      <c r="A23" s="9">
        <v>2</v>
      </c>
      <c r="B23" s="9" t="s">
        <v>14</v>
      </c>
      <c r="C23" s="10" t="s">
        <v>56</v>
      </c>
      <c r="D23" s="11">
        <v>68995</v>
      </c>
      <c r="E23" s="12">
        <f>(D23*0.76)-7000</f>
        <v>45436.2</v>
      </c>
      <c r="F23" s="9" t="s">
        <v>16</v>
      </c>
      <c r="G23" s="13">
        <f>E23*A23</f>
        <v>90872.4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58</v>
      </c>
      <c r="D25" s="21"/>
      <c r="E25" s="22"/>
      <c r="F25" s="19"/>
      <c r="G25" s="23"/>
    </row>
    <row r="26" customFormat="1" ht="15" spans="1:7">
      <c r="A26" s="9">
        <v>1</v>
      </c>
      <c r="B26" s="9" t="s">
        <v>14</v>
      </c>
      <c r="C26" s="10" t="s">
        <v>59</v>
      </c>
      <c r="D26" s="11">
        <v>59595</v>
      </c>
      <c r="E26" s="12">
        <f>(D26*0.76)-7000</f>
        <v>38292.2</v>
      </c>
      <c r="F26" s="9" t="s">
        <v>16</v>
      </c>
      <c r="G26" s="13">
        <f>E26*A26</f>
        <v>38292.2</v>
      </c>
    </row>
    <row r="27" customFormat="1" ht="15" spans="1:7">
      <c r="A27" s="14"/>
      <c r="B27" s="14"/>
      <c r="C27" s="15" t="s">
        <v>57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60</v>
      </c>
      <c r="D28" s="21"/>
      <c r="E28" s="22"/>
      <c r="F28" s="19"/>
      <c r="G28" s="23"/>
    </row>
    <row r="29" customFormat="1" ht="15" spans="1:7">
      <c r="A29" s="9">
        <v>2</v>
      </c>
      <c r="B29" s="126" t="s">
        <v>14</v>
      </c>
      <c r="C29" s="29" t="s">
        <v>176</v>
      </c>
      <c r="D29" s="30">
        <v>32995</v>
      </c>
      <c r="E29" s="12">
        <f>(D29*0.76)-1300</f>
        <v>23776.2</v>
      </c>
      <c r="F29" s="9" t="s">
        <v>16</v>
      </c>
      <c r="G29" s="31">
        <f>E29*A29</f>
        <v>47552.4</v>
      </c>
    </row>
    <row r="30" customFormat="1" ht="15" spans="1:7">
      <c r="A30" s="14"/>
      <c r="B30" s="127"/>
      <c r="C30" s="32" t="s">
        <v>177</v>
      </c>
      <c r="D30" s="33"/>
      <c r="E30" s="17"/>
      <c r="F30" s="14"/>
      <c r="G30" s="34"/>
    </row>
    <row r="31" customFormat="1" ht="15" spans="1:7">
      <c r="A31" s="14"/>
      <c r="B31" s="127"/>
      <c r="C31" s="32" t="s">
        <v>178</v>
      </c>
      <c r="D31" s="33"/>
      <c r="E31" s="17"/>
      <c r="F31" s="14"/>
      <c r="G31" s="34"/>
    </row>
    <row r="32" customFormat="1" ht="15.75" spans="1:7">
      <c r="A32" s="19"/>
      <c r="B32" s="128"/>
      <c r="C32" s="35" t="s">
        <v>179</v>
      </c>
      <c r="D32" s="36"/>
      <c r="E32" s="22"/>
      <c r="F32" s="19"/>
      <c r="G32" s="37"/>
    </row>
    <row r="33" customFormat="1" ht="15" spans="1:7">
      <c r="A33" s="9">
        <v>1</v>
      </c>
      <c r="B33" s="126" t="s">
        <v>14</v>
      </c>
      <c r="C33" s="29" t="s">
        <v>214</v>
      </c>
      <c r="D33" s="30">
        <v>28995</v>
      </c>
      <c r="E33" s="12">
        <f>(D33*0.76)-1300</f>
        <v>20736.2</v>
      </c>
      <c r="F33" s="9" t="s">
        <v>16</v>
      </c>
      <c r="G33" s="31">
        <f>E33*A33</f>
        <v>20736.2</v>
      </c>
    </row>
    <row r="34" customFormat="1" ht="15" spans="1:7">
      <c r="A34" s="14"/>
      <c r="B34" s="127"/>
      <c r="C34" s="32" t="s">
        <v>177</v>
      </c>
      <c r="D34" s="33"/>
      <c r="E34" s="17"/>
      <c r="F34" s="14"/>
      <c r="G34" s="34"/>
    </row>
    <row r="35" customFormat="1" ht="15" spans="1:7">
      <c r="A35" s="14"/>
      <c r="B35" s="127"/>
      <c r="C35" s="32" t="s">
        <v>215</v>
      </c>
      <c r="D35" s="33"/>
      <c r="E35" s="17"/>
      <c r="F35" s="14"/>
      <c r="G35" s="34"/>
    </row>
    <row r="36" customFormat="1" ht="15.75" spans="1:7">
      <c r="A36" s="19"/>
      <c r="B36" s="128"/>
      <c r="C36" s="35" t="s">
        <v>216</v>
      </c>
      <c r="D36" s="36"/>
      <c r="E36" s="22"/>
      <c r="F36" s="19"/>
      <c r="G36" s="37"/>
    </row>
    <row r="37" s="1" customFormat="1" ht="17.25" spans="1:7">
      <c r="A37" s="24" t="s">
        <v>27</v>
      </c>
      <c r="B37" s="38"/>
      <c r="C37" s="38"/>
      <c r="D37" s="25"/>
      <c r="E37" s="26"/>
      <c r="F37" s="39" t="s">
        <v>16</v>
      </c>
      <c r="G37" s="28">
        <f>SUM(G20:G36)</f>
        <v>276481.4</v>
      </c>
    </row>
    <row r="38" ht="15" spans="1:7">
      <c r="A38" s="54" t="s">
        <v>163</v>
      </c>
      <c r="B38" s="55"/>
      <c r="C38" s="56"/>
      <c r="D38" s="57"/>
      <c r="E38" s="21"/>
      <c r="F38" s="19" t="s">
        <v>16</v>
      </c>
      <c r="G38" s="58">
        <v>71105</v>
      </c>
    </row>
    <row r="39" customFormat="1" ht="15.75" spans="1:8">
      <c r="A39" s="49" t="s">
        <v>26</v>
      </c>
      <c r="B39" s="59"/>
      <c r="C39" s="59"/>
      <c r="D39" s="50"/>
      <c r="E39" s="51"/>
      <c r="F39" s="60" t="s">
        <v>16</v>
      </c>
      <c r="G39" s="53">
        <v>600</v>
      </c>
      <c r="H39" s="2"/>
    </row>
    <row r="40" ht="17.25" spans="1:7">
      <c r="A40" s="24" t="s">
        <v>89</v>
      </c>
      <c r="B40" s="38"/>
      <c r="C40" s="38"/>
      <c r="D40" s="25"/>
      <c r="E40" s="26"/>
      <c r="F40" s="39" t="s">
        <v>16</v>
      </c>
      <c r="G40" s="28">
        <f>SUM(G37:G39)</f>
        <v>348186.4</v>
      </c>
    </row>
    <row r="41" ht="16.5" spans="1:7">
      <c r="A41" s="40"/>
      <c r="B41" s="40"/>
      <c r="C41" s="40"/>
      <c r="D41" s="40"/>
      <c r="E41" s="40"/>
      <c r="F41" s="85"/>
      <c r="G41" s="42"/>
    </row>
    <row r="42" spans="1:1">
      <c r="A42" s="1" t="s">
        <v>28</v>
      </c>
    </row>
    <row r="43" spans="2:2">
      <c r="B43" s="1" t="s">
        <v>29</v>
      </c>
    </row>
    <row r="45" spans="1:1">
      <c r="A45" s="1" t="s">
        <v>34</v>
      </c>
    </row>
    <row r="46" spans="2:2">
      <c r="B46" s="1" t="s">
        <v>129</v>
      </c>
    </row>
    <row r="47" spans="2:2">
      <c r="B47" s="1" t="s">
        <v>35</v>
      </c>
    </row>
    <row r="48" spans="2:2">
      <c r="B48" s="1" t="s">
        <v>140</v>
      </c>
    </row>
    <row r="50" spans="1:1">
      <c r="A50" s="1" t="s">
        <v>36</v>
      </c>
    </row>
    <row r="51" spans="2:2">
      <c r="B51" s="1" t="s">
        <v>37</v>
      </c>
    </row>
    <row r="52" spans="2:2">
      <c r="B52" s="43" t="s">
        <v>92</v>
      </c>
    </row>
    <row r="53" spans="2:2">
      <c r="B53" s="61" t="s">
        <v>93</v>
      </c>
    </row>
    <row r="55" spans="2:2">
      <c r="B55" s="1" t="s">
        <v>38</v>
      </c>
    </row>
    <row r="57" spans="2:2">
      <c r="B57" s="1" t="s">
        <v>39</v>
      </c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196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217</v>
      </c>
      <c r="D77" s="1" t="s">
        <v>51</v>
      </c>
      <c r="E77" s="1" t="s">
        <v>52</v>
      </c>
    </row>
    <row r="78" spans="1:5">
      <c r="A78" s="1" t="s">
        <v>218</v>
      </c>
      <c r="E78" s="1" t="s">
        <v>54</v>
      </c>
    </row>
  </sheetData>
  <mergeCells count="34">
    <mergeCell ref="A4:B4"/>
    <mergeCell ref="A37:E37"/>
    <mergeCell ref="A39:E39"/>
    <mergeCell ref="A40:E40"/>
    <mergeCell ref="A20:A22"/>
    <mergeCell ref="A23:A25"/>
    <mergeCell ref="A26:A28"/>
    <mergeCell ref="A29:A32"/>
    <mergeCell ref="A33:A36"/>
    <mergeCell ref="B20:B22"/>
    <mergeCell ref="B23:B25"/>
    <mergeCell ref="B26:B28"/>
    <mergeCell ref="B29:B32"/>
    <mergeCell ref="B33:B36"/>
    <mergeCell ref="D20:D22"/>
    <mergeCell ref="D23:D25"/>
    <mergeCell ref="D26:D28"/>
    <mergeCell ref="D29:D32"/>
    <mergeCell ref="D33:D36"/>
    <mergeCell ref="E20:E22"/>
    <mergeCell ref="E23:E25"/>
    <mergeCell ref="E26:E28"/>
    <mergeCell ref="E29:E32"/>
    <mergeCell ref="E33:E36"/>
    <mergeCell ref="F20:F22"/>
    <mergeCell ref="F23:F25"/>
    <mergeCell ref="F26:F28"/>
    <mergeCell ref="F29:F32"/>
    <mergeCell ref="F33:F36"/>
    <mergeCell ref="G20:G22"/>
    <mergeCell ref="G23:G25"/>
    <mergeCell ref="G26:G28"/>
    <mergeCell ref="G29:G32"/>
    <mergeCell ref="G33:G3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4:G74"/>
  <sheetViews>
    <sheetView workbookViewId="0">
      <selection activeCell="C27" sqref="C2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221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1</v>
      </c>
      <c r="B23" s="126" t="s">
        <v>14</v>
      </c>
      <c r="C23" s="29" t="s">
        <v>224</v>
      </c>
      <c r="D23" s="30">
        <v>48695</v>
      </c>
      <c r="E23" s="12">
        <f>(D23*0.76)-1800</f>
        <v>35208.2</v>
      </c>
      <c r="F23" s="9" t="s">
        <v>16</v>
      </c>
      <c r="G23" s="31">
        <f>E23*A23</f>
        <v>35208.2</v>
      </c>
    </row>
    <row r="24" customFormat="1" ht="15" spans="1:7">
      <c r="A24" s="14"/>
      <c r="B24" s="127"/>
      <c r="C24" s="32" t="s">
        <v>177</v>
      </c>
      <c r="D24" s="33"/>
      <c r="E24" s="17"/>
      <c r="F24" s="14"/>
      <c r="G24" s="34"/>
    </row>
    <row r="25" customFormat="1" ht="15" spans="1:7">
      <c r="A25" s="14"/>
      <c r="B25" s="127"/>
      <c r="C25" s="32" t="s">
        <v>225</v>
      </c>
      <c r="D25" s="33"/>
      <c r="E25" s="17"/>
      <c r="F25" s="14"/>
      <c r="G25" s="34"/>
    </row>
    <row r="26" customFormat="1" ht="15.75" spans="1:7">
      <c r="A26" s="19"/>
      <c r="B26" s="128"/>
      <c r="C26" s="35" t="s">
        <v>226</v>
      </c>
      <c r="D26" s="36"/>
      <c r="E26" s="22"/>
      <c r="F26" s="19"/>
      <c r="G26" s="37"/>
    </row>
    <row r="27" customFormat="1" ht="15" spans="1:7">
      <c r="A27" s="9">
        <v>1</v>
      </c>
      <c r="B27" s="9" t="s">
        <v>14</v>
      </c>
      <c r="C27" s="29" t="s">
        <v>227</v>
      </c>
      <c r="D27" s="30">
        <v>36995</v>
      </c>
      <c r="E27" s="12">
        <f>(D27*0.76)-1200</f>
        <v>26916.2</v>
      </c>
      <c r="F27" s="9" t="s">
        <v>16</v>
      </c>
      <c r="G27" s="31">
        <f>E27*A27</f>
        <v>26916.2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228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229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152996.8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48320</v>
      </c>
    </row>
    <row r="33" ht="17.25" spans="1:7">
      <c r="A33" s="24" t="s">
        <v>89</v>
      </c>
      <c r="B33" s="38"/>
      <c r="C33" s="38"/>
      <c r="D33" s="25"/>
      <c r="E33" s="26"/>
      <c r="F33" s="39" t="s">
        <v>16</v>
      </c>
      <c r="G33" s="28">
        <f>SUM(G31:G32)</f>
        <v>201316.8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230</v>
      </c>
    </row>
    <row r="37" customFormat="1" ht="15" spans="2:2">
      <c r="B37" s="1" t="s">
        <v>231</v>
      </c>
    </row>
    <row r="38" customFormat="1" ht="15" spans="2:2">
      <c r="B38" s="1"/>
    </row>
    <row r="39" spans="1:1">
      <c r="A39" s="1" t="s">
        <v>34</v>
      </c>
    </row>
    <row r="40" spans="2:2">
      <c r="B40" s="1" t="s">
        <v>35</v>
      </c>
    </row>
    <row r="41" customFormat="1" ht="15" spans="2:2">
      <c r="B41" s="1" t="s">
        <v>140</v>
      </c>
    </row>
    <row r="42" s="2" customFormat="1" spans="2:2">
      <c r="B42" s="1"/>
    </row>
    <row r="43" spans="1:2">
      <c r="A43" s="1" t="s">
        <v>90</v>
      </c>
      <c r="B43" s="1" t="s">
        <v>91</v>
      </c>
    </row>
    <row r="44" spans="2:2">
      <c r="B44" s="1" t="s">
        <v>37</v>
      </c>
    </row>
    <row r="45" s="2" customFormat="1" spans="2:2">
      <c r="B45" s="43" t="s">
        <v>92</v>
      </c>
    </row>
    <row r="46" s="2" customFormat="1" spans="2:2">
      <c r="B46" s="43"/>
    </row>
    <row r="47" spans="2:2">
      <c r="B47" s="1" t="s">
        <v>38</v>
      </c>
    </row>
    <row r="49" spans="2:2">
      <c r="B49" s="1" t="s">
        <v>39</v>
      </c>
    </row>
    <row r="51" spans="2:2">
      <c r="B51" s="68" t="s">
        <v>232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44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233</v>
      </c>
      <c r="D73" s="1" t="s">
        <v>51</v>
      </c>
      <c r="E73" s="1" t="s">
        <v>52</v>
      </c>
    </row>
    <row r="74" spans="1:5">
      <c r="A74" s="1" t="s">
        <v>234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22" workbookViewId="0">
      <selection activeCell="C23" sqref="C2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235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29" t="s">
        <v>227</v>
      </c>
      <c r="D23" s="30">
        <v>36995</v>
      </c>
      <c r="E23" s="12">
        <f>(D23*0.76)-1200</f>
        <v>26916.2</v>
      </c>
      <c r="F23" s="9" t="s">
        <v>16</v>
      </c>
      <c r="G23" s="31">
        <f>E23*A23</f>
        <v>26916.2</v>
      </c>
    </row>
    <row r="24" customFormat="1" ht="15" spans="1:7">
      <c r="A24" s="14"/>
      <c r="B24" s="14"/>
      <c r="C24" s="32" t="s">
        <v>160</v>
      </c>
      <c r="D24" s="33"/>
      <c r="E24" s="17"/>
      <c r="F24" s="14"/>
      <c r="G24" s="34"/>
    </row>
    <row r="25" customFormat="1" ht="15" spans="1:7">
      <c r="A25" s="14"/>
      <c r="B25" s="14"/>
      <c r="C25" s="32" t="s">
        <v>228</v>
      </c>
      <c r="D25" s="33"/>
      <c r="E25" s="17"/>
      <c r="F25" s="14"/>
      <c r="G25" s="34"/>
    </row>
    <row r="26" customFormat="1" ht="15.75" spans="1:7">
      <c r="A26" s="19"/>
      <c r="B26" s="19"/>
      <c r="C26" s="35" t="s">
        <v>229</v>
      </c>
      <c r="D26" s="36"/>
      <c r="E26" s="22"/>
      <c r="F26" s="19"/>
      <c r="G26" s="37"/>
    </row>
    <row r="27" customFormat="1" ht="15" spans="1:7">
      <c r="A27" s="9">
        <v>1</v>
      </c>
      <c r="B27" s="9" t="s">
        <v>14</v>
      </c>
      <c r="C27" s="29" t="s">
        <v>174</v>
      </c>
      <c r="D27" s="30">
        <v>27995</v>
      </c>
      <c r="E27" s="12">
        <f>(D27*0.76)-1000</f>
        <v>20276.2</v>
      </c>
      <c r="F27" s="9" t="s">
        <v>16</v>
      </c>
      <c r="G27" s="31">
        <f>E27*A27</f>
        <v>20276.2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175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138064.8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56730</v>
      </c>
    </row>
    <row r="33" ht="17.25" spans="1:7">
      <c r="A33" s="24" t="s">
        <v>89</v>
      </c>
      <c r="B33" s="38"/>
      <c r="C33" s="38"/>
      <c r="D33" s="25"/>
      <c r="E33" s="26"/>
      <c r="F33" s="39" t="s">
        <v>16</v>
      </c>
      <c r="G33" s="28">
        <f>SUM(G31:G32)</f>
        <v>194794.8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230</v>
      </c>
    </row>
    <row r="37" customFormat="1" ht="15" spans="2:2">
      <c r="B37" s="1" t="s">
        <v>231</v>
      </c>
    </row>
    <row r="38" customFormat="1" ht="15" spans="2:2">
      <c r="B38" s="1"/>
    </row>
    <row r="39" spans="1:1">
      <c r="A39" s="1" t="s">
        <v>34</v>
      </c>
    </row>
    <row r="40" spans="2:2">
      <c r="B40" s="1" t="s">
        <v>35</v>
      </c>
    </row>
    <row r="41" customFormat="1" ht="15" spans="2:2">
      <c r="B41" s="1" t="s">
        <v>140</v>
      </c>
    </row>
    <row r="42" s="2" customFormat="1" spans="2:2">
      <c r="B42" s="1"/>
    </row>
    <row r="43" spans="1:2">
      <c r="A43" s="1" t="s">
        <v>90</v>
      </c>
      <c r="B43" s="1" t="s">
        <v>91</v>
      </c>
    </row>
    <row r="44" spans="2:2">
      <c r="B44" s="1" t="s">
        <v>37</v>
      </c>
    </row>
    <row r="45" s="2" customFormat="1" spans="2:2">
      <c r="B45" s="43" t="s">
        <v>92</v>
      </c>
    </row>
    <row r="46" s="2" customFormat="1" spans="2:2">
      <c r="B46" s="61"/>
    </row>
    <row r="47" spans="2:2">
      <c r="B47" s="1" t="s">
        <v>38</v>
      </c>
    </row>
    <row r="49" spans="2:2">
      <c r="B49" s="1" t="s">
        <v>39</v>
      </c>
    </row>
    <row r="51" spans="2:2">
      <c r="B51" s="68" t="s">
        <v>232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44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236</v>
      </c>
      <c r="D73" s="1" t="s">
        <v>51</v>
      </c>
      <c r="E73" s="1" t="s">
        <v>52</v>
      </c>
    </row>
    <row r="74" spans="1:5">
      <c r="A74" s="1" t="s">
        <v>237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E27" sqref="E27:E3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238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29" t="s">
        <v>227</v>
      </c>
      <c r="D23" s="30">
        <v>36995</v>
      </c>
      <c r="E23" s="12">
        <f>(D23*0.76)-1200</f>
        <v>26916.2</v>
      </c>
      <c r="F23" s="9" t="s">
        <v>16</v>
      </c>
      <c r="G23" s="31">
        <f>E23*A23</f>
        <v>26916.2</v>
      </c>
    </row>
    <row r="24" customFormat="1" ht="15" spans="1:7">
      <c r="A24" s="14"/>
      <c r="B24" s="14"/>
      <c r="C24" s="32" t="s">
        <v>160</v>
      </c>
      <c r="D24" s="33"/>
      <c r="E24" s="17"/>
      <c r="F24" s="14"/>
      <c r="G24" s="34"/>
    </row>
    <row r="25" customFormat="1" ht="15" spans="1:7">
      <c r="A25" s="14"/>
      <c r="B25" s="14"/>
      <c r="C25" s="32" t="s">
        <v>228</v>
      </c>
      <c r="D25" s="33"/>
      <c r="E25" s="17"/>
      <c r="F25" s="14"/>
      <c r="G25" s="34"/>
    </row>
    <row r="26" customFormat="1" ht="15.75" spans="1:7">
      <c r="A26" s="19"/>
      <c r="B26" s="19"/>
      <c r="C26" s="35" t="s">
        <v>229</v>
      </c>
      <c r="D26" s="36"/>
      <c r="E26" s="22"/>
      <c r="F26" s="19"/>
      <c r="G26" s="37"/>
    </row>
    <row r="27" customFormat="1" ht="15" spans="1:7">
      <c r="A27" s="9">
        <v>3</v>
      </c>
      <c r="B27" s="9" t="s">
        <v>14</v>
      </c>
      <c r="C27" s="29" t="s">
        <v>174</v>
      </c>
      <c r="D27" s="30">
        <v>27995</v>
      </c>
      <c r="E27" s="12">
        <f>(D27*0.76)-1000</f>
        <v>20276.2</v>
      </c>
      <c r="F27" s="9" t="s">
        <v>16</v>
      </c>
      <c r="G27" s="31">
        <f>E27*A27</f>
        <v>60828.6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175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178617.2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71620</v>
      </c>
    </row>
    <row r="33" ht="17.25" spans="1:7">
      <c r="A33" s="24" t="s">
        <v>89</v>
      </c>
      <c r="B33" s="38"/>
      <c r="C33" s="38"/>
      <c r="D33" s="25"/>
      <c r="E33" s="26"/>
      <c r="F33" s="39" t="s">
        <v>16</v>
      </c>
      <c r="G33" s="28">
        <f>SUM(G31:G32)</f>
        <v>250237.2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230</v>
      </c>
    </row>
    <row r="37" customFormat="1" ht="15" spans="2:2">
      <c r="B37" s="1" t="s">
        <v>231</v>
      </c>
    </row>
    <row r="38" customFormat="1" ht="15" spans="2:2">
      <c r="B38" s="1"/>
    </row>
    <row r="39" spans="1:1">
      <c r="A39" s="1" t="s">
        <v>34</v>
      </c>
    </row>
    <row r="40" spans="2:2">
      <c r="B40" s="1" t="s">
        <v>35</v>
      </c>
    </row>
    <row r="41" customFormat="1" ht="15" spans="2:2">
      <c r="B41" s="1" t="s">
        <v>140</v>
      </c>
    </row>
    <row r="42" s="2" customFormat="1" spans="2:2">
      <c r="B42" s="1"/>
    </row>
    <row r="43" spans="1:2">
      <c r="A43" s="1" t="s">
        <v>90</v>
      </c>
      <c r="B43" s="1" t="s">
        <v>91</v>
      </c>
    </row>
    <row r="44" spans="2:2">
      <c r="B44" s="1" t="s">
        <v>37</v>
      </c>
    </row>
    <row r="45" s="2" customFormat="1" spans="2:2">
      <c r="B45" s="43" t="s">
        <v>92</v>
      </c>
    </row>
    <row r="46" s="2" customFormat="1" spans="2:2">
      <c r="B46" s="43"/>
    </row>
    <row r="47" spans="2:2">
      <c r="B47" s="1" t="s">
        <v>38</v>
      </c>
    </row>
    <row r="49" spans="2:2">
      <c r="B49" s="1" t="s">
        <v>39</v>
      </c>
    </row>
    <row r="51" spans="2:2">
      <c r="B51" s="68" t="s">
        <v>232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44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239</v>
      </c>
      <c r="D73" s="1" t="s">
        <v>51</v>
      </c>
      <c r="E73" s="1" t="s">
        <v>52</v>
      </c>
    </row>
    <row r="74" spans="1:5">
      <c r="A74" s="1" t="s">
        <v>237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4:H75"/>
  <sheetViews>
    <sheetView topLeftCell="A27" workbookViewId="0">
      <selection activeCell="B52" sqref="B5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240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2</v>
      </c>
      <c r="B23" s="9" t="s">
        <v>14</v>
      </c>
      <c r="C23" s="29" t="s">
        <v>227</v>
      </c>
      <c r="D23" s="30">
        <v>36995</v>
      </c>
      <c r="E23" s="12">
        <f>(D23*0.76)-1200</f>
        <v>26916.2</v>
      </c>
      <c r="F23" s="9" t="s">
        <v>16</v>
      </c>
      <c r="G23" s="31">
        <f>E23*A23</f>
        <v>53832.4</v>
      </c>
    </row>
    <row r="24" customFormat="1" ht="15" spans="1:7">
      <c r="A24" s="14"/>
      <c r="B24" s="14"/>
      <c r="C24" s="32" t="s">
        <v>160</v>
      </c>
      <c r="D24" s="33"/>
      <c r="E24" s="17"/>
      <c r="F24" s="14"/>
      <c r="G24" s="34"/>
    </row>
    <row r="25" customFormat="1" ht="15" spans="1:7">
      <c r="A25" s="14"/>
      <c r="B25" s="14"/>
      <c r="C25" s="32" t="s">
        <v>228</v>
      </c>
      <c r="D25" s="33"/>
      <c r="E25" s="17"/>
      <c r="F25" s="14"/>
      <c r="G25" s="34"/>
    </row>
    <row r="26" customFormat="1" ht="15.75" spans="1:7">
      <c r="A26" s="19"/>
      <c r="B26" s="19"/>
      <c r="C26" s="35" t="s">
        <v>229</v>
      </c>
      <c r="D26" s="36"/>
      <c r="E26" s="22"/>
      <c r="F26" s="19"/>
      <c r="G26" s="37"/>
    </row>
    <row r="27" customFormat="1" ht="15" spans="1:7">
      <c r="A27" s="9">
        <v>1</v>
      </c>
      <c r="B27" s="9" t="s">
        <v>14</v>
      </c>
      <c r="C27" s="29" t="s">
        <v>174</v>
      </c>
      <c r="D27" s="30">
        <v>27995</v>
      </c>
      <c r="E27" s="12">
        <f>(D27*0.76)-1000</f>
        <v>20276.2</v>
      </c>
      <c r="F27" s="9" t="s">
        <v>16</v>
      </c>
      <c r="G27" s="31">
        <f>E27*A27</f>
        <v>20276.2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175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164981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58140</v>
      </c>
    </row>
    <row r="33" customFormat="1" ht="15.75" spans="1:8">
      <c r="A33" s="49" t="s">
        <v>26</v>
      </c>
      <c r="B33" s="59"/>
      <c r="C33" s="59"/>
      <c r="D33" s="50"/>
      <c r="E33" s="51"/>
      <c r="F33" s="60" t="s">
        <v>16</v>
      </c>
      <c r="G33" s="53">
        <v>600</v>
      </c>
      <c r="H33" s="2"/>
    </row>
    <row r="34" ht="17.25" spans="1:7">
      <c r="A34" s="24" t="s">
        <v>89</v>
      </c>
      <c r="B34" s="38"/>
      <c r="C34" s="38"/>
      <c r="D34" s="25"/>
      <c r="E34" s="26"/>
      <c r="F34" s="39" t="s">
        <v>16</v>
      </c>
      <c r="G34" s="28">
        <f>SUM(G31:G33)</f>
        <v>223721</v>
      </c>
    </row>
    <row r="35" ht="16.5" spans="1:7">
      <c r="A35" s="40"/>
      <c r="B35" s="40"/>
      <c r="C35" s="40"/>
      <c r="D35" s="40"/>
      <c r="E35" s="40"/>
      <c r="F35" s="41"/>
      <c r="G35" s="42"/>
    </row>
    <row r="36" spans="1:1">
      <c r="A36" s="1" t="s">
        <v>28</v>
      </c>
    </row>
    <row r="37" spans="2:2">
      <c r="B37" s="1" t="s">
        <v>230</v>
      </c>
    </row>
    <row r="38" customFormat="1" ht="15" spans="2:2">
      <c r="B38" s="1" t="s">
        <v>231</v>
      </c>
    </row>
    <row r="39" customFormat="1" ht="15" spans="2:2">
      <c r="B39" s="1"/>
    </row>
    <row r="40" spans="1:1">
      <c r="A40" s="1" t="s">
        <v>34</v>
      </c>
    </row>
    <row r="41" spans="2:2">
      <c r="B41" s="1" t="s">
        <v>35</v>
      </c>
    </row>
    <row r="42" customFormat="1" ht="15" spans="2:2">
      <c r="B42" s="1" t="s">
        <v>140</v>
      </c>
    </row>
    <row r="43" s="2" customFormat="1" spans="2:2">
      <c r="B43" s="1"/>
    </row>
    <row r="44" spans="1:2">
      <c r="A44" s="1" t="s">
        <v>90</v>
      </c>
      <c r="B44" s="1" t="s">
        <v>91</v>
      </c>
    </row>
    <row r="45" spans="2:2">
      <c r="B45" s="1" t="s">
        <v>37</v>
      </c>
    </row>
    <row r="46" s="2" customFormat="1" spans="2:2">
      <c r="B46" s="43" t="s">
        <v>92</v>
      </c>
    </row>
    <row r="47" s="2" customFormat="1" spans="2:2">
      <c r="B47" s="43"/>
    </row>
    <row r="48" spans="2:2">
      <c r="B48" s="1" t="s">
        <v>38</v>
      </c>
    </row>
    <row r="50" spans="2:2">
      <c r="B50" s="1" t="s">
        <v>39</v>
      </c>
    </row>
    <row r="52" spans="2:2">
      <c r="B52" s="68" t="s">
        <v>232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44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4" spans="1:5">
      <c r="A74" s="1" t="s">
        <v>241</v>
      </c>
      <c r="D74" s="1" t="s">
        <v>51</v>
      </c>
      <c r="E74" s="1" t="s">
        <v>52</v>
      </c>
    </row>
    <row r="75" spans="1:5">
      <c r="A75" s="1" t="s">
        <v>237</v>
      </c>
      <c r="E75" s="1" t="s">
        <v>54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2" workbookViewId="0">
      <selection activeCell="B16" sqref="B1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242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29" t="s">
        <v>227</v>
      </c>
      <c r="D23" s="30">
        <v>36995</v>
      </c>
      <c r="E23" s="12">
        <f>(D23*0.76)-1200</f>
        <v>26916.2</v>
      </c>
      <c r="F23" s="9" t="s">
        <v>16</v>
      </c>
      <c r="G23" s="31">
        <f>E23*A23</f>
        <v>26916.2</v>
      </c>
    </row>
    <row r="24" customFormat="1" ht="15" spans="1:7">
      <c r="A24" s="14"/>
      <c r="B24" s="14"/>
      <c r="C24" s="32" t="s">
        <v>160</v>
      </c>
      <c r="D24" s="33"/>
      <c r="E24" s="17"/>
      <c r="F24" s="14"/>
      <c r="G24" s="34"/>
    </row>
    <row r="25" customFormat="1" ht="15" spans="1:7">
      <c r="A25" s="14"/>
      <c r="B25" s="14"/>
      <c r="C25" s="32" t="s">
        <v>228</v>
      </c>
      <c r="D25" s="33"/>
      <c r="E25" s="17"/>
      <c r="F25" s="14"/>
      <c r="G25" s="34"/>
    </row>
    <row r="26" customFormat="1" ht="15.75" spans="1:7">
      <c r="A26" s="19"/>
      <c r="B26" s="19"/>
      <c r="C26" s="35" t="s">
        <v>229</v>
      </c>
      <c r="D26" s="36"/>
      <c r="E26" s="22"/>
      <c r="F26" s="19"/>
      <c r="G26" s="37"/>
    </row>
    <row r="27" customFormat="1" ht="15" spans="1:7">
      <c r="A27" s="9">
        <v>2</v>
      </c>
      <c r="B27" s="9" t="s">
        <v>14</v>
      </c>
      <c r="C27" s="29" t="s">
        <v>174</v>
      </c>
      <c r="D27" s="30">
        <v>27995</v>
      </c>
      <c r="E27" s="12">
        <f>(D27*0.76)-1000</f>
        <v>20276.2</v>
      </c>
      <c r="F27" s="9" t="s">
        <v>16</v>
      </c>
      <c r="G27" s="31">
        <f>E27*A27</f>
        <v>40552.4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175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158341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50030</v>
      </c>
    </row>
    <row r="33" ht="17.25" spans="1:7">
      <c r="A33" s="24" t="s">
        <v>89</v>
      </c>
      <c r="B33" s="38"/>
      <c r="C33" s="38"/>
      <c r="D33" s="25"/>
      <c r="E33" s="26"/>
      <c r="F33" s="39" t="s">
        <v>16</v>
      </c>
      <c r="G33" s="28">
        <f>SUM(G31:G32)</f>
        <v>208371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230</v>
      </c>
    </row>
    <row r="37" customFormat="1" ht="15" spans="2:2">
      <c r="B37" s="1" t="s">
        <v>231</v>
      </c>
    </row>
    <row r="38" customFormat="1" ht="15" spans="2:2">
      <c r="B38" s="1"/>
    </row>
    <row r="39" spans="1:1">
      <c r="A39" s="1" t="s">
        <v>34</v>
      </c>
    </row>
    <row r="40" spans="2:2">
      <c r="B40" s="1" t="s">
        <v>35</v>
      </c>
    </row>
    <row r="41" customFormat="1" ht="15" spans="2:2">
      <c r="B41" s="1" t="s">
        <v>140</v>
      </c>
    </row>
    <row r="42" s="2" customFormat="1" spans="2:2">
      <c r="B42" s="1"/>
    </row>
    <row r="43" spans="1:2">
      <c r="A43" s="1" t="s">
        <v>90</v>
      </c>
      <c r="B43" s="1" t="s">
        <v>91</v>
      </c>
    </row>
    <row r="44" spans="2:2">
      <c r="B44" s="1" t="s">
        <v>37</v>
      </c>
    </row>
    <row r="45" s="2" customFormat="1" spans="2:2">
      <c r="B45" s="43" t="s">
        <v>92</v>
      </c>
    </row>
    <row r="46" s="2" customFormat="1" spans="2:2">
      <c r="B46" s="43"/>
    </row>
    <row r="47" spans="2:2">
      <c r="B47" s="1" t="s">
        <v>38</v>
      </c>
    </row>
    <row r="49" spans="2:2">
      <c r="B49" s="1" t="s">
        <v>39</v>
      </c>
    </row>
    <row r="51" spans="2:2">
      <c r="B51" s="68" t="s">
        <v>232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44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243</v>
      </c>
      <c r="D73" s="1" t="s">
        <v>51</v>
      </c>
      <c r="E73" s="1" t="s">
        <v>52</v>
      </c>
    </row>
    <row r="74" spans="1:5">
      <c r="A74" s="1" t="s">
        <v>237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22" workbookViewId="0">
      <selection activeCell="D35" sqref="D3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6">
      <c r="A7" s="1" t="s">
        <v>244</v>
      </c>
      <c r="F7" s="1" t="s">
        <v>245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219</v>
      </c>
      <c r="D20" s="11">
        <v>113195</v>
      </c>
      <c r="E20" s="12">
        <f>(D20*0.76)-7000</f>
        <v>79028.2</v>
      </c>
      <c r="F20" s="9" t="s">
        <v>16</v>
      </c>
      <c r="G20" s="13">
        <f>E20*A20</f>
        <v>79028.2</v>
      </c>
    </row>
    <row r="21" spans="1:7">
      <c r="A21" s="14"/>
      <c r="B21" s="14"/>
      <c r="C21" s="15" t="s">
        <v>119</v>
      </c>
      <c r="D21" s="16"/>
      <c r="E21" s="17"/>
      <c r="F21" s="14"/>
      <c r="G21" s="18"/>
    </row>
    <row r="22" ht="15" spans="1:7">
      <c r="A22" s="19"/>
      <c r="B22" s="19"/>
      <c r="C22" s="20" t="s">
        <v>220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29" t="s">
        <v>227</v>
      </c>
      <c r="D23" s="30">
        <v>36995</v>
      </c>
      <c r="E23" s="12">
        <f>(D23*0.76)-1200</f>
        <v>26916.2</v>
      </c>
      <c r="F23" s="9" t="s">
        <v>16</v>
      </c>
      <c r="G23" s="31">
        <f>E23*A23</f>
        <v>26916.2</v>
      </c>
    </row>
    <row r="24" customFormat="1" ht="15" spans="1:7">
      <c r="A24" s="14"/>
      <c r="B24" s="14"/>
      <c r="C24" s="32" t="s">
        <v>160</v>
      </c>
      <c r="D24" s="33"/>
      <c r="E24" s="17"/>
      <c r="F24" s="14"/>
      <c r="G24" s="34"/>
    </row>
    <row r="25" customFormat="1" ht="15" spans="1:7">
      <c r="A25" s="14"/>
      <c r="B25" s="14"/>
      <c r="C25" s="32" t="s">
        <v>228</v>
      </c>
      <c r="D25" s="33"/>
      <c r="E25" s="17"/>
      <c r="F25" s="14"/>
      <c r="G25" s="34"/>
    </row>
    <row r="26" customFormat="1" ht="15.75" spans="1:7">
      <c r="A26" s="19"/>
      <c r="B26" s="19"/>
      <c r="C26" s="35" t="s">
        <v>229</v>
      </c>
      <c r="D26" s="36"/>
      <c r="E26" s="22"/>
      <c r="F26" s="19"/>
      <c r="G26" s="37"/>
    </row>
    <row r="27" customFormat="1" ht="15" spans="1:7">
      <c r="A27" s="9">
        <v>2</v>
      </c>
      <c r="B27" s="9" t="s">
        <v>14</v>
      </c>
      <c r="C27" s="29" t="s">
        <v>174</v>
      </c>
      <c r="D27" s="30">
        <v>27995</v>
      </c>
      <c r="E27" s="12">
        <f>(D27*0.76)-1000</f>
        <v>20276.2</v>
      </c>
      <c r="F27" s="9" t="s">
        <v>16</v>
      </c>
      <c r="G27" s="31">
        <f>E27*A27</f>
        <v>40552.4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175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146496.8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43510</v>
      </c>
    </row>
    <row r="33" ht="17.25" spans="1:7">
      <c r="A33" s="24" t="s">
        <v>89</v>
      </c>
      <c r="B33" s="38"/>
      <c r="C33" s="38"/>
      <c r="D33" s="25"/>
      <c r="E33" s="26"/>
      <c r="F33" s="39" t="s">
        <v>16</v>
      </c>
      <c r="G33" s="28">
        <f>SUM(G31:G32)</f>
        <v>190006.8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230</v>
      </c>
    </row>
    <row r="37" customFormat="1" ht="15" spans="2:2">
      <c r="B37" s="1" t="s">
        <v>231</v>
      </c>
    </row>
    <row r="38" customFormat="1" ht="15" spans="2:2">
      <c r="B38" s="1"/>
    </row>
    <row r="39" spans="1:1">
      <c r="A39" s="1" t="s">
        <v>34</v>
      </c>
    </row>
    <row r="40" spans="2:2">
      <c r="B40" s="1" t="s">
        <v>35</v>
      </c>
    </row>
    <row r="41" customFormat="1" ht="15" spans="2:2">
      <c r="B41" s="1" t="s">
        <v>140</v>
      </c>
    </row>
    <row r="42" s="2" customFormat="1" spans="2:2">
      <c r="B42" s="1"/>
    </row>
    <row r="43" spans="1:2">
      <c r="A43" s="1" t="s">
        <v>90</v>
      </c>
      <c r="B43" s="1" t="s">
        <v>91</v>
      </c>
    </row>
    <row r="44" spans="2:2">
      <c r="B44" s="1" t="s">
        <v>37</v>
      </c>
    </row>
    <row r="45" s="2" customFormat="1" spans="2:2">
      <c r="B45" s="43" t="s">
        <v>92</v>
      </c>
    </row>
    <row r="46" s="2" customFormat="1" spans="2:2">
      <c r="B46" s="43"/>
    </row>
    <row r="47" spans="2:2">
      <c r="B47" s="1" t="s">
        <v>38</v>
      </c>
    </row>
    <row r="49" spans="2:2">
      <c r="B49" s="1" t="s">
        <v>39</v>
      </c>
    </row>
    <row r="51" spans="2:2">
      <c r="B51" s="68" t="s">
        <v>232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44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246</v>
      </c>
      <c r="D73" s="1" t="s">
        <v>51</v>
      </c>
      <c r="E73" s="1" t="s">
        <v>52</v>
      </c>
    </row>
    <row r="74" spans="1:5">
      <c r="A74" s="1" t="s">
        <v>237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28" workbookViewId="0">
      <selection activeCell="A33" sqref="A33:E3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247</v>
      </c>
    </row>
    <row r="8" spans="1:1">
      <c r="A8" s="1" t="s">
        <v>222</v>
      </c>
    </row>
    <row r="9" spans="1:1">
      <c r="A9" s="1" t="s">
        <v>223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43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56</v>
      </c>
      <c r="D20" s="11">
        <v>68995</v>
      </c>
      <c r="E20" s="12">
        <f>(D20*0.76)-7000</f>
        <v>45436.2</v>
      </c>
      <c r="F20" s="9" t="s">
        <v>16</v>
      </c>
      <c r="G20" s="13">
        <f>E20*A20</f>
        <v>90872.4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58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29" t="s">
        <v>227</v>
      </c>
      <c r="D23" s="30">
        <v>36995</v>
      </c>
      <c r="E23" s="12">
        <f>(D23*0.76)-1200</f>
        <v>26916.2</v>
      </c>
      <c r="F23" s="9" t="s">
        <v>16</v>
      </c>
      <c r="G23" s="31">
        <f>E23*A23</f>
        <v>26916.2</v>
      </c>
    </row>
    <row r="24" customFormat="1" ht="15" spans="1:7">
      <c r="A24" s="14"/>
      <c r="B24" s="14"/>
      <c r="C24" s="32" t="s">
        <v>160</v>
      </c>
      <c r="D24" s="33"/>
      <c r="E24" s="17"/>
      <c r="F24" s="14"/>
      <c r="G24" s="34"/>
    </row>
    <row r="25" customFormat="1" ht="15" spans="1:7">
      <c r="A25" s="14"/>
      <c r="B25" s="14"/>
      <c r="C25" s="32" t="s">
        <v>228</v>
      </c>
      <c r="D25" s="33"/>
      <c r="E25" s="17"/>
      <c r="F25" s="14"/>
      <c r="G25" s="34"/>
    </row>
    <row r="26" customFormat="1" ht="15.75" spans="1:7">
      <c r="A26" s="19"/>
      <c r="B26" s="19"/>
      <c r="C26" s="35" t="s">
        <v>229</v>
      </c>
      <c r="D26" s="36"/>
      <c r="E26" s="22"/>
      <c r="F26" s="19"/>
      <c r="G26" s="37"/>
    </row>
    <row r="27" customFormat="1" ht="15" spans="1:7">
      <c r="A27" s="9">
        <v>2</v>
      </c>
      <c r="B27" s="9" t="s">
        <v>14</v>
      </c>
      <c r="C27" s="29" t="s">
        <v>174</v>
      </c>
      <c r="D27" s="30">
        <v>27995</v>
      </c>
      <c r="E27" s="12">
        <f>(D27*0.76)-1000</f>
        <v>20276.2</v>
      </c>
      <c r="F27" s="9" t="s">
        <v>16</v>
      </c>
      <c r="G27" s="31">
        <f>E27*A27</f>
        <v>40552.4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175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ht="17.25" spans="1:7">
      <c r="A31" s="24" t="s">
        <v>27</v>
      </c>
      <c r="B31" s="38"/>
      <c r="C31" s="38"/>
      <c r="D31" s="25"/>
      <c r="E31" s="26"/>
      <c r="F31" s="39" t="s">
        <v>16</v>
      </c>
      <c r="G31" s="28">
        <f>SUM(G20:G30)</f>
        <v>158341</v>
      </c>
    </row>
    <row r="32" ht="15" spans="1:7">
      <c r="A32" s="54" t="s">
        <v>163</v>
      </c>
      <c r="B32" s="55"/>
      <c r="C32" s="56"/>
      <c r="D32" s="57"/>
      <c r="E32" s="21"/>
      <c r="F32" s="19" t="s">
        <v>16</v>
      </c>
      <c r="G32" s="58">
        <v>55380</v>
      </c>
    </row>
    <row r="33" ht="17.25" spans="1:7">
      <c r="A33" s="24" t="s">
        <v>89</v>
      </c>
      <c r="B33" s="38"/>
      <c r="C33" s="38"/>
      <c r="D33" s="25"/>
      <c r="E33" s="26"/>
      <c r="F33" s="39" t="s">
        <v>16</v>
      </c>
      <c r="G33" s="28">
        <f>SUM(G31:G32)</f>
        <v>213721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230</v>
      </c>
    </row>
    <row r="37" customFormat="1" ht="15" spans="2:2">
      <c r="B37" s="1" t="s">
        <v>231</v>
      </c>
    </row>
    <row r="38" customFormat="1" ht="15" spans="2:2">
      <c r="B38" s="1"/>
    </row>
    <row r="39" spans="1:1">
      <c r="A39" s="1" t="s">
        <v>34</v>
      </c>
    </row>
    <row r="40" spans="2:2">
      <c r="B40" s="1" t="s">
        <v>35</v>
      </c>
    </row>
    <row r="41" customFormat="1" ht="15" spans="2:2">
      <c r="B41" s="1" t="s">
        <v>140</v>
      </c>
    </row>
    <row r="42" s="2" customFormat="1" spans="2:2">
      <c r="B42" s="1"/>
    </row>
    <row r="43" spans="1:2">
      <c r="A43" s="1" t="s">
        <v>90</v>
      </c>
      <c r="B43" s="1" t="s">
        <v>91</v>
      </c>
    </row>
    <row r="44" spans="2:2">
      <c r="B44" s="1" t="s">
        <v>37</v>
      </c>
    </row>
    <row r="45" s="2" customFormat="1" spans="2:2">
      <c r="B45" s="43" t="s">
        <v>92</v>
      </c>
    </row>
    <row r="46" s="2" customFormat="1" spans="2:2">
      <c r="B46" s="43"/>
    </row>
    <row r="47" spans="2:2">
      <c r="B47" s="1" t="s">
        <v>38</v>
      </c>
    </row>
    <row r="49" spans="2:2">
      <c r="B49" s="1" t="s">
        <v>39</v>
      </c>
    </row>
    <row r="51" spans="2:2">
      <c r="B51" s="68" t="s">
        <v>232</v>
      </c>
    </row>
    <row r="52" spans="2:2">
      <c r="B52" s="45"/>
    </row>
    <row r="53" spans="2:2">
      <c r="B53" s="45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44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248</v>
      </c>
      <c r="D73" s="1" t="s">
        <v>51</v>
      </c>
      <c r="E73" s="1" t="s">
        <v>52</v>
      </c>
    </row>
    <row r="74" spans="1:5">
      <c r="A74" s="1" t="s">
        <v>237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workbookViewId="0">
      <selection activeCell="A7" sqref="A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.1047619047619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45944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249</v>
      </c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100</v>
      </c>
    </row>
    <row r="16" ht="15" spans="3:3">
      <c r="C16" s="69" t="s">
        <v>7</v>
      </c>
    </row>
    <row r="17" ht="25.5" customHeight="1" spans="1:7">
      <c r="A17" s="5" t="s">
        <v>8</v>
      </c>
      <c r="B17" s="5" t="s">
        <v>9</v>
      </c>
      <c r="C17" s="5" t="s">
        <v>10</v>
      </c>
      <c r="D17" s="5" t="s">
        <v>11</v>
      </c>
      <c r="E17" s="6" t="s">
        <v>12</v>
      </c>
      <c r="F17" s="7"/>
      <c r="G17" s="8" t="s">
        <v>13</v>
      </c>
    </row>
    <row r="18" customFormat="1" ht="15" spans="1:7">
      <c r="A18" s="9">
        <v>1</v>
      </c>
      <c r="B18" s="9" t="s">
        <v>14</v>
      </c>
      <c r="C18" s="10" t="s">
        <v>15</v>
      </c>
      <c r="D18" s="11">
        <v>49995</v>
      </c>
      <c r="E18" s="12">
        <f>(D18*0.76)-4000</f>
        <v>33996.2</v>
      </c>
      <c r="F18" s="9" t="s">
        <v>16</v>
      </c>
      <c r="G18" s="13">
        <f>E18*A18</f>
        <v>33996.2</v>
      </c>
    </row>
    <row r="19" customFormat="1" ht="15" spans="1:7">
      <c r="A19" s="14"/>
      <c r="B19" s="14"/>
      <c r="C19" s="15" t="s">
        <v>17</v>
      </c>
      <c r="D19" s="16"/>
      <c r="E19" s="17"/>
      <c r="F19" s="14"/>
      <c r="G19" s="18"/>
    </row>
    <row r="20" customFormat="1" ht="15.75" spans="1:7">
      <c r="A20" s="19"/>
      <c r="B20" s="19"/>
      <c r="C20" s="20" t="s">
        <v>18</v>
      </c>
      <c r="D20" s="21"/>
      <c r="E20" s="22"/>
      <c r="F20" s="19"/>
      <c r="G20" s="23"/>
    </row>
    <row r="21" customFormat="1" ht="15" spans="1:7">
      <c r="A21" s="9">
        <v>1</v>
      </c>
      <c r="B21" s="9" t="s">
        <v>14</v>
      </c>
      <c r="C21" s="10" t="s">
        <v>22</v>
      </c>
      <c r="D21" s="11">
        <v>32995</v>
      </c>
      <c r="E21" s="12">
        <f>(D21*0.76)-4000</f>
        <v>21076.2</v>
      </c>
      <c r="F21" s="9" t="s">
        <v>16</v>
      </c>
      <c r="G21" s="13">
        <f>E21*A21</f>
        <v>21076.2</v>
      </c>
    </row>
    <row r="22" customFormat="1" ht="15" spans="1:7">
      <c r="A22" s="14"/>
      <c r="B22" s="14"/>
      <c r="C22" s="15" t="s">
        <v>20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23</v>
      </c>
      <c r="D23" s="21"/>
      <c r="E23" s="22"/>
      <c r="F23" s="19"/>
      <c r="G23" s="23"/>
    </row>
    <row r="24" customFormat="1" ht="15.75" spans="1:8">
      <c r="A24" s="49" t="s">
        <v>26</v>
      </c>
      <c r="B24" s="59"/>
      <c r="C24" s="59"/>
      <c r="D24" s="50"/>
      <c r="E24" s="51"/>
      <c r="F24" s="60" t="s">
        <v>16</v>
      </c>
      <c r="G24" s="53">
        <v>600</v>
      </c>
      <c r="H24" s="2"/>
    </row>
    <row r="25" ht="17.25" spans="1:7">
      <c r="A25" s="24" t="s">
        <v>27</v>
      </c>
      <c r="B25" s="38"/>
      <c r="C25" s="38"/>
      <c r="D25" s="25"/>
      <c r="E25" s="26"/>
      <c r="F25" s="39" t="s">
        <v>16</v>
      </c>
      <c r="G25" s="28">
        <f>SUM(G18:G24)</f>
        <v>55672.4</v>
      </c>
    </row>
    <row r="26" ht="16.5" spans="1:7">
      <c r="A26" s="40"/>
      <c r="B26" s="40"/>
      <c r="C26" s="40"/>
      <c r="D26" s="40"/>
      <c r="E26" s="40"/>
      <c r="F26" s="41"/>
      <c r="G26" s="42"/>
    </row>
    <row r="27" ht="15" spans="3:3">
      <c r="C27" s="69" t="s">
        <v>55</v>
      </c>
    </row>
    <row r="28" ht="25.5" customHeight="1" spans="1:7">
      <c r="A28" s="5" t="s">
        <v>8</v>
      </c>
      <c r="B28" s="5" t="s">
        <v>9</v>
      </c>
      <c r="C28" s="5" t="s">
        <v>10</v>
      </c>
      <c r="D28" s="5" t="s">
        <v>11</v>
      </c>
      <c r="E28" s="6" t="s">
        <v>12</v>
      </c>
      <c r="F28" s="7"/>
      <c r="G28" s="8" t="s">
        <v>13</v>
      </c>
    </row>
    <row r="29" customFormat="1" ht="15" spans="1:7">
      <c r="A29" s="9">
        <v>1</v>
      </c>
      <c r="B29" s="9" t="s">
        <v>14</v>
      </c>
      <c r="C29" s="10" t="s">
        <v>15</v>
      </c>
      <c r="D29" s="11">
        <v>49995</v>
      </c>
      <c r="E29" s="12">
        <f>(D29*0.76)-4000</f>
        <v>33996.2</v>
      </c>
      <c r="F29" s="9" t="s">
        <v>16</v>
      </c>
      <c r="G29" s="13">
        <f>E29*A29</f>
        <v>33996.2</v>
      </c>
    </row>
    <row r="30" customFormat="1" ht="15" spans="1:7">
      <c r="A30" s="14"/>
      <c r="B30" s="14"/>
      <c r="C30" s="15" t="s">
        <v>17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18</v>
      </c>
      <c r="D31" s="21"/>
      <c r="E31" s="22"/>
      <c r="F31" s="19"/>
      <c r="G31" s="23"/>
    </row>
    <row r="32" customFormat="1" ht="15" spans="1:7">
      <c r="A32" s="9">
        <v>1</v>
      </c>
      <c r="B32" s="9" t="s">
        <v>14</v>
      </c>
      <c r="C32" s="10" t="s">
        <v>250</v>
      </c>
      <c r="D32" s="11">
        <v>33995</v>
      </c>
      <c r="E32" s="12">
        <f>(D32*0.76)-4000</f>
        <v>21836.2</v>
      </c>
      <c r="F32" s="9" t="s">
        <v>16</v>
      </c>
      <c r="G32" s="13">
        <f>E32*A32</f>
        <v>21836.2</v>
      </c>
    </row>
    <row r="33" customFormat="1" ht="15" spans="1:7">
      <c r="A33" s="14"/>
      <c r="B33" s="14"/>
      <c r="C33" s="15" t="s">
        <v>251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252</v>
      </c>
      <c r="D34" s="21"/>
      <c r="E34" s="22"/>
      <c r="F34" s="19"/>
      <c r="G34" s="23"/>
    </row>
    <row r="35" customFormat="1" ht="15.75" spans="1:8">
      <c r="A35" s="49" t="s">
        <v>26</v>
      </c>
      <c r="B35" s="59"/>
      <c r="C35" s="59"/>
      <c r="D35" s="50"/>
      <c r="E35" s="51"/>
      <c r="F35" s="60" t="s">
        <v>16</v>
      </c>
      <c r="G35" s="53">
        <v>600</v>
      </c>
      <c r="H35" s="2"/>
    </row>
    <row r="36" ht="17.25" spans="1:7">
      <c r="A36" s="24" t="s">
        <v>27</v>
      </c>
      <c r="B36" s="38"/>
      <c r="C36" s="38"/>
      <c r="D36" s="25"/>
      <c r="E36" s="26"/>
      <c r="F36" s="39" t="s">
        <v>16</v>
      </c>
      <c r="G36" s="28">
        <f>SUM(G29:G35)</f>
        <v>56432.4</v>
      </c>
    </row>
    <row r="37" ht="16.5" spans="1:7">
      <c r="A37" s="40"/>
      <c r="B37" s="40"/>
      <c r="C37" s="40"/>
      <c r="D37" s="40"/>
      <c r="E37" s="40"/>
      <c r="F37" s="41"/>
      <c r="G37" s="42"/>
    </row>
    <row r="38" spans="1:1">
      <c r="A38" s="1" t="s">
        <v>28</v>
      </c>
    </row>
    <row r="39" spans="2:2">
      <c r="B39" s="1" t="s">
        <v>29</v>
      </c>
    </row>
    <row r="41" spans="1:1">
      <c r="A41" s="1" t="s">
        <v>30</v>
      </c>
    </row>
    <row r="42" spans="2:2">
      <c r="B42" s="1" t="s">
        <v>121</v>
      </c>
    </row>
    <row r="43" spans="2:2">
      <c r="B43" s="1" t="s">
        <v>32</v>
      </c>
    </row>
    <row r="44" spans="2:2">
      <c r="B44" s="1" t="s">
        <v>33</v>
      </c>
    </row>
    <row r="46" spans="1:1">
      <c r="A46" s="1" t="s">
        <v>34</v>
      </c>
    </row>
    <row r="47" s="2" customFormat="1" spans="2:2">
      <c r="B47" s="1" t="s">
        <v>35</v>
      </c>
    </row>
    <row r="48" s="2" customFormat="1"/>
    <row r="49" spans="1:1">
      <c r="A49" s="1" t="s">
        <v>36</v>
      </c>
    </row>
    <row r="50" spans="2:2">
      <c r="B50" s="1" t="s">
        <v>37</v>
      </c>
    </row>
    <row r="51" spans="2:2">
      <c r="B51" s="44"/>
    </row>
    <row r="52" spans="2:2">
      <c r="B52" s="1" t="s">
        <v>38</v>
      </c>
    </row>
    <row r="54" spans="2:2">
      <c r="B54" s="1" t="s">
        <v>39</v>
      </c>
    </row>
    <row r="56" spans="2:2">
      <c r="B56" s="45" t="s">
        <v>253</v>
      </c>
    </row>
    <row r="57" spans="2:2">
      <c r="B57" s="45" t="s">
        <v>71</v>
      </c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3" spans="1:1">
      <c r="A63" s="1" t="s">
        <v>41</v>
      </c>
    </row>
    <row r="66" spans="1:1">
      <c r="A66" s="1" t="s">
        <v>42</v>
      </c>
    </row>
    <row r="67" spans="1:1">
      <c r="A67" s="1" t="s">
        <v>43</v>
      </c>
    </row>
    <row r="70" spans="1:4">
      <c r="A70" s="1" t="s">
        <v>72</v>
      </c>
      <c r="D70" s="1" t="s">
        <v>45</v>
      </c>
    </row>
    <row r="73" spans="1:4">
      <c r="A73" s="1" t="s">
        <v>46</v>
      </c>
      <c r="D73" s="1" t="s">
        <v>47</v>
      </c>
    </row>
    <row r="74" spans="1:4">
      <c r="A74" s="1" t="s">
        <v>48</v>
      </c>
      <c r="D74" s="1" t="s">
        <v>49</v>
      </c>
    </row>
    <row r="78" spans="1:5">
      <c r="A78" s="1" t="s">
        <v>254</v>
      </c>
      <c r="D78" s="1" t="s">
        <v>51</v>
      </c>
      <c r="E78" s="1" t="s">
        <v>52</v>
      </c>
    </row>
    <row r="79" spans="1:5">
      <c r="A79" s="1" t="s">
        <v>255</v>
      </c>
      <c r="E79" s="1" t="s">
        <v>54</v>
      </c>
    </row>
  </sheetData>
  <mergeCells count="29">
    <mergeCell ref="A4:B4"/>
    <mergeCell ref="A24:E24"/>
    <mergeCell ref="A25:E25"/>
    <mergeCell ref="A35:E35"/>
    <mergeCell ref="A36:E36"/>
    <mergeCell ref="A18:A20"/>
    <mergeCell ref="A21:A23"/>
    <mergeCell ref="A29:A31"/>
    <mergeCell ref="A32:A34"/>
    <mergeCell ref="B18:B20"/>
    <mergeCell ref="B21:B23"/>
    <mergeCell ref="B29:B31"/>
    <mergeCell ref="B32:B34"/>
    <mergeCell ref="D18:D20"/>
    <mergeCell ref="D21:D23"/>
    <mergeCell ref="D29:D31"/>
    <mergeCell ref="D32:D34"/>
    <mergeCell ref="E18:E20"/>
    <mergeCell ref="E21:E23"/>
    <mergeCell ref="E29:E31"/>
    <mergeCell ref="E32:E34"/>
    <mergeCell ref="F18:F20"/>
    <mergeCell ref="F21:F23"/>
    <mergeCell ref="F29:F31"/>
    <mergeCell ref="F32:F34"/>
    <mergeCell ref="G18:G20"/>
    <mergeCell ref="G21:G23"/>
    <mergeCell ref="G29:G31"/>
    <mergeCell ref="G32:G34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workbookViewId="0">
      <selection activeCell="F13" sqref="F1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55238095238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45945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256</v>
      </c>
      <c r="B7" s="3"/>
    </row>
    <row r="8" spans="1:2">
      <c r="A8" s="3" t="s">
        <v>257</v>
      </c>
      <c r="B8" s="3"/>
    </row>
    <row r="9" spans="1:2">
      <c r="A9" s="3"/>
      <c r="B9" s="3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135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126" t="s">
        <v>14</v>
      </c>
      <c r="C20" s="29" t="s">
        <v>135</v>
      </c>
      <c r="D20" s="30">
        <v>30995</v>
      </c>
      <c r="E20" s="12">
        <f>(D20*0.76)-1200</f>
        <v>22356.2</v>
      </c>
      <c r="F20" s="9" t="s">
        <v>16</v>
      </c>
      <c r="G20" s="31">
        <f>E20*A20</f>
        <v>22356.2</v>
      </c>
    </row>
    <row r="21" spans="1:7">
      <c r="A21" s="14"/>
      <c r="B21" s="127"/>
      <c r="C21" s="32" t="s">
        <v>136</v>
      </c>
      <c r="D21" s="33"/>
      <c r="E21" s="17"/>
      <c r="F21" s="14"/>
      <c r="G21" s="34"/>
    </row>
    <row r="22" spans="1:7">
      <c r="A22" s="14"/>
      <c r="B22" s="127"/>
      <c r="C22" s="32" t="s">
        <v>137</v>
      </c>
      <c r="D22" s="33"/>
      <c r="E22" s="17"/>
      <c r="F22" s="14"/>
      <c r="G22" s="34"/>
    </row>
    <row r="23" ht="15" spans="1:7">
      <c r="A23" s="19"/>
      <c r="B23" s="128"/>
      <c r="C23" s="35" t="s">
        <v>138</v>
      </c>
      <c r="D23" s="36"/>
      <c r="E23" s="22"/>
      <c r="F23" s="19"/>
      <c r="G23" s="37"/>
    </row>
    <row r="24" s="2" customFormat="1" ht="15" spans="1:8">
      <c r="A24" s="49" t="s">
        <v>26</v>
      </c>
      <c r="B24" s="59"/>
      <c r="C24" s="59"/>
      <c r="D24" s="50"/>
      <c r="E24" s="51"/>
      <c r="F24" s="60" t="s">
        <v>16</v>
      </c>
      <c r="G24" s="53">
        <v>600</v>
      </c>
      <c r="H24" s="1"/>
    </row>
    <row r="25" ht="17.25" spans="1:7">
      <c r="A25" s="24" t="s">
        <v>27</v>
      </c>
      <c r="B25" s="38"/>
      <c r="C25" s="38"/>
      <c r="D25" s="25"/>
      <c r="E25" s="26"/>
      <c r="F25" s="27" t="s">
        <v>16</v>
      </c>
      <c r="G25" s="28">
        <f>SUM(G20:G24)</f>
        <v>22956.2</v>
      </c>
    </row>
    <row r="26" ht="16.5" spans="1:8">
      <c r="A26" s="40"/>
      <c r="B26" s="40"/>
      <c r="C26" s="40"/>
      <c r="D26" s="40"/>
      <c r="E26" s="40"/>
      <c r="F26" s="41"/>
      <c r="G26" s="42"/>
      <c r="H26" s="2"/>
    </row>
    <row r="27" spans="1:8">
      <c r="A27" s="1" t="s">
        <v>28</v>
      </c>
      <c r="H27" s="2"/>
    </row>
    <row r="28" spans="2:8">
      <c r="B28" s="1" t="s">
        <v>29</v>
      </c>
      <c r="H28" s="2"/>
    </row>
    <row r="29" spans="8:8">
      <c r="H29" s="2"/>
    </row>
    <row r="30" spans="1:8">
      <c r="A30" s="1" t="s">
        <v>30</v>
      </c>
      <c r="H30" s="2"/>
    </row>
    <row r="31" spans="2:8">
      <c r="B31" s="1" t="s">
        <v>258</v>
      </c>
      <c r="H31" s="2"/>
    </row>
    <row r="32" spans="8:8">
      <c r="H32" s="2"/>
    </row>
    <row r="33" spans="1:1">
      <c r="A33" s="1" t="s">
        <v>34</v>
      </c>
    </row>
    <row r="34" customFormat="1" ht="15" spans="1:8">
      <c r="A34" s="2"/>
      <c r="B34" s="1" t="s">
        <v>140</v>
      </c>
      <c r="H34" s="1"/>
    </row>
    <row r="36" spans="1:1">
      <c r="A36" s="1" t="s">
        <v>36</v>
      </c>
    </row>
    <row r="37" spans="2:2">
      <c r="B37" s="1" t="s">
        <v>37</v>
      </c>
    </row>
    <row r="39" spans="2:2">
      <c r="B39" s="1" t="s">
        <v>38</v>
      </c>
    </row>
    <row r="41" spans="2:2">
      <c r="B41" s="1" t="s">
        <v>39</v>
      </c>
    </row>
    <row r="47" spans="1:1">
      <c r="A47" s="1" t="s">
        <v>41</v>
      </c>
    </row>
    <row r="50" spans="1:1">
      <c r="A50" s="1" t="s">
        <v>42</v>
      </c>
    </row>
    <row r="51" spans="1:1">
      <c r="A51" s="1" t="s">
        <v>43</v>
      </c>
    </row>
    <row r="54" spans="1:4">
      <c r="A54" s="1" t="s">
        <v>72</v>
      </c>
      <c r="D54" s="1" t="s">
        <v>45</v>
      </c>
    </row>
    <row r="57" spans="1:4">
      <c r="A57" s="1" t="s">
        <v>46</v>
      </c>
      <c r="D57" s="1" t="s">
        <v>47</v>
      </c>
    </row>
    <row r="58" spans="1:4">
      <c r="A58" s="1" t="s">
        <v>48</v>
      </c>
      <c r="D58" s="1" t="s">
        <v>49</v>
      </c>
    </row>
    <row r="63" spans="1:5">
      <c r="A63" s="1" t="s">
        <v>259</v>
      </c>
      <c r="D63" s="1" t="s">
        <v>51</v>
      </c>
      <c r="E63" s="1" t="s">
        <v>52</v>
      </c>
    </row>
    <row r="64" spans="1:5">
      <c r="A64" s="1" t="s">
        <v>142</v>
      </c>
      <c r="E64" s="1" t="s">
        <v>54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2" workbookViewId="0">
      <selection activeCell="G39" sqref="G39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45933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66</v>
      </c>
      <c r="B7" s="3"/>
    </row>
    <row r="8" spans="1:2">
      <c r="A8" s="1" t="s">
        <v>67</v>
      </c>
      <c r="B8" s="3"/>
    </row>
    <row r="9" spans="1:1">
      <c r="A9" s="1" t="s">
        <v>68</v>
      </c>
    </row>
    <row r="10" spans="1:1">
      <c r="A10" s="1" t="s">
        <v>69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6</v>
      </c>
    </row>
    <row r="19" s="2" customFormat="1" ht="15" spans="3:3">
      <c r="C19" s="69" t="s">
        <v>7</v>
      </c>
    </row>
    <row r="20" s="2" customFormat="1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="2" customFormat="1" spans="1:7">
      <c r="A21" s="9">
        <v>1</v>
      </c>
      <c r="B21" s="9" t="s">
        <v>14</v>
      </c>
      <c r="C21" s="10" t="s">
        <v>15</v>
      </c>
      <c r="D21" s="11">
        <v>49995</v>
      </c>
      <c r="E21" s="12">
        <f>(D21*0.76)-4000</f>
        <v>33996.2</v>
      </c>
      <c r="F21" s="9" t="s">
        <v>16</v>
      </c>
      <c r="G21" s="13">
        <f>E21*A21</f>
        <v>33996.2</v>
      </c>
    </row>
    <row r="22" s="2" customFormat="1" spans="1:7">
      <c r="A22" s="14"/>
      <c r="B22" s="14"/>
      <c r="C22" s="15" t="s">
        <v>17</v>
      </c>
      <c r="D22" s="16"/>
      <c r="E22" s="17"/>
      <c r="F22" s="14"/>
      <c r="G22" s="18"/>
    </row>
    <row r="23" s="2" customFormat="1" ht="15" spans="1:7">
      <c r="A23" s="19"/>
      <c r="B23" s="19"/>
      <c r="C23" s="20" t="s">
        <v>18</v>
      </c>
      <c r="D23" s="21"/>
      <c r="E23" s="22"/>
      <c r="F23" s="19"/>
      <c r="G23" s="23"/>
    </row>
    <row r="24" ht="15" spans="1:7">
      <c r="A24" s="49" t="s">
        <v>26</v>
      </c>
      <c r="B24" s="59"/>
      <c r="C24" s="59"/>
      <c r="D24" s="50"/>
      <c r="E24" s="51"/>
      <c r="F24" s="60" t="s">
        <v>16</v>
      </c>
      <c r="G24" s="53">
        <v>600</v>
      </c>
    </row>
    <row r="25" ht="17.25" spans="1:7">
      <c r="A25" s="24" t="s">
        <v>27</v>
      </c>
      <c r="B25" s="38"/>
      <c r="C25" s="38"/>
      <c r="D25" s="25"/>
      <c r="E25" s="26"/>
      <c r="F25" s="39" t="s">
        <v>16</v>
      </c>
      <c r="G25" s="28">
        <f>SUM(G21:G24)</f>
        <v>34596.2</v>
      </c>
    </row>
    <row r="26" s="2" customFormat="1" ht="16.5" spans="1:7">
      <c r="A26" s="40"/>
      <c r="B26" s="40"/>
      <c r="C26" s="40"/>
      <c r="D26" s="40"/>
      <c r="E26" s="40"/>
      <c r="F26" s="85"/>
      <c r="G26" s="42"/>
    </row>
    <row r="27" s="2" customFormat="1" ht="15" spans="3:3">
      <c r="C27" s="69" t="s">
        <v>55</v>
      </c>
    </row>
    <row r="28" s="2" customFormat="1" ht="25.5" customHeight="1" spans="1:7">
      <c r="A28" s="5" t="s">
        <v>8</v>
      </c>
      <c r="B28" s="5" t="s">
        <v>9</v>
      </c>
      <c r="C28" s="5" t="s">
        <v>10</v>
      </c>
      <c r="D28" s="5" t="s">
        <v>11</v>
      </c>
      <c r="E28" s="6" t="s">
        <v>12</v>
      </c>
      <c r="F28" s="7"/>
      <c r="G28" s="8" t="s">
        <v>13</v>
      </c>
    </row>
    <row r="29" s="2" customFormat="1" spans="1:7">
      <c r="A29" s="9">
        <v>1</v>
      </c>
      <c r="B29" s="9" t="s">
        <v>14</v>
      </c>
      <c r="C29" s="10" t="s">
        <v>56</v>
      </c>
      <c r="D29" s="11">
        <v>68995</v>
      </c>
      <c r="E29" s="12">
        <f>(D29*0.76)-7000</f>
        <v>45436.2</v>
      </c>
      <c r="F29" s="9" t="s">
        <v>16</v>
      </c>
      <c r="G29" s="13">
        <f>E29*A29</f>
        <v>45436.2</v>
      </c>
    </row>
    <row r="30" s="2" customFormat="1" spans="1:7">
      <c r="A30" s="14"/>
      <c r="B30" s="14"/>
      <c r="C30" s="15" t="s">
        <v>57</v>
      </c>
      <c r="D30" s="16"/>
      <c r="E30" s="17"/>
      <c r="F30" s="14"/>
      <c r="G30" s="18"/>
    </row>
    <row r="31" s="2" customFormat="1" ht="15" spans="1:7">
      <c r="A31" s="19"/>
      <c r="B31" s="19"/>
      <c r="C31" s="20" t="s">
        <v>58</v>
      </c>
      <c r="D31" s="21"/>
      <c r="E31" s="22"/>
      <c r="F31" s="19"/>
      <c r="G31" s="23"/>
    </row>
    <row r="32" s="2" customFormat="1" ht="15" spans="1:7">
      <c r="A32" s="49" t="s">
        <v>26</v>
      </c>
      <c r="B32" s="59"/>
      <c r="C32" s="59"/>
      <c r="D32" s="50"/>
      <c r="E32" s="51"/>
      <c r="F32" s="60" t="s">
        <v>16</v>
      </c>
      <c r="G32" s="53">
        <v>600</v>
      </c>
    </row>
    <row r="33" s="2" customFormat="1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SUM(G29:G32)</f>
        <v>46036.2</v>
      </c>
    </row>
    <row r="34" s="2" customFormat="1" ht="16.5" spans="1:7">
      <c r="A34" s="40"/>
      <c r="B34" s="40"/>
      <c r="C34" s="40"/>
      <c r="D34" s="40"/>
      <c r="E34" s="40"/>
      <c r="F34" s="85"/>
      <c r="G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30</v>
      </c>
    </row>
    <row r="39" spans="2:2">
      <c r="B39" s="1" t="s">
        <v>31</v>
      </c>
    </row>
    <row r="40" s="2" customFormat="1" spans="2:2">
      <c r="B40" s="1" t="s">
        <v>32</v>
      </c>
    </row>
    <row r="41" s="2" customFormat="1" spans="2:2">
      <c r="B41" s="1" t="s">
        <v>33</v>
      </c>
    </row>
    <row r="43" spans="1:1">
      <c r="A43" s="1" t="s">
        <v>34</v>
      </c>
    </row>
    <row r="44" spans="2:2">
      <c r="B44" s="1" t="s">
        <v>35</v>
      </c>
    </row>
    <row r="46" spans="1:1">
      <c r="A46" s="1" t="s">
        <v>70</v>
      </c>
    </row>
    <row r="47" spans="2:2">
      <c r="B47" s="1" t="s">
        <v>37</v>
      </c>
    </row>
    <row r="48" s="2" customFormat="1" spans="2:2">
      <c r="B48" s="86"/>
    </row>
    <row r="49" spans="2:2">
      <c r="B49" s="1" t="s">
        <v>38</v>
      </c>
    </row>
    <row r="51" spans="2:2">
      <c r="B51" s="1" t="s">
        <v>39</v>
      </c>
    </row>
    <row r="53" spans="2:2">
      <c r="B53" s="45" t="s">
        <v>71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72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73</v>
      </c>
      <c r="D73" s="1" t="s">
        <v>51</v>
      </c>
      <c r="E73" s="1" t="s">
        <v>52</v>
      </c>
    </row>
    <row r="74" spans="1:5">
      <c r="A74" s="1" t="s">
        <v>74</v>
      </c>
      <c r="E74" s="1" t="s">
        <v>54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786805555555556" bottom="0.629861111111111" header="0.5" footer="0.196527777777778"/>
  <pageSetup paperSize="1" scale="65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" workbookViewId="0">
      <selection activeCell="A66" sqref="A66:A6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55238095238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45945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260</v>
      </c>
      <c r="B7" s="3"/>
    </row>
    <row r="8" spans="1:2">
      <c r="A8" s="3" t="s">
        <v>261</v>
      </c>
      <c r="B8" s="3"/>
    </row>
    <row r="9" spans="1:2">
      <c r="A9" s="3"/>
      <c r="B9" s="3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ht="15" spans="3:3">
      <c r="C18" s="135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189</v>
      </c>
      <c r="D20" s="11">
        <v>76595</v>
      </c>
      <c r="E20" s="12">
        <f>(D20*0.76)-7000</f>
        <v>51212.2</v>
      </c>
      <c r="F20" s="9" t="s">
        <v>16</v>
      </c>
      <c r="G20" s="13">
        <f>E20*A20</f>
        <v>51212.2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190</v>
      </c>
      <c r="D22" s="21"/>
      <c r="E22" s="22"/>
      <c r="F22" s="19"/>
      <c r="G22" s="23"/>
    </row>
    <row r="23" s="2" customFormat="1" ht="15" spans="1:8">
      <c r="A23" s="49" t="s">
        <v>26</v>
      </c>
      <c r="B23" s="59"/>
      <c r="C23" s="59"/>
      <c r="D23" s="50"/>
      <c r="E23" s="51"/>
      <c r="F23" s="60" t="s">
        <v>16</v>
      </c>
      <c r="G23" s="53">
        <v>600</v>
      </c>
      <c r="H23" s="1"/>
    </row>
    <row r="24" ht="17.25" spans="1:7">
      <c r="A24" s="24" t="s">
        <v>27</v>
      </c>
      <c r="B24" s="38"/>
      <c r="C24" s="38"/>
      <c r="D24" s="25"/>
      <c r="E24" s="26"/>
      <c r="F24" s="27" t="s">
        <v>16</v>
      </c>
      <c r="G24" s="28">
        <f>SUM(G20:G23)</f>
        <v>51812.2</v>
      </c>
    </row>
    <row r="25" ht="16.5" spans="1:8">
      <c r="A25" s="40"/>
      <c r="B25" s="40"/>
      <c r="C25" s="40"/>
      <c r="D25" s="40"/>
      <c r="E25" s="40"/>
      <c r="F25" s="41"/>
      <c r="G25" s="42"/>
      <c r="H25" s="2"/>
    </row>
    <row r="26" spans="1:8">
      <c r="A26" s="1" t="s">
        <v>28</v>
      </c>
      <c r="H26" s="2"/>
    </row>
    <row r="27" spans="2:8">
      <c r="B27" s="1" t="s">
        <v>29</v>
      </c>
      <c r="H27" s="2"/>
    </row>
    <row r="28" spans="8:8">
      <c r="H28" s="2"/>
    </row>
    <row r="29" spans="1:8">
      <c r="A29" s="1" t="s">
        <v>30</v>
      </c>
      <c r="H29" s="2"/>
    </row>
    <row r="30" spans="2:8">
      <c r="B30" s="1" t="s">
        <v>31</v>
      </c>
      <c r="H30" s="2"/>
    </row>
    <row r="31" spans="2:8">
      <c r="B31" s="1" t="s">
        <v>32</v>
      </c>
      <c r="H31" s="2"/>
    </row>
    <row r="32" spans="2:8">
      <c r="B32" s="1" t="s">
        <v>33</v>
      </c>
      <c r="H32" s="2"/>
    </row>
    <row r="33" spans="8:8">
      <c r="H33" s="2"/>
    </row>
    <row r="34" spans="1:1">
      <c r="A34" s="1" t="s">
        <v>34</v>
      </c>
    </row>
    <row r="35" customFormat="1" ht="15" spans="1:8">
      <c r="A35" s="2"/>
      <c r="B35" s="1" t="s">
        <v>35</v>
      </c>
      <c r="H35" s="1"/>
    </row>
    <row r="37" spans="1:1">
      <c r="A37" s="1" t="s">
        <v>36</v>
      </c>
    </row>
    <row r="38" spans="2:2">
      <c r="B38" s="1" t="s">
        <v>37</v>
      </c>
    </row>
    <row r="40" spans="2:2">
      <c r="B40" s="1" t="s">
        <v>38</v>
      </c>
    </row>
    <row r="42" spans="2:2">
      <c r="B42" s="1" t="s">
        <v>39</v>
      </c>
    </row>
    <row r="44" spans="2:2">
      <c r="B44" s="45" t="s">
        <v>71</v>
      </c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72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6" spans="1:5">
      <c r="A66" s="1" t="s">
        <v>262</v>
      </c>
      <c r="D66" s="1" t="s">
        <v>51</v>
      </c>
      <c r="E66" s="1" t="s">
        <v>52</v>
      </c>
    </row>
    <row r="67" spans="1:5">
      <c r="A67" s="1" t="s">
        <v>263</v>
      </c>
      <c r="E67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2" workbookViewId="0">
      <selection activeCell="A69" sqref="A69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45945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264</v>
      </c>
      <c r="B7" s="3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6" spans="1:1">
      <c r="A16" s="1" t="s">
        <v>6</v>
      </c>
    </row>
    <row r="17" s="2" customFormat="1" ht="15" spans="3:3">
      <c r="C17" s="69"/>
    </row>
    <row r="18" s="2" customFormat="1" ht="25.5" customHeight="1" spans="1:7">
      <c r="A18" s="5" t="s">
        <v>8</v>
      </c>
      <c r="B18" s="5" t="s">
        <v>9</v>
      </c>
      <c r="C18" s="5" t="s">
        <v>10</v>
      </c>
      <c r="D18" s="5" t="s">
        <v>11</v>
      </c>
      <c r="E18" s="6" t="s">
        <v>12</v>
      </c>
      <c r="F18" s="7"/>
      <c r="G18" s="8" t="s">
        <v>13</v>
      </c>
    </row>
    <row r="19" s="2" customFormat="1" spans="1:7">
      <c r="A19" s="9">
        <v>1</v>
      </c>
      <c r="B19" s="9" t="s">
        <v>14</v>
      </c>
      <c r="C19" s="10" t="s">
        <v>15</v>
      </c>
      <c r="D19" s="11">
        <v>49995</v>
      </c>
      <c r="E19" s="12">
        <f>(D19*0.76)-4000</f>
        <v>33996.2</v>
      </c>
      <c r="F19" s="9" t="s">
        <v>16</v>
      </c>
      <c r="G19" s="13">
        <f>E19*A19</f>
        <v>33996.2</v>
      </c>
    </row>
    <row r="20" s="2" customFormat="1" spans="1:7">
      <c r="A20" s="14"/>
      <c r="B20" s="14"/>
      <c r="C20" s="15" t="s">
        <v>17</v>
      </c>
      <c r="D20" s="16"/>
      <c r="E20" s="17"/>
      <c r="F20" s="14"/>
      <c r="G20" s="18"/>
    </row>
    <row r="21" s="2" customFormat="1" ht="15" spans="1:7">
      <c r="A21" s="19"/>
      <c r="B21" s="19"/>
      <c r="C21" s="20" t="s">
        <v>18</v>
      </c>
      <c r="D21" s="21"/>
      <c r="E21" s="22"/>
      <c r="F21" s="19"/>
      <c r="G21" s="23"/>
    </row>
    <row r="22" ht="17.25" spans="1:7">
      <c r="A22" s="24" t="s">
        <v>27</v>
      </c>
      <c r="B22" s="38"/>
      <c r="C22" s="38"/>
      <c r="D22" s="25"/>
      <c r="E22" s="26"/>
      <c r="F22" s="39" t="s">
        <v>16</v>
      </c>
      <c r="G22" s="28">
        <f>SUM(G19:G21)</f>
        <v>33996.2</v>
      </c>
    </row>
    <row r="23" s="2" customFormat="1" ht="16.5" spans="1:7">
      <c r="A23" s="40"/>
      <c r="B23" s="40"/>
      <c r="C23" s="40"/>
      <c r="D23" s="40"/>
      <c r="E23" s="40"/>
      <c r="F23" s="85"/>
      <c r="G23" s="42"/>
    </row>
    <row r="24" spans="1:1">
      <c r="A24" s="1" t="s">
        <v>28</v>
      </c>
    </row>
    <row r="25" spans="2:2">
      <c r="B25" s="1" t="s">
        <v>29</v>
      </c>
    </row>
    <row r="27" spans="1:1">
      <c r="A27" s="1" t="s">
        <v>30</v>
      </c>
    </row>
    <row r="28" spans="2:2">
      <c r="B28" s="1" t="s">
        <v>31</v>
      </c>
    </row>
    <row r="29" spans="2:2">
      <c r="B29" s="1" t="s">
        <v>32</v>
      </c>
    </row>
    <row r="30" spans="2:2">
      <c r="B30" s="1" t="s">
        <v>33</v>
      </c>
    </row>
    <row r="32" spans="1:1">
      <c r="A32" s="1" t="s">
        <v>34</v>
      </c>
    </row>
    <row r="33" spans="2:2">
      <c r="B33" s="1" t="s">
        <v>35</v>
      </c>
    </row>
    <row r="35" spans="1:1">
      <c r="A35" s="1" t="s">
        <v>70</v>
      </c>
    </row>
    <row r="36" spans="2:2">
      <c r="B36" s="1" t="s">
        <v>37</v>
      </c>
    </row>
    <row r="37" s="2" customFormat="1" spans="2:2">
      <c r="B37" s="86"/>
    </row>
    <row r="38" spans="2:2">
      <c r="B38" s="1" t="s">
        <v>38</v>
      </c>
    </row>
    <row r="40" spans="2:2">
      <c r="B40" s="1" t="s">
        <v>39</v>
      </c>
    </row>
    <row r="47" spans="2:2">
      <c r="B47" s="45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72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9" spans="1:5">
      <c r="A69" s="1" t="s">
        <v>265</v>
      </c>
      <c r="D69" s="1" t="s">
        <v>51</v>
      </c>
      <c r="E69" s="1" t="s">
        <v>52</v>
      </c>
    </row>
    <row r="70" spans="1:5">
      <c r="A70" s="1" t="s">
        <v>266</v>
      </c>
      <c r="E70" s="1" t="s">
        <v>54</v>
      </c>
    </row>
  </sheetData>
  <mergeCells count="8">
    <mergeCell ref="A4:B4"/>
    <mergeCell ref="A22:E22"/>
    <mergeCell ref="A19:A21"/>
    <mergeCell ref="B19:B21"/>
    <mergeCell ref="D19:D21"/>
    <mergeCell ref="E19:E21"/>
    <mergeCell ref="F19:F21"/>
    <mergeCell ref="G19:G21"/>
  </mergeCells>
  <pageMargins left="0.393055555555556" right="0.17" top="0.786805555555556" bottom="0.629861111111111" header="0.5" footer="0.196527777777778"/>
  <pageSetup paperSize="1" scale="70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2"/>
  <sheetViews>
    <sheetView topLeftCell="A5" workbookViewId="0">
      <selection activeCell="A71" sqref="A7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88571428571429" style="1" customWidth="1"/>
    <col min="7" max="7" width="15.4380952380952" style="1" customWidth="1"/>
    <col min="8" max="16384" width="9.1047619047619" style="1"/>
  </cols>
  <sheetData>
    <row r="3" ht="16.95" customHeight="1"/>
    <row r="4" spans="1:2">
      <c r="A4" s="3">
        <v>45945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267</v>
      </c>
      <c r="B7" s="3"/>
    </row>
    <row r="8" spans="1:2">
      <c r="A8" s="1" t="s">
        <v>268</v>
      </c>
      <c r="B8" s="3"/>
    </row>
    <row r="9" spans="1:2">
      <c r="A9" s="1" t="s">
        <v>269</v>
      </c>
      <c r="B9" s="3"/>
    </row>
    <row r="10" spans="1:2">
      <c r="A10" s="1" t="s">
        <v>270</v>
      </c>
      <c r="B10" s="3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158</v>
      </c>
    </row>
    <row r="19" ht="15" spans="3:3">
      <c r="C19" s="135"/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pans="1:7">
      <c r="A21" s="9">
        <v>1</v>
      </c>
      <c r="B21" s="9" t="s">
        <v>14</v>
      </c>
      <c r="C21" s="10" t="s">
        <v>56</v>
      </c>
      <c r="D21" s="11">
        <v>68995</v>
      </c>
      <c r="E21" s="12">
        <f>(D21*0.76)-7000</f>
        <v>45436.2</v>
      </c>
      <c r="F21" s="9" t="s">
        <v>16</v>
      </c>
      <c r="G21" s="13">
        <f>E21*A21</f>
        <v>45436.2</v>
      </c>
    </row>
    <row r="22" spans="1:7">
      <c r="A22" s="14"/>
      <c r="B22" s="14"/>
      <c r="C22" s="15" t="s">
        <v>57</v>
      </c>
      <c r="D22" s="16"/>
      <c r="E22" s="17"/>
      <c r="F22" s="14"/>
      <c r="G22" s="18"/>
    </row>
    <row r="23" ht="15" spans="1:7">
      <c r="A23" s="19"/>
      <c r="B23" s="19"/>
      <c r="C23" s="20" t="s">
        <v>58</v>
      </c>
      <c r="D23" s="21"/>
      <c r="E23" s="22"/>
      <c r="F23" s="19"/>
      <c r="G23" s="23"/>
    </row>
    <row r="24" spans="1:7">
      <c r="A24" s="9">
        <v>2</v>
      </c>
      <c r="B24" s="9" t="s">
        <v>14</v>
      </c>
      <c r="C24" s="10" t="s">
        <v>118</v>
      </c>
      <c r="D24" s="11">
        <v>165995</v>
      </c>
      <c r="E24" s="12">
        <f>(D24*0.76)-14000</f>
        <v>112156.2</v>
      </c>
      <c r="F24" s="9" t="s">
        <v>16</v>
      </c>
      <c r="G24" s="13">
        <f>E24*A24</f>
        <v>224312.4</v>
      </c>
    </row>
    <row r="25" spans="1:7">
      <c r="A25" s="14"/>
      <c r="B25" s="14"/>
      <c r="C25" s="15" t="s">
        <v>119</v>
      </c>
      <c r="D25" s="16"/>
      <c r="E25" s="17"/>
      <c r="F25" s="14"/>
      <c r="G25" s="18"/>
    </row>
    <row r="26" ht="15" spans="1:7">
      <c r="A26" s="19"/>
      <c r="B26" s="19"/>
      <c r="C26" s="20" t="s">
        <v>120</v>
      </c>
      <c r="D26" s="21"/>
      <c r="E26" s="22"/>
      <c r="F26" s="19"/>
      <c r="G26" s="23"/>
    </row>
    <row r="27" spans="1:7">
      <c r="A27" s="9">
        <v>5</v>
      </c>
      <c r="B27" s="9" t="s">
        <v>14</v>
      </c>
      <c r="C27" s="10" t="s">
        <v>115</v>
      </c>
      <c r="D27" s="11">
        <v>151995</v>
      </c>
      <c r="E27" s="12">
        <f>(D27*0.76)</f>
        <v>115516.2</v>
      </c>
      <c r="F27" s="9" t="s">
        <v>16</v>
      </c>
      <c r="G27" s="13">
        <f>E27*A27</f>
        <v>577581</v>
      </c>
    </row>
    <row r="28" spans="1:7">
      <c r="A28" s="14"/>
      <c r="B28" s="14"/>
      <c r="C28" s="15" t="s">
        <v>116</v>
      </c>
      <c r="D28" s="16"/>
      <c r="E28" s="17"/>
      <c r="F28" s="14"/>
      <c r="G28" s="18"/>
    </row>
    <row r="29" ht="15" spans="1:7">
      <c r="A29" s="19"/>
      <c r="B29" s="19"/>
      <c r="C29" s="20" t="s">
        <v>117</v>
      </c>
      <c r="D29" s="21"/>
      <c r="E29" s="22"/>
      <c r="F29" s="19"/>
      <c r="G29" s="23"/>
    </row>
    <row r="30" ht="17.25" spans="1:7">
      <c r="A30" s="24" t="s">
        <v>27</v>
      </c>
      <c r="B30" s="38"/>
      <c r="C30" s="38"/>
      <c r="D30" s="25"/>
      <c r="E30" s="26"/>
      <c r="F30" s="39" t="s">
        <v>16</v>
      </c>
      <c r="G30" s="28">
        <f>SUM(G21:G29)</f>
        <v>847329.6</v>
      </c>
    </row>
    <row r="31" ht="15" spans="1:7">
      <c r="A31" s="54" t="s">
        <v>88</v>
      </c>
      <c r="B31" s="55"/>
      <c r="C31" s="56"/>
      <c r="D31" s="57"/>
      <c r="E31" s="21"/>
      <c r="F31" s="19" t="s">
        <v>16</v>
      </c>
      <c r="G31" s="58">
        <v>431650</v>
      </c>
    </row>
    <row r="32" s="2" customFormat="1" ht="15" spans="1:8">
      <c r="A32" s="49" t="s">
        <v>26</v>
      </c>
      <c r="B32" s="59"/>
      <c r="C32" s="59"/>
      <c r="D32" s="50"/>
      <c r="E32" s="51"/>
      <c r="F32" s="60" t="s">
        <v>16</v>
      </c>
      <c r="G32" s="53">
        <v>600</v>
      </c>
      <c r="H32" s="1"/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SUM(G30:G32)</f>
        <v>1279579.6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34</v>
      </c>
    </row>
    <row r="39" spans="2:2">
      <c r="B39" s="1" t="s">
        <v>35</v>
      </c>
    </row>
    <row r="40" customFormat="1" ht="15" spans="2:2">
      <c r="B40" s="1" t="s">
        <v>129</v>
      </c>
    </row>
    <row r="41" customFormat="1" ht="15" spans="2:2">
      <c r="B41" s="1" t="s">
        <v>128</v>
      </c>
    </row>
    <row r="42" s="2" customFormat="1"/>
    <row r="43" spans="1:1">
      <c r="A43" s="1" t="s">
        <v>36</v>
      </c>
    </row>
    <row r="44" spans="2:2">
      <c r="B44" s="1" t="s">
        <v>37</v>
      </c>
    </row>
    <row r="45" spans="2:2">
      <c r="B45" s="43" t="s">
        <v>92</v>
      </c>
    </row>
    <row r="46" spans="2:2">
      <c r="B46" s="61" t="s">
        <v>93</v>
      </c>
    </row>
    <row r="48" spans="2:2">
      <c r="B48" s="1" t="s">
        <v>38</v>
      </c>
    </row>
    <row r="50" spans="2:2">
      <c r="B50" s="1" t="s">
        <v>39</v>
      </c>
    </row>
    <row r="52" spans="2:2">
      <c r="B52" s="45"/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72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271</v>
      </c>
      <c r="D71" s="1" t="s">
        <v>51</v>
      </c>
      <c r="E71" s="1" t="s">
        <v>52</v>
      </c>
    </row>
    <row r="72" spans="1:5">
      <c r="A72" s="1" t="s">
        <v>131</v>
      </c>
      <c r="E72" s="1" t="s">
        <v>54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11" workbookViewId="0">
      <selection activeCell="F7" sqref="F7"/>
    </sheetView>
  </sheetViews>
  <sheetFormatPr defaultColWidth="9.1047619047619" defaultRowHeight="14.25" outlineLevelCol="7"/>
  <cols>
    <col min="1" max="1" width="6.55238095238095" style="1" customWidth="1"/>
    <col min="2" max="2" width="10.6666666666667" style="1" customWidth="1"/>
    <col min="3" max="3" width="51.3333333333333" style="1" customWidth="1"/>
    <col min="4" max="5" width="12.552380952381" style="1" customWidth="1"/>
    <col min="6" max="6" width="16.1047619047619" style="1" customWidth="1"/>
    <col min="7" max="7" width="5.66666666666667" style="1" customWidth="1"/>
    <col min="8" max="8" width="17.8857142857143" style="1" customWidth="1"/>
    <col min="9" max="16384" width="9.1047619047619" style="1"/>
  </cols>
  <sheetData>
    <row r="4" spans="1:2">
      <c r="A4" s="3">
        <v>45945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267</v>
      </c>
    </row>
    <row r="8" spans="1:1">
      <c r="A8" s="1" t="s">
        <v>268</v>
      </c>
    </row>
    <row r="9" spans="1:1">
      <c r="A9" s="1" t="s">
        <v>269</v>
      </c>
    </row>
    <row r="10" spans="1:1">
      <c r="A10" s="1" t="s">
        <v>270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158</v>
      </c>
    </row>
    <row r="19" ht="15"/>
    <row r="20" ht="25.5" customHeight="1" spans="1:8">
      <c r="A20" s="5" t="s">
        <v>8</v>
      </c>
      <c r="B20" s="5" t="s">
        <v>9</v>
      </c>
      <c r="C20" s="5" t="s">
        <v>10</v>
      </c>
      <c r="D20" s="5" t="s">
        <v>11</v>
      </c>
      <c r="E20" s="5" t="s">
        <v>272</v>
      </c>
      <c r="F20" s="6" t="s">
        <v>12</v>
      </c>
      <c r="G20" s="7"/>
      <c r="H20" s="8" t="s">
        <v>13</v>
      </c>
    </row>
    <row r="21" spans="1:8">
      <c r="A21" s="9">
        <v>1</v>
      </c>
      <c r="B21" s="9" t="s">
        <v>14</v>
      </c>
      <c r="C21" s="10" t="s">
        <v>56</v>
      </c>
      <c r="D21" s="11">
        <v>68995</v>
      </c>
      <c r="E21" s="12">
        <f>D21/1.12</f>
        <v>61602.6785714286</v>
      </c>
      <c r="F21" s="12">
        <f>(E21*0.76)-7000</f>
        <v>39818.0357142857</v>
      </c>
      <c r="G21" s="9" t="s">
        <v>16</v>
      </c>
      <c r="H21" s="31">
        <f>F21*A21</f>
        <v>39818.0357142857</v>
      </c>
    </row>
    <row r="22" spans="1:8">
      <c r="A22" s="14"/>
      <c r="B22" s="14"/>
      <c r="C22" s="15" t="s">
        <v>57</v>
      </c>
      <c r="D22" s="16"/>
      <c r="E22" s="17"/>
      <c r="F22" s="17"/>
      <c r="G22" s="14"/>
      <c r="H22" s="34"/>
    </row>
    <row r="23" ht="15" spans="1:8">
      <c r="A23" s="19"/>
      <c r="B23" s="19"/>
      <c r="C23" s="20" t="s">
        <v>58</v>
      </c>
      <c r="D23" s="21"/>
      <c r="E23" s="22"/>
      <c r="F23" s="22"/>
      <c r="G23" s="19"/>
      <c r="H23" s="37"/>
    </row>
    <row r="24" spans="1:8">
      <c r="A24" s="9">
        <v>2</v>
      </c>
      <c r="B24" s="9" t="s">
        <v>14</v>
      </c>
      <c r="C24" s="10" t="s">
        <v>118</v>
      </c>
      <c r="D24" s="11">
        <v>165995</v>
      </c>
      <c r="E24" s="12">
        <f>D24/1.12</f>
        <v>148209.821428571</v>
      </c>
      <c r="F24" s="12">
        <f>(E24*0.76)-14000</f>
        <v>98639.4642857143</v>
      </c>
      <c r="G24" s="9" t="s">
        <v>16</v>
      </c>
      <c r="H24" s="31">
        <f>F24*A24</f>
        <v>197278.928571429</v>
      </c>
    </row>
    <row r="25" spans="1:8">
      <c r="A25" s="14"/>
      <c r="B25" s="14"/>
      <c r="C25" s="15" t="s">
        <v>119</v>
      </c>
      <c r="D25" s="16"/>
      <c r="E25" s="17"/>
      <c r="F25" s="17"/>
      <c r="G25" s="14"/>
      <c r="H25" s="34"/>
    </row>
    <row r="26" ht="15" spans="1:8">
      <c r="A26" s="19"/>
      <c r="B26" s="19"/>
      <c r="C26" s="20" t="s">
        <v>120</v>
      </c>
      <c r="D26" s="21"/>
      <c r="E26" s="22"/>
      <c r="F26" s="22"/>
      <c r="G26" s="19"/>
      <c r="H26" s="37"/>
    </row>
    <row r="27" spans="1:8">
      <c r="A27" s="9">
        <v>5</v>
      </c>
      <c r="B27" s="9" t="s">
        <v>14</v>
      </c>
      <c r="C27" s="10" t="s">
        <v>115</v>
      </c>
      <c r="D27" s="11">
        <v>151995</v>
      </c>
      <c r="E27" s="12">
        <f>D27/1.12</f>
        <v>135709.821428571</v>
      </c>
      <c r="F27" s="12">
        <f>(E27*0.76)</f>
        <v>103139.464285714</v>
      </c>
      <c r="G27" s="9" t="s">
        <v>16</v>
      </c>
      <c r="H27" s="31">
        <f>F27*A27</f>
        <v>515697.321428571</v>
      </c>
    </row>
    <row r="28" spans="1:8">
      <c r="A28" s="14"/>
      <c r="B28" s="14"/>
      <c r="C28" s="15" t="s">
        <v>116</v>
      </c>
      <c r="D28" s="16"/>
      <c r="E28" s="17"/>
      <c r="F28" s="17"/>
      <c r="G28" s="14"/>
      <c r="H28" s="34"/>
    </row>
    <row r="29" ht="15" spans="1:8">
      <c r="A29" s="19"/>
      <c r="B29" s="19"/>
      <c r="C29" s="20" t="s">
        <v>117</v>
      </c>
      <c r="D29" s="21"/>
      <c r="E29" s="22"/>
      <c r="F29" s="22"/>
      <c r="G29" s="19"/>
      <c r="H29" s="37"/>
    </row>
    <row r="30" ht="17.25" spans="1:8">
      <c r="A30" s="24" t="s">
        <v>27</v>
      </c>
      <c r="B30" s="38"/>
      <c r="C30" s="38"/>
      <c r="D30" s="25"/>
      <c r="E30" s="25"/>
      <c r="F30" s="26"/>
      <c r="G30" s="19"/>
      <c r="H30" s="28">
        <f>SUM(H21:H29)</f>
        <v>752794.285714286</v>
      </c>
    </row>
    <row r="31" ht="15" spans="1:8">
      <c r="A31" s="54" t="s">
        <v>88</v>
      </c>
      <c r="B31" s="55"/>
      <c r="C31" s="56"/>
      <c r="D31" s="137"/>
      <c r="E31" s="57"/>
      <c r="F31" s="21"/>
      <c r="G31" s="19"/>
      <c r="H31" s="58">
        <v>431650</v>
      </c>
    </row>
    <row r="32" ht="15" spans="1:8">
      <c r="A32" s="49" t="s">
        <v>26</v>
      </c>
      <c r="B32" s="59"/>
      <c r="C32" s="59"/>
      <c r="D32" s="50"/>
      <c r="E32" s="50"/>
      <c r="F32" s="51"/>
      <c r="G32" s="52" t="s">
        <v>16</v>
      </c>
      <c r="H32" s="53">
        <v>600</v>
      </c>
    </row>
    <row r="33" ht="17.25" spans="1:8">
      <c r="A33" s="24" t="s">
        <v>89</v>
      </c>
      <c r="B33" s="38"/>
      <c r="C33" s="38"/>
      <c r="D33" s="25"/>
      <c r="E33" s="25"/>
      <c r="F33" s="26"/>
      <c r="G33" s="39" t="s">
        <v>16</v>
      </c>
      <c r="H33" s="28">
        <f>SUM(H30:H32)</f>
        <v>1185044.28571429</v>
      </c>
    </row>
    <row r="34" ht="16.5" spans="1:8">
      <c r="A34" s="40"/>
      <c r="B34" s="40"/>
      <c r="C34" s="40"/>
      <c r="D34" s="40"/>
      <c r="E34" s="40"/>
      <c r="F34" s="40"/>
      <c r="G34" s="41"/>
      <c r="H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34</v>
      </c>
    </row>
    <row r="39" spans="2:2">
      <c r="B39" s="1" t="s">
        <v>35</v>
      </c>
    </row>
    <row r="40" s="2" customFormat="1" spans="2:2">
      <c r="B40" s="1" t="s">
        <v>129</v>
      </c>
    </row>
    <row r="41" s="2" customFormat="1" spans="2:2">
      <c r="B41" s="1" t="s">
        <v>128</v>
      </c>
    </row>
    <row r="42" s="2" customFormat="1" spans="2:2">
      <c r="B42" s="1"/>
    </row>
    <row r="43" spans="1:1">
      <c r="A43" s="1" t="s">
        <v>36</v>
      </c>
    </row>
    <row r="44" spans="2:2">
      <c r="B44" s="1" t="s">
        <v>273</v>
      </c>
    </row>
    <row r="45" spans="2:2">
      <c r="B45" s="43" t="s">
        <v>92</v>
      </c>
    </row>
    <row r="46" spans="2:2">
      <c r="B46" s="61" t="s">
        <v>93</v>
      </c>
    </row>
    <row r="48" spans="2:2">
      <c r="B48" s="1" t="s">
        <v>38</v>
      </c>
    </row>
    <row r="50" spans="2:2">
      <c r="B50" s="1" t="s">
        <v>39</v>
      </c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3" spans="1:4">
      <c r="A63" s="1" t="s">
        <v>44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2" spans="1:6">
      <c r="A72" s="1" t="s">
        <v>274</v>
      </c>
      <c r="D72" s="1" t="s">
        <v>51</v>
      </c>
      <c r="F72" s="1" t="s">
        <v>52</v>
      </c>
    </row>
    <row r="73" spans="1:6">
      <c r="A73" s="1" t="s">
        <v>131</v>
      </c>
      <c r="F73" s="1" t="s">
        <v>54</v>
      </c>
    </row>
  </sheetData>
  <mergeCells count="25">
    <mergeCell ref="A4:B4"/>
    <mergeCell ref="A30:F30"/>
    <mergeCell ref="A32:F32"/>
    <mergeCell ref="A33:F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  <mergeCell ref="H21:H23"/>
    <mergeCell ref="H24:H26"/>
    <mergeCell ref="H27:H29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10" workbookViewId="0">
      <selection activeCell="F39" sqref="F39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8857142857143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45946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143</v>
      </c>
    </row>
    <row r="8" spans="1:1">
      <c r="A8" s="1" t="s">
        <v>156</v>
      </c>
    </row>
    <row r="9" spans="1:1">
      <c r="A9" s="1" t="s">
        <v>144</v>
      </c>
    </row>
    <row r="10" spans="1:1">
      <c r="A10" s="1" t="s">
        <v>157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158</v>
      </c>
    </row>
    <row r="20" ht="15" spans="3:3">
      <c r="C20" s="43"/>
    </row>
    <row r="21" ht="25.5" customHeight="1" spans="1:7">
      <c r="A21" s="5" t="s">
        <v>8</v>
      </c>
      <c r="B21" s="5" t="s">
        <v>9</v>
      </c>
      <c r="C21" s="5" t="s">
        <v>10</v>
      </c>
      <c r="D21" s="5" t="s">
        <v>11</v>
      </c>
      <c r="E21" s="6" t="s">
        <v>12</v>
      </c>
      <c r="F21" s="7"/>
      <c r="G21" s="8" t="s">
        <v>13</v>
      </c>
    </row>
    <row r="22" spans="1:7">
      <c r="A22" s="9">
        <v>1</v>
      </c>
      <c r="B22" s="126" t="s">
        <v>14</v>
      </c>
      <c r="C22" s="29" t="s">
        <v>224</v>
      </c>
      <c r="D22" s="30">
        <v>48695</v>
      </c>
      <c r="E22" s="12">
        <f>(D22*0.76)-1800</f>
        <v>35208.2</v>
      </c>
      <c r="F22" s="9" t="s">
        <v>16</v>
      </c>
      <c r="G22" s="31">
        <f>E22*A22</f>
        <v>35208.2</v>
      </c>
    </row>
    <row r="23" spans="1:7">
      <c r="A23" s="14"/>
      <c r="B23" s="127"/>
      <c r="C23" s="32" t="s">
        <v>177</v>
      </c>
      <c r="D23" s="33"/>
      <c r="E23" s="17"/>
      <c r="F23" s="14"/>
      <c r="G23" s="34"/>
    </row>
    <row r="24" spans="1:7">
      <c r="A24" s="14"/>
      <c r="B24" s="127"/>
      <c r="C24" s="32" t="s">
        <v>225</v>
      </c>
      <c r="D24" s="33"/>
      <c r="E24" s="17"/>
      <c r="F24" s="14"/>
      <c r="G24" s="34"/>
    </row>
    <row r="25" ht="15" spans="1:7">
      <c r="A25" s="19"/>
      <c r="B25" s="128"/>
      <c r="C25" s="35" t="s">
        <v>226</v>
      </c>
      <c r="D25" s="36"/>
      <c r="E25" s="22"/>
      <c r="F25" s="19"/>
      <c r="G25" s="37"/>
    </row>
    <row r="26" ht="17.25" spans="1:7">
      <c r="A26" s="24" t="s">
        <v>27</v>
      </c>
      <c r="B26" s="38"/>
      <c r="C26" s="38"/>
      <c r="D26" s="25"/>
      <c r="E26" s="26"/>
      <c r="F26" s="39" t="s">
        <v>16</v>
      </c>
      <c r="G26" s="28">
        <f>SUM(G22:G25)</f>
        <v>35208.2</v>
      </c>
    </row>
    <row r="27" ht="15" spans="1:7">
      <c r="A27" s="54" t="s">
        <v>275</v>
      </c>
      <c r="B27" s="55"/>
      <c r="C27" s="56"/>
      <c r="D27" s="57"/>
      <c r="E27" s="21"/>
      <c r="F27" s="19" t="s">
        <v>16</v>
      </c>
      <c r="G27" s="58">
        <v>1200</v>
      </c>
    </row>
    <row r="28" s="2" customFormat="1" ht="15" spans="1:7">
      <c r="A28" s="54" t="s">
        <v>276</v>
      </c>
      <c r="B28" s="55"/>
      <c r="C28" s="56"/>
      <c r="D28" s="57"/>
      <c r="E28" s="21"/>
      <c r="F28" s="19" t="s">
        <v>16</v>
      </c>
      <c r="G28" s="58">
        <v>450</v>
      </c>
    </row>
    <row r="29" ht="15" spans="1:7">
      <c r="A29" s="49" t="s">
        <v>26</v>
      </c>
      <c r="B29" s="59"/>
      <c r="C29" s="59"/>
      <c r="D29" s="50"/>
      <c r="E29" s="51"/>
      <c r="F29" s="60" t="s">
        <v>16</v>
      </c>
      <c r="G29" s="53">
        <v>600</v>
      </c>
    </row>
    <row r="30" ht="17.25" spans="1:7">
      <c r="A30" s="24" t="s">
        <v>89</v>
      </c>
      <c r="B30" s="38"/>
      <c r="C30" s="38"/>
      <c r="D30" s="25"/>
      <c r="E30" s="26"/>
      <c r="F30" s="39" t="s">
        <v>16</v>
      </c>
      <c r="G30" s="28">
        <f>SUM(G26:G29)</f>
        <v>37458.2</v>
      </c>
    </row>
    <row r="31" ht="16.5" spans="1:7">
      <c r="A31" s="40"/>
      <c r="B31" s="40"/>
      <c r="C31" s="40"/>
      <c r="D31" s="40"/>
      <c r="E31" s="40"/>
      <c r="F31" s="41"/>
      <c r="G31" s="42"/>
    </row>
    <row r="32" spans="1:1">
      <c r="A32" s="1" t="s">
        <v>28</v>
      </c>
    </row>
    <row r="33" spans="2:2">
      <c r="B33" s="1" t="s">
        <v>29</v>
      </c>
    </row>
    <row r="35" spans="1:1">
      <c r="A35" s="1" t="s">
        <v>34</v>
      </c>
    </row>
    <row r="36" customFormat="1" ht="15" spans="2:2">
      <c r="B36" s="1" t="s">
        <v>140</v>
      </c>
    </row>
    <row r="37" s="2" customFormat="1" spans="2:2">
      <c r="B37" s="1"/>
    </row>
    <row r="38" spans="1:1">
      <c r="A38" s="1" t="s">
        <v>36</v>
      </c>
    </row>
    <row r="39" spans="2:2">
      <c r="B39" s="1" t="s">
        <v>37</v>
      </c>
    </row>
    <row r="40" customFormat="1" ht="15" spans="2:2">
      <c r="B40" s="43" t="s">
        <v>92</v>
      </c>
    </row>
    <row r="41" customFormat="1" ht="15" spans="2:2">
      <c r="B41" s="61" t="s">
        <v>93</v>
      </c>
    </row>
    <row r="42" s="2" customFormat="1" spans="2:2">
      <c r="B42" s="43"/>
    </row>
    <row r="43" spans="2:2">
      <c r="B43" s="1" t="s">
        <v>38</v>
      </c>
    </row>
    <row r="45" spans="2:2">
      <c r="B45" s="1" t="s">
        <v>39</v>
      </c>
    </row>
    <row r="47" spans="2:2">
      <c r="B47" s="45"/>
    </row>
    <row r="48" spans="2:2">
      <c r="B48" s="45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6" spans="1:5">
      <c r="A66" s="1" t="s">
        <v>277</v>
      </c>
      <c r="D66" s="1" t="s">
        <v>51</v>
      </c>
      <c r="E66" s="1" t="s">
        <v>52</v>
      </c>
    </row>
    <row r="67" spans="1:5">
      <c r="A67" s="1" t="s">
        <v>278</v>
      </c>
      <c r="E67" s="1" t="s">
        <v>54</v>
      </c>
    </row>
  </sheetData>
  <mergeCells count="10">
    <mergeCell ref="A4:B4"/>
    <mergeCell ref="A26:E26"/>
    <mergeCell ref="A29:E29"/>
    <mergeCell ref="A30:E30"/>
    <mergeCell ref="A22:A25"/>
    <mergeCell ref="B22:B25"/>
    <mergeCell ref="D22:D25"/>
    <mergeCell ref="E22:E25"/>
    <mergeCell ref="F22:F25"/>
    <mergeCell ref="G22:G25"/>
  </mergeCells>
  <pageMargins left="0.393055555555556" right="0.17" top="0.84" bottom="0.629861111111111" header="0.5" footer="0.196527777777778"/>
  <pageSetup paperSize="1" scale="72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0"/>
  <sheetViews>
    <sheetView topLeftCell="A44" workbookViewId="0">
      <selection activeCell="G31" sqref="G3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88571428571429" style="1" customWidth="1"/>
    <col min="7" max="7" width="15.4380952380952" style="1" customWidth="1"/>
    <col min="8" max="16384" width="9.1047619047619" style="1"/>
  </cols>
  <sheetData>
    <row r="3" ht="16.95" customHeight="1"/>
    <row r="4" spans="1:2">
      <c r="A4" s="3">
        <v>45946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279</v>
      </c>
      <c r="B7" s="3"/>
    </row>
    <row r="8" spans="1:2">
      <c r="A8" s="1" t="s">
        <v>280</v>
      </c>
      <c r="B8" s="3"/>
    </row>
    <row r="9" spans="1:2">
      <c r="A9" s="1" t="s">
        <v>281</v>
      </c>
      <c r="B9" s="3"/>
    </row>
    <row r="10" spans="1:2">
      <c r="A10" s="1" t="s">
        <v>270</v>
      </c>
      <c r="B10" s="3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158</v>
      </c>
    </row>
    <row r="19" ht="15" spans="3:3">
      <c r="C19" s="135"/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pans="1:7">
      <c r="A21" s="9">
        <v>2</v>
      </c>
      <c r="B21" s="9" t="s">
        <v>14</v>
      </c>
      <c r="C21" s="10" t="s">
        <v>282</v>
      </c>
      <c r="D21" s="11">
        <v>109995</v>
      </c>
      <c r="E21" s="12">
        <f>D21*0.76</f>
        <v>83596.2</v>
      </c>
      <c r="F21" s="9" t="s">
        <v>16</v>
      </c>
      <c r="G21" s="13">
        <f>E21*A21</f>
        <v>167192.4</v>
      </c>
    </row>
    <row r="22" spans="1:7">
      <c r="A22" s="14"/>
      <c r="B22" s="14"/>
      <c r="C22" s="32" t="s">
        <v>283</v>
      </c>
      <c r="D22" s="16"/>
      <c r="E22" s="17"/>
      <c r="F22" s="14"/>
      <c r="G22" s="18"/>
    </row>
    <row r="23" ht="15" spans="1:7">
      <c r="A23" s="19"/>
      <c r="B23" s="19"/>
      <c r="C23" s="35" t="s">
        <v>284</v>
      </c>
      <c r="D23" s="21"/>
      <c r="E23" s="22"/>
      <c r="F23" s="19"/>
      <c r="G23" s="23"/>
    </row>
    <row r="24" spans="1:7">
      <c r="A24" s="9">
        <v>2</v>
      </c>
      <c r="B24" s="9" t="s">
        <v>14</v>
      </c>
      <c r="C24" s="29" t="s">
        <v>285</v>
      </c>
      <c r="D24" s="11">
        <v>19995</v>
      </c>
      <c r="E24" s="12">
        <f>D24*0.76</f>
        <v>15196.2</v>
      </c>
      <c r="F24" s="9" t="s">
        <v>16</v>
      </c>
      <c r="G24" s="13">
        <f>E24*A24</f>
        <v>30392.4</v>
      </c>
    </row>
    <row r="25" spans="1:7">
      <c r="A25" s="14"/>
      <c r="B25" s="14"/>
      <c r="C25" s="32" t="s">
        <v>286</v>
      </c>
      <c r="D25" s="16"/>
      <c r="E25" s="17"/>
      <c r="F25" s="14"/>
      <c r="G25" s="18"/>
    </row>
    <row r="26" ht="15" spans="1:7">
      <c r="A26" s="19"/>
      <c r="B26" s="19"/>
      <c r="C26" s="35" t="s">
        <v>287</v>
      </c>
      <c r="D26" s="21"/>
      <c r="E26" s="22"/>
      <c r="F26" s="19"/>
      <c r="G26" s="23"/>
    </row>
    <row r="27" spans="1:7">
      <c r="A27" s="9">
        <v>1</v>
      </c>
      <c r="B27" s="9" t="s">
        <v>14</v>
      </c>
      <c r="C27" s="29" t="s">
        <v>288</v>
      </c>
      <c r="D27" s="11">
        <v>15995</v>
      </c>
      <c r="E27" s="12">
        <f>D27*0.76</f>
        <v>12156.2</v>
      </c>
      <c r="F27" s="9" t="s">
        <v>16</v>
      </c>
      <c r="G27" s="13">
        <f>E27*A27</f>
        <v>12156.2</v>
      </c>
    </row>
    <row r="28" spans="1:7">
      <c r="A28" s="14"/>
      <c r="B28" s="14"/>
      <c r="C28" s="32" t="s">
        <v>286</v>
      </c>
      <c r="D28" s="16"/>
      <c r="E28" s="17"/>
      <c r="F28" s="14"/>
      <c r="G28" s="18"/>
    </row>
    <row r="29" ht="15" spans="1:7">
      <c r="A29" s="19"/>
      <c r="B29" s="19"/>
      <c r="C29" s="35" t="s">
        <v>289</v>
      </c>
      <c r="D29" s="21"/>
      <c r="E29" s="22"/>
      <c r="F29" s="19"/>
      <c r="G29" s="23"/>
    </row>
    <row r="30" ht="17.25" spans="1:7">
      <c r="A30" s="24" t="s">
        <v>27</v>
      </c>
      <c r="B30" s="38"/>
      <c r="C30" s="38"/>
      <c r="D30" s="25"/>
      <c r="E30" s="26"/>
      <c r="F30" s="39" t="s">
        <v>16</v>
      </c>
      <c r="G30" s="28">
        <f>SUM(G21:G29)</f>
        <v>209741</v>
      </c>
    </row>
    <row r="31" ht="15" spans="1:7">
      <c r="A31" s="54" t="s">
        <v>88</v>
      </c>
      <c r="B31" s="55"/>
      <c r="C31" s="56"/>
      <c r="D31" s="57"/>
      <c r="E31" s="21"/>
      <c r="F31" s="19" t="s">
        <v>16</v>
      </c>
      <c r="G31" s="58">
        <v>107900</v>
      </c>
    </row>
    <row r="32" s="2" customFormat="1" ht="15" spans="1:8">
      <c r="A32" s="49" t="s">
        <v>26</v>
      </c>
      <c r="B32" s="59"/>
      <c r="C32" s="59"/>
      <c r="D32" s="50"/>
      <c r="E32" s="51"/>
      <c r="F32" s="60" t="s">
        <v>16</v>
      </c>
      <c r="G32" s="53">
        <v>600</v>
      </c>
      <c r="H32" s="1"/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SUM(G30:G32)</f>
        <v>318241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34</v>
      </c>
    </row>
    <row r="39" spans="2:2">
      <c r="B39" s="1" t="s">
        <v>290</v>
      </c>
    </row>
    <row r="40" s="2" customFormat="1"/>
    <row r="41" spans="1:1">
      <c r="A41" s="1" t="s">
        <v>36</v>
      </c>
    </row>
    <row r="42" spans="2:2">
      <c r="B42" s="1" t="s">
        <v>37</v>
      </c>
    </row>
    <row r="43" spans="2:2">
      <c r="B43" s="43" t="s">
        <v>92</v>
      </c>
    </row>
    <row r="44" spans="2:2">
      <c r="B44" s="61" t="s">
        <v>93</v>
      </c>
    </row>
    <row r="46" spans="2:2">
      <c r="B46" s="1" t="s">
        <v>38</v>
      </c>
    </row>
    <row r="48" spans="2:2">
      <c r="B48" s="1" t="s">
        <v>39</v>
      </c>
    </row>
    <row r="50" spans="2:2">
      <c r="B50" s="45"/>
    </row>
    <row r="54" spans="1:1">
      <c r="A54" s="1" t="s">
        <v>41</v>
      </c>
    </row>
    <row r="57" spans="1:1">
      <c r="A57" s="1" t="s">
        <v>42</v>
      </c>
    </row>
    <row r="58" spans="1:1">
      <c r="A58" s="1" t="s">
        <v>43</v>
      </c>
    </row>
    <row r="61" spans="1:4">
      <c r="A61" s="1" t="s">
        <v>72</v>
      </c>
      <c r="D61" s="1" t="s">
        <v>45</v>
      </c>
    </row>
    <row r="64" spans="1:4">
      <c r="A64" s="1" t="s">
        <v>46</v>
      </c>
      <c r="D64" s="1" t="s">
        <v>47</v>
      </c>
    </row>
    <row r="65" spans="1:4">
      <c r="A65" s="1" t="s">
        <v>48</v>
      </c>
      <c r="D65" s="1" t="s">
        <v>49</v>
      </c>
    </row>
    <row r="69" spans="1:5">
      <c r="A69" s="1" t="s">
        <v>291</v>
      </c>
      <c r="D69" s="1" t="s">
        <v>51</v>
      </c>
      <c r="E69" s="1" t="s">
        <v>52</v>
      </c>
    </row>
    <row r="70" spans="1:5">
      <c r="A70" s="1" t="s">
        <v>292</v>
      </c>
      <c r="E70" s="1" t="s">
        <v>54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39" workbookViewId="0">
      <selection activeCell="D20" sqref="D20:D2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4.4380952380952" style="1" customWidth="1"/>
    <col min="4" max="4" width="14.3333333333333" style="1" customWidth="1"/>
    <col min="5" max="5" width="17.7809523809524" style="1" customWidth="1"/>
    <col min="6" max="6" width="5.66666666666667" style="1" customWidth="1"/>
    <col min="7" max="7" width="17.2190476190476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45950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171</v>
      </c>
    </row>
    <row r="8" s="1" customFormat="1" spans="1:1">
      <c r="A8" s="1" t="s">
        <v>172</v>
      </c>
    </row>
    <row r="9" s="1" customFormat="1" spans="1:1">
      <c r="A9" s="1" t="s">
        <v>173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6</v>
      </c>
    </row>
    <row r="18" ht="15" spans="3:3">
      <c r="C18" s="69"/>
    </row>
    <row r="19" s="1" customFormat="1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="1" customFormat="1" spans="1:7">
      <c r="A20" s="9">
        <v>4</v>
      </c>
      <c r="B20" s="9" t="s">
        <v>14</v>
      </c>
      <c r="C20" s="29" t="s">
        <v>174</v>
      </c>
      <c r="D20" s="30">
        <v>27995</v>
      </c>
      <c r="E20" s="12">
        <f>(D20*0.76)-1000</f>
        <v>20276.2</v>
      </c>
      <c r="F20" s="9" t="s">
        <v>16</v>
      </c>
      <c r="G20" s="31">
        <f>E20*A20</f>
        <v>81104.8</v>
      </c>
    </row>
    <row r="21" s="1" customFormat="1" spans="1:7">
      <c r="A21" s="14"/>
      <c r="B21" s="14"/>
      <c r="C21" s="32" t="s">
        <v>160</v>
      </c>
      <c r="D21" s="33"/>
      <c r="E21" s="17"/>
      <c r="F21" s="14"/>
      <c r="G21" s="34"/>
    </row>
    <row r="22" s="1" customFormat="1" spans="1:7">
      <c r="A22" s="14"/>
      <c r="B22" s="14"/>
      <c r="C22" s="32" t="s">
        <v>175</v>
      </c>
      <c r="D22" s="33"/>
      <c r="E22" s="17"/>
      <c r="F22" s="14"/>
      <c r="G22" s="34"/>
    </row>
    <row r="23" s="1" customFormat="1" ht="15" spans="1:7">
      <c r="A23" s="19"/>
      <c r="B23" s="19"/>
      <c r="C23" s="35" t="s">
        <v>162</v>
      </c>
      <c r="D23" s="36"/>
      <c r="E23" s="22"/>
      <c r="F23" s="19"/>
      <c r="G23" s="37"/>
    </row>
    <row r="24" s="1" customFormat="1" spans="1:7">
      <c r="A24" s="9">
        <v>3</v>
      </c>
      <c r="B24" s="9" t="s">
        <v>14</v>
      </c>
      <c r="C24" s="29" t="s">
        <v>159</v>
      </c>
      <c r="D24" s="30">
        <v>24995</v>
      </c>
      <c r="E24" s="12">
        <f>(D24*0.76)-800</f>
        <v>18196.2</v>
      </c>
      <c r="F24" s="9" t="s">
        <v>16</v>
      </c>
      <c r="G24" s="31">
        <f>E24*A24</f>
        <v>54588.6</v>
      </c>
    </row>
    <row r="25" s="1" customFormat="1" spans="1:7">
      <c r="A25" s="14"/>
      <c r="B25" s="14"/>
      <c r="C25" s="32" t="s">
        <v>160</v>
      </c>
      <c r="D25" s="33"/>
      <c r="E25" s="17"/>
      <c r="F25" s="14"/>
      <c r="G25" s="34"/>
    </row>
    <row r="26" s="1" customFormat="1" spans="1:7">
      <c r="A26" s="14"/>
      <c r="B26" s="14"/>
      <c r="C26" s="32" t="s">
        <v>161</v>
      </c>
      <c r="D26" s="33"/>
      <c r="E26" s="17"/>
      <c r="F26" s="14"/>
      <c r="G26" s="34"/>
    </row>
    <row r="27" s="1" customFormat="1" ht="15" spans="1:7">
      <c r="A27" s="19"/>
      <c r="B27" s="19"/>
      <c r="C27" s="35" t="s">
        <v>162</v>
      </c>
      <c r="D27" s="36"/>
      <c r="E27" s="22"/>
      <c r="F27" s="19"/>
      <c r="G27" s="37"/>
    </row>
    <row r="28" s="1" customFormat="1" spans="1:7">
      <c r="A28" s="9">
        <v>3</v>
      </c>
      <c r="B28" s="126" t="s">
        <v>14</v>
      </c>
      <c r="C28" s="29" t="s">
        <v>293</v>
      </c>
      <c r="D28" s="30">
        <v>3295</v>
      </c>
      <c r="E28" s="12">
        <f>(D28*0.76)-75</f>
        <v>2429.2</v>
      </c>
      <c r="F28" s="9" t="s">
        <v>16</v>
      </c>
      <c r="G28" s="31">
        <f>E28*A28</f>
        <v>7287.6</v>
      </c>
    </row>
    <row r="29" s="1" customFormat="1" spans="1:7">
      <c r="A29" s="14"/>
      <c r="B29" s="127"/>
      <c r="C29" s="32" t="s">
        <v>294</v>
      </c>
      <c r="D29" s="33"/>
      <c r="E29" s="17"/>
      <c r="F29" s="14"/>
      <c r="G29" s="34"/>
    </row>
    <row r="30" s="1" customFormat="1" ht="15" spans="1:7">
      <c r="A30" s="19"/>
      <c r="B30" s="128"/>
      <c r="C30" s="35" t="s">
        <v>295</v>
      </c>
      <c r="D30" s="36"/>
      <c r="E30" s="22"/>
      <c r="F30" s="19"/>
      <c r="G30" s="37"/>
    </row>
    <row r="31" s="1" customFormat="1" ht="15" spans="1:7">
      <c r="A31" s="49" t="s">
        <v>26</v>
      </c>
      <c r="B31" s="59"/>
      <c r="C31" s="59"/>
      <c r="D31" s="50"/>
      <c r="E31" s="51"/>
      <c r="F31" s="52" t="s">
        <v>16</v>
      </c>
      <c r="G31" s="53">
        <v>600</v>
      </c>
    </row>
    <row r="32" s="1" customFormat="1" ht="17.25" spans="1:7">
      <c r="A32" s="24" t="s">
        <v>27</v>
      </c>
      <c r="B32" s="38"/>
      <c r="C32" s="38"/>
      <c r="D32" s="25"/>
      <c r="E32" s="26"/>
      <c r="F32" s="39" t="s">
        <v>16</v>
      </c>
      <c r="G32" s="28">
        <f>SUM(G20:G31)</f>
        <v>143581</v>
      </c>
    </row>
    <row r="33" s="1" customFormat="1" ht="16.5" spans="1:7">
      <c r="A33" s="40"/>
      <c r="B33" s="40"/>
      <c r="C33" s="40"/>
      <c r="D33" s="40"/>
      <c r="E33" s="40"/>
      <c r="F33" s="41"/>
      <c r="G33" s="42"/>
    </row>
    <row r="34" s="1" customFormat="1" spans="1:1">
      <c r="A34" s="1" t="s">
        <v>28</v>
      </c>
    </row>
    <row r="35" s="1" customFormat="1" spans="2:2">
      <c r="B35" s="1" t="s">
        <v>29</v>
      </c>
    </row>
    <row r="37" s="1" customFormat="1" spans="1:1">
      <c r="A37" s="1" t="s">
        <v>30</v>
      </c>
    </row>
    <row r="38" s="2" customFormat="1" spans="2:2">
      <c r="B38" s="1" t="s">
        <v>139</v>
      </c>
    </row>
    <row r="40" s="1" customFormat="1" spans="1:1">
      <c r="A40" s="1" t="s">
        <v>34</v>
      </c>
    </row>
    <row r="41" s="2" customFormat="1" spans="2:2">
      <c r="B41" s="1" t="s">
        <v>140</v>
      </c>
    </row>
    <row r="42" s="2" customFormat="1" spans="2:2">
      <c r="B42" s="1" t="s">
        <v>296</v>
      </c>
    </row>
    <row r="43" s="2" customFormat="1" spans="2:2">
      <c r="B43" s="1"/>
    </row>
    <row r="44" s="1" customFormat="1" spans="1:1">
      <c r="A44" s="1" t="s">
        <v>36</v>
      </c>
    </row>
    <row r="45" s="1" customFormat="1" spans="2:2">
      <c r="B45" s="1" t="s">
        <v>37</v>
      </c>
    </row>
    <row r="47" s="1" customFormat="1" spans="2:2">
      <c r="B47" s="1" t="s">
        <v>38</v>
      </c>
    </row>
    <row r="49" s="1" customFormat="1" spans="2:2">
      <c r="B49" s="1" t="s">
        <v>39</v>
      </c>
    </row>
    <row r="50" s="2" customFormat="1" spans="2:2">
      <c r="B50" s="1"/>
    </row>
    <row r="51" s="2" customFormat="1" spans="2:2">
      <c r="B51" s="1"/>
    </row>
    <row r="53" s="1" customFormat="1" spans="1:1">
      <c r="A53" s="1" t="s">
        <v>41</v>
      </c>
    </row>
    <row r="56" s="1" customFormat="1" spans="1:1">
      <c r="A56" s="1" t="s">
        <v>42</v>
      </c>
    </row>
    <row r="57" s="1" customFormat="1" spans="1:1">
      <c r="A57" s="1" t="s">
        <v>43</v>
      </c>
    </row>
    <row r="60" s="1" customFormat="1" spans="1:4">
      <c r="A60" s="1" t="s">
        <v>44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6" s="2" customFormat="1" spans="1:4">
      <c r="A66" s="1"/>
      <c r="D66" s="1"/>
    </row>
    <row r="67" s="1" customFormat="1" spans="1:5">
      <c r="A67" s="1" t="s">
        <v>297</v>
      </c>
      <c r="D67" s="1" t="s">
        <v>51</v>
      </c>
      <c r="E67" s="1" t="s">
        <v>52</v>
      </c>
    </row>
    <row r="68" s="1" customFormat="1" spans="1:5">
      <c r="A68" s="1" t="s">
        <v>298</v>
      </c>
      <c r="E68" s="1" t="s">
        <v>54</v>
      </c>
    </row>
  </sheetData>
  <mergeCells count="21">
    <mergeCell ref="A4:B4"/>
    <mergeCell ref="A31:E31"/>
    <mergeCell ref="A32:E32"/>
    <mergeCell ref="A20:A23"/>
    <mergeCell ref="A24:A27"/>
    <mergeCell ref="A28:A30"/>
    <mergeCell ref="B20:B23"/>
    <mergeCell ref="B24:B27"/>
    <mergeCell ref="B28:B30"/>
    <mergeCell ref="D20:D23"/>
    <mergeCell ref="D24:D27"/>
    <mergeCell ref="D28:D30"/>
    <mergeCell ref="E20:E23"/>
    <mergeCell ref="E24:E27"/>
    <mergeCell ref="E28:E30"/>
    <mergeCell ref="F20:F23"/>
    <mergeCell ref="F24:F27"/>
    <mergeCell ref="F28:F30"/>
    <mergeCell ref="G20:G23"/>
    <mergeCell ref="G24:G27"/>
    <mergeCell ref="G28:G30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9"/>
  <sheetViews>
    <sheetView topLeftCell="A41" workbookViewId="0">
      <selection activeCell="A4" sqref="A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3" spans="1:2">
      <c r="A3" s="3">
        <v>45950</v>
      </c>
      <c r="B3" s="3"/>
    </row>
    <row r="4" spans="1:2">
      <c r="A4" s="3"/>
      <c r="B4" s="3"/>
    </row>
    <row r="5" spans="1:2">
      <c r="A5" s="3"/>
      <c r="B5" s="3"/>
    </row>
    <row r="6" spans="1:1">
      <c r="A6" s="1" t="s">
        <v>299</v>
      </c>
    </row>
    <row r="7" spans="1:1">
      <c r="A7" s="1" t="s">
        <v>300</v>
      </c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100</v>
      </c>
    </row>
    <row r="16" ht="15" spans="3:3">
      <c r="C16" s="136"/>
    </row>
    <row r="17" ht="25.5" customHeight="1" spans="1:7">
      <c r="A17" s="5" t="s">
        <v>8</v>
      </c>
      <c r="B17" s="5" t="s">
        <v>9</v>
      </c>
      <c r="C17" s="5" t="s">
        <v>10</v>
      </c>
      <c r="D17" s="5" t="s">
        <v>11</v>
      </c>
      <c r="E17" s="6" t="s">
        <v>12</v>
      </c>
      <c r="F17" s="7"/>
      <c r="G17" s="8" t="s">
        <v>13</v>
      </c>
    </row>
    <row r="18" customFormat="1" ht="15" spans="1:7">
      <c r="A18" s="9">
        <v>1</v>
      </c>
      <c r="B18" s="9" t="s">
        <v>14</v>
      </c>
      <c r="C18" s="10" t="s">
        <v>189</v>
      </c>
      <c r="D18" s="11">
        <v>76595</v>
      </c>
      <c r="E18" s="12">
        <f>(D18*0.76)-7000</f>
        <v>51212.2</v>
      </c>
      <c r="F18" s="9" t="s">
        <v>16</v>
      </c>
      <c r="G18" s="13">
        <f>E18*A18</f>
        <v>51212.2</v>
      </c>
    </row>
    <row r="19" customFormat="1" ht="15" spans="1:7">
      <c r="A19" s="14"/>
      <c r="B19" s="14"/>
      <c r="C19" s="15" t="s">
        <v>57</v>
      </c>
      <c r="D19" s="16"/>
      <c r="E19" s="17"/>
      <c r="F19" s="14"/>
      <c r="G19" s="18"/>
    </row>
    <row r="20" customFormat="1" ht="15.75" spans="1:7">
      <c r="A20" s="19"/>
      <c r="B20" s="19"/>
      <c r="C20" s="20" t="s">
        <v>190</v>
      </c>
      <c r="D20" s="21"/>
      <c r="E20" s="22"/>
      <c r="F20" s="19"/>
      <c r="G20" s="23"/>
    </row>
    <row r="21" customFormat="1" ht="15" spans="1:7">
      <c r="A21" s="9">
        <v>2</v>
      </c>
      <c r="B21" s="9" t="s">
        <v>14</v>
      </c>
      <c r="C21" s="10" t="s">
        <v>118</v>
      </c>
      <c r="D21" s="11">
        <v>165995</v>
      </c>
      <c r="E21" s="12">
        <f>(D21*0.76)-14000</f>
        <v>112156.2</v>
      </c>
      <c r="F21" s="9" t="s">
        <v>16</v>
      </c>
      <c r="G21" s="13">
        <f>E21*A21</f>
        <v>224312.4</v>
      </c>
    </row>
    <row r="22" customFormat="1" ht="15" spans="1:7">
      <c r="A22" s="14"/>
      <c r="B22" s="14"/>
      <c r="C22" s="15" t="s">
        <v>119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120</v>
      </c>
      <c r="D23" s="21"/>
      <c r="E23" s="22"/>
      <c r="F23" s="19"/>
      <c r="G23" s="23"/>
    </row>
    <row r="24" customFormat="1" ht="15.75" spans="1:8">
      <c r="A24" s="49" t="s">
        <v>26</v>
      </c>
      <c r="B24" s="59"/>
      <c r="C24" s="59"/>
      <c r="D24" s="50"/>
      <c r="E24" s="51"/>
      <c r="F24" s="60" t="s">
        <v>16</v>
      </c>
      <c r="G24" s="53">
        <v>600</v>
      </c>
      <c r="H24" s="2"/>
    </row>
    <row r="25" ht="17.25" spans="1:7">
      <c r="A25" s="24" t="s">
        <v>27</v>
      </c>
      <c r="B25" s="38"/>
      <c r="C25" s="38"/>
      <c r="D25" s="25"/>
      <c r="E25" s="26"/>
      <c r="F25" s="39" t="s">
        <v>16</v>
      </c>
      <c r="G25" s="28">
        <f>SUM(G18:G24)</f>
        <v>276124.6</v>
      </c>
    </row>
    <row r="26" ht="16.5" spans="1:7">
      <c r="A26" s="40"/>
      <c r="B26" s="40"/>
      <c r="C26" s="40"/>
      <c r="D26" s="40"/>
      <c r="E26" s="40"/>
      <c r="F26" s="41"/>
      <c r="G26" s="42"/>
    </row>
    <row r="27" spans="1:1">
      <c r="A27" s="1" t="s">
        <v>28</v>
      </c>
    </row>
    <row r="28" spans="2:2">
      <c r="B28" s="1" t="s">
        <v>29</v>
      </c>
    </row>
    <row r="30" spans="1:1">
      <c r="A30" s="1" t="s">
        <v>30</v>
      </c>
    </row>
    <row r="31" spans="2:2">
      <c r="B31" s="1" t="s">
        <v>121</v>
      </c>
    </row>
    <row r="32" spans="2:2">
      <c r="B32" s="1" t="s">
        <v>32</v>
      </c>
    </row>
    <row r="33" spans="2:2">
      <c r="B33" s="1" t="s">
        <v>33</v>
      </c>
    </row>
    <row r="34" spans="2:2">
      <c r="B34" s="64" t="s">
        <v>125</v>
      </c>
    </row>
    <row r="35" spans="2:2">
      <c r="B35" s="63" t="s">
        <v>126</v>
      </c>
    </row>
    <row r="36" spans="2:2">
      <c r="B36" s="63" t="s">
        <v>127</v>
      </c>
    </row>
    <row r="38" spans="1:1">
      <c r="A38" s="1" t="s">
        <v>34</v>
      </c>
    </row>
    <row r="39" s="2" customFormat="1" spans="2:2">
      <c r="B39" s="1" t="s">
        <v>35</v>
      </c>
    </row>
    <row r="40" s="2" customFormat="1" spans="2:2">
      <c r="B40" s="1" t="s">
        <v>129</v>
      </c>
    </row>
    <row r="41" s="2" customFormat="1"/>
    <row r="42" spans="1:1">
      <c r="A42" s="1" t="s">
        <v>36</v>
      </c>
    </row>
    <row r="43" spans="2:2">
      <c r="B43" s="1" t="s">
        <v>37</v>
      </c>
    </row>
    <row r="44" spans="2:2">
      <c r="B44" s="44"/>
    </row>
    <row r="45" spans="2:2">
      <c r="B45" s="1" t="s">
        <v>38</v>
      </c>
    </row>
    <row r="47" spans="2:2">
      <c r="B47" s="1" t="s">
        <v>39</v>
      </c>
    </row>
    <row r="49" spans="2:2">
      <c r="B49" s="45" t="s">
        <v>71</v>
      </c>
    </row>
    <row r="51" spans="2:2">
      <c r="B51" s="43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72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301</v>
      </c>
      <c r="D68" s="1" t="s">
        <v>51</v>
      </c>
      <c r="E68" s="1" t="s">
        <v>52</v>
      </c>
    </row>
    <row r="69" spans="1:5">
      <c r="A69" s="1" t="s">
        <v>131</v>
      </c>
      <c r="E69" s="1" t="s">
        <v>54</v>
      </c>
    </row>
  </sheetData>
  <mergeCells count="15">
    <mergeCell ref="A3:B3"/>
    <mergeCell ref="A24:E24"/>
    <mergeCell ref="A25:E25"/>
    <mergeCell ref="A18:A20"/>
    <mergeCell ref="A21:A23"/>
    <mergeCell ref="B18:B20"/>
    <mergeCell ref="B21:B23"/>
    <mergeCell ref="D18:D20"/>
    <mergeCell ref="D21:D23"/>
    <mergeCell ref="E18:E20"/>
    <mergeCell ref="E21:E23"/>
    <mergeCell ref="F18:F20"/>
    <mergeCell ref="F21:F23"/>
    <mergeCell ref="G18:G20"/>
    <mergeCell ref="G21:G23"/>
  </mergeCells>
  <pageMargins left="0.432638888888889" right="0.17" top="0.84" bottom="0.590277777777778" header="0.511805555555556" footer="0.196527777777778"/>
  <pageSetup paperSize="1" scale="64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2"/>
  <sheetViews>
    <sheetView topLeftCell="A35" workbookViewId="0">
      <selection activeCell="D17" sqref="D17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45950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0</v>
      </c>
    </row>
    <row r="8" spans="1:1">
      <c r="A8" s="3" t="s">
        <v>1</v>
      </c>
    </row>
    <row r="9" spans="1:1">
      <c r="A9" s="3" t="s">
        <v>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69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250</v>
      </c>
      <c r="D20" s="11">
        <v>33995</v>
      </c>
      <c r="E20" s="12">
        <f>(D20*0.76)-4000</f>
        <v>21836.2</v>
      </c>
      <c r="F20" s="9" t="s">
        <v>16</v>
      </c>
      <c r="G20" s="13">
        <f>E20*A20</f>
        <v>21836.2</v>
      </c>
    </row>
    <row r="21" spans="1:7">
      <c r="A21" s="14"/>
      <c r="B21" s="14"/>
      <c r="C21" s="15" t="s">
        <v>251</v>
      </c>
      <c r="D21" s="16"/>
      <c r="E21" s="17"/>
      <c r="F21" s="14"/>
      <c r="G21" s="18"/>
    </row>
    <row r="22" ht="15" spans="1:7">
      <c r="A22" s="19"/>
      <c r="B22" s="19"/>
      <c r="C22" s="20" t="s">
        <v>252</v>
      </c>
      <c r="D22" s="21"/>
      <c r="E22" s="22"/>
      <c r="F22" s="19"/>
      <c r="G22" s="23"/>
    </row>
    <row r="23" ht="15" spans="1:7">
      <c r="A23" s="49" t="s">
        <v>26</v>
      </c>
      <c r="B23" s="59"/>
      <c r="C23" s="59"/>
      <c r="D23" s="50"/>
      <c r="E23" s="51"/>
      <c r="F23" s="60" t="s">
        <v>16</v>
      </c>
      <c r="G23" s="53">
        <v>600</v>
      </c>
    </row>
    <row r="24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SUM(G20:G23)</f>
        <v>22436.2</v>
      </c>
    </row>
    <row r="25" ht="16.5" spans="1:7">
      <c r="A25" s="40"/>
      <c r="B25" s="40"/>
      <c r="C25" s="40"/>
      <c r="D25" s="40"/>
      <c r="E25" s="40"/>
      <c r="F25" s="41"/>
      <c r="G25" s="42"/>
    </row>
    <row r="26" spans="1:1">
      <c r="A26" s="1" t="s">
        <v>28</v>
      </c>
    </row>
    <row r="27" spans="2:2">
      <c r="B27" s="1" t="s">
        <v>29</v>
      </c>
    </row>
    <row r="29" spans="1:1">
      <c r="A29" s="1" t="s">
        <v>30</v>
      </c>
    </row>
    <row r="30" spans="2:2">
      <c r="B30" s="1" t="s">
        <v>31</v>
      </c>
    </row>
    <row r="31" spans="2:2">
      <c r="B31" s="1" t="s">
        <v>32</v>
      </c>
    </row>
    <row r="32" spans="2:2">
      <c r="B32" s="1" t="s">
        <v>33</v>
      </c>
    </row>
    <row r="34" spans="1:1">
      <c r="A34" s="1" t="s">
        <v>34</v>
      </c>
    </row>
    <row r="35" customFormat="1" ht="15" spans="2:2">
      <c r="B35" s="1" t="s">
        <v>35</v>
      </c>
    </row>
    <row r="36" s="2" customFormat="1" spans="2:2">
      <c r="B36" s="1"/>
    </row>
    <row r="37" spans="1:1">
      <c r="A37" s="1" t="s">
        <v>36</v>
      </c>
    </row>
    <row r="38" spans="2:2">
      <c r="B38" s="1" t="s">
        <v>37</v>
      </c>
    </row>
    <row r="39" s="2" customFormat="1" spans="2:2">
      <c r="B39" s="43"/>
    </row>
    <row r="40" spans="2:2">
      <c r="B40" s="1" t="s">
        <v>38</v>
      </c>
    </row>
    <row r="42" spans="2:2">
      <c r="B42" s="1" t="s">
        <v>39</v>
      </c>
    </row>
    <row r="44" spans="2:2">
      <c r="B44" s="45"/>
    </row>
    <row r="45" spans="2:2">
      <c r="B45" s="45"/>
    </row>
    <row r="46" spans="1:1">
      <c r="A46" s="1" t="s">
        <v>41</v>
      </c>
    </row>
    <row r="49" spans="1:1">
      <c r="A49" s="1" t="s">
        <v>42</v>
      </c>
    </row>
    <row r="50" spans="1:1">
      <c r="A50" s="1" t="s">
        <v>43</v>
      </c>
    </row>
    <row r="53" spans="1:4">
      <c r="A53" s="1" t="s">
        <v>44</v>
      </c>
      <c r="D53" s="1" t="s">
        <v>45</v>
      </c>
    </row>
    <row r="56" spans="1:4">
      <c r="A56" s="1" t="s">
        <v>46</v>
      </c>
      <c r="D56" s="1" t="s">
        <v>47</v>
      </c>
    </row>
    <row r="57" spans="1:4">
      <c r="A57" s="1" t="s">
        <v>48</v>
      </c>
      <c r="D57" s="1" t="s">
        <v>49</v>
      </c>
    </row>
    <row r="61" spans="1:5">
      <c r="A61" s="1" t="s">
        <v>302</v>
      </c>
      <c r="D61" s="1" t="s">
        <v>51</v>
      </c>
      <c r="E61" s="1" t="s">
        <v>52</v>
      </c>
    </row>
    <row r="62" spans="1:5">
      <c r="A62" s="1" t="s">
        <v>53</v>
      </c>
      <c r="E62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3"/>
  <sheetViews>
    <sheetView topLeftCell="A15" workbookViewId="0">
      <selection activeCell="D19" sqref="D19:D21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2" spans="1:2">
      <c r="A2" s="3">
        <v>45950</v>
      </c>
      <c r="B2" s="3"/>
    </row>
    <row r="3" spans="1:2">
      <c r="A3" s="3"/>
      <c r="B3" s="3"/>
    </row>
    <row r="4" spans="1:2">
      <c r="A4" s="3"/>
      <c r="B4" s="3"/>
    </row>
    <row r="5" spans="1:2">
      <c r="A5" s="1" t="s">
        <v>303</v>
      </c>
      <c r="B5" s="3"/>
    </row>
    <row r="6" spans="1:2">
      <c r="A6" s="1" t="s">
        <v>304</v>
      </c>
      <c r="B6" s="3"/>
    </row>
    <row r="8" spans="1:1">
      <c r="A8" s="1" t="s">
        <v>3</v>
      </c>
    </row>
    <row r="10" spans="2:2">
      <c r="B10" s="1" t="s">
        <v>4</v>
      </c>
    </row>
    <row r="11" spans="2:2">
      <c r="B11" s="1" t="s">
        <v>5</v>
      </c>
    </row>
    <row r="13" spans="1:1">
      <c r="A13" s="1" t="s">
        <v>305</v>
      </c>
    </row>
    <row r="14" ht="15" spans="3:3">
      <c r="C14" s="135"/>
    </row>
    <row r="15" ht="26.25" spans="1:7">
      <c r="A15" s="5" t="s">
        <v>8</v>
      </c>
      <c r="B15" s="5" t="s">
        <v>9</v>
      </c>
      <c r="C15" s="5" t="s">
        <v>10</v>
      </c>
      <c r="D15" s="5" t="s">
        <v>11</v>
      </c>
      <c r="E15" s="6" t="s">
        <v>12</v>
      </c>
      <c r="F15" s="7"/>
      <c r="G15" s="8" t="s">
        <v>13</v>
      </c>
    </row>
    <row r="16" spans="1:7">
      <c r="A16" s="9">
        <v>1</v>
      </c>
      <c r="B16" s="9" t="s">
        <v>14</v>
      </c>
      <c r="C16" s="10" t="s">
        <v>306</v>
      </c>
      <c r="D16" s="11">
        <v>79995</v>
      </c>
      <c r="E16" s="12">
        <f>D16*0.74</f>
        <v>59196.3</v>
      </c>
      <c r="F16" s="9" t="s">
        <v>16</v>
      </c>
      <c r="G16" s="13">
        <f>E16*A16</f>
        <v>59196.3</v>
      </c>
    </row>
    <row r="17" spans="1:7">
      <c r="A17" s="14"/>
      <c r="B17" s="14"/>
      <c r="C17" s="32" t="s">
        <v>283</v>
      </c>
      <c r="D17" s="16"/>
      <c r="E17" s="17"/>
      <c r="F17" s="14"/>
      <c r="G17" s="18"/>
    </row>
    <row r="18" ht="15" spans="1:7">
      <c r="A18" s="19"/>
      <c r="B18" s="19"/>
      <c r="C18" s="35" t="s">
        <v>307</v>
      </c>
      <c r="D18" s="21"/>
      <c r="E18" s="22"/>
      <c r="F18" s="19"/>
      <c r="G18" s="23"/>
    </row>
    <row r="19" spans="1:7">
      <c r="A19" s="9">
        <v>2</v>
      </c>
      <c r="B19" s="9" t="s">
        <v>14</v>
      </c>
      <c r="C19" s="29" t="s">
        <v>288</v>
      </c>
      <c r="D19" s="11">
        <v>15995</v>
      </c>
      <c r="E19" s="12">
        <f>D19*0.74</f>
        <v>11836.3</v>
      </c>
      <c r="F19" s="9" t="s">
        <v>16</v>
      </c>
      <c r="G19" s="13">
        <f>E19*A19</f>
        <v>23672.6</v>
      </c>
    </row>
    <row r="20" spans="1:7">
      <c r="A20" s="14"/>
      <c r="B20" s="14"/>
      <c r="C20" s="32" t="s">
        <v>286</v>
      </c>
      <c r="D20" s="16"/>
      <c r="E20" s="17"/>
      <c r="F20" s="14"/>
      <c r="G20" s="18"/>
    </row>
    <row r="21" ht="15" spans="1:7">
      <c r="A21" s="19"/>
      <c r="B21" s="19"/>
      <c r="C21" s="35" t="s">
        <v>289</v>
      </c>
      <c r="D21" s="21"/>
      <c r="E21" s="22"/>
      <c r="F21" s="19"/>
      <c r="G21" s="23"/>
    </row>
    <row r="22" spans="1:7">
      <c r="A22" s="9">
        <v>1</v>
      </c>
      <c r="B22" s="9" t="s">
        <v>14</v>
      </c>
      <c r="C22" s="10" t="s">
        <v>59</v>
      </c>
      <c r="D22" s="11">
        <v>59595</v>
      </c>
      <c r="E22" s="12">
        <f>(D22*0.74)-7000</f>
        <v>37100.3</v>
      </c>
      <c r="F22" s="9" t="s">
        <v>16</v>
      </c>
      <c r="G22" s="13">
        <f>E22*A22</f>
        <v>37100.3</v>
      </c>
    </row>
    <row r="23" spans="1:7">
      <c r="A23" s="14"/>
      <c r="B23" s="14"/>
      <c r="C23" s="15" t="s">
        <v>57</v>
      </c>
      <c r="D23" s="16"/>
      <c r="E23" s="17"/>
      <c r="F23" s="14"/>
      <c r="G23" s="18"/>
    </row>
    <row r="24" ht="15" spans="1:7">
      <c r="A24" s="19"/>
      <c r="B24" s="19"/>
      <c r="C24" s="20" t="s">
        <v>60</v>
      </c>
      <c r="D24" s="21"/>
      <c r="E24" s="22"/>
      <c r="F24" s="19"/>
      <c r="G24" s="23"/>
    </row>
    <row r="25" spans="1:7">
      <c r="A25" s="9">
        <v>1</v>
      </c>
      <c r="B25" s="9" t="s">
        <v>14</v>
      </c>
      <c r="C25" s="29" t="s">
        <v>211</v>
      </c>
      <c r="D25" s="11">
        <v>43595</v>
      </c>
      <c r="E25" s="12">
        <f>(D25*0.74)-1800</f>
        <v>30460.3</v>
      </c>
      <c r="F25" s="9" t="s">
        <v>16</v>
      </c>
      <c r="G25" s="13">
        <f>E25*A25</f>
        <v>30460.3</v>
      </c>
    </row>
    <row r="26" spans="1:7">
      <c r="A26" s="14"/>
      <c r="B26" s="14"/>
      <c r="C26" s="32" t="s">
        <v>177</v>
      </c>
      <c r="D26" s="16"/>
      <c r="E26" s="17"/>
      <c r="F26" s="14"/>
      <c r="G26" s="18"/>
    </row>
    <row r="27" spans="1:7">
      <c r="A27" s="14"/>
      <c r="B27" s="14"/>
      <c r="C27" s="32" t="s">
        <v>212</v>
      </c>
      <c r="D27" s="16"/>
      <c r="E27" s="17"/>
      <c r="F27" s="14"/>
      <c r="G27" s="18"/>
    </row>
    <row r="28" ht="15" spans="1:7">
      <c r="A28" s="19"/>
      <c r="B28" s="19"/>
      <c r="C28" s="35" t="s">
        <v>213</v>
      </c>
      <c r="D28" s="21"/>
      <c r="E28" s="22"/>
      <c r="F28" s="19"/>
      <c r="G28" s="23"/>
    </row>
    <row r="29" spans="1:7">
      <c r="A29" s="9">
        <v>4</v>
      </c>
      <c r="B29" s="126" t="s">
        <v>14</v>
      </c>
      <c r="C29" s="29" t="s">
        <v>176</v>
      </c>
      <c r="D29" s="30">
        <v>32995</v>
      </c>
      <c r="E29" s="12">
        <f>(D29*0.74)-1300</f>
        <v>23116.3</v>
      </c>
      <c r="F29" s="9" t="s">
        <v>16</v>
      </c>
      <c r="G29" s="31">
        <f>E29*A29</f>
        <v>92465.2</v>
      </c>
    </row>
    <row r="30" spans="1:7">
      <c r="A30" s="14"/>
      <c r="B30" s="127"/>
      <c r="C30" s="32" t="s">
        <v>177</v>
      </c>
      <c r="D30" s="33"/>
      <c r="E30" s="17"/>
      <c r="F30" s="14"/>
      <c r="G30" s="34"/>
    </row>
    <row r="31" spans="1:7">
      <c r="A31" s="14"/>
      <c r="B31" s="127"/>
      <c r="C31" s="32" t="s">
        <v>178</v>
      </c>
      <c r="D31" s="33"/>
      <c r="E31" s="17"/>
      <c r="F31" s="14"/>
      <c r="G31" s="34"/>
    </row>
    <row r="32" customFormat="1" ht="15.75" spans="1:7">
      <c r="A32" s="19"/>
      <c r="B32" s="128"/>
      <c r="C32" s="35" t="s">
        <v>179</v>
      </c>
      <c r="D32" s="36"/>
      <c r="E32" s="22"/>
      <c r="F32" s="19"/>
      <c r="G32" s="37"/>
    </row>
    <row r="33" s="2" customFormat="1" spans="1:7">
      <c r="A33" s="9">
        <v>1</v>
      </c>
      <c r="B33" s="126" t="s">
        <v>14</v>
      </c>
      <c r="C33" s="29" t="s">
        <v>214</v>
      </c>
      <c r="D33" s="30">
        <v>28995</v>
      </c>
      <c r="E33" s="12">
        <f>(D33*0.74)-1300</f>
        <v>20156.3</v>
      </c>
      <c r="F33" s="9" t="s">
        <v>16</v>
      </c>
      <c r="G33" s="31">
        <f>E33*A33</f>
        <v>20156.3</v>
      </c>
    </row>
    <row r="34" spans="1:7">
      <c r="A34" s="14"/>
      <c r="B34" s="127"/>
      <c r="C34" s="32" t="s">
        <v>177</v>
      </c>
      <c r="D34" s="33"/>
      <c r="E34" s="17"/>
      <c r="F34" s="14"/>
      <c r="G34" s="34"/>
    </row>
    <row r="35" spans="1:7">
      <c r="A35" s="14"/>
      <c r="B35" s="127"/>
      <c r="C35" s="32" t="s">
        <v>215</v>
      </c>
      <c r="D35" s="33"/>
      <c r="E35" s="17"/>
      <c r="F35" s="14"/>
      <c r="G35" s="34"/>
    </row>
    <row r="36" s="2" customFormat="1" ht="15" spans="1:7">
      <c r="A36" s="19"/>
      <c r="B36" s="128"/>
      <c r="C36" s="35" t="s">
        <v>216</v>
      </c>
      <c r="D36" s="36"/>
      <c r="E36" s="22"/>
      <c r="F36" s="19"/>
      <c r="G36" s="37"/>
    </row>
    <row r="37" ht="17.25" spans="1:7">
      <c r="A37" s="24" t="s">
        <v>27</v>
      </c>
      <c r="B37" s="38"/>
      <c r="C37" s="38"/>
      <c r="D37" s="25"/>
      <c r="E37" s="26"/>
      <c r="F37" s="39" t="s">
        <v>16</v>
      </c>
      <c r="G37" s="28">
        <f>SUM(G16:G36)</f>
        <v>263051</v>
      </c>
    </row>
    <row r="38" ht="15" spans="1:7">
      <c r="A38" s="54" t="s">
        <v>308</v>
      </c>
      <c r="B38" s="55"/>
      <c r="C38" s="56"/>
      <c r="D38" s="57"/>
      <c r="E38" s="21"/>
      <c r="F38" s="19" t="s">
        <v>16</v>
      </c>
      <c r="G38" s="58">
        <v>111390</v>
      </c>
    </row>
    <row r="39" ht="17.25" spans="1:7">
      <c r="A39" s="24" t="s">
        <v>27</v>
      </c>
      <c r="B39" s="38"/>
      <c r="C39" s="38"/>
      <c r="D39" s="25"/>
      <c r="E39" s="26"/>
      <c r="F39" s="39" t="s">
        <v>16</v>
      </c>
      <c r="G39" s="28">
        <f>SUM(G37:G38)</f>
        <v>374441</v>
      </c>
    </row>
    <row r="40" ht="16.5" spans="1:7">
      <c r="A40" s="40"/>
      <c r="B40" s="40"/>
      <c r="C40" s="40"/>
      <c r="D40" s="40"/>
      <c r="E40" s="40"/>
      <c r="F40" s="41"/>
      <c r="G40" s="42"/>
    </row>
    <row r="41" spans="1:1">
      <c r="A41" s="1" t="s">
        <v>28</v>
      </c>
    </row>
    <row r="42" spans="2:2">
      <c r="B42" s="1" t="s">
        <v>29</v>
      </c>
    </row>
    <row r="44" spans="1:1">
      <c r="A44" s="1" t="s">
        <v>34</v>
      </c>
    </row>
    <row r="45" spans="2:2">
      <c r="B45" s="1" t="s">
        <v>290</v>
      </c>
    </row>
    <row r="46" ht="15" spans="1:7">
      <c r="A46"/>
      <c r="B46" s="1" t="s">
        <v>35</v>
      </c>
      <c r="C46"/>
      <c r="D46"/>
      <c r="E46"/>
      <c r="F46"/>
      <c r="G46"/>
    </row>
    <row r="47" ht="15" spans="1:7">
      <c r="A47"/>
      <c r="B47" s="1" t="s">
        <v>140</v>
      </c>
      <c r="C47"/>
      <c r="D47"/>
      <c r="E47"/>
      <c r="F47"/>
      <c r="G47"/>
    </row>
    <row r="48" spans="1:7">
      <c r="A48" s="2"/>
      <c r="B48" s="2"/>
      <c r="C48" s="2"/>
      <c r="D48" s="2"/>
      <c r="E48" s="2"/>
      <c r="F48" s="2"/>
      <c r="G48" s="2"/>
    </row>
    <row r="49" spans="1:1">
      <c r="A49" s="1" t="s">
        <v>36</v>
      </c>
    </row>
    <row r="50" spans="2:2">
      <c r="B50" s="1" t="s">
        <v>37</v>
      </c>
    </row>
    <row r="51" spans="2:2">
      <c r="B51" s="43" t="s">
        <v>92</v>
      </c>
    </row>
    <row r="52" spans="2:2">
      <c r="B52" s="61" t="s">
        <v>93</v>
      </c>
    </row>
    <row r="54" spans="2:2">
      <c r="B54" s="1" t="s">
        <v>38</v>
      </c>
    </row>
    <row r="56" spans="2:2">
      <c r="B56" s="1" t="s">
        <v>39</v>
      </c>
    </row>
    <row r="58" spans="2:2">
      <c r="B58" s="45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72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2" spans="1:5">
      <c r="A72" s="1" t="s">
        <v>309</v>
      </c>
      <c r="D72" s="1" t="s">
        <v>51</v>
      </c>
      <c r="E72" s="1" t="s">
        <v>52</v>
      </c>
    </row>
    <row r="73" spans="1:5">
      <c r="A73" s="1" t="s">
        <v>310</v>
      </c>
      <c r="E73" s="1" t="s">
        <v>54</v>
      </c>
    </row>
  </sheetData>
  <mergeCells count="39">
    <mergeCell ref="A2:B2"/>
    <mergeCell ref="A37:E37"/>
    <mergeCell ref="A39:E39"/>
    <mergeCell ref="A16:A18"/>
    <mergeCell ref="A19:A21"/>
    <mergeCell ref="A22:A24"/>
    <mergeCell ref="A25:A28"/>
    <mergeCell ref="A29:A32"/>
    <mergeCell ref="A33:A36"/>
    <mergeCell ref="B16:B18"/>
    <mergeCell ref="B19:B21"/>
    <mergeCell ref="B22:B24"/>
    <mergeCell ref="B25:B28"/>
    <mergeCell ref="B29:B32"/>
    <mergeCell ref="B33:B36"/>
    <mergeCell ref="D16:D18"/>
    <mergeCell ref="D19:D21"/>
    <mergeCell ref="D22:D24"/>
    <mergeCell ref="D25:D28"/>
    <mergeCell ref="D29:D32"/>
    <mergeCell ref="D33:D36"/>
    <mergeCell ref="E16:E18"/>
    <mergeCell ref="E19:E21"/>
    <mergeCell ref="E22:E24"/>
    <mergeCell ref="E25:E28"/>
    <mergeCell ref="E29:E32"/>
    <mergeCell ref="E33:E36"/>
    <mergeCell ref="F16:F18"/>
    <mergeCell ref="F19:F21"/>
    <mergeCell ref="F22:F24"/>
    <mergeCell ref="F25:F28"/>
    <mergeCell ref="F29:F32"/>
    <mergeCell ref="F33:F36"/>
    <mergeCell ref="G16:G18"/>
    <mergeCell ref="G19:G21"/>
    <mergeCell ref="G22:G24"/>
    <mergeCell ref="G25:G28"/>
    <mergeCell ref="G29:G32"/>
    <mergeCell ref="G33:G36"/>
  </mergeCells>
  <pageMargins left="0.393055555555556" right="0.17" top="0.84" bottom="0.629861111111111" header="0.5" footer="0.196527777777778"/>
  <pageSetup paperSize="1" scale="60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C26" sqref="C26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45936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75</v>
      </c>
      <c r="B7" s="3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6" spans="1:1">
      <c r="A16" s="1" t="s">
        <v>6</v>
      </c>
    </row>
    <row r="17" s="2" customFormat="1" ht="15" spans="3:3">
      <c r="C17" s="69"/>
    </row>
    <row r="18" s="2" customFormat="1" ht="25.5" customHeight="1" spans="1:7">
      <c r="A18" s="5" t="s">
        <v>8</v>
      </c>
      <c r="B18" s="5" t="s">
        <v>9</v>
      </c>
      <c r="C18" s="5" t="s">
        <v>10</v>
      </c>
      <c r="D18" s="5" t="s">
        <v>11</v>
      </c>
      <c r="E18" s="6" t="s">
        <v>12</v>
      </c>
      <c r="F18" s="7"/>
      <c r="G18" s="8" t="s">
        <v>13</v>
      </c>
    </row>
    <row r="19" s="2" customFormat="1" spans="1:7">
      <c r="A19" s="9">
        <v>1</v>
      </c>
      <c r="B19" s="9" t="s">
        <v>14</v>
      </c>
      <c r="C19" s="29" t="s">
        <v>76</v>
      </c>
      <c r="D19" s="11">
        <v>14995</v>
      </c>
      <c r="E19" s="12">
        <f>(D19*0.7)</f>
        <v>10496.5</v>
      </c>
      <c r="F19" s="9" t="s">
        <v>16</v>
      </c>
      <c r="G19" s="13">
        <f>E19*A19</f>
        <v>10496.5</v>
      </c>
    </row>
    <row r="20" s="2" customFormat="1" spans="1:7">
      <c r="A20" s="14"/>
      <c r="B20" s="14"/>
      <c r="C20" s="32" t="s">
        <v>77</v>
      </c>
      <c r="D20" s="16"/>
      <c r="E20" s="17"/>
      <c r="F20" s="14"/>
      <c r="G20" s="18"/>
    </row>
    <row r="21" s="2" customFormat="1" spans="1:7">
      <c r="A21" s="14"/>
      <c r="B21" s="14"/>
      <c r="C21" s="32" t="s">
        <v>78</v>
      </c>
      <c r="D21" s="16"/>
      <c r="E21" s="17"/>
      <c r="F21" s="14"/>
      <c r="G21" s="18"/>
    </row>
    <row r="22" s="2" customFormat="1" ht="15" spans="1:7">
      <c r="A22" s="19"/>
      <c r="B22" s="19"/>
      <c r="C22" s="35" t="s">
        <v>79</v>
      </c>
      <c r="D22" s="21"/>
      <c r="E22" s="22"/>
      <c r="F22" s="19"/>
      <c r="G22" s="23"/>
    </row>
    <row r="23" ht="15" spans="1:7">
      <c r="A23" s="49" t="s">
        <v>26</v>
      </c>
      <c r="B23" s="59"/>
      <c r="C23" s="59"/>
      <c r="D23" s="50"/>
      <c r="E23" s="51"/>
      <c r="F23" s="60" t="s">
        <v>16</v>
      </c>
      <c r="G23" s="53">
        <v>600</v>
      </c>
    </row>
    <row r="24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SUM(G19:G23)</f>
        <v>11096.5</v>
      </c>
    </row>
    <row r="25" s="2" customFormat="1" ht="16.5" spans="1:7">
      <c r="A25" s="40"/>
      <c r="B25" s="40"/>
      <c r="C25" s="40"/>
      <c r="D25" s="40"/>
      <c r="E25" s="40"/>
      <c r="F25" s="85"/>
      <c r="G25" s="42"/>
    </row>
    <row r="26" spans="1:1">
      <c r="A26" s="1" t="s">
        <v>28</v>
      </c>
    </row>
    <row r="27" spans="2:2">
      <c r="B27" s="1" t="s">
        <v>29</v>
      </c>
    </row>
    <row r="29" spans="1:1">
      <c r="A29" s="1" t="s">
        <v>34</v>
      </c>
    </row>
    <row r="30" spans="2:2">
      <c r="B30" s="1" t="s">
        <v>80</v>
      </c>
    </row>
    <row r="32" spans="1:1">
      <c r="A32" s="1" t="s">
        <v>70</v>
      </c>
    </row>
    <row r="33" spans="2:2">
      <c r="B33" s="1" t="s">
        <v>37</v>
      </c>
    </row>
    <row r="34" s="2" customFormat="1" spans="2:2">
      <c r="B34" s="86"/>
    </row>
    <row r="35" spans="2:2">
      <c r="B35" s="1" t="s">
        <v>38</v>
      </c>
    </row>
    <row r="37" spans="2:2">
      <c r="B37" s="1" t="s">
        <v>39</v>
      </c>
    </row>
    <row r="42" spans="2:2">
      <c r="B42" s="45"/>
    </row>
    <row r="46" spans="1:1">
      <c r="A46" s="1" t="s">
        <v>41</v>
      </c>
    </row>
    <row r="49" spans="1:1">
      <c r="A49" s="1" t="s">
        <v>42</v>
      </c>
    </row>
    <row r="50" spans="1:1">
      <c r="A50" s="1" t="s">
        <v>43</v>
      </c>
    </row>
    <row r="53" spans="1:4">
      <c r="A53" s="1" t="s">
        <v>72</v>
      </c>
      <c r="D53" s="1" t="s">
        <v>45</v>
      </c>
    </row>
    <row r="56" spans="1:4">
      <c r="A56" s="1" t="s">
        <v>46</v>
      </c>
      <c r="D56" s="1" t="s">
        <v>47</v>
      </c>
    </row>
    <row r="57" spans="1:4">
      <c r="A57" s="1" t="s">
        <v>48</v>
      </c>
      <c r="D57" s="1" t="s">
        <v>49</v>
      </c>
    </row>
    <row r="63" spans="1:5">
      <c r="A63" s="1" t="s">
        <v>81</v>
      </c>
      <c r="D63" s="1" t="s">
        <v>51</v>
      </c>
      <c r="E63" s="1" t="s">
        <v>52</v>
      </c>
    </row>
    <row r="64" spans="1:5">
      <c r="A64" s="1" t="s">
        <v>82</v>
      </c>
      <c r="E64" s="1" t="s">
        <v>54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786805555555556" bottom="0.629861111111111" header="0.5" footer="0.196527777777778"/>
  <pageSetup paperSize="1" scale="77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3"/>
  <sheetViews>
    <sheetView topLeftCell="A45" workbookViewId="0">
      <selection activeCell="A38" sqref="A38:G39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3333333333333" style="1" customWidth="1"/>
    <col min="4" max="4" width="14" style="1" customWidth="1"/>
    <col min="5" max="5" width="17" style="1" customWidth="1"/>
    <col min="6" max="6" width="7.88571428571429" style="1" customWidth="1"/>
    <col min="7" max="7" width="20.1047619047619" style="1" customWidth="1"/>
    <col min="8" max="16384" width="9.1047619047619" style="1"/>
  </cols>
  <sheetData>
    <row r="2" spans="1:2">
      <c r="A2" s="3">
        <v>45950</v>
      </c>
      <c r="B2" s="3"/>
    </row>
    <row r="3" spans="1:2">
      <c r="A3" s="3"/>
      <c r="B3" s="3"/>
    </row>
    <row r="4" spans="1:2">
      <c r="A4" s="3"/>
      <c r="B4" s="3"/>
    </row>
    <row r="5" spans="1:1">
      <c r="A5" s="1" t="s">
        <v>311</v>
      </c>
    </row>
    <row r="6" spans="1:1">
      <c r="A6" s="1" t="s">
        <v>312</v>
      </c>
    </row>
    <row r="7" spans="1:1">
      <c r="A7" s="1" t="s">
        <v>313</v>
      </c>
    </row>
    <row r="9" spans="1:1">
      <c r="A9" s="1" t="s">
        <v>3</v>
      </c>
    </row>
    <row r="11" spans="2:2">
      <c r="B11" s="1" t="s">
        <v>4</v>
      </c>
    </row>
    <row r="12" spans="2:2">
      <c r="B12" s="1" t="s">
        <v>5</v>
      </c>
    </row>
    <row r="14" spans="1:1">
      <c r="A14" s="1" t="s">
        <v>87</v>
      </c>
    </row>
    <row r="15" ht="15" spans="3:3">
      <c r="C15" s="69" t="s">
        <v>7</v>
      </c>
    </row>
    <row r="16" ht="25.5" customHeight="1" spans="1:7">
      <c r="A16" s="5" t="s">
        <v>8</v>
      </c>
      <c r="B16" s="5" t="s">
        <v>9</v>
      </c>
      <c r="C16" s="5" t="s">
        <v>10</v>
      </c>
      <c r="D16" s="5" t="s">
        <v>11</v>
      </c>
      <c r="E16" s="6" t="s">
        <v>12</v>
      </c>
      <c r="F16" s="7"/>
      <c r="G16" s="8" t="s">
        <v>13</v>
      </c>
    </row>
    <row r="17" customFormat="1" ht="15" spans="1:7">
      <c r="A17" s="9">
        <v>1</v>
      </c>
      <c r="B17" s="9" t="s">
        <v>14</v>
      </c>
      <c r="C17" s="10" t="s">
        <v>59</v>
      </c>
      <c r="D17" s="11">
        <v>59595</v>
      </c>
      <c r="E17" s="12">
        <f>(D17*0.76)-7000</f>
        <v>38292.2</v>
      </c>
      <c r="F17" s="9" t="s">
        <v>16</v>
      </c>
      <c r="G17" s="13">
        <f>E17*A17</f>
        <v>38292.2</v>
      </c>
    </row>
    <row r="18" customFormat="1" ht="15" spans="1:7">
      <c r="A18" s="14"/>
      <c r="B18" s="14"/>
      <c r="C18" s="15" t="s">
        <v>57</v>
      </c>
      <c r="D18" s="16"/>
      <c r="E18" s="17"/>
      <c r="F18" s="14"/>
      <c r="G18" s="18"/>
    </row>
    <row r="19" customFormat="1" ht="15.75" spans="1:7">
      <c r="A19" s="19"/>
      <c r="B19" s="19"/>
      <c r="C19" s="20" t="s">
        <v>60</v>
      </c>
      <c r="D19" s="21"/>
      <c r="E19" s="22"/>
      <c r="F19" s="19"/>
      <c r="G19" s="23"/>
    </row>
    <row r="20" customFormat="1" ht="15" spans="1:7">
      <c r="A20" s="9">
        <v>2</v>
      </c>
      <c r="B20" s="126" t="s">
        <v>14</v>
      </c>
      <c r="C20" s="29" t="s">
        <v>214</v>
      </c>
      <c r="D20" s="30">
        <v>28995</v>
      </c>
      <c r="E20" s="12">
        <f>(D20*0.76)-1300</f>
        <v>20736.2</v>
      </c>
      <c r="F20" s="9" t="s">
        <v>16</v>
      </c>
      <c r="G20" s="31">
        <f>E20*A20</f>
        <v>41472.4</v>
      </c>
    </row>
    <row r="21" customFormat="1" ht="15" spans="1:7">
      <c r="A21" s="14"/>
      <c r="B21" s="127"/>
      <c r="C21" s="32" t="s">
        <v>177</v>
      </c>
      <c r="D21" s="33"/>
      <c r="E21" s="17"/>
      <c r="F21" s="14"/>
      <c r="G21" s="34"/>
    </row>
    <row r="22" customFormat="1" ht="15" spans="1:7">
      <c r="A22" s="14"/>
      <c r="B22" s="127"/>
      <c r="C22" s="32" t="s">
        <v>215</v>
      </c>
      <c r="D22" s="33"/>
      <c r="E22" s="17"/>
      <c r="F22" s="14"/>
      <c r="G22" s="34"/>
    </row>
    <row r="23" customFormat="1" ht="15.75" spans="1:7">
      <c r="A23" s="19"/>
      <c r="B23" s="128"/>
      <c r="C23" s="35" t="s">
        <v>216</v>
      </c>
      <c r="D23" s="36"/>
      <c r="E23" s="22"/>
      <c r="F23" s="19"/>
      <c r="G23" s="37"/>
    </row>
    <row r="24" customFormat="1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SUM(G17:G23)</f>
        <v>79764.6</v>
      </c>
    </row>
    <row r="25" customFormat="1" ht="15.75" spans="1:8">
      <c r="A25" s="49" t="s">
        <v>88</v>
      </c>
      <c r="B25" s="59"/>
      <c r="C25" s="59"/>
      <c r="D25" s="50"/>
      <c r="E25" s="51"/>
      <c r="F25" s="60" t="s">
        <v>16</v>
      </c>
      <c r="G25" s="53">
        <v>29120</v>
      </c>
      <c r="H25" s="2"/>
    </row>
    <row r="26" customFormat="1" ht="15.75" spans="1:8">
      <c r="A26" s="49" t="s">
        <v>26</v>
      </c>
      <c r="B26" s="59"/>
      <c r="C26" s="59"/>
      <c r="D26" s="50"/>
      <c r="E26" s="51"/>
      <c r="F26" s="60" t="s">
        <v>16</v>
      </c>
      <c r="G26" s="53">
        <v>600</v>
      </c>
      <c r="H26" s="2"/>
    </row>
    <row r="27" ht="17.25" spans="1:7">
      <c r="A27" s="24" t="s">
        <v>27</v>
      </c>
      <c r="B27" s="38"/>
      <c r="C27" s="38"/>
      <c r="D27" s="25"/>
      <c r="E27" s="26"/>
      <c r="F27" s="39" t="s">
        <v>16</v>
      </c>
      <c r="G27" s="28">
        <f>SUM(G24:G26)</f>
        <v>109484.6</v>
      </c>
    </row>
    <row r="28" ht="16.5" spans="1:7">
      <c r="A28" s="40"/>
      <c r="B28" s="40"/>
      <c r="C28" s="40"/>
      <c r="D28" s="40"/>
      <c r="E28" s="40"/>
      <c r="F28" s="41"/>
      <c r="G28" s="42"/>
    </row>
    <row r="29" ht="15" spans="3:3">
      <c r="C29" s="69" t="s">
        <v>55</v>
      </c>
    </row>
    <row r="30" ht="25.5" customHeight="1" spans="1:7">
      <c r="A30" s="5" t="s">
        <v>8</v>
      </c>
      <c r="B30" s="5" t="s">
        <v>9</v>
      </c>
      <c r="C30" s="5" t="s">
        <v>10</v>
      </c>
      <c r="D30" s="5" t="s">
        <v>11</v>
      </c>
      <c r="E30" s="6" t="s">
        <v>12</v>
      </c>
      <c r="F30" s="7"/>
      <c r="G30" s="8" t="s">
        <v>13</v>
      </c>
    </row>
    <row r="31" customFormat="1" ht="15" spans="1:7">
      <c r="A31" s="9">
        <v>1</v>
      </c>
      <c r="B31" s="9" t="s">
        <v>14</v>
      </c>
      <c r="C31" s="10" t="s">
        <v>314</v>
      </c>
      <c r="D31" s="11">
        <v>42995</v>
      </c>
      <c r="E31" s="12">
        <f>(D31*0.76)-4000</f>
        <v>28676.2</v>
      </c>
      <c r="F31" s="9" t="s">
        <v>16</v>
      </c>
      <c r="G31" s="13">
        <f>E31*A31</f>
        <v>28676.2</v>
      </c>
    </row>
    <row r="32" customFormat="1" ht="15" spans="1:7">
      <c r="A32" s="14"/>
      <c r="B32" s="14"/>
      <c r="C32" s="15" t="s">
        <v>251</v>
      </c>
      <c r="D32" s="16"/>
      <c r="E32" s="17"/>
      <c r="F32" s="14"/>
      <c r="G32" s="18"/>
    </row>
    <row r="33" customFormat="1" ht="15.75" spans="1:7">
      <c r="A33" s="19"/>
      <c r="B33" s="19"/>
      <c r="C33" s="20" t="s">
        <v>60</v>
      </c>
      <c r="D33" s="21"/>
      <c r="E33" s="22"/>
      <c r="F33" s="19"/>
      <c r="G33" s="23"/>
    </row>
    <row r="34" customFormat="1" ht="15" spans="1:7">
      <c r="A34" s="9">
        <v>2</v>
      </c>
      <c r="B34" s="9" t="s">
        <v>14</v>
      </c>
      <c r="C34" s="29" t="s">
        <v>159</v>
      </c>
      <c r="D34" s="30">
        <v>24995</v>
      </c>
      <c r="E34" s="12">
        <f>(D34*0.76)-800</f>
        <v>18196.2</v>
      </c>
      <c r="F34" s="9" t="s">
        <v>16</v>
      </c>
      <c r="G34" s="31">
        <f>E34*A34</f>
        <v>36392.4</v>
      </c>
    </row>
    <row r="35" customFormat="1" ht="15" spans="1:7">
      <c r="A35" s="14"/>
      <c r="B35" s="14"/>
      <c r="C35" s="32" t="s">
        <v>160</v>
      </c>
      <c r="D35" s="33"/>
      <c r="E35" s="17"/>
      <c r="F35" s="14"/>
      <c r="G35" s="34"/>
    </row>
    <row r="36" customFormat="1" ht="15" spans="1:7">
      <c r="A36" s="14"/>
      <c r="B36" s="14"/>
      <c r="C36" s="32" t="s">
        <v>161</v>
      </c>
      <c r="D36" s="33"/>
      <c r="E36" s="17"/>
      <c r="F36" s="14"/>
      <c r="G36" s="34"/>
    </row>
    <row r="37" customFormat="1" ht="15.75" spans="1:7">
      <c r="A37" s="19"/>
      <c r="B37" s="19"/>
      <c r="C37" s="35" t="s">
        <v>162</v>
      </c>
      <c r="D37" s="36"/>
      <c r="E37" s="22"/>
      <c r="F37" s="19"/>
      <c r="G37" s="37"/>
    </row>
    <row r="38" customFormat="1" ht="17.25" spans="1:7">
      <c r="A38" s="24" t="s">
        <v>27</v>
      </c>
      <c r="B38" s="38"/>
      <c r="C38" s="38"/>
      <c r="D38" s="25"/>
      <c r="E38" s="26"/>
      <c r="F38" s="39" t="s">
        <v>16</v>
      </c>
      <c r="G38" s="28">
        <f>SUM(G31:G37)</f>
        <v>65068.6</v>
      </c>
    </row>
    <row r="39" customFormat="1" ht="15.75" spans="1:8">
      <c r="A39" s="49" t="s">
        <v>88</v>
      </c>
      <c r="B39" s="59"/>
      <c r="C39" s="59"/>
      <c r="D39" s="50"/>
      <c r="E39" s="51"/>
      <c r="F39" s="60" t="s">
        <v>16</v>
      </c>
      <c r="G39" s="53">
        <v>29120</v>
      </c>
      <c r="H39" s="2"/>
    </row>
    <row r="40" customFormat="1" ht="15.75" spans="1:8">
      <c r="A40" s="49" t="s">
        <v>26</v>
      </c>
      <c r="B40" s="59"/>
      <c r="C40" s="59"/>
      <c r="D40" s="50"/>
      <c r="E40" s="51"/>
      <c r="F40" s="60" t="s">
        <v>16</v>
      </c>
      <c r="G40" s="53">
        <v>600</v>
      </c>
      <c r="H40" s="2"/>
    </row>
    <row r="41" ht="17.25" spans="1:7">
      <c r="A41" s="24" t="s">
        <v>27</v>
      </c>
      <c r="B41" s="38"/>
      <c r="C41" s="38"/>
      <c r="D41" s="25"/>
      <c r="E41" s="26"/>
      <c r="F41" s="39" t="s">
        <v>16</v>
      </c>
      <c r="G41" s="28">
        <f>SUM(G38:G40)</f>
        <v>94788.6</v>
      </c>
    </row>
    <row r="42" ht="16.5" spans="1:7">
      <c r="A42" s="40"/>
      <c r="B42" s="40"/>
      <c r="C42" s="40"/>
      <c r="D42" s="40"/>
      <c r="E42" s="40"/>
      <c r="F42" s="41"/>
      <c r="G42" s="42"/>
    </row>
    <row r="43" spans="1:1">
      <c r="A43" s="1" t="s">
        <v>28</v>
      </c>
    </row>
    <row r="44" spans="2:2">
      <c r="B44" s="1" t="s">
        <v>29</v>
      </c>
    </row>
    <row r="46" spans="1:1">
      <c r="A46" s="1" t="s">
        <v>34</v>
      </c>
    </row>
    <row r="47" s="2" customFormat="1" spans="2:2">
      <c r="B47" s="1" t="s">
        <v>35</v>
      </c>
    </row>
    <row r="48" s="2" customFormat="1" spans="2:2">
      <c r="B48" s="1" t="s">
        <v>140</v>
      </c>
    </row>
    <row r="49" s="2" customFormat="1"/>
    <row r="50" spans="1:1">
      <c r="A50" s="1" t="s">
        <v>36</v>
      </c>
    </row>
    <row r="51" spans="2:2">
      <c r="B51" s="1" t="s">
        <v>37</v>
      </c>
    </row>
    <row r="52" spans="2:2">
      <c r="B52" s="44"/>
    </row>
    <row r="53" spans="2:2">
      <c r="B53" s="1" t="s">
        <v>38</v>
      </c>
    </row>
    <row r="55" spans="2:2">
      <c r="B55" s="1" t="s">
        <v>39</v>
      </c>
    </row>
    <row r="57" spans="2:2">
      <c r="B57" s="45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72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2" spans="1:5">
      <c r="A72" s="1" t="s">
        <v>315</v>
      </c>
      <c r="D72" s="1" t="s">
        <v>51</v>
      </c>
      <c r="E72" s="1" t="s">
        <v>52</v>
      </c>
    </row>
    <row r="73" spans="1:5">
      <c r="A73" s="1" t="s">
        <v>316</v>
      </c>
      <c r="E73" s="1" t="s">
        <v>54</v>
      </c>
    </row>
  </sheetData>
  <mergeCells count="33">
    <mergeCell ref="A2:B2"/>
    <mergeCell ref="A24:E24"/>
    <mergeCell ref="A25:E25"/>
    <mergeCell ref="A26:E26"/>
    <mergeCell ref="A27:E27"/>
    <mergeCell ref="A38:E38"/>
    <mergeCell ref="A39:E39"/>
    <mergeCell ref="A40:E40"/>
    <mergeCell ref="A41:E41"/>
    <mergeCell ref="A17:A19"/>
    <mergeCell ref="A20:A23"/>
    <mergeCell ref="A31:A33"/>
    <mergeCell ref="A34:A37"/>
    <mergeCell ref="B17:B19"/>
    <mergeCell ref="B20:B23"/>
    <mergeCell ref="B31:B33"/>
    <mergeCell ref="B34:B37"/>
    <mergeCell ref="D17:D19"/>
    <mergeCell ref="D20:D23"/>
    <mergeCell ref="D31:D33"/>
    <mergeCell ref="D34:D37"/>
    <mergeCell ref="E17:E19"/>
    <mergeCell ref="E20:E23"/>
    <mergeCell ref="E31:E33"/>
    <mergeCell ref="E34:E37"/>
    <mergeCell ref="F17:F19"/>
    <mergeCell ref="F20:F23"/>
    <mergeCell ref="F31:F33"/>
    <mergeCell ref="F34:F37"/>
    <mergeCell ref="G17:G19"/>
    <mergeCell ref="G20:G23"/>
    <mergeCell ref="G31:G33"/>
    <mergeCell ref="G34:G37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3"/>
  <sheetViews>
    <sheetView workbookViewId="0">
      <selection activeCell="A5" sqref="A5:A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.1047619047619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2" spans="1:2">
      <c r="A2" s="3">
        <v>45951</v>
      </c>
      <c r="B2" s="3"/>
    </row>
    <row r="3" spans="1:2">
      <c r="A3" s="3"/>
      <c r="B3" s="3"/>
    </row>
    <row r="4" spans="1:2">
      <c r="A4" s="3"/>
      <c r="B4" s="3"/>
    </row>
    <row r="5" spans="1:1">
      <c r="A5" s="1" t="s">
        <v>317</v>
      </c>
    </row>
    <row r="6" spans="1:1">
      <c r="A6" s="1" t="s">
        <v>318</v>
      </c>
    </row>
    <row r="9" spans="1:1">
      <c r="A9" s="1" t="s">
        <v>3</v>
      </c>
    </row>
    <row r="11" spans="2:2">
      <c r="B11" s="1" t="s">
        <v>4</v>
      </c>
    </row>
    <row r="12" spans="2:2">
      <c r="B12" s="1" t="s">
        <v>5</v>
      </c>
    </row>
    <row r="14" spans="1:1">
      <c r="A14" s="1" t="s">
        <v>100</v>
      </c>
    </row>
    <row r="15" ht="15" spans="3:3">
      <c r="C15" s="69" t="s">
        <v>7</v>
      </c>
    </row>
    <row r="16" ht="25.5" customHeight="1" spans="1:7">
      <c r="A16" s="5" t="s">
        <v>8</v>
      </c>
      <c r="B16" s="5" t="s">
        <v>9</v>
      </c>
      <c r="C16" s="5" t="s">
        <v>10</v>
      </c>
      <c r="D16" s="5" t="s">
        <v>11</v>
      </c>
      <c r="E16" s="6" t="s">
        <v>12</v>
      </c>
      <c r="F16" s="7"/>
      <c r="G16" s="8" t="s">
        <v>13</v>
      </c>
    </row>
    <row r="17" customFormat="1" ht="15" spans="1:7">
      <c r="A17" s="9">
        <v>1</v>
      </c>
      <c r="B17" s="9" t="s">
        <v>14</v>
      </c>
      <c r="C17" s="29" t="s">
        <v>174</v>
      </c>
      <c r="D17" s="30">
        <v>27995</v>
      </c>
      <c r="E17" s="12">
        <f>(D17*0.76)-1000</f>
        <v>20276.2</v>
      </c>
      <c r="F17" s="9" t="s">
        <v>16</v>
      </c>
      <c r="G17" s="31">
        <f>E17*A17</f>
        <v>20276.2</v>
      </c>
    </row>
    <row r="18" customFormat="1" ht="15" spans="1:7">
      <c r="A18" s="14"/>
      <c r="B18" s="14"/>
      <c r="C18" s="32" t="s">
        <v>160</v>
      </c>
      <c r="D18" s="33"/>
      <c r="E18" s="17"/>
      <c r="F18" s="14"/>
      <c r="G18" s="34"/>
    </row>
    <row r="19" customFormat="1" ht="15" spans="1:7">
      <c r="A19" s="14"/>
      <c r="B19" s="14"/>
      <c r="C19" s="32" t="s">
        <v>175</v>
      </c>
      <c r="D19" s="33"/>
      <c r="E19" s="17"/>
      <c r="F19" s="14"/>
      <c r="G19" s="34"/>
    </row>
    <row r="20" customFormat="1" ht="15.75" spans="1:7">
      <c r="A20" s="19"/>
      <c r="B20" s="19"/>
      <c r="C20" s="35" t="s">
        <v>162</v>
      </c>
      <c r="D20" s="36"/>
      <c r="E20" s="22"/>
      <c r="F20" s="19"/>
      <c r="G20" s="37"/>
    </row>
    <row r="21" customFormat="1" ht="15" spans="1:7">
      <c r="A21" s="9">
        <v>1</v>
      </c>
      <c r="B21" s="9" t="s">
        <v>14</v>
      </c>
      <c r="C21" s="29" t="s">
        <v>227</v>
      </c>
      <c r="D21" s="30">
        <v>36995</v>
      </c>
      <c r="E21" s="12">
        <f>(D21*0.76)-1200</f>
        <v>26916.2</v>
      </c>
      <c r="F21" s="9" t="s">
        <v>16</v>
      </c>
      <c r="G21" s="31">
        <f>E21*A21</f>
        <v>26916.2</v>
      </c>
    </row>
    <row r="22" customFormat="1" ht="15" spans="1:7">
      <c r="A22" s="14"/>
      <c r="B22" s="14"/>
      <c r="C22" s="32" t="s">
        <v>160</v>
      </c>
      <c r="D22" s="33"/>
      <c r="E22" s="17"/>
      <c r="F22" s="14"/>
      <c r="G22" s="34"/>
    </row>
    <row r="23" customFormat="1" ht="15" spans="1:7">
      <c r="A23" s="14"/>
      <c r="B23" s="14"/>
      <c r="C23" s="32" t="s">
        <v>228</v>
      </c>
      <c r="D23" s="33"/>
      <c r="E23" s="17"/>
      <c r="F23" s="14"/>
      <c r="G23" s="34"/>
    </row>
    <row r="24" customFormat="1" ht="15.75" spans="1:7">
      <c r="A24" s="19"/>
      <c r="B24" s="19"/>
      <c r="C24" s="35" t="s">
        <v>229</v>
      </c>
      <c r="D24" s="36"/>
      <c r="E24" s="22"/>
      <c r="F24" s="19"/>
      <c r="G24" s="37"/>
    </row>
    <row r="25" customFormat="1" ht="15.75" spans="1:8">
      <c r="A25" s="49" t="s">
        <v>26</v>
      </c>
      <c r="B25" s="59"/>
      <c r="C25" s="59"/>
      <c r="D25" s="50"/>
      <c r="E25" s="51"/>
      <c r="F25" s="60" t="s">
        <v>16</v>
      </c>
      <c r="G25" s="53">
        <v>600</v>
      </c>
      <c r="H25" s="2"/>
    </row>
    <row r="26" ht="17.25" spans="1:7">
      <c r="A26" s="24" t="s">
        <v>27</v>
      </c>
      <c r="B26" s="38"/>
      <c r="C26" s="38"/>
      <c r="D26" s="25"/>
      <c r="E26" s="26"/>
      <c r="F26" s="39" t="s">
        <v>16</v>
      </c>
      <c r="G26" s="28">
        <f>SUM(G17:G25)</f>
        <v>47792.4</v>
      </c>
    </row>
    <row r="27" ht="16.5" spans="1:7">
      <c r="A27" s="40"/>
      <c r="B27" s="40"/>
      <c r="C27" s="40"/>
      <c r="D27" s="40"/>
      <c r="E27" s="40"/>
      <c r="F27" s="41"/>
      <c r="G27" s="42"/>
    </row>
    <row r="28" ht="15" spans="3:3">
      <c r="C28" s="69" t="s">
        <v>55</v>
      </c>
    </row>
    <row r="29" ht="25.5" customHeight="1" spans="1:7">
      <c r="A29" s="5" t="s">
        <v>8</v>
      </c>
      <c r="B29" s="5" t="s">
        <v>9</v>
      </c>
      <c r="C29" s="5" t="s">
        <v>10</v>
      </c>
      <c r="D29" s="5" t="s">
        <v>11</v>
      </c>
      <c r="E29" s="6" t="s">
        <v>12</v>
      </c>
      <c r="F29" s="7"/>
      <c r="G29" s="8" t="s">
        <v>13</v>
      </c>
    </row>
    <row r="30" customFormat="1" ht="15" spans="1:7">
      <c r="A30" s="9">
        <v>1</v>
      </c>
      <c r="B30" s="126" t="s">
        <v>14</v>
      </c>
      <c r="C30" s="29" t="s">
        <v>319</v>
      </c>
      <c r="D30" s="30">
        <v>22495</v>
      </c>
      <c r="E30" s="12">
        <f>(D30*0.76)-1000</f>
        <v>16096.2</v>
      </c>
      <c r="F30" s="9" t="s">
        <v>16</v>
      </c>
      <c r="G30" s="31">
        <f>E30*A30</f>
        <v>16096.2</v>
      </c>
    </row>
    <row r="31" customFormat="1" ht="15" spans="1:7">
      <c r="A31" s="14"/>
      <c r="B31" s="127"/>
      <c r="C31" s="32" t="s">
        <v>136</v>
      </c>
      <c r="D31" s="33"/>
      <c r="E31" s="17"/>
      <c r="F31" s="14"/>
      <c r="G31" s="34"/>
    </row>
    <row r="32" customFormat="1" ht="15" spans="1:7">
      <c r="A32" s="14"/>
      <c r="B32" s="127"/>
      <c r="C32" s="32" t="s">
        <v>320</v>
      </c>
      <c r="D32" s="33"/>
      <c r="E32" s="17"/>
      <c r="F32" s="14"/>
      <c r="G32" s="34"/>
    </row>
    <row r="33" customFormat="1" ht="15.75" spans="1:7">
      <c r="A33" s="19"/>
      <c r="B33" s="128"/>
      <c r="C33" s="35" t="s">
        <v>321</v>
      </c>
      <c r="D33" s="36"/>
      <c r="E33" s="22"/>
      <c r="F33" s="19"/>
      <c r="G33" s="37"/>
    </row>
    <row r="34" customFormat="1" ht="15" spans="1:7">
      <c r="A34" s="9">
        <v>1</v>
      </c>
      <c r="B34" s="126" t="s">
        <v>14</v>
      </c>
      <c r="C34" s="29" t="s">
        <v>135</v>
      </c>
      <c r="D34" s="30">
        <v>30995</v>
      </c>
      <c r="E34" s="12">
        <f>(D34*0.76)-1200</f>
        <v>22356.2</v>
      </c>
      <c r="F34" s="9" t="s">
        <v>16</v>
      </c>
      <c r="G34" s="31">
        <f>E34*A34</f>
        <v>22356.2</v>
      </c>
    </row>
    <row r="35" customFormat="1" ht="15" spans="1:7">
      <c r="A35" s="14"/>
      <c r="B35" s="127"/>
      <c r="C35" s="32" t="s">
        <v>136</v>
      </c>
      <c r="D35" s="33"/>
      <c r="E35" s="17"/>
      <c r="F35" s="14"/>
      <c r="G35" s="34"/>
    </row>
    <row r="36" customFormat="1" ht="15" spans="1:7">
      <c r="A36" s="14"/>
      <c r="B36" s="127"/>
      <c r="C36" s="32" t="s">
        <v>137</v>
      </c>
      <c r="D36" s="33"/>
      <c r="E36" s="17"/>
      <c r="F36" s="14"/>
      <c r="G36" s="34"/>
    </row>
    <row r="37" customFormat="1" ht="15.75" spans="1:7">
      <c r="A37" s="19"/>
      <c r="B37" s="128"/>
      <c r="C37" s="35" t="s">
        <v>138</v>
      </c>
      <c r="D37" s="36"/>
      <c r="E37" s="22"/>
      <c r="F37" s="19"/>
      <c r="G37" s="37"/>
    </row>
    <row r="38" customFormat="1" ht="15.75" spans="1:8">
      <c r="A38" s="49" t="s">
        <v>26</v>
      </c>
      <c r="B38" s="59"/>
      <c r="C38" s="59"/>
      <c r="D38" s="50"/>
      <c r="E38" s="51"/>
      <c r="F38" s="60" t="s">
        <v>16</v>
      </c>
      <c r="G38" s="53">
        <v>600</v>
      </c>
      <c r="H38" s="2"/>
    </row>
    <row r="39" ht="17.25" spans="1:7">
      <c r="A39" s="24" t="s">
        <v>27</v>
      </c>
      <c r="B39" s="38"/>
      <c r="C39" s="38"/>
      <c r="D39" s="25"/>
      <c r="E39" s="26"/>
      <c r="F39" s="39" t="s">
        <v>16</v>
      </c>
      <c r="G39" s="28">
        <f>SUM(G30:G38)</f>
        <v>39052.4</v>
      </c>
    </row>
    <row r="40" ht="16.5" spans="1:7">
      <c r="A40" s="40"/>
      <c r="B40" s="40"/>
      <c r="C40" s="40"/>
      <c r="D40" s="40"/>
      <c r="E40" s="40"/>
      <c r="F40" s="41"/>
      <c r="G40" s="42"/>
    </row>
    <row r="41" spans="1:1">
      <c r="A41" s="1" t="s">
        <v>28</v>
      </c>
    </row>
    <row r="42" spans="2:2">
      <c r="B42" s="1" t="s">
        <v>29</v>
      </c>
    </row>
    <row r="44" spans="1:1">
      <c r="A44" s="1" t="s">
        <v>30</v>
      </c>
    </row>
    <row r="45" spans="2:2">
      <c r="B45" s="1" t="s">
        <v>258</v>
      </c>
    </row>
    <row r="47" spans="1:1">
      <c r="A47" s="1" t="s">
        <v>34</v>
      </c>
    </row>
    <row r="48" s="2" customFormat="1" spans="2:2">
      <c r="B48" s="1" t="s">
        <v>151</v>
      </c>
    </row>
    <row r="49" s="2" customFormat="1"/>
    <row r="50" spans="1:1">
      <c r="A50" s="1" t="s">
        <v>36</v>
      </c>
    </row>
    <row r="51" spans="2:2">
      <c r="B51" s="1" t="s">
        <v>37</v>
      </c>
    </row>
    <row r="52" spans="2:2">
      <c r="B52" s="44"/>
    </row>
    <row r="53" spans="2:2">
      <c r="B53" s="1" t="s">
        <v>38</v>
      </c>
    </row>
    <row r="55" spans="2:2">
      <c r="B55" s="1" t="s">
        <v>39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72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2" spans="1:5">
      <c r="A72" s="1" t="s">
        <v>322</v>
      </c>
      <c r="D72" s="1" t="s">
        <v>51</v>
      </c>
      <c r="E72" s="1" t="s">
        <v>52</v>
      </c>
    </row>
    <row r="73" spans="1:5">
      <c r="A73" s="1" t="s">
        <v>323</v>
      </c>
      <c r="E73" s="1" t="s">
        <v>54</v>
      </c>
    </row>
  </sheetData>
  <mergeCells count="29">
    <mergeCell ref="A2:B2"/>
    <mergeCell ref="A25:E25"/>
    <mergeCell ref="A26:E26"/>
    <mergeCell ref="A38:E38"/>
    <mergeCell ref="A39:E39"/>
    <mergeCell ref="A17:A20"/>
    <mergeCell ref="A21:A24"/>
    <mergeCell ref="A30:A33"/>
    <mergeCell ref="A34:A37"/>
    <mergeCell ref="B17:B20"/>
    <mergeCell ref="B21:B24"/>
    <mergeCell ref="B30:B33"/>
    <mergeCell ref="B34:B37"/>
    <mergeCell ref="D17:D20"/>
    <mergeCell ref="D21:D24"/>
    <mergeCell ref="D30:D33"/>
    <mergeCell ref="D34:D37"/>
    <mergeCell ref="E17:E20"/>
    <mergeCell ref="E21:E24"/>
    <mergeCell ref="E30:E33"/>
    <mergeCell ref="E34:E37"/>
    <mergeCell ref="F17:F20"/>
    <mergeCell ref="F21:F24"/>
    <mergeCell ref="F30:F33"/>
    <mergeCell ref="F34:F37"/>
    <mergeCell ref="G17:G20"/>
    <mergeCell ref="G21:G24"/>
    <mergeCell ref="G30:G33"/>
    <mergeCell ref="G34:G37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2"/>
  <sheetViews>
    <sheetView topLeftCell="A36" workbookViewId="0">
      <selection activeCell="E19" sqref="E19:E21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45951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324</v>
      </c>
    </row>
    <row r="8" spans="1:1">
      <c r="A8" s="3" t="s">
        <v>325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</v>
      </c>
    </row>
    <row r="17" ht="15" spans="3:3">
      <c r="C17" s="69"/>
    </row>
    <row r="18" ht="25.5" customHeight="1" spans="1:7">
      <c r="A18" s="5" t="s">
        <v>8</v>
      </c>
      <c r="B18" s="5" t="s">
        <v>9</v>
      </c>
      <c r="C18" s="5" t="s">
        <v>10</v>
      </c>
      <c r="D18" s="5" t="s">
        <v>11</v>
      </c>
      <c r="E18" s="6" t="s">
        <v>12</v>
      </c>
      <c r="F18" s="7"/>
      <c r="G18" s="8" t="s">
        <v>13</v>
      </c>
    </row>
    <row r="19" spans="1:7">
      <c r="A19" s="9">
        <v>1</v>
      </c>
      <c r="B19" s="9" t="s">
        <v>14</v>
      </c>
      <c r="C19" s="10" t="s">
        <v>189</v>
      </c>
      <c r="D19" s="11">
        <v>76595</v>
      </c>
      <c r="E19" s="12">
        <f>(D19*0.76)-7000</f>
        <v>51212.2</v>
      </c>
      <c r="F19" s="9" t="s">
        <v>16</v>
      </c>
      <c r="G19" s="13">
        <f>E19*A19</f>
        <v>51212.2</v>
      </c>
    </row>
    <row r="20" spans="1:7">
      <c r="A20" s="14"/>
      <c r="B20" s="14"/>
      <c r="C20" s="15" t="s">
        <v>57</v>
      </c>
      <c r="D20" s="16"/>
      <c r="E20" s="17"/>
      <c r="F20" s="14"/>
      <c r="G20" s="18"/>
    </row>
    <row r="21" ht="15" spans="1:7">
      <c r="A21" s="19"/>
      <c r="B21" s="19"/>
      <c r="C21" s="20" t="s">
        <v>190</v>
      </c>
      <c r="D21" s="21"/>
      <c r="E21" s="22"/>
      <c r="F21" s="19"/>
      <c r="G21" s="23"/>
    </row>
    <row r="22" ht="15" spans="1:7">
      <c r="A22" s="49" t="s">
        <v>26</v>
      </c>
      <c r="B22" s="59"/>
      <c r="C22" s="59"/>
      <c r="D22" s="50"/>
      <c r="E22" s="51"/>
      <c r="F22" s="60" t="s">
        <v>16</v>
      </c>
      <c r="G22" s="53">
        <v>600</v>
      </c>
    </row>
    <row r="23" ht="17.25" spans="1:7">
      <c r="A23" s="24" t="s">
        <v>27</v>
      </c>
      <c r="B23" s="38"/>
      <c r="C23" s="38"/>
      <c r="D23" s="25"/>
      <c r="E23" s="26"/>
      <c r="F23" s="39" t="s">
        <v>16</v>
      </c>
      <c r="G23" s="28">
        <f>SUM(G19:G22)</f>
        <v>51812.2</v>
      </c>
    </row>
    <row r="24" ht="16.5" spans="1:7">
      <c r="A24" s="40"/>
      <c r="B24" s="40"/>
      <c r="C24" s="40"/>
      <c r="D24" s="40"/>
      <c r="E24" s="40"/>
      <c r="F24" s="41"/>
      <c r="G24" s="42"/>
    </row>
    <row r="25" ht="16.5" spans="1:7">
      <c r="A25" s="40"/>
      <c r="B25" s="40"/>
      <c r="C25" s="40"/>
      <c r="D25" s="40"/>
      <c r="E25" s="40"/>
      <c r="F25" s="41"/>
      <c r="G25" s="42"/>
    </row>
    <row r="26" spans="1:1">
      <c r="A26" s="1" t="s">
        <v>28</v>
      </c>
    </row>
    <row r="27" spans="2:2">
      <c r="B27" s="1" t="s">
        <v>29</v>
      </c>
    </row>
    <row r="29" spans="1:1">
      <c r="A29" s="1" t="s">
        <v>30</v>
      </c>
    </row>
    <row r="30" spans="2:2">
      <c r="B30" s="1" t="s">
        <v>31</v>
      </c>
    </row>
    <row r="31" spans="2:2">
      <c r="B31" s="1" t="s">
        <v>32</v>
      </c>
    </row>
    <row r="32" spans="2:2">
      <c r="B32" s="1" t="s">
        <v>33</v>
      </c>
    </row>
    <row r="34" spans="1:1">
      <c r="A34" s="1" t="s">
        <v>34</v>
      </c>
    </row>
    <row r="35" customFormat="1" ht="15" spans="2:2">
      <c r="B35" s="1" t="s">
        <v>35</v>
      </c>
    </row>
    <row r="36" s="2" customFormat="1" spans="2:2">
      <c r="B36" s="1"/>
    </row>
    <row r="37" spans="1:1">
      <c r="A37" s="1" t="s">
        <v>36</v>
      </c>
    </row>
    <row r="38" spans="2:2">
      <c r="B38" s="1" t="s">
        <v>37</v>
      </c>
    </row>
    <row r="39" s="2" customFormat="1" spans="2:2">
      <c r="B39" s="43"/>
    </row>
    <row r="40" spans="2:2">
      <c r="B40" s="1" t="s">
        <v>38</v>
      </c>
    </row>
    <row r="42" spans="2:2">
      <c r="B42" s="1" t="s">
        <v>39</v>
      </c>
    </row>
    <row r="44" spans="2:2">
      <c r="B44" s="45"/>
    </row>
    <row r="45" spans="2:2">
      <c r="B45" s="45"/>
    </row>
    <row r="46" spans="1:1">
      <c r="A46" s="1" t="s">
        <v>41</v>
      </c>
    </row>
    <row r="49" spans="1:1">
      <c r="A49" s="1" t="s">
        <v>42</v>
      </c>
    </row>
    <row r="50" spans="1:1">
      <c r="A50" s="1" t="s">
        <v>43</v>
      </c>
    </row>
    <row r="53" spans="1:4">
      <c r="A53" s="1" t="s">
        <v>44</v>
      </c>
      <c r="D53" s="1" t="s">
        <v>45</v>
      </c>
    </row>
    <row r="56" spans="1:4">
      <c r="A56" s="1" t="s">
        <v>46</v>
      </c>
      <c r="D56" s="1" t="s">
        <v>47</v>
      </c>
    </row>
    <row r="57" spans="1:4">
      <c r="A57" s="1" t="s">
        <v>48</v>
      </c>
      <c r="D57" s="1" t="s">
        <v>49</v>
      </c>
    </row>
    <row r="61" spans="1:5">
      <c r="A61" s="1" t="s">
        <v>326</v>
      </c>
      <c r="D61" s="1" t="s">
        <v>51</v>
      </c>
      <c r="E61" s="1" t="s">
        <v>52</v>
      </c>
    </row>
    <row r="62" spans="1:5">
      <c r="A62" s="1" t="s">
        <v>65</v>
      </c>
      <c r="E62" s="1" t="s">
        <v>54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8"/>
  <sheetViews>
    <sheetView topLeftCell="A32" workbookViewId="0">
      <selection activeCell="A35" sqref="$A35:$XFD36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2" spans="1:2">
      <c r="A2" s="3">
        <v>45951</v>
      </c>
      <c r="B2" s="3"/>
    </row>
    <row r="3" spans="1:2">
      <c r="A3" s="3"/>
      <c r="B3" s="3"/>
    </row>
    <row r="4" spans="1:2">
      <c r="A4" s="3"/>
      <c r="B4" s="3"/>
    </row>
    <row r="5" spans="1:2">
      <c r="A5" s="3" t="s">
        <v>327</v>
      </c>
      <c r="B5" s="3"/>
    </row>
    <row r="6" spans="1:1">
      <c r="A6" s="3" t="s">
        <v>2</v>
      </c>
    </row>
    <row r="8" spans="1:1">
      <c r="A8" s="125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ht="25.5" customHeight="1" spans="1:1">
      <c r="A15" s="1" t="s">
        <v>6</v>
      </c>
    </row>
    <row r="16" ht="15" spans="2:2">
      <c r="B16" s="43"/>
    </row>
    <row r="17" ht="26.25" spans="1:7">
      <c r="A17" s="5" t="s">
        <v>8</v>
      </c>
      <c r="B17" s="5" t="s">
        <v>9</v>
      </c>
      <c r="C17" s="5" t="s">
        <v>10</v>
      </c>
      <c r="D17" s="5" t="s">
        <v>11</v>
      </c>
      <c r="E17" s="6" t="s">
        <v>12</v>
      </c>
      <c r="F17" s="7"/>
      <c r="G17" s="8" t="s">
        <v>13</v>
      </c>
    </row>
    <row r="18" spans="1:7">
      <c r="A18" s="9">
        <v>2</v>
      </c>
      <c r="B18" s="9" t="s">
        <v>14</v>
      </c>
      <c r="C18" s="10" t="s">
        <v>328</v>
      </c>
      <c r="D18" s="11">
        <v>29595</v>
      </c>
      <c r="E18" s="12">
        <v>14800</v>
      </c>
      <c r="F18" s="9" t="s">
        <v>16</v>
      </c>
      <c r="G18" s="13">
        <f>E18*A18</f>
        <v>29600</v>
      </c>
    </row>
    <row r="19" spans="1:7">
      <c r="A19" s="14"/>
      <c r="B19" s="14"/>
      <c r="C19" s="15" t="s">
        <v>329</v>
      </c>
      <c r="D19" s="16"/>
      <c r="E19" s="17"/>
      <c r="F19" s="14"/>
      <c r="G19" s="18"/>
    </row>
    <row r="20" ht="15" spans="1:7">
      <c r="A20" s="19"/>
      <c r="B20" s="19"/>
      <c r="C20" s="20" t="s">
        <v>330</v>
      </c>
      <c r="D20" s="21"/>
      <c r="E20" s="22"/>
      <c r="F20" s="19"/>
      <c r="G20" s="23"/>
    </row>
    <row r="21" ht="15" spans="1:7">
      <c r="A21" s="49" t="s">
        <v>26</v>
      </c>
      <c r="B21" s="50"/>
      <c r="C21" s="50"/>
      <c r="D21" s="50"/>
      <c r="E21" s="51"/>
      <c r="F21" s="60" t="s">
        <v>16</v>
      </c>
      <c r="G21" s="53">
        <v>600</v>
      </c>
    </row>
    <row r="22" ht="17.25" spans="1:7">
      <c r="A22" s="24" t="s">
        <v>27</v>
      </c>
      <c r="B22" s="38"/>
      <c r="C22" s="38"/>
      <c r="D22" s="25"/>
      <c r="E22" s="26"/>
      <c r="F22" s="27" t="s">
        <v>16</v>
      </c>
      <c r="G22" s="28">
        <f>SUM(G18:G21)</f>
        <v>30200</v>
      </c>
    </row>
    <row r="23" ht="16.5" spans="1:7">
      <c r="A23" s="40"/>
      <c r="B23" s="40"/>
      <c r="C23" s="40"/>
      <c r="D23" s="40"/>
      <c r="E23" s="40"/>
      <c r="F23" s="85"/>
      <c r="G23" s="42"/>
    </row>
    <row r="24" spans="1:1">
      <c r="A24" s="1" t="s">
        <v>28</v>
      </c>
    </row>
    <row r="25" spans="2:2">
      <c r="B25" s="1" t="s">
        <v>29</v>
      </c>
    </row>
    <row r="27" spans="1:1">
      <c r="A27" s="1" t="s">
        <v>30</v>
      </c>
    </row>
    <row r="28" spans="2:2">
      <c r="B28" s="1" t="s">
        <v>31</v>
      </c>
    </row>
    <row r="29" spans="2:2">
      <c r="B29" s="1" t="s">
        <v>32</v>
      </c>
    </row>
    <row r="30" spans="2:2">
      <c r="B30" s="1" t="s">
        <v>33</v>
      </c>
    </row>
    <row r="32" customFormat="1" ht="15" spans="1:7">
      <c r="A32" s="1" t="s">
        <v>34</v>
      </c>
      <c r="B32" s="1"/>
      <c r="C32" s="1"/>
      <c r="D32" s="1"/>
      <c r="E32" s="1"/>
      <c r="F32" s="1"/>
      <c r="G32" s="1"/>
    </row>
    <row r="33" s="2" customFormat="1" spans="1:7">
      <c r="A33" s="1"/>
      <c r="B33" s="1" t="s">
        <v>331</v>
      </c>
      <c r="C33" s="1"/>
      <c r="D33" s="1"/>
      <c r="E33" s="1"/>
      <c r="F33" s="1"/>
      <c r="G33" s="1"/>
    </row>
    <row r="35" spans="1:1">
      <c r="A35" s="1" t="s">
        <v>36</v>
      </c>
    </row>
    <row r="36" s="2" customFormat="1" spans="1:7">
      <c r="A36" s="1"/>
      <c r="B36" s="1" t="s">
        <v>37</v>
      </c>
      <c r="C36" s="1"/>
      <c r="D36" s="1"/>
      <c r="E36" s="1"/>
      <c r="F36" s="1"/>
      <c r="G36" s="1"/>
    </row>
    <row r="38" spans="2:2">
      <c r="B38" s="1" t="s">
        <v>38</v>
      </c>
    </row>
    <row r="40" spans="2:2">
      <c r="B40" s="1" t="s">
        <v>39</v>
      </c>
    </row>
    <row r="43" spans="1:1">
      <c r="A43" s="1" t="s">
        <v>41</v>
      </c>
    </row>
    <row r="46" spans="1:1">
      <c r="A46" s="1" t="s">
        <v>42</v>
      </c>
    </row>
    <row r="47" spans="1:1">
      <c r="A47" s="1" t="s">
        <v>43</v>
      </c>
    </row>
    <row r="50" spans="1:4">
      <c r="A50" s="1" t="s">
        <v>196</v>
      </c>
      <c r="D50" s="1" t="s">
        <v>45</v>
      </c>
    </row>
    <row r="53" spans="1:4">
      <c r="A53" s="1" t="s">
        <v>46</v>
      </c>
      <c r="D53" s="1" t="s">
        <v>47</v>
      </c>
    </row>
    <row r="54" spans="1:4">
      <c r="A54" s="1" t="s">
        <v>48</v>
      </c>
      <c r="D54" s="1" t="s">
        <v>49</v>
      </c>
    </row>
    <row r="57" spans="1:5">
      <c r="A57" s="1" t="s">
        <v>332</v>
      </c>
      <c r="D57" s="1" t="s">
        <v>51</v>
      </c>
      <c r="E57" s="1" t="s">
        <v>52</v>
      </c>
    </row>
    <row r="58" spans="1:5">
      <c r="A58" s="1" t="s">
        <v>333</v>
      </c>
      <c r="E58" s="1" t="s">
        <v>54</v>
      </c>
    </row>
  </sheetData>
  <mergeCells count="9">
    <mergeCell ref="A2:B2"/>
    <mergeCell ref="A21:E21"/>
    <mergeCell ref="A22:E22"/>
    <mergeCell ref="A18:A20"/>
    <mergeCell ref="B18:B20"/>
    <mergeCell ref="D18:D20"/>
    <mergeCell ref="E18:E20"/>
    <mergeCell ref="F18:F20"/>
    <mergeCell ref="G18:G20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3"/>
  <sheetViews>
    <sheetView topLeftCell="A44" workbookViewId="0">
      <selection activeCell="A62" sqref="A6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.1047619047619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2" spans="1:2">
      <c r="A2" s="3">
        <v>45951</v>
      </c>
      <c r="B2" s="3"/>
    </row>
    <row r="4" spans="1:2">
      <c r="A4" s="3"/>
      <c r="B4" s="3"/>
    </row>
    <row r="5" spans="1:2">
      <c r="A5" s="1" t="s">
        <v>249</v>
      </c>
      <c r="B5" s="3"/>
    </row>
    <row r="6" spans="1:1">
      <c r="A6" s="1" t="s">
        <v>334</v>
      </c>
    </row>
    <row r="7" spans="1:1">
      <c r="A7" s="1" t="s">
        <v>335</v>
      </c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100</v>
      </c>
    </row>
    <row r="16" ht="15" spans="3:3">
      <c r="C16" s="69"/>
    </row>
    <row r="17" ht="25.5" customHeight="1" spans="1:7">
      <c r="A17" s="5" t="s">
        <v>8</v>
      </c>
      <c r="B17" s="5" t="s">
        <v>9</v>
      </c>
      <c r="C17" s="5" t="s">
        <v>10</v>
      </c>
      <c r="D17" s="5" t="s">
        <v>11</v>
      </c>
      <c r="E17" s="6" t="s">
        <v>12</v>
      </c>
      <c r="F17" s="7"/>
      <c r="G17" s="8" t="s">
        <v>13</v>
      </c>
    </row>
    <row r="18" customFormat="1" ht="15" spans="1:7">
      <c r="A18" s="9">
        <v>1</v>
      </c>
      <c r="B18" s="9" t="s">
        <v>14</v>
      </c>
      <c r="C18" s="10" t="s">
        <v>306</v>
      </c>
      <c r="D18" s="11">
        <v>79995</v>
      </c>
      <c r="E18" s="12">
        <f>D18*0.76</f>
        <v>60796.2</v>
      </c>
      <c r="F18" s="9" t="s">
        <v>16</v>
      </c>
      <c r="G18" s="13">
        <f>E18*A18</f>
        <v>60796.2</v>
      </c>
    </row>
    <row r="19" customFormat="1" ht="15" spans="1:7">
      <c r="A19" s="14"/>
      <c r="B19" s="14"/>
      <c r="C19" s="32" t="s">
        <v>283</v>
      </c>
      <c r="D19" s="16"/>
      <c r="E19" s="17"/>
      <c r="F19" s="14"/>
      <c r="G19" s="18"/>
    </row>
    <row r="20" customFormat="1" ht="15.75" spans="1:7">
      <c r="A20" s="19"/>
      <c r="B20" s="19"/>
      <c r="C20" s="35" t="s">
        <v>307</v>
      </c>
      <c r="D20" s="21"/>
      <c r="E20" s="22"/>
      <c r="F20" s="19"/>
      <c r="G20" s="23"/>
    </row>
    <row r="21" customFormat="1" ht="15" spans="1:7">
      <c r="A21" s="9">
        <v>1</v>
      </c>
      <c r="B21" s="9" t="s">
        <v>14</v>
      </c>
      <c r="C21" s="29" t="s">
        <v>336</v>
      </c>
      <c r="D21" s="11">
        <v>12995</v>
      </c>
      <c r="E21" s="12">
        <f>D21*0.76</f>
        <v>9876.2</v>
      </c>
      <c r="F21" s="9" t="s">
        <v>16</v>
      </c>
      <c r="G21" s="13">
        <f>E21*A21</f>
        <v>9876.2</v>
      </c>
    </row>
    <row r="22" customFormat="1" ht="15" spans="1:7">
      <c r="A22" s="14"/>
      <c r="B22" s="14"/>
      <c r="C22" s="32" t="s">
        <v>286</v>
      </c>
      <c r="D22" s="16"/>
      <c r="E22" s="17"/>
      <c r="F22" s="14"/>
      <c r="G22" s="18"/>
    </row>
    <row r="23" customFormat="1" ht="15.75" spans="1:7">
      <c r="A23" s="19"/>
      <c r="B23" s="19"/>
      <c r="C23" s="35" t="s">
        <v>337</v>
      </c>
      <c r="D23" s="21"/>
      <c r="E23" s="22"/>
      <c r="F23" s="19"/>
      <c r="G23" s="23"/>
    </row>
    <row r="24" customFormat="1" ht="15" spans="1:7">
      <c r="A24" s="9">
        <v>1</v>
      </c>
      <c r="B24" s="9" t="s">
        <v>14</v>
      </c>
      <c r="C24" s="29" t="s">
        <v>285</v>
      </c>
      <c r="D24" s="11">
        <v>19995</v>
      </c>
      <c r="E24" s="12">
        <f>D24*0.76</f>
        <v>15196.2</v>
      </c>
      <c r="F24" s="9" t="s">
        <v>16</v>
      </c>
      <c r="G24" s="13">
        <f>E24*A24</f>
        <v>15196.2</v>
      </c>
    </row>
    <row r="25" customFormat="1" ht="15" spans="1:7">
      <c r="A25" s="14"/>
      <c r="B25" s="14"/>
      <c r="C25" s="32" t="s">
        <v>286</v>
      </c>
      <c r="D25" s="16"/>
      <c r="E25" s="17"/>
      <c r="F25" s="14"/>
      <c r="G25" s="18"/>
    </row>
    <row r="26" customFormat="1" ht="15.75" spans="1:7">
      <c r="A26" s="19"/>
      <c r="B26" s="19"/>
      <c r="C26" s="35" t="s">
        <v>287</v>
      </c>
      <c r="D26" s="21"/>
      <c r="E26" s="22"/>
      <c r="F26" s="19"/>
      <c r="G26" s="23"/>
    </row>
    <row r="27" customFormat="1" ht="17.25" spans="1:7">
      <c r="A27" s="24" t="s">
        <v>27</v>
      </c>
      <c r="B27" s="38"/>
      <c r="C27" s="38"/>
      <c r="D27" s="25"/>
      <c r="E27" s="26"/>
      <c r="F27" s="39" t="s">
        <v>16</v>
      </c>
      <c r="G27" s="28">
        <f>SUM(G18:G26)</f>
        <v>85868.6</v>
      </c>
    </row>
    <row r="28" customFormat="1" ht="15.75" spans="1:7">
      <c r="A28" s="49" t="s">
        <v>88</v>
      </c>
      <c r="B28" s="59"/>
      <c r="C28" s="59"/>
      <c r="D28" s="50"/>
      <c r="E28" s="51"/>
      <c r="F28" s="60" t="s">
        <v>16</v>
      </c>
      <c r="G28" s="53">
        <v>40950</v>
      </c>
    </row>
    <row r="29" customFormat="1" ht="15.75" spans="1:8">
      <c r="A29" s="49" t="s">
        <v>26</v>
      </c>
      <c r="B29" s="59"/>
      <c r="C29" s="59"/>
      <c r="D29" s="50"/>
      <c r="E29" s="51"/>
      <c r="F29" s="60" t="s">
        <v>16</v>
      </c>
      <c r="G29" s="53">
        <v>600</v>
      </c>
      <c r="H29" s="2"/>
    </row>
    <row r="30" ht="17.25" spans="1:7">
      <c r="A30" s="24" t="s">
        <v>338</v>
      </c>
      <c r="B30" s="38"/>
      <c r="C30" s="38"/>
      <c r="D30" s="25"/>
      <c r="E30" s="26"/>
      <c r="F30" s="39" t="s">
        <v>16</v>
      </c>
      <c r="G30" s="28">
        <f>SUM(G27:G29)</f>
        <v>127418.6</v>
      </c>
    </row>
    <row r="31" ht="16.5" spans="1:7">
      <c r="A31" s="40"/>
      <c r="B31" s="40"/>
      <c r="C31" s="40"/>
      <c r="D31" s="40"/>
      <c r="E31" s="40"/>
      <c r="F31" s="41"/>
      <c r="G31" s="42"/>
    </row>
    <row r="32" ht="16.5" spans="1:7">
      <c r="A32" s="40"/>
      <c r="B32" s="40"/>
      <c r="C32" s="40"/>
      <c r="D32" s="40"/>
      <c r="E32" s="40"/>
      <c r="F32" s="41"/>
      <c r="G32" s="42"/>
    </row>
    <row r="33" spans="1:1">
      <c r="A33" s="1" t="s">
        <v>28</v>
      </c>
    </row>
    <row r="34" spans="2:2">
      <c r="B34" s="1" t="s">
        <v>29</v>
      </c>
    </row>
    <row r="36" spans="1:1">
      <c r="A36" s="1" t="s">
        <v>34</v>
      </c>
    </row>
    <row r="37" s="2" customFormat="1" spans="2:2">
      <c r="B37" s="1" t="s">
        <v>290</v>
      </c>
    </row>
    <row r="38" s="2" customFormat="1"/>
    <row r="39" spans="1:1">
      <c r="A39" s="1" t="s">
        <v>36</v>
      </c>
    </row>
    <row r="40" spans="2:2">
      <c r="B40" s="1" t="s">
        <v>37</v>
      </c>
    </row>
    <row r="41" spans="2:2">
      <c r="B41" s="44"/>
    </row>
    <row r="42" spans="2:2">
      <c r="B42" s="1" t="s">
        <v>38</v>
      </c>
    </row>
    <row r="44" spans="2:2">
      <c r="B44" s="1" t="s">
        <v>39</v>
      </c>
    </row>
    <row r="47" spans="1:1">
      <c r="A47" s="1" t="s">
        <v>41</v>
      </c>
    </row>
    <row r="50" spans="1:1">
      <c r="A50" s="1" t="s">
        <v>42</v>
      </c>
    </row>
    <row r="51" spans="1:1">
      <c r="A51" s="1" t="s">
        <v>43</v>
      </c>
    </row>
    <row r="54" spans="1:4">
      <c r="A54" s="1" t="s">
        <v>72</v>
      </c>
      <c r="D54" s="1" t="s">
        <v>45</v>
      </c>
    </row>
    <row r="57" spans="1:4">
      <c r="A57" s="1" t="s">
        <v>46</v>
      </c>
      <c r="D57" s="1" t="s">
        <v>47</v>
      </c>
    </row>
    <row r="58" spans="1:4">
      <c r="A58" s="1" t="s">
        <v>48</v>
      </c>
      <c r="D58" s="1" t="s">
        <v>49</v>
      </c>
    </row>
    <row r="62" spans="1:5">
      <c r="A62" s="1" t="s">
        <v>339</v>
      </c>
      <c r="D62" s="1" t="s">
        <v>51</v>
      </c>
      <c r="E62" s="1" t="s">
        <v>52</v>
      </c>
    </row>
    <row r="63" spans="1:5">
      <c r="A63" s="1" t="s">
        <v>340</v>
      </c>
      <c r="E63" s="1" t="s">
        <v>54</v>
      </c>
    </row>
  </sheetData>
  <mergeCells count="23">
    <mergeCell ref="A2:B2"/>
    <mergeCell ref="A27:E27"/>
    <mergeCell ref="A28:E28"/>
    <mergeCell ref="A29:E29"/>
    <mergeCell ref="A30:E30"/>
    <mergeCell ref="A18:A20"/>
    <mergeCell ref="A21:A23"/>
    <mergeCell ref="A24:A26"/>
    <mergeCell ref="B18:B20"/>
    <mergeCell ref="B21:B23"/>
    <mergeCell ref="B24:B26"/>
    <mergeCell ref="D18:D20"/>
    <mergeCell ref="D21:D23"/>
    <mergeCell ref="D24:D26"/>
    <mergeCell ref="E18:E20"/>
    <mergeCell ref="E21:E23"/>
    <mergeCell ref="E24:E26"/>
    <mergeCell ref="F18:F20"/>
    <mergeCell ref="F21:F23"/>
    <mergeCell ref="F24:F26"/>
    <mergeCell ref="G18:G20"/>
    <mergeCell ref="G21:G23"/>
    <mergeCell ref="G24:G26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31" workbookViewId="0">
      <selection activeCell="I66" sqref="I6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.428571428571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7809523809524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341</v>
      </c>
      <c r="B7" s="3"/>
    </row>
    <row r="8" spans="1:2">
      <c r="A8" s="1" t="s">
        <v>342</v>
      </c>
      <c r="B8" s="3"/>
    </row>
    <row r="9" spans="1:2">
      <c r="A9" s="1" t="s">
        <v>343</v>
      </c>
      <c r="B9" s="3"/>
    </row>
    <row r="10" spans="1:1">
      <c r="A10" s="1" t="s">
        <v>344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87</v>
      </c>
    </row>
    <row r="19" ht="15" spans="3:3">
      <c r="C19" s="69"/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customFormat="1" ht="15" spans="1:7">
      <c r="A21" s="9">
        <v>1</v>
      </c>
      <c r="B21" s="9" t="s">
        <v>14</v>
      </c>
      <c r="C21" s="10" t="s">
        <v>24</v>
      </c>
      <c r="D21" s="11">
        <v>29995</v>
      </c>
      <c r="E21" s="12">
        <f>(D21*0.76)-4000</f>
        <v>18796.2</v>
      </c>
      <c r="F21" s="9" t="s">
        <v>16</v>
      </c>
      <c r="G21" s="13">
        <f>E21*A21</f>
        <v>18796.2</v>
      </c>
    </row>
    <row r="22" customFormat="1" ht="15" spans="1:7">
      <c r="A22" s="14"/>
      <c r="B22" s="14"/>
      <c r="C22" s="15" t="s">
        <v>20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25</v>
      </c>
      <c r="D23" s="21"/>
      <c r="E23" s="22"/>
      <c r="F23" s="19"/>
      <c r="G23" s="23"/>
    </row>
    <row r="24" customFormat="1" ht="15" spans="1:7">
      <c r="A24" s="9">
        <v>1</v>
      </c>
      <c r="B24" s="9" t="s">
        <v>14</v>
      </c>
      <c r="C24" s="10" t="s">
        <v>250</v>
      </c>
      <c r="D24" s="11">
        <v>33995</v>
      </c>
      <c r="E24" s="12">
        <f>(D24*0.76)-4000</f>
        <v>21836.2</v>
      </c>
      <c r="F24" s="9" t="s">
        <v>16</v>
      </c>
      <c r="G24" s="13">
        <f>E24*A24</f>
        <v>21836.2</v>
      </c>
    </row>
    <row r="25" customFormat="1" ht="15" spans="1:7">
      <c r="A25" s="14"/>
      <c r="B25" s="14"/>
      <c r="C25" s="15" t="s">
        <v>251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252</v>
      </c>
      <c r="D26" s="21"/>
      <c r="E26" s="22"/>
      <c r="F26" s="19"/>
      <c r="G26" s="23"/>
    </row>
    <row r="27" customFormat="1" ht="15" spans="1:7">
      <c r="A27" s="9">
        <v>9</v>
      </c>
      <c r="B27" s="9" t="s">
        <v>14</v>
      </c>
      <c r="C27" s="10" t="s">
        <v>314</v>
      </c>
      <c r="D27" s="11">
        <v>42995</v>
      </c>
      <c r="E27" s="12">
        <f>(D27*0.76)-4000</f>
        <v>28676.2</v>
      </c>
      <c r="F27" s="9" t="s">
        <v>16</v>
      </c>
      <c r="G27" s="13">
        <f>E27*A27</f>
        <v>258085.8</v>
      </c>
    </row>
    <row r="28" customFormat="1" ht="15" spans="1:7">
      <c r="A28" s="14"/>
      <c r="B28" s="14"/>
      <c r="C28" s="15" t="s">
        <v>251</v>
      </c>
      <c r="D28" s="16"/>
      <c r="E28" s="17"/>
      <c r="F28" s="14"/>
      <c r="G28" s="18"/>
    </row>
    <row r="29" customFormat="1" ht="15.75" spans="1:7">
      <c r="A29" s="19"/>
      <c r="B29" s="19"/>
      <c r="C29" s="20" t="s">
        <v>60</v>
      </c>
      <c r="D29" s="21"/>
      <c r="E29" s="22"/>
      <c r="F29" s="19"/>
      <c r="G29" s="23"/>
    </row>
    <row r="30" customFormat="1" ht="15" spans="1:7">
      <c r="A30" s="9">
        <v>12</v>
      </c>
      <c r="B30" s="9" t="s">
        <v>14</v>
      </c>
      <c r="C30" s="10" t="s">
        <v>345</v>
      </c>
      <c r="D30" s="11">
        <v>50995</v>
      </c>
      <c r="E30" s="12">
        <f>(D30*0.76)-4000</f>
        <v>34756.2</v>
      </c>
      <c r="F30" s="9" t="s">
        <v>16</v>
      </c>
      <c r="G30" s="13">
        <f>E30*A30</f>
        <v>417074.4</v>
      </c>
    </row>
    <row r="31" customFormat="1" ht="15" spans="1:7">
      <c r="A31" s="14"/>
      <c r="B31" s="14"/>
      <c r="C31" s="15" t="s">
        <v>251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346</v>
      </c>
      <c r="D32" s="21"/>
      <c r="E32" s="22"/>
      <c r="F32" s="19"/>
      <c r="G32" s="23"/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SUM(G21:G32)</f>
        <v>715792.6</v>
      </c>
    </row>
    <row r="34" ht="15" spans="1:7">
      <c r="A34" s="54" t="s">
        <v>88</v>
      </c>
      <c r="B34" s="55"/>
      <c r="C34" s="56"/>
      <c r="D34" s="57"/>
      <c r="E34" s="21"/>
      <c r="F34" s="19" t="s">
        <v>16</v>
      </c>
      <c r="G34" s="58">
        <v>643225.5</v>
      </c>
    </row>
    <row r="35" customFormat="1" ht="15.75" spans="1:8">
      <c r="A35" s="49" t="s">
        <v>26</v>
      </c>
      <c r="B35" s="59"/>
      <c r="C35" s="59"/>
      <c r="D35" s="50"/>
      <c r="E35" s="51"/>
      <c r="F35" s="60" t="s">
        <v>16</v>
      </c>
      <c r="G35" s="53">
        <v>600</v>
      </c>
      <c r="H35" s="2"/>
    </row>
    <row r="36" ht="17.25" spans="1:7">
      <c r="A36" s="24" t="s">
        <v>89</v>
      </c>
      <c r="B36" s="38"/>
      <c r="C36" s="38"/>
      <c r="D36" s="25"/>
      <c r="E36" s="26"/>
      <c r="F36" s="39" t="s">
        <v>16</v>
      </c>
      <c r="G36" s="28">
        <f>SUM(G33:G35)</f>
        <v>1359618.1</v>
      </c>
    </row>
    <row r="37" s="2" customFormat="1" ht="16.5" spans="1:7">
      <c r="A37" s="40"/>
      <c r="B37" s="40"/>
      <c r="C37" s="40"/>
      <c r="D37" s="40"/>
      <c r="E37" s="40"/>
      <c r="F37" s="85"/>
      <c r="G37" s="42"/>
    </row>
    <row r="38" spans="1:1">
      <c r="A38" s="1" t="s">
        <v>28</v>
      </c>
    </row>
    <row r="39" spans="2:2">
      <c r="B39" s="1" t="s">
        <v>29</v>
      </c>
    </row>
    <row r="41" s="1" customFormat="1" spans="1:1">
      <c r="A41" s="1" t="s">
        <v>347</v>
      </c>
    </row>
    <row r="42" customFormat="1" ht="15" spans="1:2">
      <c r="A42" s="48"/>
      <c r="B42" s="1" t="s">
        <v>348</v>
      </c>
    </row>
    <row r="43" customFormat="1" ht="15" spans="1:2">
      <c r="A43" s="48"/>
      <c r="B43" s="1" t="s">
        <v>349</v>
      </c>
    </row>
    <row r="44" spans="2:2">
      <c r="B44" s="61" t="s">
        <v>350</v>
      </c>
    </row>
    <row r="45" spans="2:2">
      <c r="B45" s="61"/>
    </row>
    <row r="46" spans="1:1">
      <c r="A46" s="1" t="s">
        <v>34</v>
      </c>
    </row>
    <row r="47" spans="2:2">
      <c r="B47" s="1" t="s">
        <v>35</v>
      </c>
    </row>
    <row r="49" s="1" customFormat="1" spans="1:1">
      <c r="A49" s="1" t="s">
        <v>36</v>
      </c>
    </row>
    <row r="50" s="2" customFormat="1" spans="1:7">
      <c r="A50" s="1"/>
      <c r="B50" s="1" t="s">
        <v>37</v>
      </c>
      <c r="C50" s="1"/>
      <c r="D50" s="1"/>
      <c r="E50" s="1"/>
      <c r="F50" s="1"/>
      <c r="G50" s="1"/>
    </row>
    <row r="51" spans="2:2">
      <c r="B51" s="45" t="s">
        <v>92</v>
      </c>
    </row>
    <row r="53" spans="2:2">
      <c r="B53" s="1" t="s">
        <v>38</v>
      </c>
    </row>
    <row r="55" spans="2:2">
      <c r="B55" s="1" t="s">
        <v>39</v>
      </c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72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351</v>
      </c>
      <c r="D76" s="1" t="s">
        <v>51</v>
      </c>
      <c r="E76" s="1" t="s">
        <v>52</v>
      </c>
    </row>
    <row r="77" spans="1:5">
      <c r="A77" s="1" t="s">
        <v>53</v>
      </c>
      <c r="E77" s="1" t="s">
        <v>54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58" workbookViewId="0">
      <selection activeCell="C18" sqref="C1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57142857142857" style="1" customWidth="1"/>
    <col min="7" max="7" width="17.8857142857143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208</v>
      </c>
      <c r="B7" s="3"/>
    </row>
    <row r="8" spans="1:2">
      <c r="A8" s="3" t="s">
        <v>209</v>
      </c>
      <c r="B8" s="3"/>
    </row>
    <row r="9" spans="1:1">
      <c r="A9" s="3" t="s">
        <v>210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 t="s">
        <v>352</v>
      </c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189</v>
      </c>
      <c r="D20" s="11">
        <v>76595</v>
      </c>
      <c r="E20" s="12">
        <f>(D20*0.76)-7000</f>
        <v>51212.2</v>
      </c>
      <c r="F20" s="9" t="s">
        <v>16</v>
      </c>
      <c r="G20" s="13">
        <f>E20*A20</f>
        <v>51212.2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10" t="s">
        <v>56</v>
      </c>
      <c r="D23" s="11">
        <v>68995</v>
      </c>
      <c r="E23" s="12">
        <f>(D23*0.76)-7000</f>
        <v>45436.2</v>
      </c>
      <c r="F23" s="9" t="s">
        <v>16</v>
      </c>
      <c r="G23" s="13">
        <f>E23*A23</f>
        <v>45436.2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58</v>
      </c>
      <c r="D25" s="21"/>
      <c r="E25" s="22"/>
      <c r="F25" s="19"/>
      <c r="G25" s="23"/>
    </row>
    <row r="26" customFormat="1" ht="15" spans="1:7">
      <c r="A26" s="9">
        <v>2</v>
      </c>
      <c r="B26" s="9" t="s">
        <v>14</v>
      </c>
      <c r="C26" s="10" t="s">
        <v>59</v>
      </c>
      <c r="D26" s="11">
        <v>59595</v>
      </c>
      <c r="E26" s="12">
        <f>(D26*0.76)-7000</f>
        <v>38292.2</v>
      </c>
      <c r="F26" s="9" t="s">
        <v>16</v>
      </c>
      <c r="G26" s="13">
        <f>E26*A26</f>
        <v>76584.4</v>
      </c>
    </row>
    <row r="27" customFormat="1" ht="15" spans="1:7">
      <c r="A27" s="14"/>
      <c r="B27" s="14"/>
      <c r="C27" s="15" t="s">
        <v>57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60</v>
      </c>
      <c r="D28" s="21"/>
      <c r="E28" s="22"/>
      <c r="F28" s="19"/>
      <c r="G28" s="23"/>
    </row>
    <row r="29" s="1" customFormat="1" ht="17.25" spans="1:7">
      <c r="A29" s="24" t="s">
        <v>27</v>
      </c>
      <c r="B29" s="38"/>
      <c r="C29" s="38"/>
      <c r="D29" s="25"/>
      <c r="E29" s="26"/>
      <c r="F29" s="39" t="s">
        <v>16</v>
      </c>
      <c r="G29" s="28">
        <f>SUM(G20:G28)</f>
        <v>173232.8</v>
      </c>
    </row>
    <row r="30" ht="15" spans="1:7">
      <c r="A30" s="54" t="s">
        <v>163</v>
      </c>
      <c r="B30" s="55"/>
      <c r="C30" s="56"/>
      <c r="D30" s="57"/>
      <c r="E30" s="21"/>
      <c r="F30" s="19" t="s">
        <v>16</v>
      </c>
      <c r="G30" s="58">
        <v>54160</v>
      </c>
    </row>
    <row r="31" customFormat="1" ht="15.75" spans="1:8">
      <c r="A31" s="49" t="s">
        <v>26</v>
      </c>
      <c r="B31" s="59"/>
      <c r="C31" s="59"/>
      <c r="D31" s="50"/>
      <c r="E31" s="51"/>
      <c r="F31" s="60" t="s">
        <v>16</v>
      </c>
      <c r="G31" s="53">
        <v>600</v>
      </c>
      <c r="H31" s="2"/>
    </row>
    <row r="32" ht="17.25" spans="1:7">
      <c r="A32" s="24" t="s">
        <v>89</v>
      </c>
      <c r="B32" s="38"/>
      <c r="C32" s="38"/>
      <c r="D32" s="25"/>
      <c r="E32" s="26"/>
      <c r="F32" s="39" t="s">
        <v>16</v>
      </c>
      <c r="G32" s="28">
        <f>SUM(G29:G31)</f>
        <v>227992.8</v>
      </c>
    </row>
    <row r="33" ht="16.5" spans="1:7">
      <c r="A33" s="40"/>
      <c r="B33" s="40"/>
      <c r="C33" s="40"/>
      <c r="D33" s="40"/>
      <c r="E33" s="40"/>
      <c r="F33" s="85"/>
      <c r="G33" s="42"/>
    </row>
    <row r="34" spans="1:1">
      <c r="A34" s="1" t="s">
        <v>28</v>
      </c>
    </row>
    <row r="35" spans="2:2">
      <c r="B35" s="1" t="s">
        <v>29</v>
      </c>
    </row>
    <row r="37" s="1" customFormat="1" spans="1:1">
      <c r="A37" s="1" t="s">
        <v>347</v>
      </c>
    </row>
    <row r="38" customFormat="1" ht="15" spans="1:2">
      <c r="A38" s="48"/>
      <c r="B38" s="1" t="s">
        <v>348</v>
      </c>
    </row>
    <row r="39" customFormat="1" ht="15" spans="1:2">
      <c r="A39" s="48"/>
      <c r="B39" s="1" t="s">
        <v>349</v>
      </c>
    </row>
    <row r="40" customFormat="1" ht="15" spans="1:3">
      <c r="A40" s="48"/>
      <c r="B40" s="61" t="s">
        <v>350</v>
      </c>
      <c r="C40" s="1"/>
    </row>
    <row r="42" spans="1:1">
      <c r="A42" s="1" t="s">
        <v>34</v>
      </c>
    </row>
    <row r="43" spans="2:2">
      <c r="B43" s="1" t="s">
        <v>35</v>
      </c>
    </row>
    <row r="45" spans="1:1">
      <c r="A45" s="1" t="s">
        <v>36</v>
      </c>
    </row>
    <row r="46" spans="2:2">
      <c r="B46" s="1" t="s">
        <v>37</v>
      </c>
    </row>
    <row r="47" spans="2:2">
      <c r="B47" s="43" t="s">
        <v>92</v>
      </c>
    </row>
    <row r="49" spans="2:2">
      <c r="B49" s="1" t="s">
        <v>38</v>
      </c>
    </row>
    <row r="51" spans="2:2">
      <c r="B51" s="1" t="s">
        <v>39</v>
      </c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196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353</v>
      </c>
      <c r="D71" s="1" t="s">
        <v>51</v>
      </c>
      <c r="E71" s="1" t="s">
        <v>52</v>
      </c>
    </row>
    <row r="72" spans="1:5">
      <c r="A72" s="1" t="s">
        <v>65</v>
      </c>
      <c r="E72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47" workbookViewId="0">
      <selection activeCell="G59" sqref="G59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354</v>
      </c>
      <c r="B7" s="3"/>
    </row>
    <row r="8" spans="1:2">
      <c r="A8" s="1" t="s">
        <v>355</v>
      </c>
      <c r="B8" s="3"/>
    </row>
    <row r="9" spans="1:1">
      <c r="A9" s="1" t="s">
        <v>356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s="2" customFormat="1" ht="15" spans="3:3">
      <c r="C18" s="69"/>
    </row>
    <row r="19" s="2" customFormat="1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="2" customFormat="1" spans="1:7">
      <c r="A20" s="9">
        <v>16</v>
      </c>
      <c r="B20" s="126" t="s">
        <v>14</v>
      </c>
      <c r="C20" s="29" t="s">
        <v>214</v>
      </c>
      <c r="D20" s="30">
        <v>28995</v>
      </c>
      <c r="E20" s="12">
        <f>(D20*0.76)-1300</f>
        <v>20736.2</v>
      </c>
      <c r="F20" s="9" t="s">
        <v>16</v>
      </c>
      <c r="G20" s="31">
        <f>E20*A20</f>
        <v>331779.2</v>
      </c>
    </row>
    <row r="21" s="2" customFormat="1" spans="1:7">
      <c r="A21" s="14"/>
      <c r="B21" s="127"/>
      <c r="C21" s="32" t="s">
        <v>177</v>
      </c>
      <c r="D21" s="33"/>
      <c r="E21" s="17"/>
      <c r="F21" s="14"/>
      <c r="G21" s="34"/>
    </row>
    <row r="22" s="2" customFormat="1" spans="1:7">
      <c r="A22" s="14"/>
      <c r="B22" s="127"/>
      <c r="C22" s="32" t="s">
        <v>215</v>
      </c>
      <c r="D22" s="33"/>
      <c r="E22" s="17"/>
      <c r="F22" s="14"/>
      <c r="G22" s="34"/>
    </row>
    <row r="23" s="2" customFormat="1" ht="15" spans="1:7">
      <c r="A23" s="19"/>
      <c r="B23" s="128"/>
      <c r="C23" s="35" t="s">
        <v>216</v>
      </c>
      <c r="D23" s="36"/>
      <c r="E23" s="22"/>
      <c r="F23" s="19"/>
      <c r="G23" s="37"/>
    </row>
    <row r="24" s="2" customFormat="1" spans="1:7">
      <c r="A24" s="9">
        <v>3</v>
      </c>
      <c r="B24" s="126" t="s">
        <v>14</v>
      </c>
      <c r="C24" s="29" t="s">
        <v>176</v>
      </c>
      <c r="D24" s="30">
        <v>32995</v>
      </c>
      <c r="E24" s="12">
        <f>(D24*0.76)-1300</f>
        <v>23776.2</v>
      </c>
      <c r="F24" s="9" t="s">
        <v>16</v>
      </c>
      <c r="G24" s="31">
        <f>E24*A24</f>
        <v>71328.6</v>
      </c>
    </row>
    <row r="25" s="2" customFormat="1" spans="1:7">
      <c r="A25" s="14"/>
      <c r="B25" s="127"/>
      <c r="C25" s="32" t="s">
        <v>177</v>
      </c>
      <c r="D25" s="33"/>
      <c r="E25" s="17"/>
      <c r="F25" s="14"/>
      <c r="G25" s="34"/>
    </row>
    <row r="26" s="2" customFormat="1" spans="1:7">
      <c r="A26" s="14"/>
      <c r="B26" s="127"/>
      <c r="C26" s="32" t="s">
        <v>178</v>
      </c>
      <c r="D26" s="33"/>
      <c r="E26" s="17"/>
      <c r="F26" s="14"/>
      <c r="G26" s="34"/>
    </row>
    <row r="27" s="2" customFormat="1" ht="15" spans="1:7">
      <c r="A27" s="19"/>
      <c r="B27" s="128"/>
      <c r="C27" s="35" t="s">
        <v>179</v>
      </c>
      <c r="D27" s="36"/>
      <c r="E27" s="22"/>
      <c r="F27" s="19"/>
      <c r="G27" s="37"/>
    </row>
    <row r="28" s="2" customFormat="1" spans="1:7">
      <c r="A28" s="9">
        <v>1</v>
      </c>
      <c r="B28" s="9" t="s">
        <v>14</v>
      </c>
      <c r="C28" s="29" t="s">
        <v>211</v>
      </c>
      <c r="D28" s="11">
        <v>43595</v>
      </c>
      <c r="E28" s="12">
        <f>(D28*0.76)-1800</f>
        <v>31332.2</v>
      </c>
      <c r="F28" s="9" t="s">
        <v>16</v>
      </c>
      <c r="G28" s="13">
        <f>E28*A28</f>
        <v>31332.2</v>
      </c>
    </row>
    <row r="29" s="2" customFormat="1" spans="1:7">
      <c r="A29" s="14"/>
      <c r="B29" s="14"/>
      <c r="C29" s="32" t="s">
        <v>177</v>
      </c>
      <c r="D29" s="16"/>
      <c r="E29" s="17"/>
      <c r="F29" s="14"/>
      <c r="G29" s="18"/>
    </row>
    <row r="30" s="2" customFormat="1" spans="1:7">
      <c r="A30" s="14"/>
      <c r="B30" s="14"/>
      <c r="C30" s="32" t="s">
        <v>212</v>
      </c>
      <c r="D30" s="16"/>
      <c r="E30" s="17"/>
      <c r="F30" s="14"/>
      <c r="G30" s="18"/>
    </row>
    <row r="31" s="2" customFormat="1" ht="15" spans="1:7">
      <c r="A31" s="19"/>
      <c r="B31" s="19"/>
      <c r="C31" s="35" t="s">
        <v>213</v>
      </c>
      <c r="D31" s="21"/>
      <c r="E31" s="22"/>
      <c r="F31" s="19"/>
      <c r="G31" s="23"/>
    </row>
    <row r="32" ht="15" spans="1:7">
      <c r="A32" s="49" t="s">
        <v>26</v>
      </c>
      <c r="B32" s="59"/>
      <c r="C32" s="59"/>
      <c r="D32" s="50"/>
      <c r="E32" s="51"/>
      <c r="F32" s="60" t="s">
        <v>16</v>
      </c>
      <c r="G32" s="53">
        <v>600</v>
      </c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SUM(G20:G32)</f>
        <v>435040</v>
      </c>
    </row>
    <row r="34" s="2" customFormat="1" ht="16.5" spans="1:7">
      <c r="A34" s="40"/>
      <c r="B34" s="40"/>
      <c r="C34" s="40"/>
      <c r="D34" s="40"/>
      <c r="E34" s="40"/>
      <c r="F34" s="85"/>
      <c r="G34" s="42"/>
    </row>
    <row r="35" spans="1:1">
      <c r="A35" s="1" t="s">
        <v>28</v>
      </c>
    </row>
    <row r="36" spans="2:2">
      <c r="B36" s="1" t="s">
        <v>29</v>
      </c>
    </row>
    <row r="38" s="1" customFormat="1" spans="1:1">
      <c r="A38" s="1" t="s">
        <v>347</v>
      </c>
    </row>
    <row r="39" customFormat="1" ht="15" spans="1:2">
      <c r="A39" s="48"/>
      <c r="B39" s="1" t="s">
        <v>348</v>
      </c>
    </row>
    <row r="40" s="2" customFormat="1" spans="1:2">
      <c r="A40" s="1"/>
      <c r="B40" s="61"/>
    </row>
    <row r="41" spans="1:1">
      <c r="A41" s="1" t="s">
        <v>30</v>
      </c>
    </row>
    <row r="42" spans="2:2">
      <c r="B42" s="1" t="s">
        <v>258</v>
      </c>
    </row>
    <row r="44" spans="1:1">
      <c r="A44" s="1" t="s">
        <v>34</v>
      </c>
    </row>
    <row r="45" spans="2:2">
      <c r="B45" s="1" t="s">
        <v>140</v>
      </c>
    </row>
    <row r="47" spans="1:1">
      <c r="A47" s="1" t="s">
        <v>70</v>
      </c>
    </row>
    <row r="48" spans="2:2">
      <c r="B48" s="1" t="s">
        <v>37</v>
      </c>
    </row>
    <row r="49" s="2" customFormat="1" spans="2:2">
      <c r="B49" s="86"/>
    </row>
    <row r="50" spans="2:2">
      <c r="B50" s="1" t="s">
        <v>38</v>
      </c>
    </row>
    <row r="52" spans="2:2">
      <c r="B52" s="1" t="s">
        <v>39</v>
      </c>
    </row>
    <row r="54" spans="2:2">
      <c r="B54" s="45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72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4" spans="1:5">
      <c r="A74" s="1" t="s">
        <v>357</v>
      </c>
      <c r="D74" s="1" t="s">
        <v>51</v>
      </c>
      <c r="E74" s="1" t="s">
        <v>52</v>
      </c>
    </row>
    <row r="75" spans="1:5">
      <c r="A75" s="1" t="s">
        <v>358</v>
      </c>
      <c r="E75" s="1" t="s">
        <v>54</v>
      </c>
    </row>
  </sheetData>
  <mergeCells count="21">
    <mergeCell ref="A4:B4"/>
    <mergeCell ref="A32:E32"/>
    <mergeCell ref="A33:E33"/>
    <mergeCell ref="A20:A23"/>
    <mergeCell ref="A24:A27"/>
    <mergeCell ref="A28:A31"/>
    <mergeCell ref="B20:B23"/>
    <mergeCell ref="B24:B27"/>
    <mergeCell ref="B28:B31"/>
    <mergeCell ref="D20:D23"/>
    <mergeCell ref="D24:D27"/>
    <mergeCell ref="D28:D31"/>
    <mergeCell ref="E20:E23"/>
    <mergeCell ref="E24:E27"/>
    <mergeCell ref="E28:E31"/>
    <mergeCell ref="F20:F23"/>
    <mergeCell ref="F24:F27"/>
    <mergeCell ref="F28:F31"/>
    <mergeCell ref="G20:G23"/>
    <mergeCell ref="G24:G27"/>
    <mergeCell ref="G28:G31"/>
  </mergeCells>
  <pageMargins left="0.393055555555556" right="0.17" top="0.786805555555556" bottom="0.629861111111111" header="0.5" footer="0.196527777777778"/>
  <pageSetup paperSize="1" scale="65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E59" sqref="E59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327</v>
      </c>
      <c r="B7" s="3"/>
    </row>
    <row r="8" spans="1:1">
      <c r="A8" s="3" t="s">
        <v>2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ht="25.5" customHeight="1" spans="1:1">
      <c r="A17" s="1" t="s">
        <v>6</v>
      </c>
    </row>
    <row r="18" ht="15" spans="2:3">
      <c r="B18" s="43"/>
      <c r="C18" s="4" t="s">
        <v>7</v>
      </c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4</v>
      </c>
      <c r="B20" s="9" t="s">
        <v>14</v>
      </c>
      <c r="C20" s="10" t="s">
        <v>250</v>
      </c>
      <c r="D20" s="11">
        <v>33995</v>
      </c>
      <c r="E20" s="12">
        <f>(D20*0.76)-4000</f>
        <v>21836.2</v>
      </c>
      <c r="F20" s="9" t="s">
        <v>16</v>
      </c>
      <c r="G20" s="13">
        <f>E20*A20</f>
        <v>87344.8</v>
      </c>
    </row>
    <row r="21" spans="1:7">
      <c r="A21" s="14"/>
      <c r="B21" s="14"/>
      <c r="C21" s="15" t="s">
        <v>251</v>
      </c>
      <c r="D21" s="16"/>
      <c r="E21" s="17"/>
      <c r="F21" s="14"/>
      <c r="G21" s="18"/>
    </row>
    <row r="22" ht="15" spans="1:7">
      <c r="A22" s="19"/>
      <c r="B22" s="19"/>
      <c r="C22" s="20" t="s">
        <v>252</v>
      </c>
      <c r="D22" s="21"/>
      <c r="E22" s="22"/>
      <c r="F22" s="19"/>
      <c r="G22" s="23"/>
    </row>
    <row r="23" ht="15" spans="1:7">
      <c r="A23" s="49" t="s">
        <v>26</v>
      </c>
      <c r="B23" s="50"/>
      <c r="C23" s="50"/>
      <c r="D23" s="50"/>
      <c r="E23" s="51"/>
      <c r="F23" s="60" t="s">
        <v>16</v>
      </c>
      <c r="G23" s="53">
        <v>600</v>
      </c>
    </row>
    <row r="24" ht="17.25" spans="1:7">
      <c r="A24" s="24" t="s">
        <v>27</v>
      </c>
      <c r="B24" s="38"/>
      <c r="C24" s="38"/>
      <c r="D24" s="25"/>
      <c r="E24" s="26"/>
      <c r="F24" s="27" t="s">
        <v>16</v>
      </c>
      <c r="G24" s="28">
        <f>SUM(G20:G23)</f>
        <v>87944.8</v>
      </c>
    </row>
    <row r="25" ht="16.5" spans="1:7">
      <c r="A25" s="40"/>
      <c r="B25" s="40"/>
      <c r="C25" s="40"/>
      <c r="D25" s="40"/>
      <c r="E25" s="40"/>
      <c r="F25" s="85"/>
      <c r="G25" s="42"/>
    </row>
    <row r="26" ht="15" spans="2:3">
      <c r="B26" s="43"/>
      <c r="C26" s="4" t="s">
        <v>55</v>
      </c>
    </row>
    <row r="27" ht="26.25" spans="1:7">
      <c r="A27" s="5" t="s">
        <v>8</v>
      </c>
      <c r="B27" s="5" t="s">
        <v>9</v>
      </c>
      <c r="C27" s="5" t="s">
        <v>10</v>
      </c>
      <c r="D27" s="5" t="s">
        <v>11</v>
      </c>
      <c r="E27" s="6" t="s">
        <v>12</v>
      </c>
      <c r="F27" s="7"/>
      <c r="G27" s="8" t="s">
        <v>13</v>
      </c>
    </row>
    <row r="28" spans="1:7">
      <c r="A28" s="70">
        <v>4</v>
      </c>
      <c r="B28" s="70" t="s">
        <v>14</v>
      </c>
      <c r="C28" s="71" t="s">
        <v>61</v>
      </c>
      <c r="D28" s="72">
        <v>46595</v>
      </c>
      <c r="E28" s="73">
        <f>(D28*0.76)-7000</f>
        <v>28412.2</v>
      </c>
      <c r="F28" s="70" t="s">
        <v>16</v>
      </c>
      <c r="G28" s="74">
        <f>E28*A28</f>
        <v>113648.8</v>
      </c>
    </row>
    <row r="29" spans="1:7">
      <c r="A29" s="75"/>
      <c r="B29" s="75"/>
      <c r="C29" s="76" t="s">
        <v>57</v>
      </c>
      <c r="D29" s="77"/>
      <c r="E29" s="78"/>
      <c r="F29" s="75"/>
      <c r="G29" s="79"/>
    </row>
    <row r="30" ht="15" spans="1:7">
      <c r="A30" s="80"/>
      <c r="B30" s="80"/>
      <c r="C30" s="81" t="s">
        <v>62</v>
      </c>
      <c r="D30" s="82"/>
      <c r="E30" s="83"/>
      <c r="F30" s="80"/>
      <c r="G30" s="84"/>
    </row>
    <row r="31" ht="15" spans="1:7">
      <c r="A31" s="49" t="s">
        <v>26</v>
      </c>
      <c r="B31" s="50"/>
      <c r="C31" s="50"/>
      <c r="D31" s="50"/>
      <c r="E31" s="51"/>
      <c r="F31" s="60" t="s">
        <v>16</v>
      </c>
      <c r="G31" s="53">
        <v>600</v>
      </c>
    </row>
    <row r="32" ht="17.25" spans="1:7">
      <c r="A32" s="24" t="s">
        <v>27</v>
      </c>
      <c r="B32" s="38"/>
      <c r="C32" s="38"/>
      <c r="D32" s="25"/>
      <c r="E32" s="26"/>
      <c r="F32" s="27" t="s">
        <v>16</v>
      </c>
      <c r="G32" s="28">
        <f>SUM(G28:G31)</f>
        <v>114248.8</v>
      </c>
    </row>
    <row r="33" ht="16.5" spans="1:7">
      <c r="A33" s="40"/>
      <c r="B33" s="40"/>
      <c r="C33" s="40"/>
      <c r="D33" s="40"/>
      <c r="E33" s="40"/>
      <c r="F33" s="85"/>
      <c r="G33" s="42"/>
    </row>
    <row r="34" spans="1:1">
      <c r="A34" s="1" t="s">
        <v>28</v>
      </c>
    </row>
    <row r="35" spans="2:2">
      <c r="B35" s="1" t="s">
        <v>29</v>
      </c>
    </row>
    <row r="37" s="1" customFormat="1" spans="1:1">
      <c r="A37" s="1" t="s">
        <v>347</v>
      </c>
    </row>
    <row r="38" customFormat="1" ht="15" spans="1:2">
      <c r="A38" s="48"/>
      <c r="B38" s="1" t="s">
        <v>348</v>
      </c>
    </row>
    <row r="40" spans="1:1">
      <c r="A40" s="1" t="s">
        <v>30</v>
      </c>
    </row>
    <row r="41" spans="2:2">
      <c r="B41" s="1" t="s">
        <v>31</v>
      </c>
    </row>
    <row r="42" spans="2:2">
      <c r="B42" s="1" t="s">
        <v>32</v>
      </c>
    </row>
    <row r="43" spans="2:2">
      <c r="B43" s="1" t="s">
        <v>33</v>
      </c>
    </row>
    <row r="45" customFormat="1" ht="15" spans="1:7">
      <c r="A45" s="1" t="s">
        <v>34</v>
      </c>
      <c r="B45" s="1"/>
      <c r="C45" s="1"/>
      <c r="D45" s="1"/>
      <c r="E45" s="1"/>
      <c r="F45" s="1"/>
      <c r="G45" s="1"/>
    </row>
    <row r="46" s="2" customFormat="1" spans="1:7">
      <c r="A46" s="1"/>
      <c r="B46" s="1" t="s">
        <v>35</v>
      </c>
      <c r="C46" s="1"/>
      <c r="D46" s="1"/>
      <c r="E46" s="1"/>
      <c r="F46" s="1"/>
      <c r="G46" s="1"/>
    </row>
    <row r="48" spans="1:1">
      <c r="A48" s="1" t="s">
        <v>36</v>
      </c>
    </row>
    <row r="49" s="2" customFormat="1" spans="1:7">
      <c r="A49" s="1"/>
      <c r="B49" s="1" t="s">
        <v>37</v>
      </c>
      <c r="C49" s="1"/>
      <c r="D49" s="1"/>
      <c r="E49" s="1"/>
      <c r="F49" s="1"/>
      <c r="G49" s="1"/>
    </row>
    <row r="51" spans="2:2">
      <c r="B51" s="1" t="s">
        <v>38</v>
      </c>
    </row>
    <row r="53" spans="2:2">
      <c r="B53" s="1" t="s">
        <v>39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196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3" spans="1:5">
      <c r="A73" s="1" t="s">
        <v>359</v>
      </c>
      <c r="D73" s="1" t="s">
        <v>51</v>
      </c>
      <c r="E73" s="1" t="s">
        <v>52</v>
      </c>
    </row>
    <row r="74" spans="1:5">
      <c r="A74" s="1" t="s">
        <v>74</v>
      </c>
      <c r="E74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4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7"/>
  <sheetViews>
    <sheetView topLeftCell="A26" workbookViewId="0">
      <selection activeCell="G38" sqref="G38:G4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360</v>
      </c>
    </row>
    <row r="8" spans="1:1">
      <c r="A8" s="1" t="s">
        <v>361</v>
      </c>
    </row>
    <row r="9" spans="1:1">
      <c r="A9" s="1" t="s">
        <v>362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spans="3:3">
      <c r="C18" s="129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customFormat="1" ht="15" spans="1:7">
      <c r="A20" s="9">
        <v>2</v>
      </c>
      <c r="B20" s="9" t="s">
        <v>14</v>
      </c>
      <c r="C20" s="10" t="s">
        <v>118</v>
      </c>
      <c r="D20" s="11">
        <v>165995</v>
      </c>
      <c r="E20" s="12">
        <f>(D20*0.74)-14000</f>
        <v>108836.3</v>
      </c>
      <c r="F20" s="9" t="s">
        <v>16</v>
      </c>
      <c r="G20" s="13">
        <f>E20*A20</f>
        <v>217672.6</v>
      </c>
    </row>
    <row r="21" customFormat="1" ht="15" spans="1:7">
      <c r="A21" s="14"/>
      <c r="B21" s="14"/>
      <c r="C21" s="15" t="s">
        <v>119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120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10" t="s">
        <v>219</v>
      </c>
      <c r="D23" s="11">
        <v>113195</v>
      </c>
      <c r="E23" s="12">
        <f>(D23*0.74)-7000</f>
        <v>76764.3</v>
      </c>
      <c r="F23" s="9" t="s">
        <v>16</v>
      </c>
      <c r="G23" s="13">
        <f>E23*A23</f>
        <v>76764.3</v>
      </c>
    </row>
    <row r="24" customFormat="1" ht="15" spans="1:7">
      <c r="A24" s="14"/>
      <c r="B24" s="14"/>
      <c r="C24" s="15" t="s">
        <v>119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220</v>
      </c>
      <c r="D25" s="21"/>
      <c r="E25" s="22"/>
      <c r="F25" s="19"/>
      <c r="G25" s="23"/>
    </row>
    <row r="26" customFormat="1" ht="15" spans="1:7">
      <c r="A26" s="9">
        <v>1</v>
      </c>
      <c r="B26" s="9" t="s">
        <v>14</v>
      </c>
      <c r="C26" s="10" t="s">
        <v>363</v>
      </c>
      <c r="D26" s="11">
        <v>117995</v>
      </c>
      <c r="E26" s="12">
        <f>(D26*0.74)</f>
        <v>87316.3</v>
      </c>
      <c r="F26" s="9" t="s">
        <v>16</v>
      </c>
      <c r="G26" s="13">
        <f>E26*A26</f>
        <v>87316.3</v>
      </c>
    </row>
    <row r="27" customFormat="1" ht="15" spans="1:7">
      <c r="A27" s="14"/>
      <c r="B27" s="14"/>
      <c r="C27" s="15" t="s">
        <v>116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364</v>
      </c>
      <c r="D28" s="21"/>
      <c r="E28" s="22"/>
      <c r="F28" s="19"/>
      <c r="G28" s="23"/>
    </row>
    <row r="29" customFormat="1" ht="15" spans="1:7">
      <c r="A29" s="9">
        <v>3</v>
      </c>
      <c r="B29" s="9" t="s">
        <v>14</v>
      </c>
      <c r="C29" s="10" t="s">
        <v>189</v>
      </c>
      <c r="D29" s="11">
        <v>76595</v>
      </c>
      <c r="E29" s="12">
        <f>(D29*0.74)-7000</f>
        <v>49680.3</v>
      </c>
      <c r="F29" s="9" t="s">
        <v>16</v>
      </c>
      <c r="G29" s="13">
        <f>E29*A29</f>
        <v>149040.9</v>
      </c>
    </row>
    <row r="30" customFormat="1" ht="15" spans="1:7">
      <c r="A30" s="14"/>
      <c r="B30" s="14"/>
      <c r="C30" s="15" t="s">
        <v>57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190</v>
      </c>
      <c r="D31" s="21"/>
      <c r="E31" s="22"/>
      <c r="F31" s="19"/>
      <c r="G31" s="23"/>
    </row>
    <row r="32" customFormat="1" ht="15" spans="1:7">
      <c r="A32" s="9">
        <v>1</v>
      </c>
      <c r="B32" s="9" t="s">
        <v>14</v>
      </c>
      <c r="C32" s="10" t="s">
        <v>56</v>
      </c>
      <c r="D32" s="11">
        <v>68995</v>
      </c>
      <c r="E32" s="12">
        <f>(D32*0.74)-7000</f>
        <v>44056.3</v>
      </c>
      <c r="F32" s="9" t="s">
        <v>16</v>
      </c>
      <c r="G32" s="13">
        <f>E32*A32</f>
        <v>44056.3</v>
      </c>
    </row>
    <row r="33" customFormat="1" ht="15" spans="1:7">
      <c r="A33" s="14"/>
      <c r="B33" s="14"/>
      <c r="C33" s="15" t="s">
        <v>57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58</v>
      </c>
      <c r="D34" s="21"/>
      <c r="E34" s="22"/>
      <c r="F34" s="19"/>
      <c r="G34" s="23"/>
    </row>
    <row r="35" customFormat="1" ht="15" spans="1:7">
      <c r="A35" s="9">
        <v>3</v>
      </c>
      <c r="B35" s="9" t="s">
        <v>14</v>
      </c>
      <c r="C35" s="10" t="s">
        <v>59</v>
      </c>
      <c r="D35" s="11">
        <v>59595</v>
      </c>
      <c r="E35" s="12">
        <f>(D35*0.74)-7000</f>
        <v>37100.3</v>
      </c>
      <c r="F35" s="9" t="s">
        <v>16</v>
      </c>
      <c r="G35" s="13">
        <f>E35*A35</f>
        <v>111300.9</v>
      </c>
    </row>
    <row r="36" customFormat="1" ht="15" spans="1:7">
      <c r="A36" s="14"/>
      <c r="B36" s="14"/>
      <c r="C36" s="15" t="s">
        <v>57</v>
      </c>
      <c r="D36" s="16"/>
      <c r="E36" s="17"/>
      <c r="F36" s="14"/>
      <c r="G36" s="18"/>
    </row>
    <row r="37" customFormat="1" ht="15.75" spans="1:7">
      <c r="A37" s="19"/>
      <c r="B37" s="19"/>
      <c r="C37" s="20" t="s">
        <v>60</v>
      </c>
      <c r="D37" s="21"/>
      <c r="E37" s="22"/>
      <c r="F37" s="19"/>
      <c r="G37" s="23"/>
    </row>
    <row r="38" customFormat="1" ht="15" spans="1:7">
      <c r="A38" s="9">
        <v>1</v>
      </c>
      <c r="B38" s="126" t="s">
        <v>14</v>
      </c>
      <c r="C38" s="29" t="s">
        <v>214</v>
      </c>
      <c r="D38" s="30">
        <v>28995</v>
      </c>
      <c r="E38" s="12">
        <f>(D38*0.74)-1300</f>
        <v>20156.3</v>
      </c>
      <c r="F38" s="9" t="s">
        <v>16</v>
      </c>
      <c r="G38" s="31">
        <f>E38*A38</f>
        <v>20156.3</v>
      </c>
    </row>
    <row r="39" customFormat="1" ht="15" spans="1:7">
      <c r="A39" s="14"/>
      <c r="B39" s="127"/>
      <c r="C39" s="32" t="s">
        <v>177</v>
      </c>
      <c r="D39" s="33"/>
      <c r="E39" s="17"/>
      <c r="F39" s="14"/>
      <c r="G39" s="34"/>
    </row>
    <row r="40" customFormat="1" ht="15" spans="1:7">
      <c r="A40" s="14"/>
      <c r="B40" s="127"/>
      <c r="C40" s="32" t="s">
        <v>215</v>
      </c>
      <c r="D40" s="33"/>
      <c r="E40" s="17"/>
      <c r="F40" s="14"/>
      <c r="G40" s="34"/>
    </row>
    <row r="41" customFormat="1" ht="15.75" spans="1:7">
      <c r="A41" s="19"/>
      <c r="B41" s="128"/>
      <c r="C41" s="35" t="s">
        <v>216</v>
      </c>
      <c r="D41" s="36"/>
      <c r="E41" s="22"/>
      <c r="F41" s="19"/>
      <c r="G41" s="37"/>
    </row>
    <row r="42" customFormat="1" ht="15" spans="1:7">
      <c r="A42" s="9">
        <v>1</v>
      </c>
      <c r="B42" s="9" t="s">
        <v>14</v>
      </c>
      <c r="C42" s="29" t="s">
        <v>365</v>
      </c>
      <c r="D42" s="11">
        <v>26195</v>
      </c>
      <c r="E42" s="12">
        <f>(D42*0.74)-1300</f>
        <v>18084.3</v>
      </c>
      <c r="F42" s="9" t="s">
        <v>16</v>
      </c>
      <c r="G42" s="13">
        <f>E42*A42</f>
        <v>18084.3</v>
      </c>
    </row>
    <row r="43" customFormat="1" ht="15" spans="1:7">
      <c r="A43" s="14"/>
      <c r="B43" s="14"/>
      <c r="C43" s="32" t="s">
        <v>177</v>
      </c>
      <c r="D43" s="16"/>
      <c r="E43" s="17"/>
      <c r="F43" s="14"/>
      <c r="G43" s="18"/>
    </row>
    <row r="44" customFormat="1" ht="15" spans="1:7">
      <c r="A44" s="14"/>
      <c r="B44" s="14"/>
      <c r="C44" s="32" t="s">
        <v>366</v>
      </c>
      <c r="D44" s="16"/>
      <c r="E44" s="17"/>
      <c r="F44" s="14"/>
      <c r="G44" s="18"/>
    </row>
    <row r="45" customFormat="1" ht="15.75" spans="1:7">
      <c r="A45" s="19"/>
      <c r="B45" s="19"/>
      <c r="C45" s="35" t="s">
        <v>216</v>
      </c>
      <c r="D45" s="21"/>
      <c r="E45" s="22"/>
      <c r="F45" s="19"/>
      <c r="G45" s="23"/>
    </row>
    <row r="46" s="100" customFormat="1" ht="17.25" spans="1:7">
      <c r="A46" s="116" t="s">
        <v>27</v>
      </c>
      <c r="B46" s="117"/>
      <c r="C46" s="117"/>
      <c r="D46" s="118"/>
      <c r="E46" s="119"/>
      <c r="F46" s="120" t="s">
        <v>16</v>
      </c>
      <c r="G46" s="121">
        <f>SUM(G20:G45)</f>
        <v>724391.9</v>
      </c>
    </row>
    <row r="47" s="100" customFormat="1" ht="15" spans="1:7">
      <c r="A47" s="130" t="s">
        <v>367</v>
      </c>
      <c r="B47" s="131"/>
      <c r="C47" s="132"/>
      <c r="D47" s="133"/>
      <c r="E47" s="82"/>
      <c r="F47" s="80" t="s">
        <v>16</v>
      </c>
      <c r="G47" s="134">
        <v>307690</v>
      </c>
    </row>
    <row r="48" s="1" customFormat="1" ht="17.25" spans="1:7">
      <c r="A48" s="116" t="s">
        <v>89</v>
      </c>
      <c r="B48" s="117"/>
      <c r="C48" s="117"/>
      <c r="D48" s="118"/>
      <c r="E48" s="119"/>
      <c r="F48" s="39" t="s">
        <v>16</v>
      </c>
      <c r="G48" s="28">
        <f>SUM(G46:G47)</f>
        <v>1032081.9</v>
      </c>
    </row>
    <row r="49" ht="16.5" spans="1:7">
      <c r="A49" s="122"/>
      <c r="B49" s="122"/>
      <c r="C49" s="122"/>
      <c r="D49" s="122"/>
      <c r="E49" s="122"/>
      <c r="F49" s="41"/>
      <c r="G49" s="42"/>
    </row>
    <row r="50" spans="1:1">
      <c r="A50" s="1" t="s">
        <v>28</v>
      </c>
    </row>
    <row r="51" spans="2:2">
      <c r="B51" s="1" t="s">
        <v>29</v>
      </c>
    </row>
    <row r="53" spans="1:1">
      <c r="A53" s="1" t="s">
        <v>34</v>
      </c>
    </row>
    <row r="54" customFormat="1" ht="15" spans="1:2">
      <c r="A54" s="2"/>
      <c r="B54" s="1" t="s">
        <v>129</v>
      </c>
    </row>
    <row r="55" customFormat="1" ht="15" spans="1:2">
      <c r="A55" s="2"/>
      <c r="B55" s="1" t="s">
        <v>128</v>
      </c>
    </row>
    <row r="56" s="2" customFormat="1" spans="2:2">
      <c r="B56" s="1" t="s">
        <v>35</v>
      </c>
    </row>
    <row r="57" s="2" customFormat="1" spans="2:2">
      <c r="B57" s="1" t="s">
        <v>140</v>
      </c>
    </row>
    <row r="58" s="2" customFormat="1"/>
    <row r="59" s="1" customFormat="1" spans="1:1">
      <c r="A59" s="1" t="s">
        <v>36</v>
      </c>
    </row>
    <row r="60" spans="2:2">
      <c r="B60" s="1" t="s">
        <v>37</v>
      </c>
    </row>
    <row r="61" spans="2:2">
      <c r="B61" s="43" t="s">
        <v>92</v>
      </c>
    </row>
    <row r="62" spans="2:2">
      <c r="B62" s="61" t="s">
        <v>93</v>
      </c>
    </row>
    <row r="63" spans="2:2">
      <c r="B63" s="44"/>
    </row>
    <row r="64" spans="2:2">
      <c r="B64" s="1" t="s">
        <v>38</v>
      </c>
    </row>
    <row r="66" spans="2:2">
      <c r="B66" s="1" t="s">
        <v>39</v>
      </c>
    </row>
    <row r="67" spans="2:2">
      <c r="B67" s="43"/>
    </row>
    <row r="68" spans="2:2">
      <c r="B68" s="43"/>
    </row>
    <row r="69" spans="2:2">
      <c r="B69" s="43"/>
    </row>
    <row r="71" spans="1:1">
      <c r="A71" s="1" t="s">
        <v>41</v>
      </c>
    </row>
    <row r="74" spans="1:1">
      <c r="A74" s="1" t="s">
        <v>42</v>
      </c>
    </row>
    <row r="75" spans="1:1">
      <c r="A75" s="1" t="s">
        <v>43</v>
      </c>
    </row>
    <row r="78" spans="1:4">
      <c r="A78" s="1" t="s">
        <v>72</v>
      </c>
      <c r="D78" s="1" t="s">
        <v>45</v>
      </c>
    </row>
    <row r="81" spans="1:4">
      <c r="A81" s="1" t="s">
        <v>46</v>
      </c>
      <c r="D81" s="1" t="s">
        <v>47</v>
      </c>
    </row>
    <row r="82" spans="1:4">
      <c r="A82" s="1" t="s">
        <v>48</v>
      </c>
      <c r="D82" s="1" t="s">
        <v>49</v>
      </c>
    </row>
    <row r="86" spans="1:5">
      <c r="A86" s="1" t="s">
        <v>368</v>
      </c>
      <c r="D86" s="1" t="s">
        <v>51</v>
      </c>
      <c r="E86" s="1" t="s">
        <v>52</v>
      </c>
    </row>
    <row r="87" spans="1:5">
      <c r="A87" s="1" t="s">
        <v>369</v>
      </c>
      <c r="E87" s="1" t="s">
        <v>54</v>
      </c>
    </row>
  </sheetData>
  <mergeCells count="51">
    <mergeCell ref="A4:B4"/>
    <mergeCell ref="A46:E46"/>
    <mergeCell ref="A48:E48"/>
    <mergeCell ref="A20:A22"/>
    <mergeCell ref="A23:A25"/>
    <mergeCell ref="A26:A28"/>
    <mergeCell ref="A29:A31"/>
    <mergeCell ref="A32:A34"/>
    <mergeCell ref="A35:A37"/>
    <mergeCell ref="A38:A41"/>
    <mergeCell ref="A42:A45"/>
    <mergeCell ref="B20:B22"/>
    <mergeCell ref="B23:B25"/>
    <mergeCell ref="B26:B28"/>
    <mergeCell ref="B29:B31"/>
    <mergeCell ref="B32:B34"/>
    <mergeCell ref="B35:B37"/>
    <mergeCell ref="B38:B41"/>
    <mergeCell ref="B42:B45"/>
    <mergeCell ref="D20:D22"/>
    <mergeCell ref="D23:D25"/>
    <mergeCell ref="D26:D28"/>
    <mergeCell ref="D29:D31"/>
    <mergeCell ref="D32:D34"/>
    <mergeCell ref="D35:D37"/>
    <mergeCell ref="D38:D41"/>
    <mergeCell ref="D42:D45"/>
    <mergeCell ref="E20:E22"/>
    <mergeCell ref="E23:E25"/>
    <mergeCell ref="E26:E28"/>
    <mergeCell ref="E29:E31"/>
    <mergeCell ref="E32:E34"/>
    <mergeCell ref="E35:E37"/>
    <mergeCell ref="E38:E41"/>
    <mergeCell ref="E42:E45"/>
    <mergeCell ref="F20:F22"/>
    <mergeCell ref="F23:F25"/>
    <mergeCell ref="F26:F28"/>
    <mergeCell ref="F29:F31"/>
    <mergeCell ref="F32:F34"/>
    <mergeCell ref="F35:F37"/>
    <mergeCell ref="F38:F41"/>
    <mergeCell ref="F42:F45"/>
    <mergeCell ref="G20:G22"/>
    <mergeCell ref="G23:G25"/>
    <mergeCell ref="G26:G28"/>
    <mergeCell ref="G29:G31"/>
    <mergeCell ref="G32:G34"/>
    <mergeCell ref="G35:G37"/>
    <mergeCell ref="G38:G41"/>
    <mergeCell ref="G42:G45"/>
  </mergeCells>
  <pageMargins left="0.432638888888889" right="0.17" top="0.84" bottom="0.590277777777778" header="0.511805555555556" footer="0.196527777777778"/>
  <pageSetup paperSize="1" scale="55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D15" sqref="D1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7809523809524" style="1" customWidth="1"/>
    <col min="8" max="16384" width="9.1047619047619" style="1"/>
  </cols>
  <sheetData>
    <row r="4" spans="1:2">
      <c r="A4" s="3">
        <v>45936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83</v>
      </c>
      <c r="B7" s="3"/>
    </row>
    <row r="8" spans="1:2">
      <c r="A8" s="3" t="s">
        <v>84</v>
      </c>
      <c r="B8" s="3"/>
    </row>
    <row r="9" spans="1:2">
      <c r="A9" s="3" t="s">
        <v>85</v>
      </c>
      <c r="B9" s="3"/>
    </row>
    <row r="10" spans="1:1">
      <c r="A10" s="1" t="s">
        <v>86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87</v>
      </c>
    </row>
    <row r="19" ht="15" spans="3:3">
      <c r="C19" s="69"/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customFormat="1" ht="15" spans="1:7">
      <c r="A21" s="9">
        <v>1</v>
      </c>
      <c r="B21" s="9" t="s">
        <v>14</v>
      </c>
      <c r="C21" s="10" t="s">
        <v>15</v>
      </c>
      <c r="D21" s="11">
        <v>49995</v>
      </c>
      <c r="E21" s="12">
        <f>(D21*0.76)-4000</f>
        <v>33996.2</v>
      </c>
      <c r="F21" s="9" t="s">
        <v>16</v>
      </c>
      <c r="G21" s="13">
        <f>E21*A21</f>
        <v>33996.2</v>
      </c>
    </row>
    <row r="22" customFormat="1" ht="15" spans="1:7">
      <c r="A22" s="14"/>
      <c r="B22" s="14"/>
      <c r="C22" s="15" t="s">
        <v>17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18</v>
      </c>
      <c r="D23" s="21"/>
      <c r="E23" s="22"/>
      <c r="F23" s="19"/>
      <c r="G23" s="23"/>
    </row>
    <row r="24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SUM(G21:G23)</f>
        <v>33996.2</v>
      </c>
    </row>
    <row r="25" ht="15" spans="1:7">
      <c r="A25" s="54" t="s">
        <v>88</v>
      </c>
      <c r="B25" s="55"/>
      <c r="C25" s="56"/>
      <c r="D25" s="57"/>
      <c r="E25" s="21"/>
      <c r="F25" s="19" t="s">
        <v>16</v>
      </c>
      <c r="G25" s="58">
        <v>12220</v>
      </c>
    </row>
    <row r="26" customFormat="1" ht="15.75" spans="1:8">
      <c r="A26" s="49" t="s">
        <v>26</v>
      </c>
      <c r="B26" s="59"/>
      <c r="C26" s="59"/>
      <c r="D26" s="50"/>
      <c r="E26" s="51"/>
      <c r="F26" s="60" t="s">
        <v>16</v>
      </c>
      <c r="G26" s="53">
        <v>600</v>
      </c>
      <c r="H26" s="2"/>
    </row>
    <row r="27" ht="17.25" spans="1:7">
      <c r="A27" s="24" t="s">
        <v>89</v>
      </c>
      <c r="B27" s="38"/>
      <c r="C27" s="38"/>
      <c r="D27" s="25"/>
      <c r="E27" s="26"/>
      <c r="F27" s="39" t="s">
        <v>16</v>
      </c>
      <c r="G27" s="28">
        <f>SUM(G24:G26)</f>
        <v>46816.2</v>
      </c>
    </row>
    <row r="28" s="2" customFormat="1" ht="16.5" spans="1:7">
      <c r="A28" s="40"/>
      <c r="B28" s="40"/>
      <c r="C28" s="40"/>
      <c r="D28" s="40"/>
      <c r="E28" s="40"/>
      <c r="F28" s="85"/>
      <c r="G28" s="42"/>
    </row>
    <row r="29" spans="1:1">
      <c r="A29" s="1" t="s">
        <v>28</v>
      </c>
    </row>
    <row r="30" spans="2:2">
      <c r="B30" s="1" t="s">
        <v>29</v>
      </c>
    </row>
    <row r="32" spans="1:1">
      <c r="A32" s="1" t="s">
        <v>34</v>
      </c>
    </row>
    <row r="33" spans="2:2">
      <c r="B33" s="1" t="s">
        <v>35</v>
      </c>
    </row>
    <row r="35" spans="1:1">
      <c r="A35" s="1" t="s">
        <v>90</v>
      </c>
    </row>
    <row r="36" spans="2:2">
      <c r="B36" s="1" t="s">
        <v>91</v>
      </c>
    </row>
    <row r="37" spans="2:2">
      <c r="B37" s="1" t="s">
        <v>37</v>
      </c>
    </row>
    <row r="38" spans="2:2">
      <c r="B38" s="43" t="s">
        <v>92</v>
      </c>
    </row>
    <row r="39" spans="2:2">
      <c r="B39" s="61" t="s">
        <v>93</v>
      </c>
    </row>
    <row r="41" spans="2:2">
      <c r="B41" s="1" t="s">
        <v>38</v>
      </c>
    </row>
    <row r="43" spans="2:2">
      <c r="B43" s="1" t="s">
        <v>39</v>
      </c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72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5" spans="1:5">
      <c r="A65" s="1" t="s">
        <v>94</v>
      </c>
      <c r="D65" s="1" t="s">
        <v>51</v>
      </c>
      <c r="E65" s="1" t="s">
        <v>52</v>
      </c>
    </row>
    <row r="66" spans="1:5">
      <c r="A66" s="1" t="s">
        <v>65</v>
      </c>
      <c r="E66" s="1" t="s">
        <v>54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5"/>
  <sheetViews>
    <sheetView topLeftCell="A13" workbookViewId="0">
      <selection activeCell="A74" sqref="A74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3" ht="18" customHeight="1"/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105" t="s">
        <v>370</v>
      </c>
      <c r="B7" s="3"/>
    </row>
    <row r="8" spans="1:1">
      <c r="A8" s="105" t="s">
        <v>371</v>
      </c>
    </row>
    <row r="9" spans="1:1">
      <c r="A9" s="105" t="s">
        <v>372</v>
      </c>
    </row>
    <row r="10" spans="1:1">
      <c r="A10" s="105" t="s">
        <v>373</v>
      </c>
    </row>
    <row r="11" spans="1:1">
      <c r="A11" s="105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ht="25.5" customHeight="1" spans="1:1">
      <c r="A18" s="1" t="s">
        <v>6</v>
      </c>
    </row>
    <row r="19" ht="15" spans="2:3">
      <c r="B19" s="43"/>
      <c r="C19" s="4" t="s">
        <v>7</v>
      </c>
    </row>
    <row r="20" ht="26.25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pans="1:7">
      <c r="A21" s="9">
        <v>1</v>
      </c>
      <c r="B21" s="9" t="s">
        <v>14</v>
      </c>
      <c r="C21" s="29" t="s">
        <v>227</v>
      </c>
      <c r="D21" s="30">
        <v>36995</v>
      </c>
      <c r="E21" s="12">
        <f>(D21*0.76)-1200</f>
        <v>26916.2</v>
      </c>
      <c r="F21" s="9" t="s">
        <v>16</v>
      </c>
      <c r="G21" s="31">
        <f>E21*A21</f>
        <v>26916.2</v>
      </c>
    </row>
    <row r="22" spans="1:7">
      <c r="A22" s="14"/>
      <c r="B22" s="14"/>
      <c r="C22" s="32" t="s">
        <v>160</v>
      </c>
      <c r="D22" s="33"/>
      <c r="E22" s="17"/>
      <c r="F22" s="14"/>
      <c r="G22" s="34"/>
    </row>
    <row r="23" spans="1:7">
      <c r="A23" s="14"/>
      <c r="B23" s="14"/>
      <c r="C23" s="32" t="s">
        <v>228</v>
      </c>
      <c r="D23" s="33"/>
      <c r="E23" s="17"/>
      <c r="F23" s="14"/>
      <c r="G23" s="34"/>
    </row>
    <row r="24" ht="15" spans="1:7">
      <c r="A24" s="19"/>
      <c r="B24" s="19"/>
      <c r="C24" s="35" t="s">
        <v>229</v>
      </c>
      <c r="D24" s="36"/>
      <c r="E24" s="22"/>
      <c r="F24" s="19"/>
      <c r="G24" s="37"/>
    </row>
    <row r="25" ht="15" spans="1:7">
      <c r="A25" s="49" t="s">
        <v>26</v>
      </c>
      <c r="B25" s="50"/>
      <c r="C25" s="50"/>
      <c r="D25" s="50"/>
      <c r="E25" s="51"/>
      <c r="F25" s="60" t="s">
        <v>16</v>
      </c>
      <c r="G25" s="53">
        <v>600</v>
      </c>
    </row>
    <row r="26" ht="17.25" spans="1:7">
      <c r="A26" s="24" t="s">
        <v>27</v>
      </c>
      <c r="B26" s="38"/>
      <c r="C26" s="38"/>
      <c r="D26" s="25"/>
      <c r="E26" s="26"/>
      <c r="F26" s="27" t="s">
        <v>16</v>
      </c>
      <c r="G26" s="28">
        <f>SUM(G21:G25)</f>
        <v>27516.2</v>
      </c>
    </row>
    <row r="27" ht="16.5" spans="1:7">
      <c r="A27" s="40"/>
      <c r="B27" s="40"/>
      <c r="C27" s="40"/>
      <c r="D27" s="40"/>
      <c r="E27" s="40"/>
      <c r="F27" s="85"/>
      <c r="G27" s="42"/>
    </row>
    <row r="28" ht="15" spans="2:3">
      <c r="B28" s="43"/>
      <c r="C28" s="4" t="s">
        <v>55</v>
      </c>
    </row>
    <row r="29" ht="26.25" spans="1:7">
      <c r="A29" s="5" t="s">
        <v>8</v>
      </c>
      <c r="B29" s="5" t="s">
        <v>9</v>
      </c>
      <c r="C29" s="5" t="s">
        <v>10</v>
      </c>
      <c r="D29" s="5" t="s">
        <v>11</v>
      </c>
      <c r="E29" s="6" t="s">
        <v>12</v>
      </c>
      <c r="F29" s="7"/>
      <c r="G29" s="8" t="s">
        <v>13</v>
      </c>
    </row>
    <row r="30" spans="1:7">
      <c r="A30" s="9">
        <v>1</v>
      </c>
      <c r="B30" s="9" t="s">
        <v>14</v>
      </c>
      <c r="C30" s="29" t="s">
        <v>211</v>
      </c>
      <c r="D30" s="11">
        <v>43595</v>
      </c>
      <c r="E30" s="12">
        <f>(D30*0.76)-1800</f>
        <v>31332.2</v>
      </c>
      <c r="F30" s="9" t="s">
        <v>16</v>
      </c>
      <c r="G30" s="13">
        <f>E30*A30</f>
        <v>31332.2</v>
      </c>
    </row>
    <row r="31" spans="1:7">
      <c r="A31" s="14"/>
      <c r="B31" s="14"/>
      <c r="C31" s="32" t="s">
        <v>177</v>
      </c>
      <c r="D31" s="16"/>
      <c r="E31" s="17"/>
      <c r="F31" s="14"/>
      <c r="G31" s="18"/>
    </row>
    <row r="32" spans="1:7">
      <c r="A32" s="14"/>
      <c r="B32" s="14"/>
      <c r="C32" s="32" t="s">
        <v>212</v>
      </c>
      <c r="D32" s="16"/>
      <c r="E32" s="17"/>
      <c r="F32" s="14"/>
      <c r="G32" s="18"/>
    </row>
    <row r="33" ht="15" spans="1:7">
      <c r="A33" s="19"/>
      <c r="B33" s="19"/>
      <c r="C33" s="35" t="s">
        <v>213</v>
      </c>
      <c r="D33" s="21"/>
      <c r="E33" s="22"/>
      <c r="F33" s="19"/>
      <c r="G33" s="23"/>
    </row>
    <row r="34" ht="15" spans="1:7">
      <c r="A34" s="49" t="s">
        <v>26</v>
      </c>
      <c r="B34" s="50"/>
      <c r="C34" s="50"/>
      <c r="D34" s="50"/>
      <c r="E34" s="51"/>
      <c r="F34" s="60" t="s">
        <v>16</v>
      </c>
      <c r="G34" s="53">
        <v>600</v>
      </c>
    </row>
    <row r="35" ht="17.25" spans="1:7">
      <c r="A35" s="24" t="s">
        <v>27</v>
      </c>
      <c r="B35" s="38"/>
      <c r="C35" s="38"/>
      <c r="D35" s="25"/>
      <c r="E35" s="26"/>
      <c r="F35" s="27" t="s">
        <v>16</v>
      </c>
      <c r="G35" s="28">
        <f>SUM(G30:G34)</f>
        <v>31932.2</v>
      </c>
    </row>
    <row r="36" ht="16.5" spans="1:7">
      <c r="A36" s="40"/>
      <c r="B36" s="40"/>
      <c r="C36" s="40"/>
      <c r="D36" s="40"/>
      <c r="E36" s="40"/>
      <c r="F36" s="85"/>
      <c r="G36" s="42"/>
    </row>
    <row r="37" spans="1:1">
      <c r="A37" s="1" t="s">
        <v>28</v>
      </c>
    </row>
    <row r="38" spans="2:2">
      <c r="B38" s="1" t="s">
        <v>29</v>
      </c>
    </row>
    <row r="40" s="1" customFormat="1" spans="1:1">
      <c r="A40" s="1" t="s">
        <v>347</v>
      </c>
    </row>
    <row r="41" customFormat="1" ht="15" spans="1:2">
      <c r="A41" s="48"/>
      <c r="B41" s="1" t="s">
        <v>348</v>
      </c>
    </row>
    <row r="43" spans="1:1">
      <c r="A43" s="1" t="s">
        <v>30</v>
      </c>
    </row>
    <row r="44" spans="2:2">
      <c r="B44" s="1" t="s">
        <v>258</v>
      </c>
    </row>
    <row r="46" customFormat="1" ht="15" spans="1:7">
      <c r="A46" s="1" t="s">
        <v>34</v>
      </c>
      <c r="B46" s="1"/>
      <c r="C46" s="1"/>
      <c r="D46" s="1"/>
      <c r="E46" s="1"/>
      <c r="F46" s="1"/>
      <c r="G46" s="1"/>
    </row>
    <row r="47" s="2" customFormat="1" spans="1:7">
      <c r="A47" s="1"/>
      <c r="B47" s="1" t="s">
        <v>140</v>
      </c>
      <c r="C47" s="1"/>
      <c r="D47" s="1"/>
      <c r="E47" s="1"/>
      <c r="F47" s="1"/>
      <c r="G47" s="1"/>
    </row>
    <row r="49" spans="1:1">
      <c r="A49" s="1" t="s">
        <v>36</v>
      </c>
    </row>
    <row r="50" s="2" customFormat="1" spans="1:7">
      <c r="A50" s="1"/>
      <c r="B50" s="1" t="s">
        <v>37</v>
      </c>
      <c r="C50" s="1"/>
      <c r="D50" s="1"/>
      <c r="E50" s="1"/>
      <c r="F50" s="1"/>
      <c r="G50" s="1"/>
    </row>
    <row r="52" spans="2:2">
      <c r="B52" s="1" t="s">
        <v>38</v>
      </c>
    </row>
    <row r="54" spans="2:2">
      <c r="B54" s="1" t="s">
        <v>39</v>
      </c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196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359</v>
      </c>
      <c r="D74" s="1" t="s">
        <v>51</v>
      </c>
      <c r="E74" s="1" t="s">
        <v>52</v>
      </c>
    </row>
    <row r="75" spans="1:5">
      <c r="A75" s="1" t="s">
        <v>74</v>
      </c>
      <c r="E75" s="1" t="s">
        <v>54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629861111111111" header="0.5" footer="0.196527777777778"/>
  <pageSetup paperSize="1" scale="63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6" workbookViewId="0">
      <selection activeCell="E63" sqref="E6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57142857142857" style="1" customWidth="1"/>
    <col min="7" max="7" width="17.8857142857143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374</v>
      </c>
      <c r="B7" s="3"/>
    </row>
    <row r="8" spans="1:2">
      <c r="A8" s="3" t="s">
        <v>375</v>
      </c>
      <c r="B8" s="3"/>
    </row>
    <row r="9" spans="1:2">
      <c r="A9" s="3" t="s">
        <v>376</v>
      </c>
      <c r="B9" s="3"/>
    </row>
    <row r="10" spans="1:1">
      <c r="A10" s="3" t="s">
        <v>377</v>
      </c>
    </row>
    <row r="11" spans="1:1">
      <c r="A11" s="125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158</v>
      </c>
    </row>
    <row r="19" ht="15" customHeight="1" spans="2:3">
      <c r="B19" s="43"/>
      <c r="C19" s="69" t="s">
        <v>7</v>
      </c>
    </row>
    <row r="20" ht="26.25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pans="1:7">
      <c r="A21" s="9">
        <v>3</v>
      </c>
      <c r="B21" s="9" t="s">
        <v>14</v>
      </c>
      <c r="C21" s="10" t="s">
        <v>250</v>
      </c>
      <c r="D21" s="11">
        <v>33995</v>
      </c>
      <c r="E21" s="12">
        <f>(D21*0.76)-4000</f>
        <v>21836.2</v>
      </c>
      <c r="F21" s="9" t="s">
        <v>16</v>
      </c>
      <c r="G21" s="13">
        <f>E21*A21</f>
        <v>65508.6</v>
      </c>
    </row>
    <row r="22" spans="1:7">
      <c r="A22" s="14"/>
      <c r="B22" s="14"/>
      <c r="C22" s="15" t="s">
        <v>251</v>
      </c>
      <c r="D22" s="16"/>
      <c r="E22" s="17"/>
      <c r="F22" s="14"/>
      <c r="G22" s="18"/>
    </row>
    <row r="23" ht="15" spans="1:7">
      <c r="A23" s="19"/>
      <c r="B23" s="19"/>
      <c r="C23" s="20" t="s">
        <v>252</v>
      </c>
      <c r="D23" s="21"/>
      <c r="E23" s="22"/>
      <c r="F23" s="19"/>
      <c r="G23" s="23"/>
    </row>
    <row r="24" customFormat="1" ht="15" spans="1:7">
      <c r="A24" s="9">
        <v>2</v>
      </c>
      <c r="B24" s="9" t="s">
        <v>14</v>
      </c>
      <c r="C24" s="10" t="s">
        <v>314</v>
      </c>
      <c r="D24" s="11">
        <v>42995</v>
      </c>
      <c r="E24" s="12">
        <f>(D24*0.76)-4000</f>
        <v>28676.2</v>
      </c>
      <c r="F24" s="9" t="s">
        <v>16</v>
      </c>
      <c r="G24" s="13">
        <f>E24*A24</f>
        <v>57352.4</v>
      </c>
    </row>
    <row r="25" customFormat="1" ht="15" spans="1:7">
      <c r="A25" s="14"/>
      <c r="B25" s="14"/>
      <c r="C25" s="15" t="s">
        <v>251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60</v>
      </c>
      <c r="D26" s="21"/>
      <c r="E26" s="22"/>
      <c r="F26" s="19"/>
      <c r="G26" s="23"/>
    </row>
    <row r="27" customFormat="1" ht="15" spans="1:7">
      <c r="A27" s="9">
        <v>1</v>
      </c>
      <c r="B27" s="9" t="s">
        <v>14</v>
      </c>
      <c r="C27" s="10" t="s">
        <v>345</v>
      </c>
      <c r="D27" s="11">
        <v>50995</v>
      </c>
      <c r="E27" s="12">
        <f>(D27*0.76)-4000</f>
        <v>34756.2</v>
      </c>
      <c r="F27" s="9" t="s">
        <v>16</v>
      </c>
      <c r="G27" s="13">
        <f>E27*A27</f>
        <v>34756.2</v>
      </c>
    </row>
    <row r="28" customFormat="1" ht="15" spans="1:7">
      <c r="A28" s="14"/>
      <c r="B28" s="14"/>
      <c r="C28" s="15" t="s">
        <v>251</v>
      </c>
      <c r="D28" s="16"/>
      <c r="E28" s="17"/>
      <c r="F28" s="14"/>
      <c r="G28" s="18"/>
    </row>
    <row r="29" customFormat="1" ht="15.75" spans="1:7">
      <c r="A29" s="19"/>
      <c r="B29" s="19"/>
      <c r="C29" s="20" t="s">
        <v>346</v>
      </c>
      <c r="D29" s="21"/>
      <c r="E29" s="22"/>
      <c r="F29" s="19"/>
      <c r="G29" s="23"/>
    </row>
    <row r="30" customFormat="1" ht="15" spans="1:7">
      <c r="A30" s="9">
        <v>3</v>
      </c>
      <c r="B30" s="9" t="s">
        <v>14</v>
      </c>
      <c r="C30" s="10" t="s">
        <v>219</v>
      </c>
      <c r="D30" s="11">
        <v>113195</v>
      </c>
      <c r="E30" s="12">
        <f>(D30*0.76)-7000</f>
        <v>79028.2</v>
      </c>
      <c r="F30" s="9" t="s">
        <v>16</v>
      </c>
      <c r="G30" s="13">
        <f>E30*A30</f>
        <v>237084.6</v>
      </c>
    </row>
    <row r="31" customFormat="1" ht="15" spans="1:7">
      <c r="A31" s="14"/>
      <c r="B31" s="14"/>
      <c r="C31" s="15" t="s">
        <v>119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220</v>
      </c>
      <c r="D32" s="21"/>
      <c r="E32" s="22"/>
      <c r="F32" s="19"/>
      <c r="G32" s="23"/>
    </row>
    <row r="33" s="1" customFormat="1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SUM(G21:G32)</f>
        <v>394701.8</v>
      </c>
    </row>
    <row r="34" ht="15" spans="1:7">
      <c r="A34" s="54" t="s">
        <v>163</v>
      </c>
      <c r="B34" s="55"/>
      <c r="C34" s="56"/>
      <c r="D34" s="57"/>
      <c r="E34" s="21"/>
      <c r="F34" s="19" t="s">
        <v>16</v>
      </c>
      <c r="G34" s="58">
        <v>179700</v>
      </c>
    </row>
    <row r="35" customFormat="1" ht="15.75" spans="1:8">
      <c r="A35" s="49" t="s">
        <v>26</v>
      </c>
      <c r="B35" s="59"/>
      <c r="C35" s="59"/>
      <c r="D35" s="50"/>
      <c r="E35" s="51"/>
      <c r="F35" s="60" t="s">
        <v>16</v>
      </c>
      <c r="G35" s="53">
        <v>600</v>
      </c>
      <c r="H35" s="2"/>
    </row>
    <row r="36" ht="17.25" spans="1:7">
      <c r="A36" s="24" t="s">
        <v>89</v>
      </c>
      <c r="B36" s="38"/>
      <c r="C36" s="38"/>
      <c r="D36" s="25"/>
      <c r="E36" s="26"/>
      <c r="F36" s="39" t="s">
        <v>16</v>
      </c>
      <c r="G36" s="28">
        <f>SUM(G33:G35)</f>
        <v>575001.8</v>
      </c>
    </row>
    <row r="37" ht="16.5" spans="1:7">
      <c r="A37" s="40"/>
      <c r="B37" s="40"/>
      <c r="C37" s="40"/>
      <c r="D37" s="40"/>
      <c r="E37" s="40"/>
      <c r="F37" s="85"/>
      <c r="G37" s="42"/>
    </row>
    <row r="38" spans="1:1">
      <c r="A38" s="1" t="s">
        <v>28</v>
      </c>
    </row>
    <row r="39" spans="2:2">
      <c r="B39" s="1" t="s">
        <v>29</v>
      </c>
    </row>
    <row r="41" s="1" customFormat="1" spans="1:1">
      <c r="A41" s="1" t="s">
        <v>347</v>
      </c>
    </row>
    <row r="42" customFormat="1" ht="15" spans="1:2">
      <c r="A42" s="48"/>
      <c r="B42" s="1" t="s">
        <v>348</v>
      </c>
    </row>
    <row r="43" customFormat="1" ht="15" spans="1:2">
      <c r="A43" s="48"/>
      <c r="B43" s="1" t="s">
        <v>349</v>
      </c>
    </row>
    <row r="44" customFormat="1" ht="15" spans="1:3">
      <c r="A44" s="48"/>
      <c r="B44" s="61" t="s">
        <v>350</v>
      </c>
      <c r="C44" s="1"/>
    </row>
    <row r="46" spans="1:1">
      <c r="A46" s="1" t="s">
        <v>34</v>
      </c>
    </row>
    <row r="47" spans="2:2">
      <c r="B47" s="1" t="s">
        <v>35</v>
      </c>
    </row>
    <row r="48" spans="2:2">
      <c r="B48" s="1" t="s">
        <v>129</v>
      </c>
    </row>
    <row r="50" spans="1:1">
      <c r="A50" s="1" t="s">
        <v>36</v>
      </c>
    </row>
    <row r="51" spans="2:2">
      <c r="B51" s="1" t="s">
        <v>37</v>
      </c>
    </row>
    <row r="52" spans="2:2">
      <c r="B52" s="43" t="s">
        <v>92</v>
      </c>
    </row>
    <row r="54" spans="2:2">
      <c r="B54" s="1" t="s">
        <v>38</v>
      </c>
    </row>
    <row r="56" spans="2:2">
      <c r="B56" s="1" t="s">
        <v>39</v>
      </c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196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378</v>
      </c>
      <c r="D76" s="1" t="s">
        <v>51</v>
      </c>
      <c r="E76" s="1" t="s">
        <v>52</v>
      </c>
    </row>
    <row r="77" spans="1:5">
      <c r="A77" s="1" t="s">
        <v>74</v>
      </c>
      <c r="E77" s="1" t="s">
        <v>54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" workbookViewId="0">
      <selection activeCell="C68" sqref="C6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57142857142857" style="1" customWidth="1"/>
    <col min="7" max="7" width="17.8857142857143" style="1" customWidth="1"/>
    <col min="8" max="16384" width="9.1047619047619" style="1"/>
  </cols>
  <sheetData>
    <row r="4" spans="1:2">
      <c r="A4" s="3">
        <v>45952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374</v>
      </c>
      <c r="B7" s="3"/>
    </row>
    <row r="8" spans="1:2">
      <c r="A8" s="3" t="s">
        <v>375</v>
      </c>
      <c r="B8" s="3"/>
    </row>
    <row r="9" spans="1:2">
      <c r="A9" s="3" t="s">
        <v>376</v>
      </c>
      <c r="B9" s="3"/>
    </row>
    <row r="10" spans="1:1">
      <c r="A10" s="3" t="s">
        <v>377</v>
      </c>
    </row>
    <row r="11" spans="1:1">
      <c r="A11" s="125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158</v>
      </c>
    </row>
    <row r="19" ht="15" customHeight="1" spans="2:3">
      <c r="B19" s="43"/>
      <c r="C19" s="69" t="s">
        <v>55</v>
      </c>
    </row>
    <row r="20" ht="26.25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pans="1:7">
      <c r="A21" s="70">
        <v>3</v>
      </c>
      <c r="B21" s="70" t="s">
        <v>14</v>
      </c>
      <c r="C21" s="71" t="s">
        <v>61</v>
      </c>
      <c r="D21" s="72">
        <v>46595</v>
      </c>
      <c r="E21" s="73">
        <f>(D21*0.76)-7000</f>
        <v>28412.2</v>
      </c>
      <c r="F21" s="70" t="s">
        <v>16</v>
      </c>
      <c r="G21" s="74">
        <f>E21*A21</f>
        <v>85236.6</v>
      </c>
    </row>
    <row r="22" spans="1:7">
      <c r="A22" s="75"/>
      <c r="B22" s="75"/>
      <c r="C22" s="76" t="s">
        <v>57</v>
      </c>
      <c r="D22" s="77"/>
      <c r="E22" s="78"/>
      <c r="F22" s="75"/>
      <c r="G22" s="79"/>
    </row>
    <row r="23" ht="15" spans="1:7">
      <c r="A23" s="80"/>
      <c r="B23" s="80"/>
      <c r="C23" s="81" t="s">
        <v>62</v>
      </c>
      <c r="D23" s="82"/>
      <c r="E23" s="83"/>
      <c r="F23" s="80"/>
      <c r="G23" s="84"/>
    </row>
    <row r="24" customFormat="1" ht="15" spans="1:7">
      <c r="A24" s="9">
        <v>2</v>
      </c>
      <c r="B24" s="9" t="s">
        <v>14</v>
      </c>
      <c r="C24" s="10" t="s">
        <v>59</v>
      </c>
      <c r="D24" s="11">
        <v>59595</v>
      </c>
      <c r="E24" s="12">
        <f>(D24*0.76)-7000</f>
        <v>38292.2</v>
      </c>
      <c r="F24" s="9" t="s">
        <v>16</v>
      </c>
      <c r="G24" s="13">
        <f>E24*A24</f>
        <v>76584.4</v>
      </c>
    </row>
    <row r="25" customFormat="1" ht="15" spans="1:7">
      <c r="A25" s="14"/>
      <c r="B25" s="14"/>
      <c r="C25" s="15" t="s">
        <v>57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60</v>
      </c>
      <c r="D26" s="21"/>
      <c r="E26" s="22"/>
      <c r="F26" s="19"/>
      <c r="G26" s="23"/>
    </row>
    <row r="27" customFormat="1" ht="15" spans="1:7">
      <c r="A27" s="9">
        <v>1</v>
      </c>
      <c r="B27" s="9" t="s">
        <v>14</v>
      </c>
      <c r="C27" s="10" t="s">
        <v>56</v>
      </c>
      <c r="D27" s="11">
        <v>68995</v>
      </c>
      <c r="E27" s="12">
        <f>(D27*0.76)-7000</f>
        <v>45436.2</v>
      </c>
      <c r="F27" s="9" t="s">
        <v>16</v>
      </c>
      <c r="G27" s="13">
        <f>E27*A27</f>
        <v>45436.2</v>
      </c>
    </row>
    <row r="28" customFormat="1" ht="15" spans="1:7">
      <c r="A28" s="14"/>
      <c r="B28" s="14"/>
      <c r="C28" s="15" t="s">
        <v>57</v>
      </c>
      <c r="D28" s="16"/>
      <c r="E28" s="17"/>
      <c r="F28" s="14"/>
      <c r="G28" s="18"/>
    </row>
    <row r="29" customFormat="1" ht="15.75" spans="1:7">
      <c r="A29" s="19"/>
      <c r="B29" s="19"/>
      <c r="C29" s="20" t="s">
        <v>58</v>
      </c>
      <c r="D29" s="21"/>
      <c r="E29" s="22"/>
      <c r="F29" s="19"/>
      <c r="G29" s="23"/>
    </row>
    <row r="30" customFormat="1" ht="15" spans="1:7">
      <c r="A30" s="9">
        <v>3</v>
      </c>
      <c r="B30" s="9" t="s">
        <v>14</v>
      </c>
      <c r="C30" s="10" t="s">
        <v>219</v>
      </c>
      <c r="D30" s="11">
        <v>113195</v>
      </c>
      <c r="E30" s="12">
        <f>(D30*0.76)-7000</f>
        <v>79028.2</v>
      </c>
      <c r="F30" s="9" t="s">
        <v>16</v>
      </c>
      <c r="G30" s="13">
        <f>E30*A30</f>
        <v>237084.6</v>
      </c>
    </row>
    <row r="31" customFormat="1" ht="15" spans="1:7">
      <c r="A31" s="14"/>
      <c r="B31" s="14"/>
      <c r="C31" s="15" t="s">
        <v>119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220</v>
      </c>
      <c r="D32" s="21"/>
      <c r="E32" s="22"/>
      <c r="F32" s="19"/>
      <c r="G32" s="23"/>
    </row>
    <row r="33" s="1" customFormat="1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SUM(G21:G32)</f>
        <v>444341.8</v>
      </c>
    </row>
    <row r="34" ht="15" spans="1:7">
      <c r="A34" s="54" t="s">
        <v>163</v>
      </c>
      <c r="B34" s="55"/>
      <c r="C34" s="56"/>
      <c r="D34" s="57"/>
      <c r="E34" s="21"/>
      <c r="F34" s="19" t="s">
        <v>16</v>
      </c>
      <c r="G34" s="58">
        <v>179700</v>
      </c>
    </row>
    <row r="35" customFormat="1" ht="15.75" spans="1:8">
      <c r="A35" s="49" t="s">
        <v>26</v>
      </c>
      <c r="B35" s="59"/>
      <c r="C35" s="59"/>
      <c r="D35" s="50"/>
      <c r="E35" s="51"/>
      <c r="F35" s="60" t="s">
        <v>16</v>
      </c>
      <c r="G35" s="53">
        <v>600</v>
      </c>
      <c r="H35" s="2"/>
    </row>
    <row r="36" ht="17.25" spans="1:7">
      <c r="A36" s="24" t="s">
        <v>89</v>
      </c>
      <c r="B36" s="38"/>
      <c r="C36" s="38"/>
      <c r="D36" s="25"/>
      <c r="E36" s="26"/>
      <c r="F36" s="39" t="s">
        <v>16</v>
      </c>
      <c r="G36" s="28">
        <f>SUM(G33:G35)</f>
        <v>624641.8</v>
      </c>
    </row>
    <row r="37" ht="16.5" spans="1:7">
      <c r="A37" s="40"/>
      <c r="B37" s="40"/>
      <c r="C37" s="40"/>
      <c r="D37" s="40"/>
      <c r="E37" s="40"/>
      <c r="F37" s="85"/>
      <c r="G37" s="42"/>
    </row>
    <row r="38" spans="1:1">
      <c r="A38" s="1" t="s">
        <v>28</v>
      </c>
    </row>
    <row r="39" spans="2:2">
      <c r="B39" s="1" t="s">
        <v>29</v>
      </c>
    </row>
    <row r="41" s="1" customFormat="1" spans="1:1">
      <c r="A41" s="1" t="s">
        <v>347</v>
      </c>
    </row>
    <row r="42" customFormat="1" ht="15" spans="1:2">
      <c r="A42" s="48"/>
      <c r="B42" s="1" t="s">
        <v>348</v>
      </c>
    </row>
    <row r="43" customFormat="1" ht="15" spans="1:2">
      <c r="A43" s="48"/>
      <c r="B43" s="1" t="s">
        <v>349</v>
      </c>
    </row>
    <row r="44" customFormat="1" ht="15" spans="1:3">
      <c r="A44" s="48"/>
      <c r="B44" s="61" t="s">
        <v>350</v>
      </c>
      <c r="C44" s="1"/>
    </row>
    <row r="46" spans="1:1">
      <c r="A46" s="1" t="s">
        <v>34</v>
      </c>
    </row>
    <row r="47" spans="2:2">
      <c r="B47" s="1" t="s">
        <v>35</v>
      </c>
    </row>
    <row r="48" spans="2:2">
      <c r="B48" s="1" t="s">
        <v>129</v>
      </c>
    </row>
    <row r="50" spans="1:1">
      <c r="A50" s="1" t="s">
        <v>36</v>
      </c>
    </row>
    <row r="51" spans="2:2">
      <c r="B51" s="1" t="s">
        <v>37</v>
      </c>
    </row>
    <row r="52" spans="2:2">
      <c r="B52" s="43" t="s">
        <v>92</v>
      </c>
    </row>
    <row r="54" spans="2:2">
      <c r="B54" s="1" t="s">
        <v>38</v>
      </c>
    </row>
    <row r="56" spans="2:2">
      <c r="B56" s="1" t="s">
        <v>39</v>
      </c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196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378</v>
      </c>
      <c r="D76" s="1" t="s">
        <v>51</v>
      </c>
      <c r="E76" s="1" t="s">
        <v>52</v>
      </c>
    </row>
    <row r="77" spans="1:5">
      <c r="A77" s="1" t="s">
        <v>74</v>
      </c>
      <c r="E77" s="1" t="s">
        <v>54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5"/>
  <sheetViews>
    <sheetView topLeftCell="A61" workbookViewId="0">
      <selection activeCell="A84" sqref="A84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3" ht="18" customHeight="1"/>
    <row r="4" spans="1:2">
      <c r="A4" s="3">
        <v>45953</v>
      </c>
      <c r="B4" s="3"/>
    </row>
    <row r="5" spans="1:2">
      <c r="A5" s="3"/>
      <c r="B5" s="3"/>
    </row>
    <row r="6" spans="1:2">
      <c r="A6" s="3"/>
      <c r="B6" s="3"/>
    </row>
    <row r="7" spans="1:2">
      <c r="A7" s="105" t="s">
        <v>379</v>
      </c>
      <c r="B7" s="3"/>
    </row>
    <row r="8" spans="1:1">
      <c r="A8" s="105" t="s">
        <v>380</v>
      </c>
    </row>
    <row r="9" spans="1:1">
      <c r="A9" s="105" t="s">
        <v>381</v>
      </c>
    </row>
    <row r="10" spans="1:1">
      <c r="A10" s="10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ht="25.5" customHeight="1" spans="1:1">
      <c r="A17" s="1" t="s">
        <v>6</v>
      </c>
    </row>
    <row r="18" ht="15" spans="2:3">
      <c r="B18" s="43"/>
      <c r="C18" s="4"/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282</v>
      </c>
      <c r="D20" s="11">
        <v>109995</v>
      </c>
      <c r="E20" s="12">
        <f>D20*0.76</f>
        <v>83596.2</v>
      </c>
      <c r="F20" s="9" t="s">
        <v>16</v>
      </c>
      <c r="G20" s="13">
        <f>E20*A20</f>
        <v>167192.4</v>
      </c>
    </row>
    <row r="21" spans="1:7">
      <c r="A21" s="14"/>
      <c r="B21" s="14"/>
      <c r="C21" s="90" t="s">
        <v>283</v>
      </c>
      <c r="D21" s="16"/>
      <c r="E21" s="17"/>
      <c r="F21" s="14"/>
      <c r="G21" s="18"/>
    </row>
    <row r="22" ht="15" spans="1:7">
      <c r="A22" s="19"/>
      <c r="B22" s="19"/>
      <c r="C22" s="92" t="s">
        <v>284</v>
      </c>
      <c r="D22" s="21"/>
      <c r="E22" s="22"/>
      <c r="F22" s="19"/>
      <c r="G22" s="23"/>
    </row>
    <row r="23" spans="1:7">
      <c r="A23" s="9">
        <v>8</v>
      </c>
      <c r="B23" s="9" t="s">
        <v>14</v>
      </c>
      <c r="C23" s="88" t="s">
        <v>382</v>
      </c>
      <c r="D23" s="11">
        <v>10995</v>
      </c>
      <c r="E23" s="12">
        <f>D23*0.76</f>
        <v>8356.2</v>
      </c>
      <c r="F23" s="9" t="s">
        <v>16</v>
      </c>
      <c r="G23" s="13">
        <f>E23*A23</f>
        <v>66849.6</v>
      </c>
    </row>
    <row r="24" spans="1:7">
      <c r="A24" s="14"/>
      <c r="B24" s="14"/>
      <c r="C24" s="90" t="s">
        <v>286</v>
      </c>
      <c r="D24" s="16"/>
      <c r="E24" s="17"/>
      <c r="F24" s="14"/>
      <c r="G24" s="18"/>
    </row>
    <row r="25" ht="15" spans="1:7">
      <c r="A25" s="19"/>
      <c r="B25" s="19"/>
      <c r="C25" s="92" t="s">
        <v>383</v>
      </c>
      <c r="D25" s="21"/>
      <c r="E25" s="22"/>
      <c r="F25" s="19"/>
      <c r="G25" s="23"/>
    </row>
    <row r="26" spans="1:7">
      <c r="A26" s="9">
        <v>1</v>
      </c>
      <c r="B26" s="9" t="s">
        <v>14</v>
      </c>
      <c r="C26" s="10" t="s">
        <v>250</v>
      </c>
      <c r="D26" s="11">
        <v>33995</v>
      </c>
      <c r="E26" s="12">
        <f>(D26*0.76)-4000</f>
        <v>21836.2</v>
      </c>
      <c r="F26" s="9" t="s">
        <v>16</v>
      </c>
      <c r="G26" s="13">
        <f>E26*A26</f>
        <v>21836.2</v>
      </c>
    </row>
    <row r="27" spans="1:7">
      <c r="A27" s="14"/>
      <c r="B27" s="14"/>
      <c r="C27" s="15" t="s">
        <v>251</v>
      </c>
      <c r="D27" s="16"/>
      <c r="E27" s="17"/>
      <c r="F27" s="14"/>
      <c r="G27" s="18"/>
    </row>
    <row r="28" ht="15" spans="1:7">
      <c r="A28" s="19"/>
      <c r="B28" s="19"/>
      <c r="C28" s="20" t="s">
        <v>252</v>
      </c>
      <c r="D28" s="21"/>
      <c r="E28" s="22"/>
      <c r="F28" s="19"/>
      <c r="G28" s="23"/>
    </row>
    <row r="29" spans="1:7">
      <c r="A29" s="9">
        <v>4</v>
      </c>
      <c r="B29" s="9" t="s">
        <v>14</v>
      </c>
      <c r="C29" s="10" t="s">
        <v>24</v>
      </c>
      <c r="D29" s="11">
        <v>29995</v>
      </c>
      <c r="E29" s="12">
        <f>(D29*0.76)-4000</f>
        <v>18796.2</v>
      </c>
      <c r="F29" s="9" t="s">
        <v>16</v>
      </c>
      <c r="G29" s="13">
        <f>E29*A29</f>
        <v>75184.8</v>
      </c>
    </row>
    <row r="30" spans="1:7">
      <c r="A30" s="14"/>
      <c r="B30" s="14"/>
      <c r="C30" s="15" t="s">
        <v>20</v>
      </c>
      <c r="D30" s="16"/>
      <c r="E30" s="17"/>
      <c r="F30" s="14"/>
      <c r="G30" s="18"/>
    </row>
    <row r="31" ht="15" spans="1:7">
      <c r="A31" s="19"/>
      <c r="B31" s="19"/>
      <c r="C31" s="20" t="s">
        <v>25</v>
      </c>
      <c r="D31" s="21"/>
      <c r="E31" s="22"/>
      <c r="F31" s="19"/>
      <c r="G31" s="23"/>
    </row>
    <row r="32" spans="1:7">
      <c r="A32" s="9">
        <v>2</v>
      </c>
      <c r="B32" s="9" t="s">
        <v>14</v>
      </c>
      <c r="C32" s="10" t="s">
        <v>219</v>
      </c>
      <c r="D32" s="11">
        <v>113195</v>
      </c>
      <c r="E32" s="12">
        <f>(D32*0.76)-7000</f>
        <v>79028.2</v>
      </c>
      <c r="F32" s="9" t="s">
        <v>16</v>
      </c>
      <c r="G32" s="13">
        <f>E32*A32</f>
        <v>158056.4</v>
      </c>
    </row>
    <row r="33" spans="1:7">
      <c r="A33" s="14"/>
      <c r="B33" s="14"/>
      <c r="C33" s="15" t="s">
        <v>119</v>
      </c>
      <c r="D33" s="16"/>
      <c r="E33" s="17"/>
      <c r="F33" s="14"/>
      <c r="G33" s="18"/>
    </row>
    <row r="34" ht="15" spans="1:7">
      <c r="A34" s="19"/>
      <c r="B34" s="19"/>
      <c r="C34" s="20" t="s">
        <v>220</v>
      </c>
      <c r="D34" s="21"/>
      <c r="E34" s="22"/>
      <c r="F34" s="19"/>
      <c r="G34" s="23"/>
    </row>
    <row r="35" ht="15" spans="1:7">
      <c r="A35" s="49" t="s">
        <v>26</v>
      </c>
      <c r="B35" s="50"/>
      <c r="C35" s="50"/>
      <c r="D35" s="50"/>
      <c r="E35" s="51"/>
      <c r="F35" s="60" t="s">
        <v>16</v>
      </c>
      <c r="G35" s="53">
        <v>600</v>
      </c>
    </row>
    <row r="36" ht="17.25" spans="1:7">
      <c r="A36" s="24" t="s">
        <v>27</v>
      </c>
      <c r="B36" s="38"/>
      <c r="C36" s="38"/>
      <c r="D36" s="25"/>
      <c r="E36" s="26"/>
      <c r="F36" s="27" t="s">
        <v>16</v>
      </c>
      <c r="G36" s="28">
        <f>SUM(G20:G35)</f>
        <v>489719.4</v>
      </c>
    </row>
    <row r="37" ht="16.5" spans="1:7">
      <c r="A37" s="40"/>
      <c r="B37" s="40"/>
      <c r="C37" s="40"/>
      <c r="D37" s="40"/>
      <c r="E37" s="40"/>
      <c r="F37" s="85"/>
      <c r="G37" s="42"/>
    </row>
    <row r="38" spans="1:1">
      <c r="A38" s="1" t="s">
        <v>28</v>
      </c>
    </row>
    <row r="39" spans="2:2">
      <c r="B39" s="1" t="s">
        <v>29</v>
      </c>
    </row>
    <row r="41" s="1" customFormat="1" spans="1:1">
      <c r="A41" s="1" t="s">
        <v>347</v>
      </c>
    </row>
    <row r="42" customFormat="1" ht="15" spans="1:2">
      <c r="A42" s="48"/>
      <c r="B42" s="1" t="s">
        <v>348</v>
      </c>
    </row>
    <row r="44" spans="1:1">
      <c r="A44" s="1" t="s">
        <v>30</v>
      </c>
    </row>
    <row r="45" spans="2:2">
      <c r="B45" s="64" t="s">
        <v>384</v>
      </c>
    </row>
    <row r="46" spans="2:2">
      <c r="B46" s="65" t="s">
        <v>385</v>
      </c>
    </row>
    <row r="47" spans="2:2">
      <c r="B47" s="1" t="s">
        <v>386</v>
      </c>
    </row>
    <row r="48" spans="2:2">
      <c r="B48" s="1" t="s">
        <v>150</v>
      </c>
    </row>
    <row r="49" spans="2:2">
      <c r="B49" s="1" t="s">
        <v>32</v>
      </c>
    </row>
    <row r="50" spans="2:2">
      <c r="B50" s="1" t="s">
        <v>33</v>
      </c>
    </row>
    <row r="51" spans="2:2">
      <c r="B51" s="64" t="s">
        <v>387</v>
      </c>
    </row>
    <row r="52" spans="2:2">
      <c r="B52" s="63" t="s">
        <v>126</v>
      </c>
    </row>
    <row r="53" spans="2:2">
      <c r="B53" s="63" t="s">
        <v>127</v>
      </c>
    </row>
    <row r="55" customFormat="1" ht="15" spans="1:7">
      <c r="A55" s="1" t="s">
        <v>34</v>
      </c>
      <c r="B55" s="1"/>
      <c r="C55" s="1"/>
      <c r="D55" s="1"/>
      <c r="E55" s="1"/>
      <c r="F55" s="1"/>
      <c r="G55" s="1"/>
    </row>
    <row r="56" s="2" customFormat="1" spans="1:7">
      <c r="A56" s="1"/>
      <c r="B56" s="1" t="s">
        <v>290</v>
      </c>
      <c r="C56" s="1"/>
      <c r="D56" s="1"/>
      <c r="E56" s="1"/>
      <c r="F56" s="1"/>
      <c r="G56" s="1"/>
    </row>
    <row r="57" s="2" customFormat="1" spans="1:7">
      <c r="A57" s="1"/>
      <c r="B57" s="1" t="s">
        <v>35</v>
      </c>
      <c r="C57" s="1"/>
      <c r="D57" s="1"/>
      <c r="E57" s="1"/>
      <c r="F57" s="1"/>
      <c r="G57" s="1"/>
    </row>
    <row r="58" s="2" customFormat="1" spans="1:7">
      <c r="A58" s="1"/>
      <c r="B58" s="1" t="s">
        <v>129</v>
      </c>
      <c r="C58" s="1"/>
      <c r="D58" s="1"/>
      <c r="E58" s="1"/>
      <c r="F58" s="1"/>
      <c r="G58" s="1"/>
    </row>
    <row r="60" spans="1:1">
      <c r="A60" s="1" t="s">
        <v>36</v>
      </c>
    </row>
    <row r="61" s="2" customFormat="1" spans="1:7">
      <c r="A61" s="1"/>
      <c r="B61" s="1" t="s">
        <v>37</v>
      </c>
      <c r="C61" s="1"/>
      <c r="D61" s="1"/>
      <c r="E61" s="1"/>
      <c r="F61" s="1"/>
      <c r="G61" s="1"/>
    </row>
    <row r="63" spans="2:2">
      <c r="B63" s="1" t="s">
        <v>38</v>
      </c>
    </row>
    <row r="65" spans="2:2">
      <c r="B65" s="1" t="s">
        <v>39</v>
      </c>
    </row>
    <row r="69" spans="1:1">
      <c r="A69" s="1" t="s">
        <v>41</v>
      </c>
    </row>
    <row r="72" spans="1:1">
      <c r="A72" s="1" t="s">
        <v>42</v>
      </c>
    </row>
    <row r="73" spans="1:1">
      <c r="A73" s="1" t="s">
        <v>43</v>
      </c>
    </row>
    <row r="76" spans="1:4">
      <c r="A76" s="1" t="s">
        <v>196</v>
      </c>
      <c r="D76" s="1" t="s">
        <v>45</v>
      </c>
    </row>
    <row r="79" spans="1:4">
      <c r="A79" s="1" t="s">
        <v>46</v>
      </c>
      <c r="D79" s="1" t="s">
        <v>47</v>
      </c>
    </row>
    <row r="80" spans="1:4">
      <c r="A80" s="1" t="s">
        <v>48</v>
      </c>
      <c r="D80" s="1" t="s">
        <v>49</v>
      </c>
    </row>
    <row r="84" spans="1:5">
      <c r="A84" s="1" t="s">
        <v>388</v>
      </c>
      <c r="D84" s="1" t="s">
        <v>51</v>
      </c>
      <c r="E84" s="1" t="s">
        <v>52</v>
      </c>
    </row>
    <row r="85" spans="1:5">
      <c r="A85" s="1" t="s">
        <v>74</v>
      </c>
      <c r="E85" s="1" t="s">
        <v>54</v>
      </c>
    </row>
  </sheetData>
  <mergeCells count="33">
    <mergeCell ref="A4:B4"/>
    <mergeCell ref="A35:E35"/>
    <mergeCell ref="A36:E36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629861111111111" header="0.5" footer="0.196527777777778"/>
  <pageSetup paperSize="1" scale="57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3"/>
  <sheetViews>
    <sheetView topLeftCell="A16" workbookViewId="0">
      <selection activeCell="C11" sqref="C1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57142857142857" style="1" customWidth="1"/>
    <col min="7" max="7" width="17.8857142857143" style="1" customWidth="1"/>
    <col min="8" max="16384" width="9.1047619047619" style="1"/>
  </cols>
  <sheetData>
    <row r="3" ht="15" customHeight="1"/>
    <row r="4" spans="1:2">
      <c r="A4" s="3">
        <v>45953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208</v>
      </c>
      <c r="B7" s="3"/>
    </row>
    <row r="8" spans="1:2">
      <c r="A8" s="3" t="s">
        <v>209</v>
      </c>
      <c r="B8" s="3"/>
    </row>
    <row r="9" spans="1:1">
      <c r="A9" s="3" t="s">
        <v>210</v>
      </c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 t="s">
        <v>352</v>
      </c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189</v>
      </c>
      <c r="D20" s="11">
        <v>76595</v>
      </c>
      <c r="E20" s="12">
        <f>(D20*0.76)-7000</f>
        <v>51212.2</v>
      </c>
      <c r="F20" s="9" t="s">
        <v>16</v>
      </c>
      <c r="G20" s="13">
        <f>E20*A20</f>
        <v>51212.2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10" t="s">
        <v>56</v>
      </c>
      <c r="D23" s="11">
        <v>68995</v>
      </c>
      <c r="E23" s="12">
        <f>(D23*0.76)-7000</f>
        <v>45436.2</v>
      </c>
      <c r="F23" s="9" t="s">
        <v>16</v>
      </c>
      <c r="G23" s="13">
        <f>E23*A23</f>
        <v>45436.2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58</v>
      </c>
      <c r="D25" s="21"/>
      <c r="E25" s="22"/>
      <c r="F25" s="19"/>
      <c r="G25" s="23"/>
    </row>
    <row r="26" customFormat="1" ht="15" spans="1:7">
      <c r="A26" s="9">
        <v>1</v>
      </c>
      <c r="B26" s="9" t="s">
        <v>14</v>
      </c>
      <c r="C26" s="10" t="s">
        <v>59</v>
      </c>
      <c r="D26" s="11">
        <v>59595</v>
      </c>
      <c r="E26" s="12">
        <f>(D26*0.76)-7000</f>
        <v>38292.2</v>
      </c>
      <c r="F26" s="9" t="s">
        <v>16</v>
      </c>
      <c r="G26" s="13">
        <f>E26*A26</f>
        <v>38292.2</v>
      </c>
    </row>
    <row r="27" customFormat="1" ht="15" spans="1:7">
      <c r="A27" s="14"/>
      <c r="B27" s="14"/>
      <c r="C27" s="15" t="s">
        <v>57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60</v>
      </c>
      <c r="D28" s="21"/>
      <c r="E28" s="22"/>
      <c r="F28" s="19"/>
      <c r="G28" s="23"/>
    </row>
    <row r="29" s="1" customFormat="1" ht="17.25" spans="1:7">
      <c r="A29" s="24" t="s">
        <v>27</v>
      </c>
      <c r="B29" s="38"/>
      <c r="C29" s="38"/>
      <c r="D29" s="25"/>
      <c r="E29" s="26"/>
      <c r="F29" s="39" t="s">
        <v>16</v>
      </c>
      <c r="G29" s="28">
        <f>SUM(G20:G28)</f>
        <v>134940.6</v>
      </c>
    </row>
    <row r="30" ht="15" spans="1:7">
      <c r="A30" s="54" t="s">
        <v>163</v>
      </c>
      <c r="B30" s="55"/>
      <c r="C30" s="56"/>
      <c r="D30" s="57"/>
      <c r="E30" s="21"/>
      <c r="F30" s="19" t="s">
        <v>16</v>
      </c>
      <c r="G30" s="58">
        <v>51760</v>
      </c>
    </row>
    <row r="31" customFormat="1" ht="15.75" spans="1:8">
      <c r="A31" s="49" t="s">
        <v>26</v>
      </c>
      <c r="B31" s="59"/>
      <c r="C31" s="59"/>
      <c r="D31" s="50"/>
      <c r="E31" s="51"/>
      <c r="F31" s="60" t="s">
        <v>16</v>
      </c>
      <c r="G31" s="53">
        <v>600</v>
      </c>
      <c r="H31" s="2"/>
    </row>
    <row r="32" ht="17.25" spans="1:7">
      <c r="A32" s="24" t="s">
        <v>89</v>
      </c>
      <c r="B32" s="38"/>
      <c r="C32" s="38"/>
      <c r="D32" s="25"/>
      <c r="E32" s="26"/>
      <c r="F32" s="39" t="s">
        <v>16</v>
      </c>
      <c r="G32" s="28">
        <f>SUM(G29:G31)</f>
        <v>187300.6</v>
      </c>
    </row>
    <row r="33" ht="16.5" spans="1:7">
      <c r="A33" s="40"/>
      <c r="B33" s="40"/>
      <c r="C33" s="40"/>
      <c r="D33" s="40"/>
      <c r="E33" s="40"/>
      <c r="F33" s="85"/>
      <c r="G33" s="42"/>
    </row>
    <row r="34" spans="1:1">
      <c r="A34" s="1" t="s">
        <v>28</v>
      </c>
    </row>
    <row r="35" spans="2:2">
      <c r="B35" s="1" t="s">
        <v>29</v>
      </c>
    </row>
    <row r="37" s="1" customFormat="1" spans="1:1">
      <c r="A37" s="1" t="s">
        <v>347</v>
      </c>
    </row>
    <row r="38" customFormat="1" ht="15" spans="1:2">
      <c r="A38" s="48"/>
      <c r="B38" s="1" t="s">
        <v>348</v>
      </c>
    </row>
    <row r="39" customFormat="1" ht="15" spans="1:2">
      <c r="A39" s="48"/>
      <c r="B39" s="1" t="s">
        <v>349</v>
      </c>
    </row>
    <row r="40" customFormat="1" ht="15" spans="1:3">
      <c r="A40" s="48"/>
      <c r="B40" s="61" t="s">
        <v>350</v>
      </c>
      <c r="C40" s="1"/>
    </row>
    <row r="42" spans="1:1">
      <c r="A42" s="1" t="s">
        <v>34</v>
      </c>
    </row>
    <row r="43" spans="2:2">
      <c r="B43" s="1" t="s">
        <v>35</v>
      </c>
    </row>
    <row r="45" s="1" customFormat="1" spans="1:1">
      <c r="A45" s="1" t="s">
        <v>90</v>
      </c>
    </row>
    <row r="46" s="1" customFormat="1" spans="2:2">
      <c r="B46" s="1" t="s">
        <v>91</v>
      </c>
    </row>
    <row r="47" spans="2:2">
      <c r="B47" s="1" t="s">
        <v>37</v>
      </c>
    </row>
    <row r="48" spans="2:2">
      <c r="B48" s="43" t="s">
        <v>92</v>
      </c>
    </row>
    <row r="50" spans="2:2">
      <c r="B50" s="1" t="s">
        <v>38</v>
      </c>
    </row>
    <row r="52" spans="2:2">
      <c r="B52" s="1" t="s">
        <v>39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196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2" spans="1:5">
      <c r="A72" s="1" t="s">
        <v>389</v>
      </c>
      <c r="D72" s="1" t="s">
        <v>51</v>
      </c>
      <c r="E72" s="1" t="s">
        <v>52</v>
      </c>
    </row>
    <row r="73" spans="1:5">
      <c r="A73" s="1" t="s">
        <v>65</v>
      </c>
      <c r="E73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26" workbookViewId="0">
      <selection activeCell="C16" sqref="C16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45954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390</v>
      </c>
      <c r="B7" s="3"/>
    </row>
    <row r="8" spans="1:2">
      <c r="A8" s="1" t="s">
        <v>391</v>
      </c>
      <c r="B8" s="3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7" spans="1:1">
      <c r="A17" s="1" t="s">
        <v>6</v>
      </c>
    </row>
    <row r="18" s="2" customFormat="1" ht="15" spans="3:3">
      <c r="C18" s="69"/>
    </row>
    <row r="19" s="2" customFormat="1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="2" customFormat="1" spans="1:7">
      <c r="A20" s="9">
        <v>1</v>
      </c>
      <c r="B20" s="126" t="s">
        <v>14</v>
      </c>
      <c r="C20" s="29" t="s">
        <v>176</v>
      </c>
      <c r="D20" s="30">
        <v>32995</v>
      </c>
      <c r="E20" s="12">
        <f>(D20*0.76)-1300</f>
        <v>23776.2</v>
      </c>
      <c r="F20" s="9" t="s">
        <v>16</v>
      </c>
      <c r="G20" s="31">
        <f>E20*A20</f>
        <v>23776.2</v>
      </c>
    </row>
    <row r="21" s="2" customFormat="1" spans="1:7">
      <c r="A21" s="14"/>
      <c r="B21" s="127"/>
      <c r="C21" s="32" t="s">
        <v>177</v>
      </c>
      <c r="D21" s="33"/>
      <c r="E21" s="17"/>
      <c r="F21" s="14"/>
      <c r="G21" s="34"/>
    </row>
    <row r="22" s="2" customFormat="1" spans="1:7">
      <c r="A22" s="14"/>
      <c r="B22" s="127"/>
      <c r="C22" s="32" t="s">
        <v>178</v>
      </c>
      <c r="D22" s="33"/>
      <c r="E22" s="17"/>
      <c r="F22" s="14"/>
      <c r="G22" s="34"/>
    </row>
    <row r="23" s="2" customFormat="1" ht="15" spans="1:7">
      <c r="A23" s="19"/>
      <c r="B23" s="128"/>
      <c r="C23" s="35" t="s">
        <v>179</v>
      </c>
      <c r="D23" s="36"/>
      <c r="E23" s="22"/>
      <c r="F23" s="19"/>
      <c r="G23" s="37"/>
    </row>
    <row r="24" ht="15" spans="1:7">
      <c r="A24" s="49" t="s">
        <v>26</v>
      </c>
      <c r="B24" s="59"/>
      <c r="C24" s="59"/>
      <c r="D24" s="50"/>
      <c r="E24" s="51"/>
      <c r="F24" s="60" t="s">
        <v>16</v>
      </c>
      <c r="G24" s="53">
        <v>600</v>
      </c>
    </row>
    <row r="25" ht="17.25" spans="1:7">
      <c r="A25" s="24" t="s">
        <v>27</v>
      </c>
      <c r="B25" s="38"/>
      <c r="C25" s="38"/>
      <c r="D25" s="25"/>
      <c r="E25" s="26"/>
      <c r="F25" s="39" t="s">
        <v>16</v>
      </c>
      <c r="G25" s="28">
        <f>SUM(G20:G24)</f>
        <v>24376.2</v>
      </c>
    </row>
    <row r="26" s="2" customFormat="1" ht="16.5" spans="1:7">
      <c r="A26" s="40"/>
      <c r="B26" s="40"/>
      <c r="C26" s="40"/>
      <c r="D26" s="40"/>
      <c r="E26" s="40"/>
      <c r="F26" s="85"/>
      <c r="G26" s="42"/>
    </row>
    <row r="27" spans="1:1">
      <c r="A27" s="1" t="s">
        <v>28</v>
      </c>
    </row>
    <row r="28" spans="2:2">
      <c r="B28" s="1" t="s">
        <v>29</v>
      </c>
    </row>
    <row r="30" s="1" customFormat="1" spans="1:1">
      <c r="A30" s="1" t="s">
        <v>347</v>
      </c>
    </row>
    <row r="31" customFormat="1" ht="15" spans="1:2">
      <c r="A31" s="48"/>
      <c r="B31" s="1" t="s">
        <v>348</v>
      </c>
    </row>
    <row r="33" s="1" customFormat="1" spans="1:1">
      <c r="A33" s="1" t="s">
        <v>30</v>
      </c>
    </row>
    <row r="34" s="1" customFormat="1" spans="2:2">
      <c r="B34" s="1" t="s">
        <v>258</v>
      </c>
    </row>
    <row r="36" spans="1:1">
      <c r="A36" s="1" t="s">
        <v>34</v>
      </c>
    </row>
    <row r="37" spans="2:2">
      <c r="B37" s="1" t="s">
        <v>140</v>
      </c>
    </row>
    <row r="39" spans="1:1">
      <c r="A39" s="1" t="s">
        <v>70</v>
      </c>
    </row>
    <row r="40" spans="2:2">
      <c r="B40" s="1" t="s">
        <v>37</v>
      </c>
    </row>
    <row r="41" s="2" customFormat="1" spans="2:2">
      <c r="B41" s="86"/>
    </row>
    <row r="42" spans="2:2">
      <c r="B42" s="1" t="s">
        <v>38</v>
      </c>
    </row>
    <row r="44" spans="2:2">
      <c r="B44" s="1" t="s">
        <v>39</v>
      </c>
    </row>
    <row r="46" spans="2:2">
      <c r="B46" s="45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72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6" spans="1:5">
      <c r="A66" s="1" t="s">
        <v>392</v>
      </c>
      <c r="D66" s="1" t="s">
        <v>51</v>
      </c>
      <c r="E66" s="1" t="s">
        <v>52</v>
      </c>
    </row>
    <row r="67" spans="1:5">
      <c r="A67" s="1" t="s">
        <v>393</v>
      </c>
      <c r="E67" s="1" t="s">
        <v>54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786805555555556" bottom="0.629861111111111" header="0.5" footer="0.196527777777778"/>
  <pageSetup paperSize="1" scale="73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0"/>
  <sheetViews>
    <sheetView topLeftCell="A49" workbookViewId="0">
      <selection activeCell="A69" sqref="A69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45954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394</v>
      </c>
      <c r="B7" s="3"/>
    </row>
    <row r="8" spans="1:2">
      <c r="A8" s="3" t="s">
        <v>395</v>
      </c>
      <c r="B8" s="3"/>
    </row>
    <row r="9" spans="1:2">
      <c r="A9" s="3" t="s">
        <v>396</v>
      </c>
      <c r="B9" s="3"/>
    </row>
    <row r="10" spans="1:1">
      <c r="A10" s="125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8" ht="15" customHeight="1" spans="2:3">
      <c r="B18" s="43"/>
      <c r="C18" s="69"/>
    </row>
    <row r="19" ht="26.25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2</v>
      </c>
      <c r="B20" s="9" t="s">
        <v>14</v>
      </c>
      <c r="C20" s="10" t="s">
        <v>189</v>
      </c>
      <c r="D20" s="11">
        <v>76595</v>
      </c>
      <c r="E20" s="12">
        <f>(D20*0.76)-7000</f>
        <v>51212.2</v>
      </c>
      <c r="F20" s="9" t="s">
        <v>16</v>
      </c>
      <c r="G20" s="13">
        <f>E20*A20</f>
        <v>102424.4</v>
      </c>
    </row>
    <row r="21" spans="1:7">
      <c r="A21" s="14"/>
      <c r="B21" s="14"/>
      <c r="C21" s="15" t="s">
        <v>57</v>
      </c>
      <c r="D21" s="16"/>
      <c r="E21" s="17"/>
      <c r="F21" s="14"/>
      <c r="G21" s="18"/>
    </row>
    <row r="22" ht="1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14</v>
      </c>
      <c r="C23" s="10" t="s">
        <v>56</v>
      </c>
      <c r="D23" s="11">
        <v>68995</v>
      </c>
      <c r="E23" s="12">
        <f>(D23*0.76)-7000</f>
        <v>45436.2</v>
      </c>
      <c r="F23" s="9" t="s">
        <v>16</v>
      </c>
      <c r="G23" s="13">
        <f>E23*A23</f>
        <v>45436.2</v>
      </c>
    </row>
    <row r="24" customFormat="1" ht="15" spans="1:7">
      <c r="A24" s="14"/>
      <c r="B24" s="14"/>
      <c r="C24" s="15" t="s">
        <v>57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58</v>
      </c>
      <c r="D25" s="21"/>
      <c r="E25" s="22"/>
      <c r="F25" s="19"/>
      <c r="G25" s="23"/>
    </row>
    <row r="26" s="1" customFormat="1" ht="17.25" spans="1:7">
      <c r="A26" s="24" t="s">
        <v>27</v>
      </c>
      <c r="B26" s="38"/>
      <c r="C26" s="38"/>
      <c r="D26" s="25"/>
      <c r="E26" s="26"/>
      <c r="F26" s="39" t="s">
        <v>16</v>
      </c>
      <c r="G26" s="28">
        <f>SUM(G20:G25)</f>
        <v>147860.6</v>
      </c>
    </row>
    <row r="27" ht="15" spans="1:7">
      <c r="A27" s="54" t="s">
        <v>163</v>
      </c>
      <c r="B27" s="55"/>
      <c r="C27" s="56"/>
      <c r="D27" s="57"/>
      <c r="E27" s="21"/>
      <c r="F27" s="19" t="s">
        <v>16</v>
      </c>
      <c r="G27" s="58">
        <v>80250</v>
      </c>
    </row>
    <row r="28" customFormat="1" ht="15.75" spans="1:8">
      <c r="A28" s="49" t="s">
        <v>26</v>
      </c>
      <c r="B28" s="59"/>
      <c r="C28" s="59"/>
      <c r="D28" s="50"/>
      <c r="E28" s="51"/>
      <c r="F28" s="60" t="s">
        <v>16</v>
      </c>
      <c r="G28" s="53">
        <v>600</v>
      </c>
      <c r="H28" s="2"/>
    </row>
    <row r="29" ht="17.25" spans="1:7">
      <c r="A29" s="24" t="s">
        <v>89</v>
      </c>
      <c r="B29" s="38"/>
      <c r="C29" s="38"/>
      <c r="D29" s="25"/>
      <c r="E29" s="26"/>
      <c r="F29" s="39" t="s">
        <v>16</v>
      </c>
      <c r="G29" s="28">
        <f>SUM(G26:G28)</f>
        <v>228710.6</v>
      </c>
    </row>
    <row r="30" ht="16.5" spans="1:7">
      <c r="A30" s="40"/>
      <c r="B30" s="40"/>
      <c r="C30" s="40"/>
      <c r="D30" s="40"/>
      <c r="E30" s="40"/>
      <c r="F30" s="85"/>
      <c r="G30" s="42"/>
    </row>
    <row r="31" spans="1:1">
      <c r="A31" s="1" t="s">
        <v>28</v>
      </c>
    </row>
    <row r="32" spans="2:2">
      <c r="B32" s="1" t="s">
        <v>29</v>
      </c>
    </row>
    <row r="33" customFormat="1" ht="15" spans="1:2">
      <c r="A33" s="1"/>
      <c r="B33" s="1"/>
    </row>
    <row r="34" s="1" customFormat="1" spans="1:1">
      <c r="A34" s="1" t="s">
        <v>347</v>
      </c>
    </row>
    <row r="35" customFormat="1" ht="15" spans="1:2">
      <c r="A35" s="48"/>
      <c r="B35" s="1" t="s">
        <v>348</v>
      </c>
    </row>
    <row r="36" customFormat="1" ht="15" spans="1:2">
      <c r="A36" s="48"/>
      <c r="B36" s="1" t="s">
        <v>349</v>
      </c>
    </row>
    <row r="37" s="1" customFormat="1" spans="2:2">
      <c r="B37" s="61" t="s">
        <v>350</v>
      </c>
    </row>
    <row r="38" s="2" customFormat="1" spans="1:2">
      <c r="A38" s="1"/>
      <c r="B38" s="61"/>
    </row>
    <row r="39" spans="1:1">
      <c r="A39" s="1" t="s">
        <v>34</v>
      </c>
    </row>
    <row r="40" spans="2:2">
      <c r="B40" s="1" t="s">
        <v>35</v>
      </c>
    </row>
    <row r="42" spans="1:1">
      <c r="A42" s="1" t="s">
        <v>36</v>
      </c>
    </row>
    <row r="43" spans="2:2">
      <c r="B43" s="1" t="s">
        <v>37</v>
      </c>
    </row>
    <row r="44" spans="2:2">
      <c r="B44" s="43" t="s">
        <v>92</v>
      </c>
    </row>
    <row r="46" spans="2:2">
      <c r="B46" s="1" t="s">
        <v>38</v>
      </c>
    </row>
    <row r="48" spans="2:2">
      <c r="B48" s="1" t="s">
        <v>39</v>
      </c>
    </row>
    <row r="50" spans="2:2">
      <c r="B50" s="68" t="s">
        <v>397</v>
      </c>
    </row>
    <row r="54" spans="1:1">
      <c r="A54" s="1" t="s">
        <v>41</v>
      </c>
    </row>
    <row r="57" spans="1:1">
      <c r="A57" s="1" t="s">
        <v>42</v>
      </c>
    </row>
    <row r="58" spans="1:1">
      <c r="A58" s="1" t="s">
        <v>43</v>
      </c>
    </row>
    <row r="61" spans="1:4">
      <c r="A61" s="1" t="s">
        <v>196</v>
      </c>
      <c r="D61" s="1" t="s">
        <v>45</v>
      </c>
    </row>
    <row r="64" spans="1:4">
      <c r="A64" s="1" t="s">
        <v>46</v>
      </c>
      <c r="D64" s="1" t="s">
        <v>47</v>
      </c>
    </row>
    <row r="65" spans="1:4">
      <c r="A65" s="1" t="s">
        <v>48</v>
      </c>
      <c r="D65" s="1" t="s">
        <v>49</v>
      </c>
    </row>
    <row r="69" spans="1:5">
      <c r="A69" s="1" t="s">
        <v>398</v>
      </c>
      <c r="D69" s="1" t="s">
        <v>51</v>
      </c>
      <c r="E69" s="1" t="s">
        <v>52</v>
      </c>
    </row>
    <row r="70" spans="1:5">
      <c r="A70" s="1" t="s">
        <v>399</v>
      </c>
      <c r="E70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66" workbookViewId="0">
      <selection activeCell="A71" sqref="A7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88571428571429" style="1" customWidth="1"/>
    <col min="7" max="7" width="15.4380952380952" style="1" customWidth="1"/>
    <col min="8" max="16384" width="9.1047619047619" style="1"/>
  </cols>
  <sheetData>
    <row r="4" spans="1:2">
      <c r="A4" s="3">
        <v>45954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400</v>
      </c>
      <c r="B7" s="3"/>
    </row>
    <row r="8" spans="1:2">
      <c r="A8" s="1" t="s">
        <v>401</v>
      </c>
      <c r="B8" s="3"/>
    </row>
    <row r="9" spans="1:1">
      <c r="A9" s="1" t="s">
        <v>402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spans="3:3">
      <c r="C18" s="69" t="s">
        <v>7</v>
      </c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spans="1:7">
      <c r="A20" s="9">
        <v>1</v>
      </c>
      <c r="B20" s="9" t="s">
        <v>14</v>
      </c>
      <c r="C20" s="10" t="s">
        <v>314</v>
      </c>
      <c r="D20" s="11">
        <v>42995</v>
      </c>
      <c r="E20" s="12">
        <f>(D20*0.76)-4000</f>
        <v>28676.2</v>
      </c>
      <c r="F20" s="9" t="s">
        <v>16</v>
      </c>
      <c r="G20" s="13">
        <f>E20*A20</f>
        <v>28676.2</v>
      </c>
    </row>
    <row r="21" spans="1:7">
      <c r="A21" s="14"/>
      <c r="B21" s="14"/>
      <c r="C21" s="15" t="s">
        <v>251</v>
      </c>
      <c r="D21" s="16"/>
      <c r="E21" s="17"/>
      <c r="F21" s="14"/>
      <c r="G21" s="18"/>
    </row>
    <row r="22" ht="15" spans="1:7">
      <c r="A22" s="19"/>
      <c r="B22" s="19"/>
      <c r="C22" s="20" t="s">
        <v>60</v>
      </c>
      <c r="D22" s="21"/>
      <c r="E22" s="22"/>
      <c r="F22" s="19"/>
      <c r="G22" s="23"/>
    </row>
    <row r="23" ht="15" spans="1:7">
      <c r="A23" s="49" t="s">
        <v>26</v>
      </c>
      <c r="B23" s="59"/>
      <c r="C23" s="59"/>
      <c r="D23" s="50"/>
      <c r="E23" s="51"/>
      <c r="F23" s="60" t="s">
        <v>16</v>
      </c>
      <c r="G23" s="53">
        <v>600</v>
      </c>
    </row>
    <row r="24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SUM(G20:G23)</f>
        <v>29276.2</v>
      </c>
    </row>
    <row r="25" ht="16.5" spans="1:7">
      <c r="A25" s="40"/>
      <c r="B25" s="40"/>
      <c r="C25" s="40"/>
      <c r="D25" s="40"/>
      <c r="E25" s="40"/>
      <c r="F25" s="41"/>
      <c r="G25" s="42"/>
    </row>
    <row r="26" ht="15" spans="3:3">
      <c r="C26" s="69" t="s">
        <v>55</v>
      </c>
    </row>
    <row r="27" ht="25.5" customHeight="1" spans="1:7">
      <c r="A27" s="5" t="s">
        <v>8</v>
      </c>
      <c r="B27" s="5" t="s">
        <v>9</v>
      </c>
      <c r="C27" s="5" t="s">
        <v>10</v>
      </c>
      <c r="D27" s="5" t="s">
        <v>11</v>
      </c>
      <c r="E27" s="6" t="s">
        <v>12</v>
      </c>
      <c r="F27" s="7"/>
      <c r="G27" s="8" t="s">
        <v>13</v>
      </c>
    </row>
    <row r="28" spans="1:7">
      <c r="A28" s="9">
        <v>1</v>
      </c>
      <c r="B28" s="9" t="s">
        <v>14</v>
      </c>
      <c r="C28" s="10" t="s">
        <v>59</v>
      </c>
      <c r="D28" s="11">
        <v>59595</v>
      </c>
      <c r="E28" s="12">
        <f>(D28*0.76)-7000</f>
        <v>38292.2</v>
      </c>
      <c r="F28" s="9" t="s">
        <v>16</v>
      </c>
      <c r="G28" s="13">
        <f>E28*A28</f>
        <v>38292.2</v>
      </c>
    </row>
    <row r="29" spans="1:7">
      <c r="A29" s="14"/>
      <c r="B29" s="14"/>
      <c r="C29" s="15" t="s">
        <v>57</v>
      </c>
      <c r="D29" s="16"/>
      <c r="E29" s="17"/>
      <c r="F29" s="14"/>
      <c r="G29" s="18"/>
    </row>
    <row r="30" ht="15" spans="1:7">
      <c r="A30" s="19"/>
      <c r="B30" s="19"/>
      <c r="C30" s="20" t="s">
        <v>60</v>
      </c>
      <c r="D30" s="21"/>
      <c r="E30" s="22"/>
      <c r="F30" s="19"/>
      <c r="G30" s="23"/>
    </row>
    <row r="31" ht="15" spans="1:7">
      <c r="A31" s="49" t="s">
        <v>26</v>
      </c>
      <c r="B31" s="59"/>
      <c r="C31" s="59"/>
      <c r="D31" s="50"/>
      <c r="E31" s="51"/>
      <c r="F31" s="60" t="s">
        <v>16</v>
      </c>
      <c r="G31" s="53">
        <v>600</v>
      </c>
    </row>
    <row r="32" ht="17.25" spans="1:7">
      <c r="A32" s="24" t="s">
        <v>27</v>
      </c>
      <c r="B32" s="38"/>
      <c r="C32" s="38"/>
      <c r="D32" s="25"/>
      <c r="E32" s="26"/>
      <c r="F32" s="39" t="s">
        <v>16</v>
      </c>
      <c r="G32" s="28">
        <f>SUM(G28:G31)</f>
        <v>38892.2</v>
      </c>
    </row>
    <row r="33" ht="16.5" spans="1:7">
      <c r="A33" s="40"/>
      <c r="B33" s="40"/>
      <c r="C33" s="40"/>
      <c r="D33" s="40"/>
      <c r="E33" s="40"/>
      <c r="F33" s="41"/>
      <c r="G33" s="42"/>
    </row>
    <row r="34" spans="1:1">
      <c r="A34" s="1" t="s">
        <v>28</v>
      </c>
    </row>
    <row r="35" spans="2:2">
      <c r="B35" s="1" t="s">
        <v>29</v>
      </c>
    </row>
    <row r="37" spans="1:1">
      <c r="A37" s="1" t="s">
        <v>30</v>
      </c>
    </row>
    <row r="38" spans="2:2">
      <c r="B38" s="1" t="s">
        <v>31</v>
      </c>
    </row>
    <row r="39" spans="2:2">
      <c r="B39" s="1" t="s">
        <v>32</v>
      </c>
    </row>
    <row r="40" spans="2:2">
      <c r="B40" s="1" t="s">
        <v>33</v>
      </c>
    </row>
    <row r="42" spans="1:1">
      <c r="A42" s="1" t="s">
        <v>34</v>
      </c>
    </row>
    <row r="43" spans="2:2">
      <c r="B43" s="1" t="s">
        <v>35</v>
      </c>
    </row>
    <row r="44" s="2" customFormat="1"/>
    <row r="45" spans="1:1">
      <c r="A45" s="1" t="s">
        <v>36</v>
      </c>
    </row>
    <row r="46" spans="2:2">
      <c r="B46" s="1" t="s">
        <v>37</v>
      </c>
    </row>
    <row r="48" spans="2:2">
      <c r="B48" s="1" t="s">
        <v>38</v>
      </c>
    </row>
    <row r="50" spans="2:2">
      <c r="B50" s="1" t="s">
        <v>39</v>
      </c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72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403</v>
      </c>
      <c r="D71" s="1" t="s">
        <v>51</v>
      </c>
      <c r="E71" s="1" t="s">
        <v>52</v>
      </c>
    </row>
    <row r="72" spans="1:5">
      <c r="A72" s="1" t="s">
        <v>404</v>
      </c>
      <c r="E72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49" workbookViewId="0">
      <selection activeCell="A66" sqref="A66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45957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327</v>
      </c>
      <c r="B7" s="3"/>
    </row>
    <row r="8" spans="1:1">
      <c r="A8" s="3" t="s">
        <v>2</v>
      </c>
    </row>
    <row r="10" spans="1:1">
      <c r="A10" s="125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ht="25.5" customHeight="1" spans="1:1">
      <c r="A16" s="1" t="s">
        <v>6</v>
      </c>
    </row>
    <row r="17" ht="15" spans="2:3">
      <c r="B17" s="43"/>
      <c r="C17" s="4"/>
    </row>
    <row r="18" ht="26.25" spans="1:7">
      <c r="A18" s="5" t="s">
        <v>8</v>
      </c>
      <c r="B18" s="5" t="s">
        <v>9</v>
      </c>
      <c r="C18" s="5" t="s">
        <v>10</v>
      </c>
      <c r="D18" s="5" t="s">
        <v>11</v>
      </c>
      <c r="E18" s="6" t="s">
        <v>12</v>
      </c>
      <c r="F18" s="7"/>
      <c r="G18" s="8" t="s">
        <v>13</v>
      </c>
    </row>
    <row r="19" spans="1:7">
      <c r="A19" s="9">
        <v>2</v>
      </c>
      <c r="B19" s="9" t="s">
        <v>14</v>
      </c>
      <c r="C19" s="10" t="s">
        <v>219</v>
      </c>
      <c r="D19" s="11">
        <v>113195</v>
      </c>
      <c r="E19" s="12">
        <f>(D19*0.76)-7000</f>
        <v>79028.2</v>
      </c>
      <c r="F19" s="9" t="s">
        <v>16</v>
      </c>
      <c r="G19" s="13">
        <f>E19*A19</f>
        <v>158056.4</v>
      </c>
    </row>
    <row r="20" spans="1:7">
      <c r="A20" s="14"/>
      <c r="B20" s="14"/>
      <c r="C20" s="15" t="s">
        <v>119</v>
      </c>
      <c r="D20" s="16"/>
      <c r="E20" s="17"/>
      <c r="F20" s="14"/>
      <c r="G20" s="18"/>
    </row>
    <row r="21" ht="15" spans="1:7">
      <c r="A21" s="19"/>
      <c r="B21" s="19"/>
      <c r="C21" s="20" t="s">
        <v>220</v>
      </c>
      <c r="D21" s="21"/>
      <c r="E21" s="22"/>
      <c r="F21" s="19"/>
      <c r="G21" s="23"/>
    </row>
    <row r="22" ht="15" spans="1:7">
      <c r="A22" s="49" t="s">
        <v>26</v>
      </c>
      <c r="B22" s="50"/>
      <c r="C22" s="50"/>
      <c r="D22" s="50"/>
      <c r="E22" s="51"/>
      <c r="F22" s="60" t="s">
        <v>16</v>
      </c>
      <c r="G22" s="53">
        <v>600</v>
      </c>
    </row>
    <row r="23" ht="17.25" spans="1:7">
      <c r="A23" s="24" t="s">
        <v>27</v>
      </c>
      <c r="B23" s="38"/>
      <c r="C23" s="38"/>
      <c r="D23" s="25"/>
      <c r="E23" s="26"/>
      <c r="F23" s="27" t="s">
        <v>16</v>
      </c>
      <c r="G23" s="28">
        <f>SUM(G19:G22)</f>
        <v>158656.4</v>
      </c>
    </row>
    <row r="24" ht="16.5" spans="1:7">
      <c r="A24" s="40"/>
      <c r="B24" s="40"/>
      <c r="C24" s="40"/>
      <c r="D24" s="40"/>
      <c r="E24" s="40"/>
      <c r="F24" s="85"/>
      <c r="G24" s="42"/>
    </row>
    <row r="25" spans="1:1">
      <c r="A25" s="1" t="s">
        <v>28</v>
      </c>
    </row>
    <row r="26" spans="2:2">
      <c r="B26" s="1" t="s">
        <v>29</v>
      </c>
    </row>
    <row r="28" s="1" customFormat="1" spans="1:1">
      <c r="A28" s="1" t="s">
        <v>347</v>
      </c>
    </row>
    <row r="29" customFormat="1" ht="15" spans="1:2">
      <c r="A29" s="48"/>
      <c r="B29" s="1" t="s">
        <v>348</v>
      </c>
    </row>
    <row r="31" spans="1:1">
      <c r="A31" s="1" t="s">
        <v>30</v>
      </c>
    </row>
    <row r="32" spans="2:2">
      <c r="B32" s="62" t="s">
        <v>405</v>
      </c>
    </row>
    <row r="33" spans="2:2">
      <c r="B33" s="63" t="s">
        <v>126</v>
      </c>
    </row>
    <row r="34" spans="2:2">
      <c r="B34" s="63" t="s">
        <v>127</v>
      </c>
    </row>
    <row r="36" customFormat="1" ht="15" spans="1:7">
      <c r="A36" s="1" t="s">
        <v>34</v>
      </c>
      <c r="B36" s="1"/>
      <c r="C36" s="1"/>
      <c r="D36" s="1"/>
      <c r="E36" s="1"/>
      <c r="F36" s="1"/>
      <c r="G36" s="1"/>
    </row>
    <row r="37" s="2" customFormat="1" spans="1:7">
      <c r="A37" s="1"/>
      <c r="B37" s="1" t="s">
        <v>129</v>
      </c>
      <c r="C37" s="1"/>
      <c r="D37" s="1"/>
      <c r="E37" s="1"/>
      <c r="F37" s="1"/>
      <c r="G37" s="1"/>
    </row>
    <row r="39" spans="1:1">
      <c r="A39" s="1" t="s">
        <v>36</v>
      </c>
    </row>
    <row r="40" s="2" customFormat="1" spans="1:7">
      <c r="A40" s="1"/>
      <c r="B40" s="1" t="s">
        <v>37</v>
      </c>
      <c r="C40" s="1"/>
      <c r="D40" s="1"/>
      <c r="E40" s="1"/>
      <c r="F40" s="1"/>
      <c r="G40" s="1"/>
    </row>
    <row r="42" spans="2:2">
      <c r="B42" s="1" t="s">
        <v>38</v>
      </c>
    </row>
    <row r="44" spans="2:2">
      <c r="B44" s="1" t="s">
        <v>39</v>
      </c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196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6" spans="1:5">
      <c r="A66" s="1" t="s">
        <v>406</v>
      </c>
      <c r="D66" s="1" t="s">
        <v>51</v>
      </c>
      <c r="E66" s="1" t="s">
        <v>52</v>
      </c>
    </row>
    <row r="67" spans="1:5">
      <c r="A67" s="1" t="s">
        <v>65</v>
      </c>
      <c r="E67" s="1" t="s">
        <v>54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629861111111111" header="0.5" footer="0.196527777777778"/>
  <pageSetup paperSize="1" scale="72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zoomScaleSheetLayoutView="60" topLeftCell="A48" workbookViewId="0">
      <selection activeCell="A64" sqref="A64"/>
    </sheetView>
  </sheetViews>
  <sheetFormatPr defaultColWidth="9.1047619047619" defaultRowHeight="14.25" outlineLevelCol="7"/>
  <cols>
    <col min="1" max="1" width="6.55238095238095" style="100" customWidth="1"/>
    <col min="2" max="2" width="10.7142857142857" style="100" customWidth="1"/>
    <col min="3" max="3" width="45.1428571428571" style="100" customWidth="1"/>
    <col min="4" max="5" width="12.552380952381" style="100" customWidth="1"/>
    <col min="6" max="6" width="16.1047619047619" style="100" customWidth="1"/>
    <col min="7" max="7" width="5.66666666666667" style="100" customWidth="1"/>
    <col min="8" max="8" width="17.8571428571429" style="100" customWidth="1"/>
    <col min="9" max="16384" width="9.1047619047619" style="100"/>
  </cols>
  <sheetData>
    <row r="4" spans="1:2">
      <c r="A4" s="3">
        <v>45959</v>
      </c>
      <c r="B4" s="3"/>
    </row>
    <row r="5" spans="1:2">
      <c r="A5" s="105"/>
      <c r="B5" s="105"/>
    </row>
    <row r="6" spans="1:2">
      <c r="A6" s="105"/>
      <c r="B6" s="105"/>
    </row>
    <row r="7" spans="1:1">
      <c r="A7" s="100" t="s">
        <v>407</v>
      </c>
    </row>
    <row r="8" spans="1:1">
      <c r="A8" s="100" t="s">
        <v>408</v>
      </c>
    </row>
    <row r="9" spans="1:1">
      <c r="A9" s="100" t="s">
        <v>409</v>
      </c>
    </row>
    <row r="12" spans="1:1">
      <c r="A12" s="100" t="s">
        <v>3</v>
      </c>
    </row>
    <row r="14" spans="2:2">
      <c r="B14" s="100" t="s">
        <v>4</v>
      </c>
    </row>
    <row r="15" spans="2:2">
      <c r="B15" s="100" t="s">
        <v>5</v>
      </c>
    </row>
    <row r="18" spans="1:1">
      <c r="A18" s="100" t="s">
        <v>6</v>
      </c>
    </row>
    <row r="19" ht="15"/>
    <row r="20" ht="25.5" customHeight="1" spans="1:8">
      <c r="A20" s="106" t="s">
        <v>8</v>
      </c>
      <c r="B20" s="106" t="s">
        <v>9</v>
      </c>
      <c r="C20" s="106" t="s">
        <v>10</v>
      </c>
      <c r="D20" s="106" t="s">
        <v>11</v>
      </c>
      <c r="E20" s="106" t="s">
        <v>272</v>
      </c>
      <c r="F20" s="107" t="s">
        <v>12</v>
      </c>
      <c r="G20" s="108"/>
      <c r="H20" s="109" t="s">
        <v>13</v>
      </c>
    </row>
    <row r="21" spans="1:8">
      <c r="A21" s="70">
        <v>1</v>
      </c>
      <c r="B21" s="70" t="s">
        <v>14</v>
      </c>
      <c r="C21" s="88" t="s">
        <v>76</v>
      </c>
      <c r="D21" s="72">
        <v>14995</v>
      </c>
      <c r="E21" s="73">
        <f>D21/1.12</f>
        <v>13388.3928571429</v>
      </c>
      <c r="F21" s="73">
        <f>(E21*0.7)</f>
        <v>9371.875</v>
      </c>
      <c r="G21" s="70" t="s">
        <v>16</v>
      </c>
      <c r="H21" s="94">
        <f>F21*A21</f>
        <v>9371.875</v>
      </c>
    </row>
    <row r="22" spans="1:8">
      <c r="A22" s="75"/>
      <c r="B22" s="75"/>
      <c r="C22" s="90" t="s">
        <v>77</v>
      </c>
      <c r="D22" s="77"/>
      <c r="E22" s="78"/>
      <c r="F22" s="78"/>
      <c r="G22" s="75"/>
      <c r="H22" s="96"/>
    </row>
    <row r="23" spans="1:8">
      <c r="A23" s="75"/>
      <c r="B23" s="75"/>
      <c r="C23" s="90" t="s">
        <v>78</v>
      </c>
      <c r="D23" s="77"/>
      <c r="E23" s="78"/>
      <c r="F23" s="78"/>
      <c r="G23" s="75"/>
      <c r="H23" s="96"/>
    </row>
    <row r="24" ht="15" spans="1:8">
      <c r="A24" s="80"/>
      <c r="B24" s="80"/>
      <c r="C24" s="92" t="s">
        <v>79</v>
      </c>
      <c r="D24" s="82"/>
      <c r="E24" s="83"/>
      <c r="F24" s="83"/>
      <c r="G24" s="80"/>
      <c r="H24" s="98"/>
    </row>
    <row r="25" ht="15" spans="1:8">
      <c r="A25" s="110" t="s">
        <v>26</v>
      </c>
      <c r="B25" s="111"/>
      <c r="C25" s="111"/>
      <c r="D25" s="112"/>
      <c r="E25" s="112"/>
      <c r="F25" s="113"/>
      <c r="G25" s="114" t="s">
        <v>16</v>
      </c>
      <c r="H25" s="115">
        <v>1000</v>
      </c>
    </row>
    <row r="26" ht="17.25" spans="1:8">
      <c r="A26" s="116" t="s">
        <v>27</v>
      </c>
      <c r="B26" s="117"/>
      <c r="C26" s="117"/>
      <c r="D26" s="118"/>
      <c r="E26" s="118"/>
      <c r="F26" s="119"/>
      <c r="G26" s="120" t="s">
        <v>16</v>
      </c>
      <c r="H26" s="121">
        <f>SUM(H21:H25)</f>
        <v>10371.875</v>
      </c>
    </row>
    <row r="27" ht="16.5" spans="1:8">
      <c r="A27" s="122"/>
      <c r="B27" s="122"/>
      <c r="C27" s="122"/>
      <c r="D27" s="122"/>
      <c r="E27" s="122"/>
      <c r="F27" s="122"/>
      <c r="G27" s="123"/>
      <c r="H27" s="124"/>
    </row>
    <row r="28" spans="1:1">
      <c r="A28" s="100" t="s">
        <v>28</v>
      </c>
    </row>
    <row r="29" spans="2:2">
      <c r="B29" s="100" t="s">
        <v>29</v>
      </c>
    </row>
    <row r="31" s="1" customFormat="1" spans="1:1">
      <c r="A31" s="1" t="s">
        <v>347</v>
      </c>
    </row>
    <row r="32" customFormat="1" ht="15" spans="1:2">
      <c r="A32" s="48"/>
      <c r="B32" s="1" t="s">
        <v>348</v>
      </c>
    </row>
    <row r="34" spans="1:1">
      <c r="A34" s="100" t="s">
        <v>34</v>
      </c>
    </row>
    <row r="35" s="100" customFormat="1" spans="2:2">
      <c r="B35" s="1" t="s">
        <v>80</v>
      </c>
    </row>
    <row r="36" s="104" customFormat="1" spans="2:2">
      <c r="B36" s="100"/>
    </row>
    <row r="37" spans="1:1">
      <c r="A37" s="100" t="s">
        <v>36</v>
      </c>
    </row>
    <row r="38" spans="2:2">
      <c r="B38" s="1" t="s">
        <v>273</v>
      </c>
    </row>
    <row r="40" spans="2:2">
      <c r="B40" s="100" t="s">
        <v>38</v>
      </c>
    </row>
    <row r="42" spans="2:2">
      <c r="B42" s="100" t="s">
        <v>39</v>
      </c>
    </row>
    <row r="47" spans="1:1">
      <c r="A47" s="100" t="s">
        <v>41</v>
      </c>
    </row>
    <row r="50" spans="1:1">
      <c r="A50" s="100" t="s">
        <v>42</v>
      </c>
    </row>
    <row r="51" spans="1:1">
      <c r="A51" s="100" t="s">
        <v>43</v>
      </c>
    </row>
    <row r="55" spans="1:4">
      <c r="A55" s="100" t="s">
        <v>44</v>
      </c>
      <c r="D55" s="100" t="s">
        <v>45</v>
      </c>
    </row>
    <row r="58" spans="1:4">
      <c r="A58" s="100" t="s">
        <v>46</v>
      </c>
      <c r="D58" s="100" t="s">
        <v>47</v>
      </c>
    </row>
    <row r="59" spans="1:4">
      <c r="A59" s="100" t="s">
        <v>48</v>
      </c>
      <c r="D59" s="100" t="s">
        <v>49</v>
      </c>
    </row>
    <row r="64" spans="1:6">
      <c r="A64" s="1" t="s">
        <v>410</v>
      </c>
      <c r="D64" s="100" t="s">
        <v>51</v>
      </c>
      <c r="F64" s="100" t="s">
        <v>52</v>
      </c>
    </row>
    <row r="65" spans="1:6">
      <c r="A65" s="100" t="s">
        <v>113</v>
      </c>
      <c r="F65" s="100" t="s">
        <v>54</v>
      </c>
    </row>
  </sheetData>
  <mergeCells count="10">
    <mergeCell ref="A4:B4"/>
    <mergeCell ref="A25:F25"/>
    <mergeCell ref="A26:F26"/>
    <mergeCell ref="A21:A24"/>
    <mergeCell ref="B21:B24"/>
    <mergeCell ref="D21:D24"/>
    <mergeCell ref="E21:E24"/>
    <mergeCell ref="F21:F24"/>
    <mergeCell ref="G21:G24"/>
    <mergeCell ref="H21:H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topLeftCell="A41" workbookViewId="0">
      <selection activeCell="A63" sqref="A63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45936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95</v>
      </c>
      <c r="B7" s="3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6" spans="1:1">
      <c r="A16" s="1" t="s">
        <v>6</v>
      </c>
    </row>
    <row r="17" s="2" customFormat="1" ht="15" spans="3:3">
      <c r="C17" s="69"/>
    </row>
    <row r="18" s="2" customFormat="1" ht="25.5" customHeight="1" spans="1:7">
      <c r="A18" s="5" t="s">
        <v>8</v>
      </c>
      <c r="B18" s="5" t="s">
        <v>9</v>
      </c>
      <c r="C18" s="5" t="s">
        <v>10</v>
      </c>
      <c r="D18" s="5" t="s">
        <v>11</v>
      </c>
      <c r="E18" s="6" t="s">
        <v>12</v>
      </c>
      <c r="F18" s="7"/>
      <c r="G18" s="8" t="s">
        <v>13</v>
      </c>
    </row>
    <row r="19" s="2" customFormat="1" spans="1:7">
      <c r="A19" s="9">
        <v>1</v>
      </c>
      <c r="B19" s="9" t="s">
        <v>14</v>
      </c>
      <c r="C19" s="29" t="s">
        <v>76</v>
      </c>
      <c r="D19" s="11">
        <v>14995</v>
      </c>
      <c r="E19" s="12">
        <f>(D19*0.7)</f>
        <v>10496.5</v>
      </c>
      <c r="F19" s="9" t="s">
        <v>16</v>
      </c>
      <c r="G19" s="13">
        <f>E19*A19</f>
        <v>10496.5</v>
      </c>
    </row>
    <row r="20" s="2" customFormat="1" spans="1:7">
      <c r="A20" s="14"/>
      <c r="B20" s="14"/>
      <c r="C20" s="32" t="s">
        <v>77</v>
      </c>
      <c r="D20" s="16"/>
      <c r="E20" s="17"/>
      <c r="F20" s="14"/>
      <c r="G20" s="18"/>
    </row>
    <row r="21" s="2" customFormat="1" spans="1:7">
      <c r="A21" s="14"/>
      <c r="B21" s="14"/>
      <c r="C21" s="32" t="s">
        <v>78</v>
      </c>
      <c r="D21" s="16"/>
      <c r="E21" s="17"/>
      <c r="F21" s="14"/>
      <c r="G21" s="18"/>
    </row>
    <row r="22" s="2" customFormat="1" ht="15" spans="1:7">
      <c r="A22" s="19"/>
      <c r="B22" s="19"/>
      <c r="C22" s="35" t="s">
        <v>79</v>
      </c>
      <c r="D22" s="21"/>
      <c r="E22" s="22"/>
      <c r="F22" s="19"/>
      <c r="G22" s="23"/>
    </row>
    <row r="23" ht="15" spans="1:7">
      <c r="A23" s="49" t="s">
        <v>26</v>
      </c>
      <c r="B23" s="59"/>
      <c r="C23" s="59"/>
      <c r="D23" s="50"/>
      <c r="E23" s="51"/>
      <c r="F23" s="60" t="s">
        <v>16</v>
      </c>
      <c r="G23" s="53">
        <v>600</v>
      </c>
    </row>
    <row r="24" ht="17.25" spans="1:7">
      <c r="A24" s="24" t="s">
        <v>27</v>
      </c>
      <c r="B24" s="38"/>
      <c r="C24" s="38"/>
      <c r="D24" s="25"/>
      <c r="E24" s="26"/>
      <c r="F24" s="39" t="s">
        <v>16</v>
      </c>
      <c r="G24" s="28">
        <f>SUM(G19:G23)</f>
        <v>11096.5</v>
      </c>
    </row>
    <row r="25" s="2" customFormat="1" ht="16.5" spans="1:7">
      <c r="A25" s="40"/>
      <c r="B25" s="40"/>
      <c r="C25" s="40"/>
      <c r="D25" s="40"/>
      <c r="E25" s="40"/>
      <c r="F25" s="85"/>
      <c r="G25" s="42"/>
    </row>
    <row r="26" spans="1:1">
      <c r="A26" s="1" t="s">
        <v>28</v>
      </c>
    </row>
    <row r="27" spans="2:2">
      <c r="B27" s="1" t="s">
        <v>29</v>
      </c>
    </row>
    <row r="29" spans="1:1">
      <c r="A29" s="1" t="s">
        <v>34</v>
      </c>
    </row>
    <row r="30" spans="2:2">
      <c r="B30" s="1" t="s">
        <v>80</v>
      </c>
    </row>
    <row r="32" spans="1:1">
      <c r="A32" s="1" t="s">
        <v>70</v>
      </c>
    </row>
    <row r="33" spans="2:2">
      <c r="B33" s="1" t="s">
        <v>37</v>
      </c>
    </row>
    <row r="34" s="2" customFormat="1" spans="2:2">
      <c r="B34" s="86"/>
    </row>
    <row r="35" spans="2:2">
      <c r="B35" s="1" t="s">
        <v>38</v>
      </c>
    </row>
    <row r="37" spans="2:2">
      <c r="B37" s="1" t="s">
        <v>39</v>
      </c>
    </row>
    <row r="42" spans="2:2">
      <c r="B42" s="45"/>
    </row>
    <row r="46" spans="1:1">
      <c r="A46" s="1" t="s">
        <v>41</v>
      </c>
    </row>
    <row r="49" spans="1:1">
      <c r="A49" s="1" t="s">
        <v>42</v>
      </c>
    </row>
    <row r="50" spans="1:1">
      <c r="A50" s="1" t="s">
        <v>43</v>
      </c>
    </row>
    <row r="53" spans="1:4">
      <c r="A53" s="1" t="s">
        <v>72</v>
      </c>
      <c r="D53" s="1" t="s">
        <v>45</v>
      </c>
    </row>
    <row r="56" spans="1:4">
      <c r="A56" s="1" t="s">
        <v>46</v>
      </c>
      <c r="D56" s="1" t="s">
        <v>47</v>
      </c>
    </row>
    <row r="57" spans="1:4">
      <c r="A57" s="1" t="s">
        <v>48</v>
      </c>
      <c r="D57" s="1" t="s">
        <v>49</v>
      </c>
    </row>
    <row r="63" spans="1:5">
      <c r="A63" s="1" t="s">
        <v>96</v>
      </c>
      <c r="D63" s="1" t="s">
        <v>51</v>
      </c>
      <c r="E63" s="1" t="s">
        <v>52</v>
      </c>
    </row>
    <row r="64" spans="1:5">
      <c r="A64" s="1" t="s">
        <v>82</v>
      </c>
      <c r="E64" s="1" t="s">
        <v>54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786805555555556" bottom="0.629861111111111" header="0.5" footer="0.196527777777778"/>
  <pageSetup paperSize="1" scale="77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21" workbookViewId="0">
      <selection activeCell="C36" sqref="C36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45959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411</v>
      </c>
      <c r="B7" s="3"/>
    </row>
    <row r="8" spans="1:2">
      <c r="A8" s="1" t="s">
        <v>412</v>
      </c>
      <c r="B8" s="3"/>
    </row>
    <row r="9" spans="1:2">
      <c r="A9" s="1" t="s">
        <v>413</v>
      </c>
      <c r="B9" s="3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414</v>
      </c>
    </row>
    <row r="18" customFormat="1" ht="15" spans="1:3">
      <c r="A18" s="2"/>
      <c r="C18" s="1"/>
    </row>
    <row r="19" s="2" customFormat="1" ht="15" spans="3:3">
      <c r="C19" s="69" t="s">
        <v>7</v>
      </c>
    </row>
    <row r="20" s="2" customFormat="1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="2" customFormat="1" spans="1:7">
      <c r="A21" s="70">
        <v>1</v>
      </c>
      <c r="B21" s="87" t="s">
        <v>14</v>
      </c>
      <c r="C21" s="88" t="s">
        <v>145</v>
      </c>
      <c r="D21" s="93">
        <v>10695</v>
      </c>
      <c r="E21" s="73">
        <f>(D21*0.76)-400</f>
        <v>7728.2</v>
      </c>
      <c r="F21" s="70" t="s">
        <v>16</v>
      </c>
      <c r="G21" s="94">
        <f>E21*A21</f>
        <v>7728.2</v>
      </c>
    </row>
    <row r="22" s="2" customFormat="1" spans="1:7">
      <c r="A22" s="75"/>
      <c r="B22" s="89"/>
      <c r="C22" s="90" t="s">
        <v>146</v>
      </c>
      <c r="D22" s="95"/>
      <c r="E22" s="78"/>
      <c r="F22" s="75"/>
      <c r="G22" s="96"/>
    </row>
    <row r="23" s="2" customFormat="1" spans="1:7">
      <c r="A23" s="75"/>
      <c r="B23" s="89"/>
      <c r="C23" s="90" t="s">
        <v>147</v>
      </c>
      <c r="D23" s="95"/>
      <c r="E23" s="78"/>
      <c r="F23" s="75"/>
      <c r="G23" s="96"/>
    </row>
    <row r="24" s="2" customFormat="1" ht="15" spans="1:7">
      <c r="A24" s="80"/>
      <c r="B24" s="91"/>
      <c r="C24" s="92" t="s">
        <v>148</v>
      </c>
      <c r="D24" s="97"/>
      <c r="E24" s="83"/>
      <c r="F24" s="80"/>
      <c r="G24" s="98"/>
    </row>
    <row r="25" s="2" customFormat="1" spans="1:7">
      <c r="A25" s="70">
        <v>1</v>
      </c>
      <c r="B25" s="87" t="s">
        <v>14</v>
      </c>
      <c r="C25" s="88" t="s">
        <v>415</v>
      </c>
      <c r="D25" s="93">
        <v>20495</v>
      </c>
      <c r="E25" s="73">
        <f>(D25*0.76)-1000</f>
        <v>14576.2</v>
      </c>
      <c r="F25" s="70" t="s">
        <v>16</v>
      </c>
      <c r="G25" s="94">
        <f>E25*A25</f>
        <v>14576.2</v>
      </c>
    </row>
    <row r="26" s="2" customFormat="1" spans="1:7">
      <c r="A26" s="75"/>
      <c r="B26" s="89"/>
      <c r="C26" s="90" t="s">
        <v>146</v>
      </c>
      <c r="D26" s="95"/>
      <c r="E26" s="78"/>
      <c r="F26" s="75"/>
      <c r="G26" s="96"/>
    </row>
    <row r="27" s="2" customFormat="1" spans="1:7">
      <c r="A27" s="75"/>
      <c r="B27" s="89"/>
      <c r="C27" s="90" t="s">
        <v>416</v>
      </c>
      <c r="D27" s="95"/>
      <c r="E27" s="78"/>
      <c r="F27" s="75"/>
      <c r="G27" s="96"/>
    </row>
    <row r="28" s="2" customFormat="1" ht="15" spans="1:7">
      <c r="A28" s="80"/>
      <c r="B28" s="91"/>
      <c r="C28" s="92" t="s">
        <v>417</v>
      </c>
      <c r="D28" s="97"/>
      <c r="E28" s="83"/>
      <c r="F28" s="80"/>
      <c r="G28" s="98"/>
    </row>
    <row r="29" s="2" customFormat="1" spans="1:7">
      <c r="A29" s="70">
        <v>1</v>
      </c>
      <c r="B29" s="87" t="s">
        <v>14</v>
      </c>
      <c r="C29" s="88" t="s">
        <v>135</v>
      </c>
      <c r="D29" s="93">
        <v>30995</v>
      </c>
      <c r="E29" s="73">
        <f>(D29*0.76)-1200</f>
        <v>22356.2</v>
      </c>
      <c r="F29" s="70" t="s">
        <v>16</v>
      </c>
      <c r="G29" s="94">
        <f>E29*A29</f>
        <v>22356.2</v>
      </c>
    </row>
    <row r="30" s="2" customFormat="1" spans="1:7">
      <c r="A30" s="75"/>
      <c r="B30" s="89"/>
      <c r="C30" s="90" t="s">
        <v>136</v>
      </c>
      <c r="D30" s="95"/>
      <c r="E30" s="78"/>
      <c r="F30" s="75"/>
      <c r="G30" s="96"/>
    </row>
    <row r="31" s="2" customFormat="1" spans="1:7">
      <c r="A31" s="75"/>
      <c r="B31" s="89"/>
      <c r="C31" s="90" t="s">
        <v>137</v>
      </c>
      <c r="D31" s="95"/>
      <c r="E31" s="78"/>
      <c r="F31" s="75"/>
      <c r="G31" s="96"/>
    </row>
    <row r="32" s="2" customFormat="1" ht="15" spans="1:7">
      <c r="A32" s="80"/>
      <c r="B32" s="91"/>
      <c r="C32" s="92" t="s">
        <v>138</v>
      </c>
      <c r="D32" s="97"/>
      <c r="E32" s="83"/>
      <c r="F32" s="80"/>
      <c r="G32" s="98"/>
    </row>
    <row r="33" ht="15" spans="1:7">
      <c r="A33" s="49" t="s">
        <v>26</v>
      </c>
      <c r="B33" s="59"/>
      <c r="C33" s="59"/>
      <c r="D33" s="50"/>
      <c r="E33" s="51"/>
      <c r="F33" s="60" t="s">
        <v>16</v>
      </c>
      <c r="G33" s="53">
        <v>600</v>
      </c>
    </row>
    <row r="34" ht="17.25" spans="1:7">
      <c r="A34" s="24" t="s">
        <v>27</v>
      </c>
      <c r="B34" s="38"/>
      <c r="C34" s="38"/>
      <c r="D34" s="25"/>
      <c r="E34" s="26"/>
      <c r="F34" s="39" t="s">
        <v>16</v>
      </c>
      <c r="G34" s="28">
        <f>SUM(G21:G33)</f>
        <v>45260.6</v>
      </c>
    </row>
    <row r="35" s="2" customFormat="1" ht="16.5" spans="1:7">
      <c r="A35" s="40"/>
      <c r="B35" s="40"/>
      <c r="C35" s="40"/>
      <c r="D35" s="40"/>
      <c r="E35" s="40"/>
      <c r="F35" s="85"/>
      <c r="G35" s="42"/>
    </row>
    <row r="36" s="2" customFormat="1" ht="17.25" spans="1:7">
      <c r="A36" s="40"/>
      <c r="B36" s="40"/>
      <c r="C36" s="69" t="s">
        <v>418</v>
      </c>
      <c r="D36" s="40"/>
      <c r="E36" s="40"/>
      <c r="F36" s="85"/>
      <c r="G36" s="42"/>
    </row>
    <row r="37" s="2" customFormat="1" ht="26.25" spans="1:7">
      <c r="A37" s="5" t="s">
        <v>8</v>
      </c>
      <c r="B37" s="5" t="s">
        <v>9</v>
      </c>
      <c r="C37" s="5" t="s">
        <v>10</v>
      </c>
      <c r="D37" s="5" t="s">
        <v>11</v>
      </c>
      <c r="E37" s="6" t="s">
        <v>12</v>
      </c>
      <c r="F37" s="7"/>
      <c r="G37" s="8" t="s">
        <v>13</v>
      </c>
    </row>
    <row r="38" s="2" customFormat="1" spans="1:7">
      <c r="A38" s="70">
        <v>1</v>
      </c>
      <c r="B38" s="87" t="s">
        <v>14</v>
      </c>
      <c r="C38" s="88" t="s">
        <v>319</v>
      </c>
      <c r="D38" s="93">
        <v>22495</v>
      </c>
      <c r="E38" s="73">
        <f>(D38*0.76)-1000</f>
        <v>16096.2</v>
      </c>
      <c r="F38" s="70" t="s">
        <v>16</v>
      </c>
      <c r="G38" s="94">
        <f>E38*A38</f>
        <v>16096.2</v>
      </c>
    </row>
    <row r="39" s="2" customFormat="1" spans="1:7">
      <c r="A39" s="75"/>
      <c r="B39" s="89"/>
      <c r="C39" s="90" t="s">
        <v>136</v>
      </c>
      <c r="D39" s="95"/>
      <c r="E39" s="78"/>
      <c r="F39" s="75"/>
      <c r="G39" s="96"/>
    </row>
    <row r="40" s="2" customFormat="1" spans="1:7">
      <c r="A40" s="75"/>
      <c r="B40" s="89"/>
      <c r="C40" s="90" t="s">
        <v>320</v>
      </c>
      <c r="D40" s="95"/>
      <c r="E40" s="78"/>
      <c r="F40" s="75"/>
      <c r="G40" s="96"/>
    </row>
    <row r="41" s="2" customFormat="1" ht="15" spans="1:7">
      <c r="A41" s="80"/>
      <c r="B41" s="91"/>
      <c r="C41" s="92" t="s">
        <v>321</v>
      </c>
      <c r="D41" s="97"/>
      <c r="E41" s="83"/>
      <c r="F41" s="80"/>
      <c r="G41" s="98"/>
    </row>
    <row r="42" s="2" customFormat="1" spans="1:7">
      <c r="A42" s="99"/>
      <c r="B42" s="99"/>
      <c r="C42" s="100"/>
      <c r="D42" s="101"/>
      <c r="E42" s="102"/>
      <c r="F42" s="99"/>
      <c r="G42" s="103"/>
    </row>
    <row r="43" spans="1:1">
      <c r="A43" s="1" t="s">
        <v>28</v>
      </c>
    </row>
    <row r="44" spans="2:2">
      <c r="B44" s="1" t="s">
        <v>29</v>
      </c>
    </row>
    <row r="46" s="1" customFormat="1" spans="1:1">
      <c r="A46" s="1" t="s">
        <v>347</v>
      </c>
    </row>
    <row r="47" customFormat="1" ht="15" spans="1:2">
      <c r="A47" s="48"/>
      <c r="B47" s="1" t="s">
        <v>348</v>
      </c>
    </row>
    <row r="49" s="1" customFormat="1" spans="1:1">
      <c r="A49" s="1" t="s">
        <v>30</v>
      </c>
    </row>
    <row r="50" s="1" customFormat="1" spans="2:2">
      <c r="B50" s="1" t="s">
        <v>258</v>
      </c>
    </row>
    <row r="52" spans="1:1">
      <c r="A52" s="1" t="s">
        <v>34</v>
      </c>
    </row>
    <row r="53" spans="2:2">
      <c r="B53" s="1" t="s">
        <v>140</v>
      </c>
    </row>
    <row r="55" spans="1:1">
      <c r="A55" s="1" t="s">
        <v>70</v>
      </c>
    </row>
    <row r="56" spans="2:2">
      <c r="B56" s="1" t="s">
        <v>37</v>
      </c>
    </row>
    <row r="57" s="2" customFormat="1" spans="2:2">
      <c r="B57" s="86"/>
    </row>
    <row r="58" spans="2:2">
      <c r="B58" s="1" t="s">
        <v>38</v>
      </c>
    </row>
    <row r="60" spans="2:2">
      <c r="B60" s="1" t="s">
        <v>39</v>
      </c>
    </row>
    <row r="61" spans="2:2">
      <c r="B61" s="45"/>
    </row>
    <row r="65" spans="1:1">
      <c r="A65" s="1" t="s">
        <v>41</v>
      </c>
    </row>
    <row r="68" spans="1:1">
      <c r="A68" s="1" t="s">
        <v>42</v>
      </c>
    </row>
    <row r="69" spans="1:1">
      <c r="A69" s="1" t="s">
        <v>43</v>
      </c>
    </row>
    <row r="72" spans="1:4">
      <c r="A72" s="1" t="s">
        <v>72</v>
      </c>
      <c r="D72" s="1" t="s">
        <v>45</v>
      </c>
    </row>
    <row r="75" spans="1:4">
      <c r="A75" s="1" t="s">
        <v>46</v>
      </c>
      <c r="D75" s="1" t="s">
        <v>47</v>
      </c>
    </row>
    <row r="76" spans="1:4">
      <c r="A76" s="1" t="s">
        <v>48</v>
      </c>
      <c r="D76" s="1" t="s">
        <v>49</v>
      </c>
    </row>
    <row r="80" spans="1:5">
      <c r="A80" s="1" t="s">
        <v>419</v>
      </c>
      <c r="D80" s="1" t="s">
        <v>51</v>
      </c>
      <c r="E80" s="1" t="s">
        <v>52</v>
      </c>
    </row>
    <row r="81" spans="1:5">
      <c r="A81" s="1" t="s">
        <v>420</v>
      </c>
      <c r="E81" s="1" t="s">
        <v>54</v>
      </c>
    </row>
  </sheetData>
  <mergeCells count="27">
    <mergeCell ref="A4:B4"/>
    <mergeCell ref="A33:E33"/>
    <mergeCell ref="A34:E34"/>
    <mergeCell ref="A21:A24"/>
    <mergeCell ref="A25:A28"/>
    <mergeCell ref="A29:A32"/>
    <mergeCell ref="A38:A41"/>
    <mergeCell ref="B21:B24"/>
    <mergeCell ref="B25:B28"/>
    <mergeCell ref="B29:B32"/>
    <mergeCell ref="B38:B41"/>
    <mergeCell ref="D21:D24"/>
    <mergeCell ref="D25:D28"/>
    <mergeCell ref="D29:D32"/>
    <mergeCell ref="D38:D41"/>
    <mergeCell ref="E21:E24"/>
    <mergeCell ref="E25:E28"/>
    <mergeCell ref="E29:E32"/>
    <mergeCell ref="E38:E41"/>
    <mergeCell ref="F21:F24"/>
    <mergeCell ref="F25:F28"/>
    <mergeCell ref="F29:F32"/>
    <mergeCell ref="F38:F41"/>
    <mergeCell ref="G21:G24"/>
    <mergeCell ref="G25:G28"/>
    <mergeCell ref="G29:G32"/>
    <mergeCell ref="G38:G41"/>
  </mergeCells>
  <pageMargins left="0.393055555555556" right="0.17" top="0.786805555555556" bottom="0.629861111111111" header="0.5" footer="0.196527777777778"/>
  <pageSetup paperSize="1" scale="60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7"/>
  <sheetViews>
    <sheetView topLeftCell="A71" workbookViewId="0">
      <selection activeCell="A86" sqref="A86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3" ht="20" customHeight="1"/>
    <row r="4" spans="1:2">
      <c r="A4" s="3">
        <v>45959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411</v>
      </c>
      <c r="B7" s="3"/>
    </row>
    <row r="8" spans="1:2">
      <c r="A8" s="1" t="s">
        <v>412</v>
      </c>
      <c r="B8" s="3"/>
    </row>
    <row r="9" spans="1:2">
      <c r="A9" s="1" t="s">
        <v>413</v>
      </c>
      <c r="B9" s="3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421</v>
      </c>
    </row>
    <row r="18" customFormat="1" ht="15" spans="1:3">
      <c r="A18" s="2"/>
      <c r="C18" s="1"/>
    </row>
    <row r="19" s="2" customFormat="1" ht="15" spans="3:3">
      <c r="C19" s="69" t="s">
        <v>7</v>
      </c>
    </row>
    <row r="20" s="2" customFormat="1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="2" customFormat="1" spans="1:7">
      <c r="A21" s="9">
        <v>1</v>
      </c>
      <c r="B21" s="9" t="s">
        <v>14</v>
      </c>
      <c r="C21" s="10" t="s">
        <v>422</v>
      </c>
      <c r="D21" s="11">
        <v>30995</v>
      </c>
      <c r="E21" s="12">
        <f>(D21*0.76)-4000</f>
        <v>19556.2</v>
      </c>
      <c r="F21" s="9" t="s">
        <v>16</v>
      </c>
      <c r="G21" s="13">
        <f>E21*A21</f>
        <v>19556.2</v>
      </c>
    </row>
    <row r="22" s="2" customFormat="1" spans="1:7">
      <c r="A22" s="14"/>
      <c r="B22" s="14"/>
      <c r="C22" s="15" t="s">
        <v>251</v>
      </c>
      <c r="D22" s="16"/>
      <c r="E22" s="17"/>
      <c r="F22" s="14"/>
      <c r="G22" s="18"/>
    </row>
    <row r="23" s="2" customFormat="1" ht="15" spans="1:7">
      <c r="A23" s="19"/>
      <c r="B23" s="19"/>
      <c r="C23" s="20" t="s">
        <v>423</v>
      </c>
      <c r="D23" s="21"/>
      <c r="E23" s="22"/>
      <c r="F23" s="19"/>
      <c r="G23" s="23"/>
    </row>
    <row r="24" s="2" customFormat="1" spans="1:7">
      <c r="A24" s="9">
        <v>1</v>
      </c>
      <c r="B24" s="9" t="s">
        <v>14</v>
      </c>
      <c r="C24" s="10" t="s">
        <v>250</v>
      </c>
      <c r="D24" s="11">
        <v>33995</v>
      </c>
      <c r="E24" s="12">
        <f>(D24*0.76)-4000</f>
        <v>21836.2</v>
      </c>
      <c r="F24" s="9" t="s">
        <v>16</v>
      </c>
      <c r="G24" s="13">
        <f>E24*A24</f>
        <v>21836.2</v>
      </c>
    </row>
    <row r="25" s="2" customFormat="1" spans="1:7">
      <c r="A25" s="14"/>
      <c r="B25" s="14"/>
      <c r="C25" s="15" t="s">
        <v>251</v>
      </c>
      <c r="D25" s="16"/>
      <c r="E25" s="17"/>
      <c r="F25" s="14"/>
      <c r="G25" s="18"/>
    </row>
    <row r="26" s="2" customFormat="1" ht="15" spans="1:7">
      <c r="A26" s="19"/>
      <c r="B26" s="19"/>
      <c r="C26" s="20" t="s">
        <v>252</v>
      </c>
      <c r="D26" s="21"/>
      <c r="E26" s="22"/>
      <c r="F26" s="19"/>
      <c r="G26" s="23"/>
    </row>
    <row r="27" ht="15" spans="1:7">
      <c r="A27" s="49" t="s">
        <v>26</v>
      </c>
      <c r="B27" s="59"/>
      <c r="C27" s="59"/>
      <c r="D27" s="50"/>
      <c r="E27" s="51"/>
      <c r="F27" s="60" t="s">
        <v>16</v>
      </c>
      <c r="G27" s="53">
        <v>600</v>
      </c>
    </row>
    <row r="28" ht="17.25" spans="1:7">
      <c r="A28" s="24" t="s">
        <v>27</v>
      </c>
      <c r="B28" s="38"/>
      <c r="C28" s="38"/>
      <c r="D28" s="25"/>
      <c r="E28" s="26"/>
      <c r="F28" s="39" t="s">
        <v>16</v>
      </c>
      <c r="G28" s="28">
        <f>SUM(G21:G27)</f>
        <v>41992.4</v>
      </c>
    </row>
    <row r="29" s="2" customFormat="1" ht="16.5" spans="1:7">
      <c r="A29" s="40"/>
      <c r="B29" s="40"/>
      <c r="C29" s="40"/>
      <c r="D29" s="40"/>
      <c r="E29" s="40"/>
      <c r="F29" s="85"/>
      <c r="G29" s="42"/>
    </row>
    <row r="30" s="2" customFormat="1" ht="15" spans="3:3">
      <c r="C30" s="69" t="s">
        <v>55</v>
      </c>
    </row>
    <row r="31" s="2" customFormat="1" ht="25.5" customHeight="1" spans="1:7">
      <c r="A31" s="5" t="s">
        <v>8</v>
      </c>
      <c r="B31" s="5" t="s">
        <v>9</v>
      </c>
      <c r="C31" s="5" t="s">
        <v>10</v>
      </c>
      <c r="D31" s="5" t="s">
        <v>11</v>
      </c>
      <c r="E31" s="6" t="s">
        <v>12</v>
      </c>
      <c r="F31" s="7"/>
      <c r="G31" s="8" t="s">
        <v>13</v>
      </c>
    </row>
    <row r="32" s="2" customFormat="1" spans="1:7">
      <c r="A32" s="9">
        <v>1</v>
      </c>
      <c r="B32" s="9" t="s">
        <v>14</v>
      </c>
      <c r="C32" s="10" t="s">
        <v>63</v>
      </c>
      <c r="D32" s="11">
        <v>42595</v>
      </c>
      <c r="E32" s="12">
        <f>(D32*0.76)-7000</f>
        <v>25372.2</v>
      </c>
      <c r="F32" s="9" t="s">
        <v>16</v>
      </c>
      <c r="G32" s="13">
        <f>E32*A32</f>
        <v>25372.2</v>
      </c>
    </row>
    <row r="33" s="2" customFormat="1" spans="1:7">
      <c r="A33" s="14"/>
      <c r="B33" s="14"/>
      <c r="C33" s="15" t="s">
        <v>57</v>
      </c>
      <c r="D33" s="16"/>
      <c r="E33" s="17"/>
      <c r="F33" s="14"/>
      <c r="G33" s="18"/>
    </row>
    <row r="34" s="2" customFormat="1" ht="15" spans="1:7">
      <c r="A34" s="19"/>
      <c r="B34" s="19"/>
      <c r="C34" s="20" t="s">
        <v>64</v>
      </c>
      <c r="D34" s="21"/>
      <c r="E34" s="22"/>
      <c r="F34" s="19"/>
      <c r="G34" s="23"/>
    </row>
    <row r="35" s="2" customFormat="1" spans="1:7">
      <c r="A35" s="70">
        <v>1</v>
      </c>
      <c r="B35" s="70" t="s">
        <v>14</v>
      </c>
      <c r="C35" s="71" t="s">
        <v>61</v>
      </c>
      <c r="D35" s="72">
        <v>46595</v>
      </c>
      <c r="E35" s="73">
        <f>(D35*0.76)-7000</f>
        <v>28412.2</v>
      </c>
      <c r="F35" s="70" t="s">
        <v>16</v>
      </c>
      <c r="G35" s="74">
        <f>E35*A35</f>
        <v>28412.2</v>
      </c>
    </row>
    <row r="36" s="2" customFormat="1" spans="1:7">
      <c r="A36" s="75"/>
      <c r="B36" s="75"/>
      <c r="C36" s="76" t="s">
        <v>57</v>
      </c>
      <c r="D36" s="77"/>
      <c r="E36" s="78"/>
      <c r="F36" s="75"/>
      <c r="G36" s="79"/>
    </row>
    <row r="37" s="2" customFormat="1" ht="15" spans="1:7">
      <c r="A37" s="80"/>
      <c r="B37" s="80"/>
      <c r="C37" s="81" t="s">
        <v>62</v>
      </c>
      <c r="D37" s="82"/>
      <c r="E37" s="83"/>
      <c r="F37" s="80"/>
      <c r="G37" s="84"/>
    </row>
    <row r="38" s="2" customFormat="1" ht="15" spans="1:7">
      <c r="A38" s="49" t="s">
        <v>26</v>
      </c>
      <c r="B38" s="59"/>
      <c r="C38" s="59"/>
      <c r="D38" s="50"/>
      <c r="E38" s="51"/>
      <c r="F38" s="60" t="s">
        <v>16</v>
      </c>
      <c r="G38" s="53">
        <v>600</v>
      </c>
    </row>
    <row r="39" s="2" customFormat="1" ht="17.25" spans="1:7">
      <c r="A39" s="24" t="s">
        <v>27</v>
      </c>
      <c r="B39" s="38"/>
      <c r="C39" s="38"/>
      <c r="D39" s="25"/>
      <c r="E39" s="26"/>
      <c r="F39" s="39" t="s">
        <v>16</v>
      </c>
      <c r="G39" s="28">
        <f>SUM(G32:G38)</f>
        <v>54384.4</v>
      </c>
    </row>
    <row r="40" s="2" customFormat="1" ht="16.5" spans="1:7">
      <c r="A40" s="40"/>
      <c r="B40" s="40"/>
      <c r="C40" s="40"/>
      <c r="D40" s="40"/>
      <c r="E40" s="40"/>
      <c r="F40" s="85"/>
      <c r="G40" s="42"/>
    </row>
    <row r="41" s="2" customFormat="1" ht="17.25" spans="1:7">
      <c r="A41" s="40"/>
      <c r="B41" s="40"/>
      <c r="C41" s="69" t="s">
        <v>424</v>
      </c>
      <c r="D41" s="40"/>
      <c r="E41" s="40"/>
      <c r="F41" s="85"/>
      <c r="G41" s="42"/>
    </row>
    <row r="42" s="2" customFormat="1" ht="25.5" customHeight="1" spans="1:7">
      <c r="A42" s="5" t="s">
        <v>8</v>
      </c>
      <c r="B42" s="5" t="s">
        <v>9</v>
      </c>
      <c r="C42" s="5" t="s">
        <v>10</v>
      </c>
      <c r="D42" s="5" t="s">
        <v>11</v>
      </c>
      <c r="E42" s="6" t="s">
        <v>12</v>
      </c>
      <c r="F42" s="7"/>
      <c r="G42" s="8" t="s">
        <v>13</v>
      </c>
    </row>
    <row r="43" s="2" customFormat="1" spans="1:7">
      <c r="A43" s="9">
        <v>1</v>
      </c>
      <c r="B43" s="9" t="s">
        <v>14</v>
      </c>
      <c r="C43" s="10" t="s">
        <v>24</v>
      </c>
      <c r="D43" s="11">
        <v>29995</v>
      </c>
      <c r="E43" s="12">
        <f>(D43*0.76)-4000</f>
        <v>18796.2</v>
      </c>
      <c r="F43" s="9" t="s">
        <v>16</v>
      </c>
      <c r="G43" s="13">
        <f>E43*A43</f>
        <v>18796.2</v>
      </c>
    </row>
    <row r="44" s="2" customFormat="1" spans="1:7">
      <c r="A44" s="14"/>
      <c r="B44" s="14"/>
      <c r="C44" s="15" t="s">
        <v>20</v>
      </c>
      <c r="D44" s="16"/>
      <c r="E44" s="17"/>
      <c r="F44" s="14"/>
      <c r="G44" s="18"/>
    </row>
    <row r="45" s="2" customFormat="1" ht="15" spans="1:7">
      <c r="A45" s="19"/>
      <c r="B45" s="19"/>
      <c r="C45" s="20" t="s">
        <v>25</v>
      </c>
      <c r="D45" s="21"/>
      <c r="E45" s="22"/>
      <c r="F45" s="19"/>
      <c r="G45" s="23"/>
    </row>
    <row r="46" s="2" customFormat="1" ht="16.5" spans="1:7">
      <c r="A46" s="40"/>
      <c r="B46" s="40"/>
      <c r="C46" s="40"/>
      <c r="D46" s="40"/>
      <c r="E46" s="40"/>
      <c r="F46" s="85"/>
      <c r="G46" s="42"/>
    </row>
    <row r="47" spans="1:1">
      <c r="A47" s="1" t="s">
        <v>28</v>
      </c>
    </row>
    <row r="48" spans="2:2">
      <c r="B48" s="1" t="s">
        <v>29</v>
      </c>
    </row>
    <row r="50" s="1" customFormat="1" spans="1:1">
      <c r="A50" s="1" t="s">
        <v>347</v>
      </c>
    </row>
    <row r="51" customFormat="1" ht="15" spans="1:2">
      <c r="A51" s="48"/>
      <c r="B51" s="1" t="s">
        <v>348</v>
      </c>
    </row>
    <row r="53" s="1" customFormat="1" spans="1:1">
      <c r="A53" s="1" t="s">
        <v>30</v>
      </c>
    </row>
    <row r="54" s="1" customFormat="1" spans="2:2">
      <c r="B54" s="1" t="s">
        <v>31</v>
      </c>
    </row>
    <row r="55" s="2" customFormat="1" spans="2:2">
      <c r="B55" s="1" t="s">
        <v>32</v>
      </c>
    </row>
    <row r="56" s="2" customFormat="1" spans="2:2">
      <c r="B56" s="1" t="s">
        <v>33</v>
      </c>
    </row>
    <row r="58" spans="1:1">
      <c r="A58" s="1" t="s">
        <v>34</v>
      </c>
    </row>
    <row r="59" spans="2:2">
      <c r="B59" s="1" t="s">
        <v>35</v>
      </c>
    </row>
    <row r="61" spans="1:1">
      <c r="A61" s="1" t="s">
        <v>70</v>
      </c>
    </row>
    <row r="62" spans="2:2">
      <c r="B62" s="1" t="s">
        <v>37</v>
      </c>
    </row>
    <row r="63" s="2" customFormat="1" spans="2:2">
      <c r="B63" s="86"/>
    </row>
    <row r="64" spans="2:2">
      <c r="B64" s="1" t="s">
        <v>38</v>
      </c>
    </row>
    <row r="66" spans="2:2">
      <c r="B66" s="1" t="s">
        <v>39</v>
      </c>
    </row>
    <row r="67" spans="2:2">
      <c r="B67" s="45"/>
    </row>
    <row r="68" spans="2:2">
      <c r="B68" s="45" t="s">
        <v>71</v>
      </c>
    </row>
    <row r="72" spans="1:1">
      <c r="A72" s="1" t="s">
        <v>41</v>
      </c>
    </row>
    <row r="75" spans="1:1">
      <c r="A75" s="1" t="s">
        <v>42</v>
      </c>
    </row>
    <row r="76" spans="1:1">
      <c r="A76" s="1" t="s">
        <v>43</v>
      </c>
    </row>
    <row r="79" spans="1:4">
      <c r="A79" s="1" t="s">
        <v>72</v>
      </c>
      <c r="D79" s="1" t="s">
        <v>45</v>
      </c>
    </row>
    <row r="82" spans="1:4">
      <c r="A82" s="1" t="s">
        <v>46</v>
      </c>
      <c r="D82" s="1" t="s">
        <v>47</v>
      </c>
    </row>
    <row r="83" spans="1:4">
      <c r="A83" s="1" t="s">
        <v>48</v>
      </c>
      <c r="D83" s="1" t="s">
        <v>49</v>
      </c>
    </row>
    <row r="86" spans="1:5">
      <c r="A86" s="1" t="s">
        <v>419</v>
      </c>
      <c r="D86" s="1" t="s">
        <v>51</v>
      </c>
      <c r="E86" s="1" t="s">
        <v>52</v>
      </c>
    </row>
    <row r="87" spans="1:5">
      <c r="A87" s="1" t="s">
        <v>425</v>
      </c>
      <c r="E87" s="1" t="s">
        <v>54</v>
      </c>
    </row>
  </sheetData>
  <mergeCells count="35">
    <mergeCell ref="A4:B4"/>
    <mergeCell ref="A27:E27"/>
    <mergeCell ref="A28:E28"/>
    <mergeCell ref="A38:E38"/>
    <mergeCell ref="A39:E39"/>
    <mergeCell ref="A21:A23"/>
    <mergeCell ref="A24:A26"/>
    <mergeCell ref="A32:A34"/>
    <mergeCell ref="A35:A37"/>
    <mergeCell ref="A43:A45"/>
    <mergeCell ref="B21:B23"/>
    <mergeCell ref="B24:B26"/>
    <mergeCell ref="B32:B34"/>
    <mergeCell ref="B35:B37"/>
    <mergeCell ref="B43:B45"/>
    <mergeCell ref="D21:D23"/>
    <mergeCell ref="D24:D26"/>
    <mergeCell ref="D32:D34"/>
    <mergeCell ref="D35:D37"/>
    <mergeCell ref="D43:D45"/>
    <mergeCell ref="E21:E23"/>
    <mergeCell ref="E24:E26"/>
    <mergeCell ref="E32:E34"/>
    <mergeCell ref="E35:E37"/>
    <mergeCell ref="E43:E45"/>
    <mergeCell ref="F21:F23"/>
    <mergeCell ref="F24:F26"/>
    <mergeCell ref="F32:F34"/>
    <mergeCell ref="F35:F37"/>
    <mergeCell ref="F43:F45"/>
    <mergeCell ref="G21:G23"/>
    <mergeCell ref="G24:G26"/>
    <mergeCell ref="G32:G34"/>
    <mergeCell ref="G35:G37"/>
    <mergeCell ref="G43:G45"/>
  </mergeCells>
  <pageMargins left="0.393055555555556" right="0.17" top="0.786805555555556" bottom="0.629861111111111" header="0.5" footer="0.196527777777778"/>
  <pageSetup paperSize="1" scale="55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54" workbookViewId="0">
      <selection activeCell="G14" sqref="G14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4" spans="1:2">
      <c r="A4" s="3">
        <v>45959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426</v>
      </c>
      <c r="B7" s="3"/>
    </row>
    <row r="8" spans="1:2">
      <c r="A8" s="1" t="s">
        <v>427</v>
      </c>
      <c r="B8" s="3"/>
    </row>
    <row r="9" spans="1:2">
      <c r="A9" s="1" t="s">
        <v>428</v>
      </c>
      <c r="B9" s="3"/>
    </row>
    <row r="10" spans="1:2">
      <c r="A10" s="1" t="s">
        <v>429</v>
      </c>
      <c r="B10" s="3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6</v>
      </c>
    </row>
    <row r="20" s="2" customFormat="1" ht="15" spans="3:3">
      <c r="C20" s="69"/>
    </row>
    <row r="21" s="2" customFormat="1" ht="25.5" customHeight="1" spans="1:7">
      <c r="A21" s="5" t="s">
        <v>8</v>
      </c>
      <c r="B21" s="5" t="s">
        <v>9</v>
      </c>
      <c r="C21" s="5" t="s">
        <v>10</v>
      </c>
      <c r="D21" s="5" t="s">
        <v>11</v>
      </c>
      <c r="E21" s="6" t="s">
        <v>12</v>
      </c>
      <c r="F21" s="7"/>
      <c r="G21" s="8" t="s">
        <v>13</v>
      </c>
    </row>
    <row r="22" s="2" customFormat="1" spans="1:7">
      <c r="A22" s="70">
        <v>7</v>
      </c>
      <c r="B22" s="87" t="s">
        <v>14</v>
      </c>
      <c r="C22" s="88" t="s">
        <v>430</v>
      </c>
      <c r="D22" s="30">
        <v>8495</v>
      </c>
      <c r="E22" s="12">
        <f>D22*0.8</f>
        <v>6796</v>
      </c>
      <c r="F22" s="9" t="s">
        <v>16</v>
      </c>
      <c r="G22" s="31">
        <f>E22*A22</f>
        <v>47572</v>
      </c>
    </row>
    <row r="23" s="2" customFormat="1" spans="1:7">
      <c r="A23" s="75"/>
      <c r="B23" s="89"/>
      <c r="C23" s="90" t="s">
        <v>431</v>
      </c>
      <c r="D23" s="33"/>
      <c r="E23" s="17"/>
      <c r="F23" s="14"/>
      <c r="G23" s="34"/>
    </row>
    <row r="24" s="2" customFormat="1" ht="15" spans="1:7">
      <c r="A24" s="80"/>
      <c r="B24" s="91"/>
      <c r="C24" s="92" t="s">
        <v>432</v>
      </c>
      <c r="D24" s="36"/>
      <c r="E24" s="22"/>
      <c r="F24" s="19"/>
      <c r="G24" s="37"/>
    </row>
    <row r="25" ht="15" spans="1:7">
      <c r="A25" s="49" t="s">
        <v>26</v>
      </c>
      <c r="B25" s="59"/>
      <c r="C25" s="59"/>
      <c r="D25" s="50"/>
      <c r="E25" s="51"/>
      <c r="F25" s="60" t="s">
        <v>16</v>
      </c>
      <c r="G25" s="53">
        <v>600</v>
      </c>
    </row>
    <row r="26" ht="17.25" spans="1:7">
      <c r="A26" s="24" t="s">
        <v>27</v>
      </c>
      <c r="B26" s="38"/>
      <c r="C26" s="38"/>
      <c r="D26" s="25"/>
      <c r="E26" s="26"/>
      <c r="F26" s="39" t="s">
        <v>16</v>
      </c>
      <c r="G26" s="28">
        <f>SUM(G22:G25)</f>
        <v>48172</v>
      </c>
    </row>
    <row r="27" s="2" customFormat="1" ht="16.5" spans="1:7">
      <c r="A27" s="40"/>
      <c r="B27" s="40"/>
      <c r="C27" s="40"/>
      <c r="D27" s="40"/>
      <c r="E27" s="40"/>
      <c r="F27" s="85"/>
      <c r="G27" s="42"/>
    </row>
    <row r="28" spans="1:1">
      <c r="A28" s="1" t="s">
        <v>28</v>
      </c>
    </row>
    <row r="29" spans="2:2">
      <c r="B29" s="1" t="s">
        <v>433</v>
      </c>
    </row>
    <row r="31" s="1" customFormat="1" spans="1:1">
      <c r="A31" s="1" t="s">
        <v>347</v>
      </c>
    </row>
    <row r="32" customFormat="1" ht="15" spans="1:2">
      <c r="A32" s="48"/>
      <c r="B32" s="1" t="s">
        <v>348</v>
      </c>
    </row>
    <row r="34" spans="1:1">
      <c r="A34" s="1" t="s">
        <v>34</v>
      </c>
    </row>
    <row r="35" spans="2:2">
      <c r="B35" s="1" t="s">
        <v>434</v>
      </c>
    </row>
    <row r="37" spans="1:1">
      <c r="A37" s="1" t="s">
        <v>70</v>
      </c>
    </row>
    <row r="38" spans="2:2">
      <c r="B38" s="1" t="s">
        <v>37</v>
      </c>
    </row>
    <row r="39" s="2" customFormat="1" spans="2:2">
      <c r="B39" s="86"/>
    </row>
    <row r="40" spans="2:2">
      <c r="B40" s="1" t="s">
        <v>38</v>
      </c>
    </row>
    <row r="42" spans="2:2">
      <c r="B42" s="1" t="s">
        <v>39</v>
      </c>
    </row>
    <row r="44" spans="2:2">
      <c r="B44" s="45"/>
    </row>
    <row r="48" spans="1:1">
      <c r="A48" s="1" t="s">
        <v>41</v>
      </c>
    </row>
    <row r="51" spans="1:1">
      <c r="A51" s="1" t="s">
        <v>42</v>
      </c>
    </row>
    <row r="52" spans="1:1">
      <c r="A52" s="1" t="s">
        <v>43</v>
      </c>
    </row>
    <row r="55" spans="1:4">
      <c r="A55" s="1" t="s">
        <v>72</v>
      </c>
      <c r="D55" s="1" t="s">
        <v>45</v>
      </c>
    </row>
    <row r="58" spans="1:4">
      <c r="A58" s="1" t="s">
        <v>46</v>
      </c>
      <c r="D58" s="1" t="s">
        <v>47</v>
      </c>
    </row>
    <row r="59" spans="1:4">
      <c r="A59" s="1" t="s">
        <v>48</v>
      </c>
      <c r="D59" s="1" t="s">
        <v>49</v>
      </c>
    </row>
    <row r="64" spans="1:5">
      <c r="A64" s="1" t="s">
        <v>435</v>
      </c>
      <c r="D64" s="1" t="s">
        <v>51</v>
      </c>
      <c r="E64" s="1" t="s">
        <v>52</v>
      </c>
    </row>
    <row r="65" spans="1:5">
      <c r="A65" s="1" t="s">
        <v>436</v>
      </c>
      <c r="E65" s="1" t="s">
        <v>54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786805555555556" bottom="0.629861111111111" header="0.5" footer="0.196527777777778"/>
  <pageSetup paperSize="1" scale="75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5"/>
  <sheetViews>
    <sheetView topLeftCell="A50" workbookViewId="0">
      <selection activeCell="C62" sqref="C62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3" ht="18" customHeight="1"/>
    <row r="4" spans="1:2">
      <c r="A4" s="3">
        <v>45960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437</v>
      </c>
      <c r="B7" s="3"/>
    </row>
    <row r="8" spans="1:2">
      <c r="A8" s="1" t="s">
        <v>438</v>
      </c>
      <c r="B8" s="3"/>
    </row>
    <row r="9" spans="1:2">
      <c r="A9" s="1" t="s">
        <v>439</v>
      </c>
      <c r="B9" s="3"/>
    </row>
    <row r="10" spans="1:2">
      <c r="A10" s="1" t="s">
        <v>440</v>
      </c>
      <c r="B10" s="3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6</v>
      </c>
    </row>
    <row r="20" s="2" customFormat="1" ht="15" spans="3:3">
      <c r="C20" s="69" t="s">
        <v>7</v>
      </c>
    </row>
    <row r="21" s="2" customFormat="1" ht="25.5" customHeight="1" spans="1:7">
      <c r="A21" s="5" t="s">
        <v>8</v>
      </c>
      <c r="B21" s="5" t="s">
        <v>9</v>
      </c>
      <c r="C21" s="5" t="s">
        <v>10</v>
      </c>
      <c r="D21" s="5" t="s">
        <v>11</v>
      </c>
      <c r="E21" s="6" t="s">
        <v>12</v>
      </c>
      <c r="F21" s="7"/>
      <c r="G21" s="8" t="s">
        <v>13</v>
      </c>
    </row>
    <row r="22" s="2" customFormat="1" spans="1:7">
      <c r="A22" s="9">
        <v>6</v>
      </c>
      <c r="B22" s="9" t="s">
        <v>14</v>
      </c>
      <c r="C22" s="10" t="s">
        <v>219</v>
      </c>
      <c r="D22" s="11">
        <v>113195</v>
      </c>
      <c r="E22" s="12">
        <f>(D22*0.8)-7000</f>
        <v>83556</v>
      </c>
      <c r="F22" s="9" t="s">
        <v>16</v>
      </c>
      <c r="G22" s="13">
        <f>E22*A22</f>
        <v>501336</v>
      </c>
    </row>
    <row r="23" s="2" customFormat="1" spans="1:7">
      <c r="A23" s="14"/>
      <c r="B23" s="14"/>
      <c r="C23" s="15" t="s">
        <v>119</v>
      </c>
      <c r="D23" s="16"/>
      <c r="E23" s="17"/>
      <c r="F23" s="14"/>
      <c r="G23" s="18"/>
    </row>
    <row r="24" s="2" customFormat="1" ht="15" spans="1:7">
      <c r="A24" s="19"/>
      <c r="B24" s="19"/>
      <c r="C24" s="20" t="s">
        <v>220</v>
      </c>
      <c r="D24" s="21"/>
      <c r="E24" s="22"/>
      <c r="F24" s="19"/>
      <c r="G24" s="23"/>
    </row>
    <row r="25" s="2" customFormat="1" spans="1:7">
      <c r="A25" s="9">
        <v>3</v>
      </c>
      <c r="B25" s="9" t="s">
        <v>14</v>
      </c>
      <c r="C25" s="10" t="s">
        <v>422</v>
      </c>
      <c r="D25" s="11">
        <v>30995</v>
      </c>
      <c r="E25" s="12">
        <f>(D25*0.8)-4000</f>
        <v>20796</v>
      </c>
      <c r="F25" s="9" t="s">
        <v>16</v>
      </c>
      <c r="G25" s="13">
        <f>E25*A25</f>
        <v>62388</v>
      </c>
    </row>
    <row r="26" s="2" customFormat="1" spans="1:7">
      <c r="A26" s="14"/>
      <c r="B26" s="14"/>
      <c r="C26" s="15" t="s">
        <v>251</v>
      </c>
      <c r="D26" s="16"/>
      <c r="E26" s="17"/>
      <c r="F26" s="14"/>
      <c r="G26" s="18"/>
    </row>
    <row r="27" s="2" customFormat="1" ht="15" spans="1:7">
      <c r="A27" s="19"/>
      <c r="B27" s="19"/>
      <c r="C27" s="20" t="s">
        <v>423</v>
      </c>
      <c r="D27" s="21"/>
      <c r="E27" s="22"/>
      <c r="F27" s="19"/>
      <c r="G27" s="23"/>
    </row>
    <row r="28" s="2" customFormat="1" spans="1:7">
      <c r="A28" s="9">
        <v>3</v>
      </c>
      <c r="B28" s="9" t="s">
        <v>14</v>
      </c>
      <c r="C28" s="10" t="s">
        <v>250</v>
      </c>
      <c r="D28" s="11">
        <v>33995</v>
      </c>
      <c r="E28" s="12">
        <f>(D28*0.8)-4000</f>
        <v>23196</v>
      </c>
      <c r="F28" s="9" t="s">
        <v>16</v>
      </c>
      <c r="G28" s="13">
        <f>E28*A28</f>
        <v>69588</v>
      </c>
    </row>
    <row r="29" s="2" customFormat="1" spans="1:7">
      <c r="A29" s="14"/>
      <c r="B29" s="14"/>
      <c r="C29" s="15" t="s">
        <v>251</v>
      </c>
      <c r="D29" s="16"/>
      <c r="E29" s="17"/>
      <c r="F29" s="14"/>
      <c r="G29" s="18"/>
    </row>
    <row r="30" s="2" customFormat="1" ht="15" spans="1:7">
      <c r="A30" s="19"/>
      <c r="B30" s="19"/>
      <c r="C30" s="20" t="s">
        <v>252</v>
      </c>
      <c r="D30" s="21"/>
      <c r="E30" s="22"/>
      <c r="F30" s="19"/>
      <c r="G30" s="23"/>
    </row>
    <row r="31" s="2" customFormat="1" spans="1:7">
      <c r="A31" s="9">
        <v>1</v>
      </c>
      <c r="B31" s="9" t="s">
        <v>14</v>
      </c>
      <c r="C31" s="10" t="s">
        <v>314</v>
      </c>
      <c r="D31" s="11">
        <v>42995</v>
      </c>
      <c r="E31" s="12">
        <f>(D31*0.8)-4000</f>
        <v>30396</v>
      </c>
      <c r="F31" s="9" t="s">
        <v>16</v>
      </c>
      <c r="G31" s="13">
        <f>E31*A31</f>
        <v>30396</v>
      </c>
    </row>
    <row r="32" s="2" customFormat="1" spans="1:7">
      <c r="A32" s="14"/>
      <c r="B32" s="14"/>
      <c r="C32" s="15" t="s">
        <v>251</v>
      </c>
      <c r="D32" s="16"/>
      <c r="E32" s="17"/>
      <c r="F32" s="14"/>
      <c r="G32" s="18"/>
    </row>
    <row r="33" s="2" customFormat="1" ht="15" spans="1:7">
      <c r="A33" s="19"/>
      <c r="B33" s="19"/>
      <c r="C33" s="20" t="s">
        <v>60</v>
      </c>
      <c r="D33" s="21"/>
      <c r="E33" s="22"/>
      <c r="F33" s="19"/>
      <c r="G33" s="23"/>
    </row>
    <row r="34" ht="17.25" spans="1:7">
      <c r="A34" s="24" t="s">
        <v>27</v>
      </c>
      <c r="B34" s="38"/>
      <c r="C34" s="38"/>
      <c r="D34" s="25"/>
      <c r="E34" s="26"/>
      <c r="F34" s="39" t="s">
        <v>16</v>
      </c>
      <c r="G34" s="28">
        <f>SUM(G22:G33)</f>
        <v>663708</v>
      </c>
    </row>
    <row r="35" s="2" customFormat="1" ht="16.5" spans="1:7">
      <c r="A35" s="40"/>
      <c r="B35" s="40"/>
      <c r="C35" s="40"/>
      <c r="D35" s="40"/>
      <c r="E35" s="40"/>
      <c r="F35" s="85"/>
      <c r="G35" s="42"/>
    </row>
    <row r="36" spans="1:1">
      <c r="A36" s="1" t="s">
        <v>28</v>
      </c>
    </row>
    <row r="37" spans="2:2">
      <c r="B37" s="1" t="s">
        <v>433</v>
      </c>
    </row>
    <row r="39" s="1" customFormat="1" spans="1:1">
      <c r="A39" s="1" t="s">
        <v>347</v>
      </c>
    </row>
    <row r="40" customFormat="1" ht="15" spans="1:2">
      <c r="A40" s="48"/>
      <c r="B40" s="1" t="s">
        <v>348</v>
      </c>
    </row>
    <row r="42" spans="1:1">
      <c r="A42" s="1" t="s">
        <v>34</v>
      </c>
    </row>
    <row r="43" spans="2:2">
      <c r="B43" s="1" t="s">
        <v>129</v>
      </c>
    </row>
    <row r="44" spans="2:2">
      <c r="B44" s="1" t="s">
        <v>35</v>
      </c>
    </row>
    <row r="46" spans="1:1">
      <c r="A46" s="1" t="s">
        <v>70</v>
      </c>
    </row>
    <row r="47" spans="2:2">
      <c r="B47" s="1" t="s">
        <v>37</v>
      </c>
    </row>
    <row r="48" s="2" customFormat="1" spans="2:2">
      <c r="B48" s="86"/>
    </row>
    <row r="49" spans="2:2">
      <c r="B49" s="1" t="s">
        <v>38</v>
      </c>
    </row>
    <row r="51" spans="2:2">
      <c r="B51" s="1" t="s">
        <v>39</v>
      </c>
    </row>
    <row r="54" spans="2:2">
      <c r="B54" s="45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72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4" spans="1:5">
      <c r="A74" s="1" t="s">
        <v>441</v>
      </c>
      <c r="D74" s="1" t="s">
        <v>51</v>
      </c>
      <c r="E74" s="1" t="s">
        <v>52</v>
      </c>
    </row>
    <row r="75" spans="1:5">
      <c r="A75" s="1" t="s">
        <v>442</v>
      </c>
      <c r="E75" s="1" t="s">
        <v>54</v>
      </c>
    </row>
  </sheetData>
  <mergeCells count="26">
    <mergeCell ref="A4:B4"/>
    <mergeCell ref="A34:E34"/>
    <mergeCell ref="A22:A24"/>
    <mergeCell ref="A25:A27"/>
    <mergeCell ref="A28:A30"/>
    <mergeCell ref="A31:A33"/>
    <mergeCell ref="B22:B24"/>
    <mergeCell ref="B25:B27"/>
    <mergeCell ref="B28:B30"/>
    <mergeCell ref="B31:B33"/>
    <mergeCell ref="D22:D24"/>
    <mergeCell ref="D25:D27"/>
    <mergeCell ref="D28:D30"/>
    <mergeCell ref="D31:D33"/>
    <mergeCell ref="E22:E24"/>
    <mergeCell ref="E25:E27"/>
    <mergeCell ref="E28:E30"/>
    <mergeCell ref="E31:E33"/>
    <mergeCell ref="F22:F24"/>
    <mergeCell ref="F25:F27"/>
    <mergeCell ref="F28:F30"/>
    <mergeCell ref="F31:F33"/>
    <mergeCell ref="G22:G24"/>
    <mergeCell ref="G25:G27"/>
    <mergeCell ref="G28:G30"/>
    <mergeCell ref="G31:G33"/>
  </mergeCells>
  <pageMargins left="0.393055555555556" right="0.17" top="0.786805555555556" bottom="0.629861111111111" header="0.5" footer="0.196527777777778"/>
  <pageSetup paperSize="1" scale="65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5"/>
  <sheetViews>
    <sheetView tabSelected="1" topLeftCell="A50" workbookViewId="0">
      <selection activeCell="E63" sqref="E63"/>
    </sheetView>
  </sheetViews>
  <sheetFormatPr defaultColWidth="9.1047619047619" defaultRowHeight="14.25" outlineLevelCol="6"/>
  <cols>
    <col min="1" max="1" width="8.1047619047619" style="1" customWidth="1"/>
    <col min="2" max="2" width="11" style="1" customWidth="1"/>
    <col min="3" max="3" width="54.1047619047619" style="1" customWidth="1"/>
    <col min="4" max="4" width="12.8857142857143" style="1" customWidth="1"/>
    <col min="5" max="5" width="15" style="1" customWidth="1"/>
    <col min="6" max="6" width="7.1047619047619" style="1" customWidth="1"/>
    <col min="7" max="7" width="17.3333333333333" style="1" customWidth="1"/>
    <col min="8" max="16384" width="9.1047619047619" style="1"/>
  </cols>
  <sheetData>
    <row r="3" ht="18" customHeight="1"/>
    <row r="4" spans="1:2">
      <c r="A4" s="3">
        <v>45960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437</v>
      </c>
      <c r="B7" s="3"/>
    </row>
    <row r="8" spans="1:2">
      <c r="A8" s="1" t="s">
        <v>438</v>
      </c>
      <c r="B8" s="3"/>
    </row>
    <row r="9" spans="1:2">
      <c r="A9" s="1" t="s">
        <v>439</v>
      </c>
      <c r="B9" s="3"/>
    </row>
    <row r="10" spans="1:2">
      <c r="A10" s="1" t="s">
        <v>440</v>
      </c>
      <c r="B10" s="3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6</v>
      </c>
    </row>
    <row r="20" s="2" customFormat="1" ht="15" spans="3:3">
      <c r="C20" s="69" t="s">
        <v>55</v>
      </c>
    </row>
    <row r="21" s="2" customFormat="1" ht="25.5" customHeight="1" spans="1:7">
      <c r="A21" s="5" t="s">
        <v>8</v>
      </c>
      <c r="B21" s="5" t="s">
        <v>9</v>
      </c>
      <c r="C21" s="5" t="s">
        <v>10</v>
      </c>
      <c r="D21" s="5" t="s">
        <v>11</v>
      </c>
      <c r="E21" s="6" t="s">
        <v>12</v>
      </c>
      <c r="F21" s="7"/>
      <c r="G21" s="8" t="s">
        <v>13</v>
      </c>
    </row>
    <row r="22" s="2" customFormat="1" spans="1:7">
      <c r="A22" s="9">
        <v>6</v>
      </c>
      <c r="B22" s="9" t="s">
        <v>14</v>
      </c>
      <c r="C22" s="10" t="s">
        <v>219</v>
      </c>
      <c r="D22" s="11">
        <v>113195</v>
      </c>
      <c r="E22" s="12">
        <f>(D22*0.8)-7000</f>
        <v>83556</v>
      </c>
      <c r="F22" s="9" t="s">
        <v>16</v>
      </c>
      <c r="G22" s="13">
        <f>E22*A22</f>
        <v>501336</v>
      </c>
    </row>
    <row r="23" s="2" customFormat="1" spans="1:7">
      <c r="A23" s="14"/>
      <c r="B23" s="14"/>
      <c r="C23" s="15" t="s">
        <v>119</v>
      </c>
      <c r="D23" s="16"/>
      <c r="E23" s="17"/>
      <c r="F23" s="14"/>
      <c r="G23" s="18"/>
    </row>
    <row r="24" s="2" customFormat="1" ht="15" spans="1:7">
      <c r="A24" s="19"/>
      <c r="B24" s="19"/>
      <c r="C24" s="20" t="s">
        <v>220</v>
      </c>
      <c r="D24" s="21"/>
      <c r="E24" s="22"/>
      <c r="F24" s="19"/>
      <c r="G24" s="23"/>
    </row>
    <row r="25" s="2" customFormat="1" spans="1:7">
      <c r="A25" s="9">
        <v>3</v>
      </c>
      <c r="B25" s="9" t="s">
        <v>14</v>
      </c>
      <c r="C25" s="10" t="s">
        <v>63</v>
      </c>
      <c r="D25" s="11">
        <v>42595</v>
      </c>
      <c r="E25" s="12">
        <f>(D25*0.8)-7000</f>
        <v>27076</v>
      </c>
      <c r="F25" s="9" t="s">
        <v>16</v>
      </c>
      <c r="G25" s="13">
        <f>E25*A25</f>
        <v>81228</v>
      </c>
    </row>
    <row r="26" s="2" customFormat="1" spans="1:7">
      <c r="A26" s="14"/>
      <c r="B26" s="14"/>
      <c r="C26" s="15" t="s">
        <v>57</v>
      </c>
      <c r="D26" s="16"/>
      <c r="E26" s="17"/>
      <c r="F26" s="14"/>
      <c r="G26" s="18"/>
    </row>
    <row r="27" s="2" customFormat="1" ht="15" spans="1:7">
      <c r="A27" s="19"/>
      <c r="B27" s="19"/>
      <c r="C27" s="20" t="s">
        <v>64</v>
      </c>
      <c r="D27" s="21"/>
      <c r="E27" s="22"/>
      <c r="F27" s="19"/>
      <c r="G27" s="23"/>
    </row>
    <row r="28" s="2" customFormat="1" spans="1:7">
      <c r="A28" s="70">
        <v>3</v>
      </c>
      <c r="B28" s="70" t="s">
        <v>14</v>
      </c>
      <c r="C28" s="71" t="s">
        <v>61</v>
      </c>
      <c r="D28" s="72">
        <v>46595</v>
      </c>
      <c r="E28" s="73">
        <f>(D28*0.8)-7000</f>
        <v>30276</v>
      </c>
      <c r="F28" s="70" t="s">
        <v>16</v>
      </c>
      <c r="G28" s="74">
        <f>E28*A28</f>
        <v>90828</v>
      </c>
    </row>
    <row r="29" s="2" customFormat="1" spans="1:7">
      <c r="A29" s="75"/>
      <c r="B29" s="75"/>
      <c r="C29" s="76" t="s">
        <v>57</v>
      </c>
      <c r="D29" s="77"/>
      <c r="E29" s="78"/>
      <c r="F29" s="75"/>
      <c r="G29" s="79"/>
    </row>
    <row r="30" s="2" customFormat="1" ht="15" spans="1:7">
      <c r="A30" s="80"/>
      <c r="B30" s="80"/>
      <c r="C30" s="81" t="s">
        <v>62</v>
      </c>
      <c r="D30" s="82"/>
      <c r="E30" s="83"/>
      <c r="F30" s="80"/>
      <c r="G30" s="84"/>
    </row>
    <row r="31" s="2" customFormat="1" spans="1:7">
      <c r="A31" s="9">
        <v>1</v>
      </c>
      <c r="B31" s="9" t="s">
        <v>14</v>
      </c>
      <c r="C31" s="10" t="s">
        <v>59</v>
      </c>
      <c r="D31" s="11">
        <v>59595</v>
      </c>
      <c r="E31" s="12">
        <f>(D31*0.8)-7000</f>
        <v>40676</v>
      </c>
      <c r="F31" s="9" t="s">
        <v>16</v>
      </c>
      <c r="G31" s="13">
        <f>E31*A31</f>
        <v>40676</v>
      </c>
    </row>
    <row r="32" s="2" customFormat="1" spans="1:7">
      <c r="A32" s="14"/>
      <c r="B32" s="14"/>
      <c r="C32" s="15" t="s">
        <v>57</v>
      </c>
      <c r="D32" s="16"/>
      <c r="E32" s="17"/>
      <c r="F32" s="14"/>
      <c r="G32" s="18"/>
    </row>
    <row r="33" s="2" customFormat="1" ht="15" spans="1:7">
      <c r="A33" s="19"/>
      <c r="B33" s="19"/>
      <c r="C33" s="20" t="s">
        <v>60</v>
      </c>
      <c r="D33" s="21"/>
      <c r="E33" s="22"/>
      <c r="F33" s="19"/>
      <c r="G33" s="23"/>
    </row>
    <row r="34" ht="17.25" spans="1:7">
      <c r="A34" s="24" t="s">
        <v>27</v>
      </c>
      <c r="B34" s="38"/>
      <c r="C34" s="38"/>
      <c r="D34" s="25"/>
      <c r="E34" s="26"/>
      <c r="F34" s="39" t="s">
        <v>16</v>
      </c>
      <c r="G34" s="28">
        <f>SUM(G22:G33)</f>
        <v>714068</v>
      </c>
    </row>
    <row r="35" s="2" customFormat="1" ht="16.5" spans="1:7">
      <c r="A35" s="40"/>
      <c r="B35" s="40"/>
      <c r="C35" s="40"/>
      <c r="D35" s="40"/>
      <c r="E35" s="40"/>
      <c r="F35" s="85"/>
      <c r="G35" s="42"/>
    </row>
    <row r="36" spans="1:1">
      <c r="A36" s="1" t="s">
        <v>28</v>
      </c>
    </row>
    <row r="37" spans="2:2">
      <c r="B37" s="1" t="s">
        <v>433</v>
      </c>
    </row>
    <row r="39" s="1" customFormat="1" spans="1:1">
      <c r="A39" s="1" t="s">
        <v>347</v>
      </c>
    </row>
    <row r="40" customFormat="1" ht="15" spans="1:2">
      <c r="A40" s="48"/>
      <c r="B40" s="1" t="s">
        <v>348</v>
      </c>
    </row>
    <row r="42" spans="1:1">
      <c r="A42" s="1" t="s">
        <v>34</v>
      </c>
    </row>
    <row r="43" spans="2:2">
      <c r="B43" s="1" t="s">
        <v>129</v>
      </c>
    </row>
    <row r="44" spans="2:2">
      <c r="B44" s="1" t="s">
        <v>35</v>
      </c>
    </row>
    <row r="46" spans="1:1">
      <c r="A46" s="1" t="s">
        <v>70</v>
      </c>
    </row>
    <row r="47" spans="2:2">
      <c r="B47" s="1" t="s">
        <v>37</v>
      </c>
    </row>
    <row r="48" s="2" customFormat="1" spans="2:2">
      <c r="B48" s="86"/>
    </row>
    <row r="49" spans="2:2">
      <c r="B49" s="1" t="s">
        <v>38</v>
      </c>
    </row>
    <row r="51" spans="2:2">
      <c r="B51" s="1" t="s">
        <v>39</v>
      </c>
    </row>
    <row r="53" spans="2:2">
      <c r="B53" s="45"/>
    </row>
    <row r="54" spans="2:2">
      <c r="B54" s="45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72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4" spans="1:5">
      <c r="A74" s="1" t="s">
        <v>441</v>
      </c>
      <c r="D74" s="1" t="s">
        <v>51</v>
      </c>
      <c r="E74" s="1" t="s">
        <v>52</v>
      </c>
    </row>
    <row r="75" spans="1:5">
      <c r="A75" s="1" t="s">
        <v>443</v>
      </c>
      <c r="E75" s="1" t="s">
        <v>54</v>
      </c>
    </row>
  </sheetData>
  <mergeCells count="26">
    <mergeCell ref="A4:B4"/>
    <mergeCell ref="A34:E34"/>
    <mergeCell ref="A22:A24"/>
    <mergeCell ref="A25:A27"/>
    <mergeCell ref="A28:A30"/>
    <mergeCell ref="A31:A33"/>
    <mergeCell ref="B22:B24"/>
    <mergeCell ref="B25:B27"/>
    <mergeCell ref="B28:B30"/>
    <mergeCell ref="B31:B33"/>
    <mergeCell ref="D22:D24"/>
    <mergeCell ref="D25:D27"/>
    <mergeCell ref="D28:D30"/>
    <mergeCell ref="D31:D33"/>
    <mergeCell ref="E22:E24"/>
    <mergeCell ref="E25:E27"/>
    <mergeCell ref="E28:E30"/>
    <mergeCell ref="E31:E33"/>
    <mergeCell ref="F22:F24"/>
    <mergeCell ref="F25:F27"/>
    <mergeCell ref="F28:F30"/>
    <mergeCell ref="F31:F33"/>
    <mergeCell ref="G22:G24"/>
    <mergeCell ref="G25:G27"/>
    <mergeCell ref="G28:G30"/>
    <mergeCell ref="G31:G33"/>
  </mergeCells>
  <pageMargins left="0.393055555555556" right="0.17" top="0.786805555555556" bottom="0.629861111111111" header="0.5" footer="0.196527777777778"/>
  <pageSetup paperSize="1" scale="65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18"/>
  <sheetViews>
    <sheetView topLeftCell="A49" workbookViewId="0">
      <selection activeCell="B68" sqref="B68"/>
    </sheetView>
  </sheetViews>
  <sheetFormatPr defaultColWidth="9.1047619047619" defaultRowHeight="14.25" outlineLevelCol="6"/>
  <cols>
    <col min="1" max="4" width="9.1047619047619" style="48"/>
    <col min="5" max="5" width="24.552380952381" style="48" customWidth="1"/>
    <col min="6" max="6" width="8.43809523809524" style="48" customWidth="1"/>
    <col min="7" max="7" width="22.4380952380952" style="48" customWidth="1"/>
    <col min="8" max="16384" width="9.1047619047619" style="48"/>
  </cols>
  <sheetData>
    <row r="2" ht="15"/>
    <row r="3" s="1" customFormat="1" ht="15" spans="1:7">
      <c r="A3" s="49" t="s">
        <v>27</v>
      </c>
      <c r="B3" s="50"/>
      <c r="C3" s="50"/>
      <c r="D3" s="50"/>
      <c r="E3" s="51"/>
      <c r="F3" s="52" t="s">
        <v>16</v>
      </c>
      <c r="G3" s="53">
        <v>0</v>
      </c>
    </row>
    <row r="4" s="1" customFormat="1" ht="15" spans="1:7">
      <c r="A4" s="54" t="s">
        <v>163</v>
      </c>
      <c r="B4" s="55"/>
      <c r="C4" s="56"/>
      <c r="D4" s="57"/>
      <c r="E4" s="21"/>
      <c r="F4" s="19" t="s">
        <v>16</v>
      </c>
      <c r="G4" s="58">
        <v>0</v>
      </c>
    </row>
    <row r="5" s="1" customFormat="1" ht="15" spans="1:7">
      <c r="A5" s="49" t="s">
        <v>26</v>
      </c>
      <c r="B5" s="59"/>
      <c r="C5" s="59"/>
      <c r="D5" s="50"/>
      <c r="E5" s="51"/>
      <c r="F5" s="60" t="s">
        <v>16</v>
      </c>
      <c r="G5" s="53">
        <v>600</v>
      </c>
    </row>
    <row r="6" s="1" customFormat="1" ht="15" spans="1:7">
      <c r="A6" s="49" t="s">
        <v>89</v>
      </c>
      <c r="B6" s="59"/>
      <c r="C6" s="59"/>
      <c r="D6" s="50"/>
      <c r="E6" s="51"/>
      <c r="F6" s="60" t="s">
        <v>16</v>
      </c>
      <c r="G6" s="53">
        <v>0</v>
      </c>
    </row>
    <row r="9" s="1" customFormat="1" spans="1:1">
      <c r="A9" s="1" t="s">
        <v>347</v>
      </c>
    </row>
    <row r="10" customFormat="1" ht="15" spans="1:2">
      <c r="A10" s="48"/>
      <c r="B10" s="1" t="s">
        <v>348</v>
      </c>
    </row>
    <row r="11" customFormat="1" ht="15" spans="1:2">
      <c r="A11" s="48"/>
      <c r="B11" s="1" t="s">
        <v>349</v>
      </c>
    </row>
    <row r="12" s="1" customFormat="1" spans="2:2">
      <c r="B12" s="61" t="s">
        <v>350</v>
      </c>
    </row>
    <row r="13" customFormat="1" ht="15" spans="1:1">
      <c r="A13" s="48"/>
    </row>
    <row r="14" s="1" customFormat="1" spans="1:1">
      <c r="A14" s="1" t="s">
        <v>30</v>
      </c>
    </row>
    <row r="15" s="1" customFormat="1" spans="2:2">
      <c r="B15" s="1" t="s">
        <v>258</v>
      </c>
    </row>
    <row r="16" s="2" customFormat="1"/>
    <row r="17" s="2" customFormat="1" spans="2:2">
      <c r="B17" s="1" t="s">
        <v>444</v>
      </c>
    </row>
    <row r="19" s="1" customFormat="1" spans="2:2">
      <c r="B19" s="1" t="s">
        <v>31</v>
      </c>
    </row>
    <row r="20" s="1" customFormat="1" spans="2:2">
      <c r="B20" s="1" t="s">
        <v>32</v>
      </c>
    </row>
    <row r="21" s="1" customFormat="1" spans="2:2">
      <c r="B21" s="1" t="s">
        <v>33</v>
      </c>
    </row>
    <row r="23" s="1" customFormat="1" spans="2:2">
      <c r="B23" s="62" t="s">
        <v>445</v>
      </c>
    </row>
    <row r="24" s="1" customFormat="1" spans="2:2">
      <c r="B24" s="63" t="s">
        <v>123</v>
      </c>
    </row>
    <row r="25" s="1" customFormat="1" spans="2:2">
      <c r="B25" s="63" t="s">
        <v>124</v>
      </c>
    </row>
    <row r="27" spans="2:2">
      <c r="B27" s="64" t="s">
        <v>446</v>
      </c>
    </row>
    <row r="28" spans="2:2">
      <c r="B28" s="63" t="s">
        <v>123</v>
      </c>
    </row>
    <row r="29" spans="2:2">
      <c r="B29" s="63" t="s">
        <v>124</v>
      </c>
    </row>
    <row r="30" spans="2:2">
      <c r="B30" s="63"/>
    </row>
    <row r="31" s="1" customFormat="1" spans="2:2">
      <c r="B31" s="62" t="s">
        <v>405</v>
      </c>
    </row>
    <row r="32" s="1" customFormat="1" spans="2:2">
      <c r="B32" s="63" t="s">
        <v>126</v>
      </c>
    </row>
    <row r="33" s="1" customFormat="1" spans="2:2">
      <c r="B33" s="63" t="s">
        <v>127</v>
      </c>
    </row>
    <row r="35" s="1" customFormat="1" spans="2:2">
      <c r="B35" s="64" t="s">
        <v>447</v>
      </c>
    </row>
    <row r="36" s="1" customFormat="1" spans="2:2">
      <c r="B36" s="65" t="s">
        <v>385</v>
      </c>
    </row>
    <row r="37" s="1" customFormat="1" spans="2:2">
      <c r="B37" s="1" t="s">
        <v>386</v>
      </c>
    </row>
    <row r="38" s="2" customFormat="1"/>
    <row r="39" s="2" customFormat="1" spans="2:2">
      <c r="B39" s="64" t="s">
        <v>448</v>
      </c>
    </row>
    <row r="40" s="2" customFormat="1" spans="2:2">
      <c r="B40" s="65" t="s">
        <v>385</v>
      </c>
    </row>
    <row r="41" s="2" customFormat="1" spans="2:2">
      <c r="B41" s="1" t="s">
        <v>386</v>
      </c>
    </row>
    <row r="42" s="2" customFormat="1"/>
    <row r="43" s="2" customFormat="1" spans="2:2">
      <c r="B43" s="64" t="s">
        <v>449</v>
      </c>
    </row>
    <row r="44" s="2" customFormat="1" spans="2:2">
      <c r="B44" s="65" t="s">
        <v>385</v>
      </c>
    </row>
    <row r="45" s="2" customFormat="1" spans="2:2">
      <c r="B45" s="1" t="s">
        <v>386</v>
      </c>
    </row>
    <row r="46" s="2" customFormat="1"/>
    <row r="47" s="2" customFormat="1" spans="2:2">
      <c r="B47" s="64" t="s">
        <v>450</v>
      </c>
    </row>
    <row r="48" s="2" customFormat="1" spans="2:2">
      <c r="B48" s="65" t="s">
        <v>385</v>
      </c>
    </row>
    <row r="49" spans="2:2">
      <c r="B49" s="1" t="s">
        <v>386</v>
      </c>
    </row>
    <row r="51" s="46" customFormat="1"/>
    <row r="53" s="1" customFormat="1" spans="1:1">
      <c r="A53" s="1" t="s">
        <v>34</v>
      </c>
    </row>
    <row r="54" s="1" customFormat="1" spans="2:2">
      <c r="B54" s="66" t="s">
        <v>451</v>
      </c>
    </row>
    <row r="55" s="1" customFormat="1" spans="2:2">
      <c r="B55" s="1" t="s">
        <v>151</v>
      </c>
    </row>
    <row r="56" s="1" customFormat="1" spans="2:2">
      <c r="B56" s="66" t="s">
        <v>452</v>
      </c>
    </row>
    <row r="57" s="1" customFormat="1" spans="2:2">
      <c r="B57" s="1" t="s">
        <v>140</v>
      </c>
    </row>
    <row r="58" spans="2:2">
      <c r="B58" s="66" t="s">
        <v>453</v>
      </c>
    </row>
    <row r="59" s="1" customFormat="1" spans="2:2">
      <c r="B59" s="1" t="s">
        <v>35</v>
      </c>
    </row>
    <row r="60" spans="2:2">
      <c r="B60" s="66" t="s">
        <v>454</v>
      </c>
    </row>
    <row r="61" customFormat="1" ht="15" spans="2:2">
      <c r="B61" s="1" t="s">
        <v>331</v>
      </c>
    </row>
    <row r="62" customFormat="1" ht="15" spans="2:2">
      <c r="B62" s="48"/>
    </row>
    <row r="63" s="1" customFormat="1" spans="2:2">
      <c r="B63" s="1" t="s">
        <v>290</v>
      </c>
    </row>
    <row r="65" customFormat="1" ht="15" spans="2:2">
      <c r="B65" s="66" t="s">
        <v>454</v>
      </c>
    </row>
    <row r="66" s="1" customFormat="1" spans="2:2">
      <c r="B66" s="1" t="s">
        <v>455</v>
      </c>
    </row>
    <row r="67" s="2" customFormat="1" spans="2:2">
      <c r="B67" s="66" t="s">
        <v>453</v>
      </c>
    </row>
    <row r="68" s="2" customFormat="1" spans="2:2">
      <c r="B68" s="1" t="s">
        <v>129</v>
      </c>
    </row>
    <row r="70" s="1" customFormat="1" spans="2:2">
      <c r="B70" s="1" t="s">
        <v>456</v>
      </c>
    </row>
    <row r="72" spans="2:2">
      <c r="B72" s="1" t="s">
        <v>128</v>
      </c>
    </row>
    <row r="73" spans="2:2">
      <c r="B73" s="1"/>
    </row>
    <row r="74" s="1" customFormat="1" spans="2:2">
      <c r="B74" s="1" t="s">
        <v>457</v>
      </c>
    </row>
    <row r="76" customFormat="1" ht="15" spans="2:2">
      <c r="B76" s="1" t="s">
        <v>458</v>
      </c>
    </row>
    <row r="77" customFormat="1" ht="15" spans="2:2">
      <c r="B77" s="48"/>
    </row>
    <row r="78" customFormat="1" ht="15" spans="2:2">
      <c r="B78" s="1" t="s">
        <v>459</v>
      </c>
    </row>
    <row r="79" customFormat="1" ht="15" spans="2:2">
      <c r="B79" s="2"/>
    </row>
    <row r="80" customFormat="1" ht="15" spans="2:2">
      <c r="B80" s="1" t="s">
        <v>460</v>
      </c>
    </row>
    <row r="81" customFormat="1" ht="15" spans="2:2">
      <c r="B81" s="48"/>
    </row>
    <row r="82" customFormat="1" ht="15" spans="2:2">
      <c r="B82" s="1" t="s">
        <v>461</v>
      </c>
    </row>
    <row r="83" customFormat="1" ht="15" spans="2:2">
      <c r="B83" s="48"/>
    </row>
    <row r="84" s="1" customFormat="1" spans="2:2">
      <c r="B84" s="1" t="s">
        <v>462</v>
      </c>
    </row>
    <row r="86" s="1" customFormat="1" spans="2:2">
      <c r="B86" s="1" t="s">
        <v>111</v>
      </c>
    </row>
    <row r="88" spans="2:2">
      <c r="B88" s="1" t="s">
        <v>463</v>
      </c>
    </row>
    <row r="90" spans="2:2">
      <c r="B90" s="1" t="s">
        <v>80</v>
      </c>
    </row>
    <row r="91" s="2" customFormat="1"/>
    <row r="92" s="2" customFormat="1" spans="2:2">
      <c r="B92" s="1" t="s">
        <v>464</v>
      </c>
    </row>
    <row r="93" s="2" customFormat="1" spans="2:2">
      <c r="B93" s="1"/>
    </row>
    <row r="94" s="2" customFormat="1" spans="2:2">
      <c r="B94" s="1" t="s">
        <v>296</v>
      </c>
    </row>
    <row r="95" s="2" customFormat="1" spans="2:2">
      <c r="B95" s="66" t="s">
        <v>465</v>
      </c>
    </row>
    <row r="96" s="2" customFormat="1" spans="2:2">
      <c r="B96" s="1" t="s">
        <v>466</v>
      </c>
    </row>
    <row r="97" s="2" customFormat="1" spans="2:2">
      <c r="B97" s="66" t="s">
        <v>467</v>
      </c>
    </row>
    <row r="98" s="2" customFormat="1" spans="2:2">
      <c r="B98" s="1" t="s">
        <v>468</v>
      </c>
    </row>
    <row r="99" s="2" customFormat="1" spans="2:2">
      <c r="B99" s="1"/>
    </row>
    <row r="100" s="2" customFormat="1" spans="2:2">
      <c r="B100" s="1"/>
    </row>
    <row r="101" s="2" customFormat="1" spans="2:2">
      <c r="B101" s="1"/>
    </row>
    <row r="102" s="47" customFormat="1" spans="2:2">
      <c r="B102" s="67"/>
    </row>
    <row r="103" s="1" customFormat="1" spans="1:1">
      <c r="A103" s="1" t="s">
        <v>90</v>
      </c>
    </row>
    <row r="104" s="1" customFormat="1" spans="2:2">
      <c r="B104" s="1" t="s">
        <v>91</v>
      </c>
    </row>
    <row r="105" s="1" customFormat="1" spans="2:2">
      <c r="B105" s="1" t="s">
        <v>37</v>
      </c>
    </row>
    <row r="106" s="1" customFormat="1"/>
    <row r="107" spans="2:2">
      <c r="B107" s="43" t="s">
        <v>92</v>
      </c>
    </row>
    <row r="108" spans="2:2">
      <c r="B108" s="61" t="s">
        <v>93</v>
      </c>
    </row>
    <row r="110" spans="2:2">
      <c r="B110" s="45" t="s">
        <v>469</v>
      </c>
    </row>
    <row r="112" s="1" customFormat="1" spans="2:2">
      <c r="B112" s="43" t="s">
        <v>470</v>
      </c>
    </row>
    <row r="114" spans="2:2">
      <c r="B114" s="68" t="s">
        <v>397</v>
      </c>
    </row>
    <row r="116" spans="2:2">
      <c r="B116" s="45" t="s">
        <v>71</v>
      </c>
    </row>
    <row r="118" spans="2:2">
      <c r="B118" s="68"/>
    </row>
  </sheetData>
  <pageMargins left="0.75" right="0.75" top="1" bottom="1" header="0.5" footer="0.5"/>
  <pageSetup paperSize="9" scale="43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10" workbookViewId="0">
      <selection activeCell="D39" sqref="D39:D4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45824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471</v>
      </c>
    </row>
    <row r="8" spans="1:1">
      <c r="A8" s="3" t="s">
        <v>472</v>
      </c>
    </row>
    <row r="9" spans="1:1">
      <c r="A9" s="1" t="s">
        <v>473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158</v>
      </c>
    </row>
    <row r="19" ht="15" spans="3:3">
      <c r="C19" s="4" t="s">
        <v>474</v>
      </c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customFormat="1" ht="15" spans="1:7">
      <c r="A21" s="9">
        <v>1</v>
      </c>
      <c r="B21" s="9" t="s">
        <v>14</v>
      </c>
      <c r="C21" s="10" t="s">
        <v>189</v>
      </c>
      <c r="D21" s="11">
        <v>76595</v>
      </c>
      <c r="E21" s="12">
        <f>(D21*0.76)-7000</f>
        <v>51212.2</v>
      </c>
      <c r="F21" s="9" t="s">
        <v>16</v>
      </c>
      <c r="G21" s="13">
        <f>E21*A21</f>
        <v>51212.2</v>
      </c>
    </row>
    <row r="22" customFormat="1" ht="15" spans="1:7">
      <c r="A22" s="14"/>
      <c r="B22" s="14"/>
      <c r="C22" s="15" t="s">
        <v>57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190</v>
      </c>
      <c r="D23" s="21"/>
      <c r="E23" s="22"/>
      <c r="F23" s="19"/>
      <c r="G23" s="23"/>
    </row>
    <row r="24" ht="17.25" hidden="1" spans="1:7">
      <c r="A24" s="24" t="s">
        <v>475</v>
      </c>
      <c r="B24" s="25"/>
      <c r="C24" s="25"/>
      <c r="D24" s="25"/>
      <c r="E24" s="26"/>
      <c r="F24" s="27" t="s">
        <v>16</v>
      </c>
      <c r="G24" s="28">
        <f>SUM(G21:G23)</f>
        <v>51212.2</v>
      </c>
    </row>
    <row r="25" ht="15" spans="3:3">
      <c r="C25" s="4" t="s">
        <v>476</v>
      </c>
    </row>
    <row r="26" ht="25.5" customHeight="1" spans="1:7">
      <c r="A26" s="5" t="s">
        <v>8</v>
      </c>
      <c r="B26" s="5" t="s">
        <v>9</v>
      </c>
      <c r="C26" s="5" t="s">
        <v>10</v>
      </c>
      <c r="D26" s="5" t="s">
        <v>11</v>
      </c>
      <c r="E26" s="6" t="s">
        <v>12</v>
      </c>
      <c r="F26" s="7"/>
      <c r="G26" s="8" t="s">
        <v>13</v>
      </c>
    </row>
    <row r="27" customFormat="1" ht="15" spans="1:7">
      <c r="A27" s="9">
        <v>1</v>
      </c>
      <c r="B27" s="9" t="s">
        <v>14</v>
      </c>
      <c r="C27" s="29" t="s">
        <v>477</v>
      </c>
      <c r="D27" s="30">
        <v>22495</v>
      </c>
      <c r="E27" s="12">
        <f>(D27*0.74)-600</f>
        <v>16046.3</v>
      </c>
      <c r="F27" s="9" t="s">
        <v>16</v>
      </c>
      <c r="G27" s="31">
        <f>E27*A27</f>
        <v>16046.3</v>
      </c>
    </row>
    <row r="28" customFormat="1" ht="15" spans="1:7">
      <c r="A28" s="14"/>
      <c r="B28" s="14"/>
      <c r="C28" s="32" t="s">
        <v>160</v>
      </c>
      <c r="D28" s="33"/>
      <c r="E28" s="17"/>
      <c r="F28" s="14"/>
      <c r="G28" s="34"/>
    </row>
    <row r="29" customFormat="1" ht="15" spans="1:7">
      <c r="A29" s="14"/>
      <c r="B29" s="14"/>
      <c r="C29" s="32" t="s">
        <v>478</v>
      </c>
      <c r="D29" s="33"/>
      <c r="E29" s="17"/>
      <c r="F29" s="14"/>
      <c r="G29" s="34"/>
    </row>
    <row r="30" customFormat="1" ht="15.75" spans="1:7">
      <c r="A30" s="19"/>
      <c r="B30" s="19"/>
      <c r="C30" s="35" t="s">
        <v>162</v>
      </c>
      <c r="D30" s="36"/>
      <c r="E30" s="22"/>
      <c r="F30" s="19"/>
      <c r="G30" s="37"/>
    </row>
    <row r="31" customFormat="1" ht="15" spans="1:7">
      <c r="A31" s="9">
        <v>1</v>
      </c>
      <c r="B31" s="9" t="s">
        <v>14</v>
      </c>
      <c r="C31" s="29" t="s">
        <v>159</v>
      </c>
      <c r="D31" s="30">
        <v>24995</v>
      </c>
      <c r="E31" s="12">
        <f>(D31*0.74)-800</f>
        <v>17696.3</v>
      </c>
      <c r="F31" s="9" t="s">
        <v>16</v>
      </c>
      <c r="G31" s="31">
        <f>E31*A31</f>
        <v>17696.3</v>
      </c>
    </row>
    <row r="32" customFormat="1" ht="15" spans="1:7">
      <c r="A32" s="14"/>
      <c r="B32" s="14"/>
      <c r="C32" s="32" t="s">
        <v>160</v>
      </c>
      <c r="D32" s="33"/>
      <c r="E32" s="17"/>
      <c r="F32" s="14"/>
      <c r="G32" s="34"/>
    </row>
    <row r="33" customFormat="1" ht="15" spans="1:7">
      <c r="A33" s="14"/>
      <c r="B33" s="14"/>
      <c r="C33" s="32" t="s">
        <v>161</v>
      </c>
      <c r="D33" s="33"/>
      <c r="E33" s="17"/>
      <c r="F33" s="14"/>
      <c r="G33" s="34"/>
    </row>
    <row r="34" customFormat="1" ht="15.75" spans="1:7">
      <c r="A34" s="19"/>
      <c r="B34" s="19"/>
      <c r="C34" s="35" t="s">
        <v>162</v>
      </c>
      <c r="D34" s="36"/>
      <c r="E34" s="22"/>
      <c r="F34" s="19"/>
      <c r="G34" s="37"/>
    </row>
    <row r="35" customFormat="1" ht="15" spans="1:7">
      <c r="A35" s="9">
        <v>1</v>
      </c>
      <c r="B35" s="9" t="s">
        <v>14</v>
      </c>
      <c r="C35" s="29" t="s">
        <v>174</v>
      </c>
      <c r="D35" s="30">
        <v>27995</v>
      </c>
      <c r="E35" s="12">
        <f>(D35*0.74)-1000</f>
        <v>19716.3</v>
      </c>
      <c r="F35" s="9" t="s">
        <v>16</v>
      </c>
      <c r="G35" s="31">
        <f>E35*A35</f>
        <v>19716.3</v>
      </c>
    </row>
    <row r="36" customFormat="1" ht="15" spans="1:7">
      <c r="A36" s="14"/>
      <c r="B36" s="14"/>
      <c r="C36" s="32" t="s">
        <v>160</v>
      </c>
      <c r="D36" s="33"/>
      <c r="E36" s="17"/>
      <c r="F36" s="14"/>
      <c r="G36" s="34"/>
    </row>
    <row r="37" customFormat="1" ht="15" spans="1:7">
      <c r="A37" s="14"/>
      <c r="B37" s="14"/>
      <c r="C37" s="32" t="s">
        <v>175</v>
      </c>
      <c r="D37" s="33"/>
      <c r="E37" s="17"/>
      <c r="F37" s="14"/>
      <c r="G37" s="34"/>
    </row>
    <row r="38" customFormat="1" ht="15.75" spans="1:7">
      <c r="A38" s="19"/>
      <c r="B38" s="19"/>
      <c r="C38" s="35" t="s">
        <v>162</v>
      </c>
      <c r="D38" s="36"/>
      <c r="E38" s="22"/>
      <c r="F38" s="19"/>
      <c r="G38" s="37"/>
    </row>
    <row r="39" customFormat="1" ht="15" spans="1:7">
      <c r="A39" s="9">
        <v>1</v>
      </c>
      <c r="B39" s="9" t="s">
        <v>14</v>
      </c>
      <c r="C39" s="29" t="s">
        <v>227</v>
      </c>
      <c r="D39" s="30">
        <v>36995</v>
      </c>
      <c r="E39" s="12">
        <f>(D39*0.74)-1200</f>
        <v>26176.3</v>
      </c>
      <c r="F39" s="9" t="s">
        <v>16</v>
      </c>
      <c r="G39" s="31">
        <f>E39*A39</f>
        <v>26176.3</v>
      </c>
    </row>
    <row r="40" customFormat="1" ht="15" spans="1:7">
      <c r="A40" s="14"/>
      <c r="B40" s="14"/>
      <c r="C40" s="32" t="s">
        <v>160</v>
      </c>
      <c r="D40" s="33"/>
      <c r="E40" s="17"/>
      <c r="F40" s="14"/>
      <c r="G40" s="34"/>
    </row>
    <row r="41" customFormat="1" ht="15" spans="1:7">
      <c r="A41" s="14"/>
      <c r="B41" s="14"/>
      <c r="C41" s="32" t="s">
        <v>228</v>
      </c>
      <c r="D41" s="33"/>
      <c r="E41" s="17"/>
      <c r="F41" s="14"/>
      <c r="G41" s="34"/>
    </row>
    <row r="42" customFormat="1" ht="15.75" spans="1:7">
      <c r="A42" s="19"/>
      <c r="B42" s="19"/>
      <c r="C42" s="35" t="s">
        <v>229</v>
      </c>
      <c r="D42" s="36"/>
      <c r="E42" s="22"/>
      <c r="F42" s="19"/>
      <c r="G42" s="37"/>
    </row>
    <row r="43" s="1" customFormat="1" ht="17.25" spans="1:7">
      <c r="A43" s="24" t="s">
        <v>27</v>
      </c>
      <c r="B43" s="38"/>
      <c r="C43" s="38"/>
      <c r="D43" s="25"/>
      <c r="E43" s="26"/>
      <c r="F43" s="39" t="s">
        <v>16</v>
      </c>
      <c r="G43" s="28">
        <f>SUM(G27:G38)</f>
        <v>53458.9</v>
      </c>
    </row>
    <row r="44" ht="16.5" spans="1:7">
      <c r="A44" s="40"/>
      <c r="B44" s="40"/>
      <c r="C44" s="40"/>
      <c r="D44" s="40"/>
      <c r="E44" s="40"/>
      <c r="F44" s="41"/>
      <c r="G44" s="42"/>
    </row>
    <row r="45" ht="16.5" spans="1:7">
      <c r="A45" s="40"/>
      <c r="B45" s="40"/>
      <c r="C45" s="40"/>
      <c r="D45" s="40"/>
      <c r="E45" s="40"/>
      <c r="F45" s="41"/>
      <c r="G45" s="42"/>
    </row>
    <row r="46" spans="1:1">
      <c r="A46" s="1" t="s">
        <v>28</v>
      </c>
    </row>
    <row r="47" spans="2:2">
      <c r="B47" s="1" t="s">
        <v>29</v>
      </c>
    </row>
    <row r="49" spans="1:1">
      <c r="A49" s="1" t="s">
        <v>34</v>
      </c>
    </row>
    <row r="50" customFormat="1" ht="15" spans="1:2">
      <c r="A50" s="2"/>
      <c r="B50" s="1" t="s">
        <v>35</v>
      </c>
    </row>
    <row r="51" s="2" customFormat="1" spans="2:2">
      <c r="B51" s="1"/>
    </row>
    <row r="52" spans="1:1">
      <c r="A52" s="1" t="s">
        <v>36</v>
      </c>
    </row>
    <row r="53" spans="2:2">
      <c r="B53" s="1" t="s">
        <v>37</v>
      </c>
    </row>
    <row r="54" spans="2:2">
      <c r="B54" s="43" t="s">
        <v>479</v>
      </c>
    </row>
    <row r="55" spans="2:2">
      <c r="B55" s="44"/>
    </row>
    <row r="56" spans="2:2">
      <c r="B56" s="1" t="s">
        <v>38</v>
      </c>
    </row>
    <row r="58" spans="2:2">
      <c r="B58" s="1" t="s">
        <v>39</v>
      </c>
    </row>
    <row r="59" spans="2:2">
      <c r="B59" s="45"/>
    </row>
    <row r="60" spans="2:2">
      <c r="B60" s="45"/>
    </row>
    <row r="62" spans="2:2">
      <c r="B62" s="43"/>
    </row>
    <row r="64" spans="1:1">
      <c r="A64" s="1" t="s">
        <v>41</v>
      </c>
    </row>
    <row r="67" spans="1:1">
      <c r="A67" s="1" t="s">
        <v>42</v>
      </c>
    </row>
    <row r="68" spans="1:1">
      <c r="A68" s="1" t="s">
        <v>43</v>
      </c>
    </row>
    <row r="71" spans="1:4">
      <c r="A71" s="1" t="s">
        <v>72</v>
      </c>
      <c r="D71" s="1" t="s">
        <v>45</v>
      </c>
    </row>
    <row r="74" spans="1:4">
      <c r="A74" s="1" t="s">
        <v>46</v>
      </c>
      <c r="D74" s="1" t="s">
        <v>47</v>
      </c>
    </row>
    <row r="75" spans="1:4">
      <c r="A75" s="1" t="s">
        <v>48</v>
      </c>
      <c r="D75" s="1" t="s">
        <v>49</v>
      </c>
    </row>
    <row r="80" spans="1:5">
      <c r="A80" s="1" t="s">
        <v>480</v>
      </c>
      <c r="D80" s="1" t="s">
        <v>51</v>
      </c>
      <c r="E80" s="1" t="s">
        <v>52</v>
      </c>
    </row>
    <row r="81" spans="1:5">
      <c r="A81" s="1" t="s">
        <v>65</v>
      </c>
      <c r="E81" s="1" t="s">
        <v>54</v>
      </c>
    </row>
  </sheetData>
  <mergeCells count="33">
    <mergeCell ref="A4:B4"/>
    <mergeCell ref="A24:E24"/>
    <mergeCell ref="A43:E43"/>
    <mergeCell ref="A21:A23"/>
    <mergeCell ref="A27:A30"/>
    <mergeCell ref="A31:A34"/>
    <mergeCell ref="A35:A38"/>
    <mergeCell ref="A39:A42"/>
    <mergeCell ref="B21:B23"/>
    <mergeCell ref="B27:B30"/>
    <mergeCell ref="B31:B34"/>
    <mergeCell ref="B35:B38"/>
    <mergeCell ref="B39:B42"/>
    <mergeCell ref="D21:D23"/>
    <mergeCell ref="D27:D30"/>
    <mergeCell ref="D31:D34"/>
    <mergeCell ref="D35:D38"/>
    <mergeCell ref="D39:D42"/>
    <mergeCell ref="E21:E23"/>
    <mergeCell ref="E27:E30"/>
    <mergeCell ref="E31:E34"/>
    <mergeCell ref="E35:E38"/>
    <mergeCell ref="E39:E42"/>
    <mergeCell ref="F21:F23"/>
    <mergeCell ref="F27:F30"/>
    <mergeCell ref="F31:F34"/>
    <mergeCell ref="F35:F38"/>
    <mergeCell ref="F39:F42"/>
    <mergeCell ref="G21:G23"/>
    <mergeCell ref="G27:G30"/>
    <mergeCell ref="G31:G34"/>
    <mergeCell ref="G35:G38"/>
    <mergeCell ref="G39:G42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C24" sqref="C2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45937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97</v>
      </c>
    </row>
    <row r="8" spans="1:1">
      <c r="A8" s="1" t="s">
        <v>98</v>
      </c>
    </row>
    <row r="9" spans="1:1">
      <c r="A9" s="1" t="s">
        <v>99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100</v>
      </c>
    </row>
    <row r="18" ht="15" spans="3:3">
      <c r="C18" s="136"/>
    </row>
    <row r="19" ht="25.5" customHeight="1" spans="1:7">
      <c r="A19" s="5" t="s">
        <v>8</v>
      </c>
      <c r="B19" s="5" t="s">
        <v>9</v>
      </c>
      <c r="C19" s="5" t="s">
        <v>10</v>
      </c>
      <c r="D19" s="5" t="s">
        <v>11</v>
      </c>
      <c r="E19" s="6" t="s">
        <v>12</v>
      </c>
      <c r="F19" s="7"/>
      <c r="G19" s="8" t="s">
        <v>13</v>
      </c>
    </row>
    <row r="20" customFormat="1" ht="15" spans="1:7">
      <c r="A20" s="9">
        <v>1</v>
      </c>
      <c r="B20" s="126" t="s">
        <v>14</v>
      </c>
      <c r="C20" s="29" t="s">
        <v>101</v>
      </c>
      <c r="D20" s="30">
        <v>16495</v>
      </c>
      <c r="E20" s="12">
        <f>D20*0.7</f>
        <v>11546.5</v>
      </c>
      <c r="F20" s="9" t="s">
        <v>16</v>
      </c>
      <c r="G20" s="31">
        <f>E20*A20</f>
        <v>11546.5</v>
      </c>
    </row>
    <row r="21" customFormat="1" ht="15" spans="1:7">
      <c r="A21" s="14"/>
      <c r="B21" s="127"/>
      <c r="C21" s="32" t="s">
        <v>102</v>
      </c>
      <c r="D21" s="33"/>
      <c r="E21" s="17"/>
      <c r="F21" s="14"/>
      <c r="G21" s="34"/>
    </row>
    <row r="22" customFormat="1" ht="15" spans="1:7">
      <c r="A22" s="14"/>
      <c r="B22" s="127"/>
      <c r="C22" s="32" t="s">
        <v>103</v>
      </c>
      <c r="D22" s="144"/>
      <c r="E22" s="17"/>
      <c r="F22" s="14"/>
      <c r="G22" s="34"/>
    </row>
    <row r="23" customFormat="1" ht="15.75" spans="1:7">
      <c r="A23" s="19"/>
      <c r="B23" s="128"/>
      <c r="C23" s="35" t="s">
        <v>104</v>
      </c>
      <c r="D23" s="36"/>
      <c r="E23" s="22"/>
      <c r="F23" s="19"/>
      <c r="G23" s="37"/>
    </row>
    <row r="24" customFormat="1" ht="15" spans="1:7">
      <c r="A24" s="9">
        <v>1</v>
      </c>
      <c r="B24" s="126" t="s">
        <v>14</v>
      </c>
      <c r="C24" s="29" t="s">
        <v>105</v>
      </c>
      <c r="D24" s="30">
        <v>19495</v>
      </c>
      <c r="E24" s="12">
        <f>D24*0.7</f>
        <v>13646.5</v>
      </c>
      <c r="F24" s="9" t="s">
        <v>16</v>
      </c>
      <c r="G24" s="31">
        <f>E24*A24</f>
        <v>13646.5</v>
      </c>
    </row>
    <row r="25" customFormat="1" ht="15" spans="1:7">
      <c r="A25" s="14"/>
      <c r="B25" s="127"/>
      <c r="C25" s="32" t="s">
        <v>102</v>
      </c>
      <c r="D25" s="33"/>
      <c r="E25" s="17"/>
      <c r="F25" s="14"/>
      <c r="G25" s="34"/>
    </row>
    <row r="26" customFormat="1" ht="15" spans="1:7">
      <c r="A26" s="14"/>
      <c r="B26" s="127"/>
      <c r="C26" s="32" t="s">
        <v>106</v>
      </c>
      <c r="D26" s="144"/>
      <c r="E26" s="17"/>
      <c r="F26" s="14"/>
      <c r="G26" s="34"/>
    </row>
    <row r="27" customFormat="1" ht="15.75" spans="1:7">
      <c r="A27" s="19"/>
      <c r="B27" s="128"/>
      <c r="C27" s="35" t="s">
        <v>107</v>
      </c>
      <c r="D27" s="36"/>
      <c r="E27" s="22"/>
      <c r="F27" s="19"/>
      <c r="G27" s="37"/>
    </row>
    <row r="28" customFormat="1" ht="15" spans="1:7">
      <c r="A28" s="9">
        <v>1</v>
      </c>
      <c r="B28" s="126" t="s">
        <v>14</v>
      </c>
      <c r="C28" s="29" t="s">
        <v>108</v>
      </c>
      <c r="D28" s="30">
        <v>27495</v>
      </c>
      <c r="E28" s="12">
        <f>D28*0.7</f>
        <v>19246.5</v>
      </c>
      <c r="F28" s="9" t="s">
        <v>16</v>
      </c>
      <c r="G28" s="31">
        <f>E28*A28</f>
        <v>19246.5</v>
      </c>
    </row>
    <row r="29" customFormat="1" ht="15" spans="1:7">
      <c r="A29" s="14"/>
      <c r="B29" s="127"/>
      <c r="C29" s="32" t="s">
        <v>102</v>
      </c>
      <c r="D29" s="33"/>
      <c r="E29" s="17"/>
      <c r="F29" s="14"/>
      <c r="G29" s="34"/>
    </row>
    <row r="30" customFormat="1" ht="15" spans="1:7">
      <c r="A30" s="14"/>
      <c r="B30" s="127"/>
      <c r="C30" s="32" t="s">
        <v>109</v>
      </c>
      <c r="D30" s="144"/>
      <c r="E30" s="17"/>
      <c r="F30" s="14"/>
      <c r="G30" s="34"/>
    </row>
    <row r="31" customFormat="1" ht="15.75" spans="1:7">
      <c r="A31" s="19"/>
      <c r="B31" s="128"/>
      <c r="C31" s="35" t="s">
        <v>110</v>
      </c>
      <c r="D31" s="36"/>
      <c r="E31" s="22"/>
      <c r="F31" s="19"/>
      <c r="G31" s="37"/>
    </row>
    <row r="32" customFormat="1" ht="15.75" spans="1:8">
      <c r="A32" s="49" t="s">
        <v>26</v>
      </c>
      <c r="B32" s="59"/>
      <c r="C32" s="59"/>
      <c r="D32" s="50"/>
      <c r="E32" s="51"/>
      <c r="F32" s="60" t="s">
        <v>16</v>
      </c>
      <c r="G32" s="53">
        <v>1000</v>
      </c>
      <c r="H32" s="2"/>
    </row>
    <row r="33" ht="17.25" spans="1:7">
      <c r="A33" s="24" t="s">
        <v>27</v>
      </c>
      <c r="B33" s="38"/>
      <c r="C33" s="38"/>
      <c r="D33" s="25"/>
      <c r="E33" s="26"/>
      <c r="F33" s="39" t="s">
        <v>16</v>
      </c>
      <c r="G33" s="28">
        <f>SUM(G20:G32)</f>
        <v>45439.5</v>
      </c>
    </row>
    <row r="34" ht="16.5" spans="1:7">
      <c r="A34" s="40"/>
      <c r="B34" s="40"/>
      <c r="C34" s="40"/>
      <c r="D34" s="40"/>
      <c r="E34" s="40"/>
      <c r="F34" s="41"/>
      <c r="G34" s="42"/>
    </row>
    <row r="35" spans="1:1">
      <c r="A35" s="1" t="s">
        <v>28</v>
      </c>
    </row>
    <row r="36" spans="2:2">
      <c r="B36" s="1" t="s">
        <v>29</v>
      </c>
    </row>
    <row r="38" spans="1:1">
      <c r="A38" s="1" t="s">
        <v>34</v>
      </c>
    </row>
    <row r="39" s="2" customFormat="1" spans="2:2">
      <c r="B39" s="1" t="s">
        <v>111</v>
      </c>
    </row>
    <row r="40" s="2" customFormat="1"/>
    <row r="41" spans="1:1">
      <c r="A41" s="1" t="s">
        <v>36</v>
      </c>
    </row>
    <row r="42" spans="2:2">
      <c r="B42" s="1" t="s">
        <v>37</v>
      </c>
    </row>
    <row r="43" spans="2:2">
      <c r="B43" s="44"/>
    </row>
    <row r="44" spans="2:2">
      <c r="B44" s="1" t="s">
        <v>38</v>
      </c>
    </row>
    <row r="46" spans="2:2">
      <c r="B46" s="1" t="s">
        <v>39</v>
      </c>
    </row>
    <row r="51" spans="2:2">
      <c r="B51" s="43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72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112</v>
      </c>
      <c r="D68" s="1" t="s">
        <v>51</v>
      </c>
      <c r="E68" s="1" t="s">
        <v>52</v>
      </c>
    </row>
    <row r="69" spans="1:5">
      <c r="A69" s="1" t="s">
        <v>113</v>
      </c>
      <c r="E69" s="1" t="s">
        <v>54</v>
      </c>
    </row>
  </sheetData>
  <mergeCells count="21">
    <mergeCell ref="A4:B4"/>
    <mergeCell ref="A32:E32"/>
    <mergeCell ref="A33:E33"/>
    <mergeCell ref="A20:A23"/>
    <mergeCell ref="A24:A27"/>
    <mergeCell ref="A28:A31"/>
    <mergeCell ref="B20:B23"/>
    <mergeCell ref="B24:B27"/>
    <mergeCell ref="B28:B31"/>
    <mergeCell ref="D20:D23"/>
    <mergeCell ref="D24:D27"/>
    <mergeCell ref="D28:D31"/>
    <mergeCell ref="E20:E23"/>
    <mergeCell ref="E24:E27"/>
    <mergeCell ref="E28:E31"/>
    <mergeCell ref="F20:F23"/>
    <mergeCell ref="F24:F27"/>
    <mergeCell ref="F28:F31"/>
    <mergeCell ref="G20:G23"/>
    <mergeCell ref="G24:G27"/>
    <mergeCell ref="G28:G31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workbookViewId="0">
      <selection activeCell="C24" sqref="C2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45937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114</v>
      </c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100</v>
      </c>
    </row>
    <row r="16" ht="15" spans="3:3">
      <c r="C16" s="136"/>
    </row>
    <row r="17" ht="25.5" customHeight="1" spans="1:7">
      <c r="A17" s="5" t="s">
        <v>8</v>
      </c>
      <c r="B17" s="5" t="s">
        <v>9</v>
      </c>
      <c r="C17" s="5" t="s">
        <v>10</v>
      </c>
      <c r="D17" s="5" t="s">
        <v>11</v>
      </c>
      <c r="E17" s="6" t="s">
        <v>12</v>
      </c>
      <c r="F17" s="7"/>
      <c r="G17" s="8" t="s">
        <v>13</v>
      </c>
    </row>
    <row r="18" customFormat="1" ht="15" spans="1:7">
      <c r="A18" s="9">
        <v>1</v>
      </c>
      <c r="B18" s="9" t="s">
        <v>14</v>
      </c>
      <c r="C18" s="10" t="s">
        <v>56</v>
      </c>
      <c r="D18" s="11">
        <v>68995</v>
      </c>
      <c r="E18" s="12">
        <f>(D18*0.76)-7000</f>
        <v>45436.2</v>
      </c>
      <c r="F18" s="9" t="s">
        <v>16</v>
      </c>
      <c r="G18" s="13">
        <f>E18*A18</f>
        <v>45436.2</v>
      </c>
    </row>
    <row r="19" customFormat="1" ht="15" spans="1:7">
      <c r="A19" s="14"/>
      <c r="B19" s="14"/>
      <c r="C19" s="15" t="s">
        <v>57</v>
      </c>
      <c r="D19" s="16"/>
      <c r="E19" s="17"/>
      <c r="F19" s="14"/>
      <c r="G19" s="18"/>
    </row>
    <row r="20" customFormat="1" ht="15.75" spans="1:7">
      <c r="A20" s="19"/>
      <c r="B20" s="19"/>
      <c r="C20" s="20" t="s">
        <v>58</v>
      </c>
      <c r="D20" s="21"/>
      <c r="E20" s="22"/>
      <c r="F20" s="19"/>
      <c r="G20" s="23"/>
    </row>
    <row r="21" customFormat="1" ht="15" spans="1:7">
      <c r="A21" s="9">
        <v>5</v>
      </c>
      <c r="B21" s="9" t="s">
        <v>14</v>
      </c>
      <c r="C21" s="10" t="s">
        <v>115</v>
      </c>
      <c r="D21" s="11">
        <v>151995</v>
      </c>
      <c r="E21" s="12">
        <f>(D21*0.76)</f>
        <v>115516.2</v>
      </c>
      <c r="F21" s="9" t="s">
        <v>16</v>
      </c>
      <c r="G21" s="13">
        <f>E21*A21</f>
        <v>577581</v>
      </c>
    </row>
    <row r="22" customFormat="1" ht="15" spans="1:7">
      <c r="A22" s="14"/>
      <c r="B22" s="14"/>
      <c r="C22" s="15" t="s">
        <v>116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117</v>
      </c>
      <c r="D23" s="21"/>
      <c r="E23" s="22"/>
      <c r="F23" s="19"/>
      <c r="G23" s="23"/>
    </row>
    <row r="24" customFormat="1" ht="15" spans="1:7">
      <c r="A24" s="9">
        <v>2</v>
      </c>
      <c r="B24" s="9" t="s">
        <v>14</v>
      </c>
      <c r="C24" s="10" t="s">
        <v>118</v>
      </c>
      <c r="D24" s="11">
        <v>165995</v>
      </c>
      <c r="E24" s="12">
        <f>(D24*0.76)-14000</f>
        <v>112156.2</v>
      </c>
      <c r="F24" s="9" t="s">
        <v>16</v>
      </c>
      <c r="G24" s="13">
        <f>E24*A24</f>
        <v>224312.4</v>
      </c>
    </row>
    <row r="25" customFormat="1" ht="15" spans="1:7">
      <c r="A25" s="14"/>
      <c r="B25" s="14"/>
      <c r="C25" s="15" t="s">
        <v>119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120</v>
      </c>
      <c r="D26" s="21"/>
      <c r="E26" s="22"/>
      <c r="F26" s="19"/>
      <c r="G26" s="23"/>
    </row>
    <row r="27" customFormat="1" ht="15.75" spans="1:8">
      <c r="A27" s="49" t="s">
        <v>26</v>
      </c>
      <c r="B27" s="59"/>
      <c r="C27" s="59"/>
      <c r="D27" s="50"/>
      <c r="E27" s="51"/>
      <c r="F27" s="60" t="s">
        <v>16</v>
      </c>
      <c r="G27" s="53">
        <v>600</v>
      </c>
      <c r="H27" s="2"/>
    </row>
    <row r="28" ht="17.25" spans="1:7">
      <c r="A28" s="24" t="s">
        <v>27</v>
      </c>
      <c r="B28" s="38"/>
      <c r="C28" s="38"/>
      <c r="D28" s="25"/>
      <c r="E28" s="26"/>
      <c r="F28" s="39" t="s">
        <v>16</v>
      </c>
      <c r="G28" s="28">
        <f>SUM(G18:G27)</f>
        <v>847929.6</v>
      </c>
    </row>
    <row r="29" ht="16.5" spans="1:7">
      <c r="A29" s="40"/>
      <c r="B29" s="40"/>
      <c r="C29" s="40"/>
      <c r="D29" s="40"/>
      <c r="E29" s="40"/>
      <c r="F29" s="41"/>
      <c r="G29" s="42"/>
    </row>
    <row r="30" spans="1:1">
      <c r="A30" s="1" t="s">
        <v>28</v>
      </c>
    </row>
    <row r="31" spans="2:2">
      <c r="B31" s="1" t="s">
        <v>29</v>
      </c>
    </row>
    <row r="33" spans="1:1">
      <c r="A33" s="1" t="s">
        <v>30</v>
      </c>
    </row>
    <row r="34" spans="2:2">
      <c r="B34" s="1" t="s">
        <v>121</v>
      </c>
    </row>
    <row r="35" spans="2:2">
      <c r="B35" s="1" t="s">
        <v>32</v>
      </c>
    </row>
    <row r="36" spans="2:2">
      <c r="B36" s="1" t="s">
        <v>33</v>
      </c>
    </row>
    <row r="37" spans="2:2">
      <c r="B37" s="64" t="s">
        <v>122</v>
      </c>
    </row>
    <row r="38" spans="2:2">
      <c r="B38" s="63" t="s">
        <v>123</v>
      </c>
    </row>
    <row r="39" spans="2:2">
      <c r="B39" s="63" t="s">
        <v>124</v>
      </c>
    </row>
    <row r="40" spans="2:2">
      <c r="B40" s="64" t="s">
        <v>125</v>
      </c>
    </row>
    <row r="41" spans="2:2">
      <c r="B41" s="63" t="s">
        <v>126</v>
      </c>
    </row>
    <row r="42" spans="2:2">
      <c r="B42" s="63" t="s">
        <v>127</v>
      </c>
    </row>
    <row r="44" spans="1:1">
      <c r="A44" s="1" t="s">
        <v>34</v>
      </c>
    </row>
    <row r="45" s="2" customFormat="1" spans="2:2">
      <c r="B45" s="1" t="s">
        <v>35</v>
      </c>
    </row>
    <row r="46" s="2" customFormat="1" spans="2:2">
      <c r="B46" s="1" t="s">
        <v>128</v>
      </c>
    </row>
    <row r="47" s="2" customFormat="1" spans="2:2">
      <c r="B47" s="1" t="s">
        <v>129</v>
      </c>
    </row>
    <row r="48" s="2" customFormat="1"/>
    <row r="49" spans="1:1">
      <c r="A49" s="1" t="s">
        <v>36</v>
      </c>
    </row>
    <row r="50" spans="2:2">
      <c r="B50" s="1" t="s">
        <v>37</v>
      </c>
    </row>
    <row r="51" spans="2:2">
      <c r="B51" s="44"/>
    </row>
    <row r="52" spans="2:2">
      <c r="B52" s="1" t="s">
        <v>38</v>
      </c>
    </row>
    <row r="54" spans="2:2">
      <c r="B54" s="1" t="s">
        <v>39</v>
      </c>
    </row>
    <row r="56" spans="2:2">
      <c r="B56" s="45" t="s">
        <v>71</v>
      </c>
    </row>
    <row r="58" spans="2:2">
      <c r="B58" s="43"/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72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130</v>
      </c>
      <c r="D75" s="1" t="s">
        <v>51</v>
      </c>
      <c r="E75" s="1" t="s">
        <v>52</v>
      </c>
    </row>
    <row r="76" spans="1:5">
      <c r="A76" s="1" t="s">
        <v>131</v>
      </c>
      <c r="E76" s="1" t="s">
        <v>54</v>
      </c>
    </row>
  </sheetData>
  <mergeCells count="21">
    <mergeCell ref="A4:B4"/>
    <mergeCell ref="A27:E27"/>
    <mergeCell ref="A28:E28"/>
    <mergeCell ref="A18:A20"/>
    <mergeCell ref="A21:A23"/>
    <mergeCell ref="A24:A26"/>
    <mergeCell ref="B18:B20"/>
    <mergeCell ref="B21:B23"/>
    <mergeCell ref="B24:B26"/>
    <mergeCell ref="D18:D20"/>
    <mergeCell ref="D21:D23"/>
    <mergeCell ref="D24:D26"/>
    <mergeCell ref="E18:E20"/>
    <mergeCell ref="E21:E23"/>
    <mergeCell ref="E24:E26"/>
    <mergeCell ref="F18:F20"/>
    <mergeCell ref="F21:F23"/>
    <mergeCell ref="F24:F26"/>
    <mergeCell ref="G18:G20"/>
    <mergeCell ref="G21:G23"/>
    <mergeCell ref="G24:G26"/>
  </mergeCells>
  <pageMargins left="0.432638888888889" right="0.17" top="0.84" bottom="0.590277777777778" header="0.511805555555556" footer="0.196527777777778"/>
  <pageSetup paperSize="1" scale="64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topLeftCell="A54" workbookViewId="0">
      <selection activeCell="E9" sqref="E9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45937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132</v>
      </c>
    </row>
    <row r="8" spans="1:1">
      <c r="A8" s="1" t="s">
        <v>133</v>
      </c>
    </row>
    <row r="9" spans="1:1">
      <c r="A9" s="1" t="s">
        <v>134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6</v>
      </c>
    </row>
    <row r="19" ht="15" spans="3:3">
      <c r="C19" s="43"/>
    </row>
    <row r="20" ht="25.5" customHeight="1" spans="1:7">
      <c r="A20" s="5" t="s">
        <v>8</v>
      </c>
      <c r="B20" s="5" t="s">
        <v>9</v>
      </c>
      <c r="C20" s="5" t="s">
        <v>10</v>
      </c>
      <c r="D20" s="5" t="s">
        <v>11</v>
      </c>
      <c r="E20" s="6" t="s">
        <v>12</v>
      </c>
      <c r="F20" s="7"/>
      <c r="G20" s="8" t="s">
        <v>13</v>
      </c>
    </row>
    <row r="21" spans="1:7">
      <c r="A21" s="9">
        <v>2</v>
      </c>
      <c r="B21" s="126" t="s">
        <v>14</v>
      </c>
      <c r="C21" s="29" t="s">
        <v>135</v>
      </c>
      <c r="D21" s="30">
        <v>30995</v>
      </c>
      <c r="E21" s="12">
        <f>(D21*0.76)-1200</f>
        <v>22356.2</v>
      </c>
      <c r="F21" s="9" t="s">
        <v>16</v>
      </c>
      <c r="G21" s="31">
        <f>E21*A21</f>
        <v>44712.4</v>
      </c>
    </row>
    <row r="22" spans="1:7">
      <c r="A22" s="14"/>
      <c r="B22" s="127"/>
      <c r="C22" s="32" t="s">
        <v>136</v>
      </c>
      <c r="D22" s="33"/>
      <c r="E22" s="17"/>
      <c r="F22" s="14"/>
      <c r="G22" s="34"/>
    </row>
    <row r="23" spans="1:7">
      <c r="A23" s="14"/>
      <c r="B23" s="127"/>
      <c r="C23" s="32" t="s">
        <v>137</v>
      </c>
      <c r="D23" s="33"/>
      <c r="E23" s="17"/>
      <c r="F23" s="14"/>
      <c r="G23" s="34"/>
    </row>
    <row r="24" ht="15" spans="1:7">
      <c r="A24" s="19"/>
      <c r="B24" s="128"/>
      <c r="C24" s="35" t="s">
        <v>138</v>
      </c>
      <c r="D24" s="36"/>
      <c r="E24" s="22"/>
      <c r="F24" s="19"/>
      <c r="G24" s="37"/>
    </row>
    <row r="25" ht="15" spans="1:7">
      <c r="A25" s="49" t="s">
        <v>26</v>
      </c>
      <c r="B25" s="59"/>
      <c r="C25" s="59"/>
      <c r="D25" s="50"/>
      <c r="E25" s="51"/>
      <c r="F25" s="60" t="s">
        <v>16</v>
      </c>
      <c r="G25" s="53">
        <v>600</v>
      </c>
    </row>
    <row r="26" ht="17.25" spans="1:7">
      <c r="A26" s="24" t="s">
        <v>27</v>
      </c>
      <c r="B26" s="38"/>
      <c r="C26" s="38"/>
      <c r="D26" s="25"/>
      <c r="E26" s="26"/>
      <c r="F26" s="39" t="s">
        <v>16</v>
      </c>
      <c r="G26" s="28">
        <f>SUM(G21:G25)</f>
        <v>45312.4</v>
      </c>
    </row>
    <row r="27" ht="16.5" spans="1:7">
      <c r="A27" s="40"/>
      <c r="B27" s="40"/>
      <c r="C27" s="40"/>
      <c r="D27" s="40"/>
      <c r="E27" s="40"/>
      <c r="F27" s="41"/>
      <c r="G27" s="42"/>
    </row>
    <row r="28" spans="1:1">
      <c r="A28" s="1" t="s">
        <v>28</v>
      </c>
    </row>
    <row r="29" spans="2:2">
      <c r="B29" s="1" t="s">
        <v>29</v>
      </c>
    </row>
    <row r="31" spans="1:1">
      <c r="A31" s="1" t="s">
        <v>30</v>
      </c>
    </row>
    <row r="32" spans="2:2">
      <c r="B32" s="1" t="s">
        <v>139</v>
      </c>
    </row>
    <row r="34" spans="1:1">
      <c r="A34" s="1" t="s">
        <v>34</v>
      </c>
    </row>
    <row r="35" customFormat="1" ht="15" spans="2:2">
      <c r="B35" s="1" t="s">
        <v>140</v>
      </c>
    </row>
    <row r="36" s="2" customFormat="1" spans="2:2">
      <c r="B36" s="1"/>
    </row>
    <row r="37" spans="1:1">
      <c r="A37" s="1" t="s">
        <v>36</v>
      </c>
    </row>
    <row r="38" spans="2:2">
      <c r="B38" s="1" t="s">
        <v>37</v>
      </c>
    </row>
    <row r="39" s="2" customFormat="1" spans="2:2">
      <c r="B39" s="43"/>
    </row>
    <row r="40" spans="2:2">
      <c r="B40" s="1" t="s">
        <v>38</v>
      </c>
    </row>
    <row r="42" spans="2:2">
      <c r="B42" s="1" t="s">
        <v>39</v>
      </c>
    </row>
    <row r="47" spans="1:1">
      <c r="A47" s="1" t="s">
        <v>41</v>
      </c>
    </row>
    <row r="50" spans="1:1">
      <c r="A50" s="1" t="s">
        <v>42</v>
      </c>
    </row>
    <row r="51" spans="1:1">
      <c r="A51" s="1" t="s">
        <v>43</v>
      </c>
    </row>
    <row r="54" spans="1:4">
      <c r="A54" s="1" t="s">
        <v>44</v>
      </c>
      <c r="D54" s="1" t="s">
        <v>45</v>
      </c>
    </row>
    <row r="57" spans="1:4">
      <c r="A57" s="1" t="s">
        <v>46</v>
      </c>
      <c r="D57" s="1" t="s">
        <v>47</v>
      </c>
    </row>
    <row r="58" spans="1:4">
      <c r="A58" s="1" t="s">
        <v>48</v>
      </c>
      <c r="D58" s="1" t="s">
        <v>49</v>
      </c>
    </row>
    <row r="63" spans="1:5">
      <c r="A63" s="1" t="s">
        <v>141</v>
      </c>
      <c r="D63" s="1" t="s">
        <v>51</v>
      </c>
      <c r="E63" s="1" t="s">
        <v>52</v>
      </c>
    </row>
    <row r="64" spans="1:5">
      <c r="A64" s="1" t="s">
        <v>142</v>
      </c>
      <c r="E64" s="1" t="s">
        <v>54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629861111111111" header="0.5" footer="0.196527777777778"/>
  <pageSetup paperSize="1" scale="76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66</vt:i4>
      </vt:variant>
    </vt:vector>
  </HeadingPairs>
  <TitlesOfParts>
    <vt:vector size="66" baseType="lpstr">
      <vt:lpstr>VALERO 156</vt:lpstr>
      <vt:lpstr>VALERO 156 (2)</vt:lpstr>
      <vt:lpstr>GFI ENTERPRISES</vt:lpstr>
      <vt:lpstr>BENSON KUA</vt:lpstr>
      <vt:lpstr>FANTASTIC GOOD FOOD</vt:lpstr>
      <vt:lpstr>ALSWORTH TANCHIP</vt:lpstr>
      <vt:lpstr>TORRES TECH</vt:lpstr>
      <vt:lpstr>ERNESTO SY</vt:lpstr>
      <vt:lpstr>LAKAMBINI HOTEL</vt:lpstr>
      <vt:lpstr>LOGISTICA BUENA</vt:lpstr>
      <vt:lpstr>LOGISTICA BUENA (2)</vt:lpstr>
      <vt:lpstr>PIONEER FLOAT GLASS</vt:lpstr>
      <vt:lpstr>SBT MINING INC</vt:lpstr>
      <vt:lpstr>MAGELLAN</vt:lpstr>
      <vt:lpstr>STONEWORKS</vt:lpstr>
      <vt:lpstr>CHOI KAPUNAN</vt:lpstr>
      <vt:lpstr>MABLE CHUA</vt:lpstr>
      <vt:lpstr>ELYSE MARTINEZ</vt:lpstr>
      <vt:lpstr>BIT SANTOS</vt:lpstr>
      <vt:lpstr>BIT SANTOS (2)</vt:lpstr>
      <vt:lpstr>LOPA JIM #2</vt:lpstr>
      <vt:lpstr>LOPA TINAY #3</vt:lpstr>
      <vt:lpstr>LOPA RAPA #4</vt:lpstr>
      <vt:lpstr>LOPA JAMIKE #5</vt:lpstr>
      <vt:lpstr>LOPA JOEL #6</vt:lpstr>
      <vt:lpstr>LOPA NINE #7</vt:lpstr>
      <vt:lpstr>LOPA WHITEY #8</vt:lpstr>
      <vt:lpstr>DANA TY</vt:lpstr>
      <vt:lpstr>TECHNOMED</vt:lpstr>
      <vt:lpstr>JONATHAN SO</vt:lpstr>
      <vt:lpstr>MIKURIYA</vt:lpstr>
      <vt:lpstr>NANO FORGE</vt:lpstr>
      <vt:lpstr>NANO FORGE (2)</vt:lpstr>
      <vt:lpstr>LOGISTICA BUENA (3)</vt:lpstr>
      <vt:lpstr>SPIA AUDIT INC</vt:lpstr>
      <vt:lpstr>SBT MINING INC (2)</vt:lpstr>
      <vt:lpstr>JAMES YAP</vt:lpstr>
      <vt:lpstr>VALERO 156 (3)</vt:lpstr>
      <vt:lpstr>EFREN CHUA YAP</vt:lpstr>
      <vt:lpstr>MALVIN VILLAPANDO</vt:lpstr>
      <vt:lpstr>BASIC LAND VENTURE</vt:lpstr>
      <vt:lpstr>ARVIN VILLANUEVA</vt:lpstr>
      <vt:lpstr>UPTURN</vt:lpstr>
      <vt:lpstr>DANA TY (2)</vt:lpstr>
      <vt:lpstr>ICCT ANGONO</vt:lpstr>
      <vt:lpstr>BIT SANTOS (3)</vt:lpstr>
      <vt:lpstr>BASIC LAND VENTURE (2)</vt:lpstr>
      <vt:lpstr>UPTURN (2)</vt:lpstr>
      <vt:lpstr>KENDRICK CHUA</vt:lpstr>
      <vt:lpstr>PPI PAZIFIK</vt:lpstr>
      <vt:lpstr>DARYL ONG</vt:lpstr>
      <vt:lpstr>DARYL ONG (2)</vt:lpstr>
      <vt:lpstr>PHESCO TALAYAN</vt:lpstr>
      <vt:lpstr>BIT SANTOS (4)</vt:lpstr>
      <vt:lpstr>LILIAN KHU</vt:lpstr>
      <vt:lpstr>CHA TUK CHAK</vt:lpstr>
      <vt:lpstr>EVELYN PARREÑO (4)</vt:lpstr>
      <vt:lpstr>UPTURN (3)</vt:lpstr>
      <vt:lpstr>METROCOCO</vt:lpstr>
      <vt:lpstr>MAIA TRINIDAD</vt:lpstr>
      <vt:lpstr>MAIA TRINIDAD (2)</vt:lpstr>
      <vt:lpstr>UGS INC.</vt:lpstr>
      <vt:lpstr>ROMBLON ASP</vt:lpstr>
      <vt:lpstr>ROMBLON ASP (2)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2025-10-01T07:19:00Z</dcterms:created>
  <cp:lastPrinted>2025-10-21T05:13:00Z</cp:lastPrinted>
  <dcterms:modified xsi:type="dcterms:W3CDTF">2025-10-30T01:24:29Z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82B8972352C649378711BF3529620E34_11</vt:lpwstr>
  </property>
  <property fmtid="{D5CDD505-2E9C-101B-9397-08002B2CF9AE}" pid="3" name="KSOProductBuildVer">
    <vt:lpwstr>1033-12.2.0.20795</vt:lpwstr>
  </property>
  <property fmtid="{D5CDD505-2E9C-101B-9397-08002B2CF9AE}" pid="4" name="KSOReadingLayout">
    <vt:bool>true</vt:bool>
  </property>
</Properties>
</file>