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78" activeTab="78"/>
  </bookViews>
  <sheets>
    <sheet name="GERALD ONG" sheetId="2" r:id="rId1"/>
    <sheet name="SUMULONG COLLEGE" sheetId="3" r:id="rId2"/>
    <sheet name="VALERO 156" sheetId="4" r:id="rId3"/>
    <sheet name="ISAAC GO" sheetId="5" r:id="rId4"/>
    <sheet name="JOHN VINCENT ASUNCION (2)" sheetId="6" r:id="rId5"/>
    <sheet name="NORTH WING EXPORT CORP." sheetId="7" r:id="rId6"/>
    <sheet name="LONDON IND" sheetId="8" r:id="rId7"/>
    <sheet name="MONACO" sheetId="9" r:id="rId8"/>
    <sheet name="KLEIN &amp; JUSTIN" sheetId="10" r:id="rId9"/>
    <sheet name="LONDON IND (2)" sheetId="11" r:id="rId10"/>
    <sheet name="POMPET FERNANDEZ" sheetId="12" r:id="rId11"/>
    <sheet name="LONDON IND (3)" sheetId="13" r:id="rId12"/>
    <sheet name="AZIA SUITES (2)" sheetId="14" r:id="rId13"/>
    <sheet name="SAMMY DELA CRUZ" sheetId="15" r:id="rId14"/>
    <sheet name="ARCHIE ALVAREZ" sheetId="16" r:id="rId15"/>
    <sheet name="ALC" sheetId="17" r:id="rId16"/>
    <sheet name="MARILYN CHENG" sheetId="18" r:id="rId17"/>
    <sheet name="SAMMY DELA CRUZ (2)" sheetId="19" r:id="rId18"/>
    <sheet name="JAYSON QUIBILAN" sheetId="20" r:id="rId19"/>
    <sheet name="YU LIONG" sheetId="21" r:id="rId20"/>
    <sheet name="TANZA OASIS" sheetId="22" r:id="rId21"/>
    <sheet name="SINAG HOG FARM" sheetId="23" r:id="rId22"/>
    <sheet name="RAVLYN" sheetId="24" r:id="rId23"/>
    <sheet name="ATTY. DALTON LUCENARIO" sheetId="25" r:id="rId24"/>
    <sheet name="DAISY TIO" sheetId="26" r:id="rId25"/>
    <sheet name="DIP DEV INC." sheetId="27" r:id="rId26"/>
    <sheet name="DIP DEV INC. (2)" sheetId="28" r:id="rId27"/>
    <sheet name="G.S. GO BROS" sheetId="29" r:id="rId28"/>
    <sheet name="LONDON IND (4)" sheetId="30" r:id="rId29"/>
    <sheet name="LONDON IND (5)" sheetId="31" r:id="rId30"/>
    <sheet name="ENGR. GELO ADRIANO" sheetId="32" r:id="rId31"/>
    <sheet name="RONALD HONG" sheetId="33" r:id="rId32"/>
    <sheet name="TECHNOMED" sheetId="34" r:id="rId33"/>
    <sheet name="ATTY. LUCENARIO" sheetId="35" r:id="rId34"/>
    <sheet name="JASON TAN" sheetId="36" r:id="rId35"/>
    <sheet name="RONALD HONG (2)" sheetId="37" r:id="rId36"/>
    <sheet name="LEADING SUCCESS" sheetId="38" r:id="rId37"/>
    <sheet name="AGNES BALTAZAR" sheetId="39" r:id="rId38"/>
    <sheet name="AGNES BALTAZAR (2)" sheetId="40" r:id="rId39"/>
    <sheet name="STANDARD INSURANCE (3)" sheetId="41" r:id="rId40"/>
    <sheet name="GERALD ONG (2)" sheetId="42" r:id="rId41"/>
    <sheet name="EVELYN PARRENO (2)" sheetId="43" r:id="rId42"/>
    <sheet name="POON REALTY" sheetId="44" r:id="rId43"/>
    <sheet name="BRYAN GOMEZ" sheetId="45" r:id="rId44"/>
    <sheet name="BRYAN GOMEZ (2)" sheetId="46" r:id="rId45"/>
    <sheet name="TECHNOMED (2)" sheetId="47" r:id="rId46"/>
    <sheet name="EON PHARMATEK INC" sheetId="48" r:id="rId47"/>
    <sheet name="EDMOND SY" sheetId="49" r:id="rId48"/>
    <sheet name="PHIL. FLOAT GLASS" sheetId="50" r:id="rId49"/>
    <sheet name="TANZA OASIS (2)" sheetId="51" r:id="rId50"/>
    <sheet name="UNDER GROUND TECH" sheetId="53" r:id="rId51"/>
    <sheet name="IPRINT" sheetId="56" r:id="rId52"/>
    <sheet name="LONDON IND (6)" sheetId="57" r:id="rId53"/>
    <sheet name="LONDON IND (7)" sheetId="58" r:id="rId54"/>
    <sheet name="VALERO 156 (2)" sheetId="59" r:id="rId55"/>
    <sheet name="INFARMCO" sheetId="60" r:id="rId56"/>
    <sheet name="PHIL. FLOAT GLASS (2)" sheetId="62" r:id="rId57"/>
    <sheet name="REINASSANCE" sheetId="63" r:id="rId58"/>
    <sheet name="POON REALTY (2)" sheetId="64" r:id="rId59"/>
    <sheet name="DANICA GARCIA" sheetId="65" r:id="rId60"/>
    <sheet name="EVERLIVING" sheetId="61" r:id="rId61"/>
    <sheet name="DIP DEV INC. (3)" sheetId="66" r:id="rId62"/>
    <sheet name="IPRINT (2)" sheetId="67" r:id="rId63"/>
    <sheet name="UNDER GROUND TECH (2)" sheetId="68" r:id="rId64"/>
    <sheet name="DR. CAMPOMANES OPT1" sheetId="69" r:id="rId65"/>
    <sheet name="E LITES INNOVATION" sheetId="70" r:id="rId66"/>
    <sheet name="REYZ PASCUAL (3)" sheetId="54" r:id="rId67"/>
    <sheet name="PIONEER FLOAT GLASS" sheetId="71" r:id="rId68"/>
    <sheet name="RAMON GOH" sheetId="72" r:id="rId69"/>
    <sheet name="VIRGILIO GONZALES" sheetId="73" r:id="rId70"/>
    <sheet name="IROL TRANSMONTE" sheetId="74" r:id="rId71"/>
    <sheet name="REVO YAP" sheetId="75" r:id="rId72"/>
    <sheet name="REVO YAP (2)" sheetId="76" r:id="rId73"/>
    <sheet name="DIP DEV INC. (4)" sheetId="77" r:id="rId74"/>
    <sheet name="MR. &amp; MRS. REYES" sheetId="78" r:id="rId75"/>
    <sheet name="MR. &amp; MRS. REYES (2)" sheetId="81" r:id="rId76"/>
    <sheet name="E LITES INNOVATION (2)" sheetId="79" r:id="rId77"/>
    <sheet name="E LITES INNOVATION (3)" sheetId="82" r:id="rId78"/>
    <sheet name="CHRISTOPHER DELA CRUZ" sheetId="80" r:id="rId79"/>
    <sheet name="ARNEL DE RIVERA" sheetId="83" r:id="rId80"/>
    <sheet name="ATTY. LITONJUA" sheetId="84" r:id="rId81"/>
    <sheet name="ED ANACAY" sheetId="85" r:id="rId82"/>
    <sheet name="VALERO 156 (3)" sheetId="88" r:id="rId83"/>
    <sheet name="DOY ROSALES" sheetId="86" r:id="rId84"/>
    <sheet name="DOY ROSALES (2)" sheetId="87" r:id="rId85"/>
    <sheet name="GRACE TAN LIM" sheetId="89" r:id="rId86"/>
    <sheet name="TIMOTHY GO" sheetId="90" r:id="rId87"/>
    <sheet name="TIMOTHY GO (2)" sheetId="91" r:id="rId88"/>
    <sheet name="ED ANACAY (2)" sheetId="92" r:id="rId89"/>
    <sheet name="ENGR. GELO ADRIANO (2)" sheetId="93" r:id="rId90"/>
    <sheet name="SUPERIOR BT INC" sheetId="94" r:id="rId91"/>
    <sheet name="ICCT COLLEGE" sheetId="95" r:id="rId92"/>
    <sheet name="ENGR. GELO ADRIANO (3)" sheetId="96" r:id="rId93"/>
    <sheet name="STA. CLARA" sheetId="97" r:id="rId94"/>
    <sheet name="CHARGES" sheetId="1" r:id="rId95"/>
  </sheets>
  <definedNames>
    <definedName name="_xlnm.Print_Area" localSheetId="94">CHARGES!$A$10:$O$64</definedName>
    <definedName name="_xlnm.Print_Area" localSheetId="0">'GERALD ONG'!$A$1:$G$78</definedName>
    <definedName name="_xlnm.Print_Area" localSheetId="1">'SUMULONG COLLEGE'!$A$1:$I$73</definedName>
    <definedName name="_xlnm.Print_Area" localSheetId="2">'VALERO 156'!$A$1:$H$80</definedName>
    <definedName name="_xlnm.Print_Area" localSheetId="3">'ISAAC GO'!$A$1:$G$78</definedName>
    <definedName name="_xlnm.Print_Area" localSheetId="4">'JOHN VINCENT ASUNCION (2)'!$A$1:$I$73</definedName>
    <definedName name="_xlnm.Print_Area" localSheetId="5">'NORTH WING EXPORT CORP.'!$A$1:$H$76</definedName>
    <definedName name="_xlnm.Print_Area" localSheetId="6">'LONDON IND'!$A$1:$H$67</definedName>
    <definedName name="_xlnm.Print_Area" localSheetId="7">MONACO!$A$1:$H$74</definedName>
    <definedName name="_xlnm.Print_Area" localSheetId="8">'KLEIN &amp; JUSTIN'!$A$1:$I$79</definedName>
    <definedName name="_xlnm.Print_Area" localSheetId="9">'LONDON IND (2)'!$A$1:$H$74</definedName>
    <definedName name="_xlnm.Print_Area" localSheetId="10">'POMPET FERNANDEZ'!$A$1:$G$87</definedName>
    <definedName name="_xlnm.Print_Area" localSheetId="11">'LONDON IND (3)'!$A$1:$H$78</definedName>
    <definedName name="_xlnm.Print_Area" localSheetId="12">'AZIA SUITES (2)'!$A$1:$G$70</definedName>
    <definedName name="_xlnm.Print_Area" localSheetId="13">'SAMMY DELA CRUZ'!$A$1:$H$67</definedName>
    <definedName name="_xlnm.Print_Area" localSheetId="14">'ARCHIE ALVAREZ'!$A$1:$H$77</definedName>
    <definedName name="_xlnm.Print_Area" localSheetId="15">ALC!$A$1:$G$65</definedName>
    <definedName name="_xlnm.Print_Area" localSheetId="16">'MARILYN CHENG'!$A$1:$H$66</definedName>
    <definedName name="_xlnm.Print_Area" localSheetId="17">'SAMMY DELA CRUZ (2)'!$A$1:$H$67</definedName>
    <definedName name="_xlnm.Print_Area" localSheetId="18">'JAYSON QUIBILAN'!$A$1:$G$63</definedName>
    <definedName name="_xlnm.Print_Area" localSheetId="19">'YU LIONG'!$A$1:$G$67</definedName>
    <definedName name="_xlnm.Print_Area" localSheetId="20">'TANZA OASIS'!$A$1:$H$78</definedName>
    <definedName name="_xlnm.Print_Area" localSheetId="21">'SINAG HOG FARM'!$A$1:$H$77</definedName>
    <definedName name="_xlnm.Print_Area" localSheetId="22">RAVLYN!$A$1:$H$80</definedName>
    <definedName name="_xlnm.Print_Area" localSheetId="23">'ATTY. DALTON LUCENARIO'!$A$1:$H$77</definedName>
    <definedName name="_xlnm.Print_Area" localSheetId="24">'DAISY TIO'!$A$1:$G$67</definedName>
    <definedName name="_xlnm.Print_Area" localSheetId="25">'DIP DEV INC.'!$A$1:$G$71</definedName>
    <definedName name="_xlnm.Print_Area" localSheetId="26">'DIP DEV INC. (2)'!$A$1:$G$70</definedName>
    <definedName name="_xlnm.Print_Area" localSheetId="27">'G.S. GO BROS'!$A$1:$H$65</definedName>
    <definedName name="_xlnm.Print_Area" localSheetId="28">'LONDON IND (4)'!$A$1:$H$74</definedName>
    <definedName name="_xlnm.Print_Area" localSheetId="29">'LONDON IND (5)'!$A$1:$H$74</definedName>
    <definedName name="_xlnm.Print_Area" localSheetId="30">'ENGR. GELO ADRIANO'!$A$1:$I$78</definedName>
    <definedName name="_xlnm.Print_Area" localSheetId="31">'RONALD HONG'!$A$1:$I$79</definedName>
    <definedName name="_xlnm.Print_Area" localSheetId="32">TECHNOMED!$A$1:$I$69</definedName>
    <definedName name="_xlnm.Print_Area" localSheetId="33">'ATTY. LUCENARIO'!$A$1:$G$77</definedName>
    <definedName name="_xlnm.Print_Area" localSheetId="34">'JASON TAN'!$A$1:$G$66</definedName>
    <definedName name="_xlnm.Print_Area" localSheetId="35">'RONALD HONG (2)'!$A$1:$I$68</definedName>
    <definedName name="_xlnm.Print_Area" localSheetId="36">'LEADING SUCCESS'!$A$1:$H$65</definedName>
    <definedName name="_xlnm.Print_Area" localSheetId="37">'AGNES BALTAZAR'!$A$1:$H$73</definedName>
    <definedName name="_xlnm.Print_Area" localSheetId="38">'AGNES BALTAZAR (2)'!$A$1:$H$73</definedName>
    <definedName name="_xlnm.Print_Area" localSheetId="39">'STANDARD INSURANCE (3)'!$A$1:$G$73</definedName>
    <definedName name="_xlnm.Print_Area" localSheetId="40">'GERALD ONG (2)'!$A$1:$H$65</definedName>
    <definedName name="_xlnm.Print_Area" localSheetId="41">'EVELYN PARRENO (2)'!$A$1:$I$68</definedName>
    <definedName name="_xlnm.Print_Area" localSheetId="42">'POON REALTY'!$A$1:$G$80</definedName>
    <definedName name="_xlnm.Print_Area" localSheetId="43">'BRYAN GOMEZ'!$A$1:$H$65</definedName>
    <definedName name="_xlnm.Print_Area" localSheetId="44">'BRYAN GOMEZ (2)'!$A$1:$H$65</definedName>
    <definedName name="_xlnm.Print_Area" localSheetId="45">'TECHNOMED (2)'!$A$1:$I$72</definedName>
    <definedName name="_xlnm.Print_Area" localSheetId="46">'EON PHARMATEK INC'!$A$1:$G$84</definedName>
    <definedName name="_xlnm.Print_Area" localSheetId="47">'EDMOND SY'!$A$1:$H$72</definedName>
    <definedName name="_xlnm.Print_Area" localSheetId="48">'PHIL. FLOAT GLASS'!$A$1:$I$73</definedName>
    <definedName name="_xlnm.Print_Area" localSheetId="49">'TANZA OASIS (2)'!$A$1:$H$65</definedName>
    <definedName name="_xlnm.Print_Area" localSheetId="50">'UNDER GROUND TECH'!$A$1:$G$64</definedName>
    <definedName name="_xlnm.Print_Area" localSheetId="66">'REYZ PASCUAL (3)'!$A$1:$G$69</definedName>
    <definedName name="_xlnm.Print_Area" localSheetId="51">IPRINT!$A$1:$G$76</definedName>
    <definedName name="_xlnm.Print_Area" localSheetId="52">'LONDON IND (6)'!$A$1:$I$80</definedName>
    <definedName name="_xlnm.Print_Area" localSheetId="53">'LONDON IND (7)'!$A$1:$H$69</definedName>
    <definedName name="_xlnm.Print_Area" localSheetId="54">'VALERO 156 (2)'!$A$1:$H$70</definedName>
    <definedName name="_xlnm.Print_Area" localSheetId="55">INFARMCO!$A$1:$H$67</definedName>
    <definedName name="_xlnm.Print_Area" localSheetId="60">EVERLIVING!$A$1:$H$65</definedName>
    <definedName name="_xlnm.Print_Area" localSheetId="56">'PHIL. FLOAT GLASS (2)'!$A$1:$J$72</definedName>
    <definedName name="_xlnm.Print_Area" localSheetId="57">REINASSANCE!$A$1:$G$63</definedName>
    <definedName name="_xlnm.Print_Area" localSheetId="58">'POON REALTY (2)'!$A$1:$G$80</definedName>
    <definedName name="_xlnm.Print_Area" localSheetId="59">'DANICA GARCIA'!$A$1:$I$79</definedName>
    <definedName name="_xlnm.Print_Area" localSheetId="61">'DIP DEV INC. (3)'!$A$1:$G$71</definedName>
    <definedName name="_xlnm.Print_Area" localSheetId="62">'IPRINT (2)'!$A$1:$H$65</definedName>
    <definedName name="_xlnm.Print_Area" localSheetId="63">'UNDER GROUND TECH (2)'!$A$1:$G$65</definedName>
    <definedName name="_xlnm.Print_Area" localSheetId="64">'DR. CAMPOMANES OPT1'!$A$1:$I$73</definedName>
    <definedName name="_xlnm.Print_Area" localSheetId="65">'E LITES INNOVATION'!$A$1:$H$69</definedName>
    <definedName name="_xlnm.Print_Area" localSheetId="67">'PIONEER FLOAT GLASS'!$A$1:$I$69</definedName>
    <definedName name="_xlnm.Print_Area" localSheetId="68">'RAMON GOH'!$A$1:$G$65</definedName>
    <definedName name="_xlnm.Print_Area" localSheetId="69">'VIRGILIO GONZALES'!$A$1:$I$71</definedName>
    <definedName name="_xlnm.Print_Area" localSheetId="70">'IROL TRANSMONTE'!$A$1:$G$69</definedName>
    <definedName name="_xlnm.Print_Area" localSheetId="71">'REVO YAP'!$A$1:$G$68</definedName>
    <definedName name="_xlnm.Print_Area" localSheetId="72">'REVO YAP (2)'!$A$1:$G$68</definedName>
    <definedName name="_xlnm.Print_Area" localSheetId="73">'DIP DEV INC. (4)'!$A$1:$G$70</definedName>
    <definedName name="_xlnm.Print_Area" localSheetId="74">'MR. &amp; MRS. REYES'!$A$1:$G$72</definedName>
    <definedName name="_xlnm.Print_Area" localSheetId="76">'E LITES INNOVATION (2)'!$A$1:$H$71</definedName>
    <definedName name="_xlnm.Print_Area" localSheetId="78">'CHRISTOPHER DELA CRUZ'!$A$1:$I$78</definedName>
    <definedName name="_xlnm.Print_Area" localSheetId="75">'MR. &amp; MRS. REYES (2)'!$A$1:$G$72</definedName>
    <definedName name="_xlnm.Print_Area" localSheetId="77">'E LITES INNOVATION (3)'!$A$1:$H$71</definedName>
    <definedName name="_xlnm.Print_Area" localSheetId="79">'ARNEL DE RIVERA'!$A$1:$I$69</definedName>
    <definedName name="_xlnm.Print_Area" localSheetId="80">'ATTY. LITONJUA'!$A$1:$I$72</definedName>
    <definedName name="_xlnm.Print_Area" localSheetId="81">'ED ANACAY'!$A$1:$G$65</definedName>
    <definedName name="_xlnm.Print_Area" localSheetId="83">'DOY ROSALES'!$A$1:$G$70</definedName>
    <definedName name="_xlnm.Print_Area" localSheetId="84">'DOY ROSALES (2)'!$A$1:$G$78</definedName>
    <definedName name="_xlnm.Print_Area" localSheetId="82">'VALERO 156 (3)'!$A$1:$H$66</definedName>
    <definedName name="_xlnm.Print_Area" localSheetId="85">'GRACE TAN LIM'!$A$1:$G$65</definedName>
    <definedName name="_xlnm.Print_Area" localSheetId="86">'TIMOTHY GO'!$A$1:$G$65</definedName>
    <definedName name="_xlnm.Print_Area" localSheetId="87">'TIMOTHY GO (2)'!$A$1:$G$73</definedName>
    <definedName name="_xlnm.Print_Area" localSheetId="88">'ED ANACAY (2)'!$A$1:$G$67</definedName>
    <definedName name="_xlnm.Print_Area" localSheetId="89">'ENGR. GELO ADRIANO (2)'!$A$1:$G$67</definedName>
    <definedName name="_xlnm.Print_Area" localSheetId="90">'SUPERIOR BT INC'!$A$1:$I$67</definedName>
    <definedName name="_xlnm.Print_Area" localSheetId="91">'ICCT COLLEGE'!$A$1:$G$65</definedName>
    <definedName name="_xlnm.Print_Area" localSheetId="92">'ENGR. GELO ADRIANO (3)'!$A$1:$G$67</definedName>
    <definedName name="_xlnm.Print_Area" localSheetId="93">'STA. CLARA'!$A$1:$G$64</definedName>
  </definedNames>
  <calcPr calcId="144525"/>
</workbook>
</file>

<file path=xl/sharedStrings.xml><?xml version="1.0" encoding="utf-8"?>
<sst xmlns="http://schemas.openxmlformats.org/spreadsheetml/2006/main" count="5644" uniqueCount="542">
  <si>
    <t>ATTN: MR. POMPET FERNANDEZ</t>
  </si>
  <si>
    <t>Dear Ma'am/Sir,</t>
  </si>
  <si>
    <t>Kolin Marketing Inc., is extremely honored for your endorsement of Kolin brand and we are please to offer you</t>
  </si>
  <si>
    <t>with a special price/s for the following items.</t>
  </si>
  <si>
    <t>A. EQUIPMENT &amp; INSTALLATION</t>
  </si>
  <si>
    <t>** OPTION 1</t>
  </si>
  <si>
    <t>QTY</t>
  </si>
  <si>
    <t>U/M</t>
  </si>
  <si>
    <t>MODEL / DESCRIPTION</t>
  </si>
  <si>
    <t>SRP</t>
  </si>
  <si>
    <t>DISCOUNTED PRICE</t>
  </si>
  <si>
    <t>AMOUNT</t>
  </si>
  <si>
    <t>UNIT/S</t>
  </si>
  <si>
    <t>MODEL: KSM-IW20-WCT10M1M32</t>
  </si>
  <si>
    <t>PHP</t>
  </si>
  <si>
    <t>KOLIN WALL MOUNTED CERTUS SERIES AIRCONDITIONER</t>
  </si>
  <si>
    <t>18,990 Kj/h (2.0HP) REGULAR INVERTER R-32</t>
  </si>
  <si>
    <t>MODEL: KSM-IW25-WCT10M1M32</t>
  </si>
  <si>
    <t>KOLIN WALL MOUNTED CERTUS AIRCONDITIONER</t>
  </si>
  <si>
    <t>23,210 Kj/h (2.5HP) REGULAR INVERTER W/ WIFI R-32</t>
  </si>
  <si>
    <t>TOTAL UNIT COST</t>
  </si>
  <si>
    <t>ESTIMATED COST OF INSTALLATION (please see attached)</t>
  </si>
  <si>
    <t>OTHERS: DELIVERY CHARGE</t>
  </si>
  <si>
    <t>TOTAL ESTIMATED COST OF THE PROJECT</t>
  </si>
  <si>
    <t>** OPTION 2</t>
  </si>
  <si>
    <t>MODEL: KSG-IWF-20WFY-8K1M32</t>
  </si>
  <si>
    <t>KOLIN WALL MOUNTED PRIMUS GOLD AIRCONDITIONER</t>
  </si>
  <si>
    <t>19,000 Kj/h (2.0HP) FULL DC INVERTER W/ WIFI R-32</t>
  </si>
  <si>
    <t>MODEL: KSG-IWF-25WFY-8K1M32</t>
  </si>
  <si>
    <t>25,560 Kj/h (2.5HP) FULL DC INVERTER W/ WIFI R-32</t>
  </si>
  <si>
    <t>TERMS OF PAYMENT:</t>
  </si>
  <si>
    <t>FULL PAYMENT OF UNIT AND DELIVERY CHARGE. IF CHECK, SUBJECT FOR 3 DAYS CLEARING.</t>
  </si>
  <si>
    <t>WARRANTY:</t>
  </si>
  <si>
    <t>FOR SPLIT TYPE : ONE (1) YEAR FREE PARTS AND LABOR, THREE YEARS (3) MAIN PCB , TEN (10) YEARS WARRANTY ON COMPRESSOR.</t>
  </si>
  <si>
    <t>NOTES: PRICES ARE SUBJECT TO CHANGE WITHOUT PRIOR NOTICE.</t>
  </si>
  <si>
    <t>PRICES IS VAT INCLUSIVE.</t>
  </si>
  <si>
    <t>** Cost of Installation is Package with the Unit(s), this cost cannot avail separately.</t>
  </si>
  <si>
    <t>** INSTALLATION C/O ASP (cost will be based on actual)</t>
  </si>
  <si>
    <t>We thank you for giving opportunity to offer our product and services, hoping we receive your purchase order.</t>
  </si>
  <si>
    <t>If you need assistance, don’t hesitate to call the under signed at 0917-807-8607 or email at kmi_asst@kolinphil.com.ph</t>
  </si>
  <si>
    <t>Very Truly Yours,</t>
  </si>
  <si>
    <t>JANELLEN S. LIM</t>
  </si>
  <si>
    <t>KMI-ASSISTANT</t>
  </si>
  <si>
    <t>Noted by:</t>
  </si>
  <si>
    <t>Approved By:</t>
  </si>
  <si>
    <t>MART NATHANIEL R. FLORES</t>
  </si>
  <si>
    <t>MS. EDITHA M. FLORES</t>
  </si>
  <si>
    <t>KMI-SUPERVISOR</t>
  </si>
  <si>
    <t>AVP - FINANCE</t>
  </si>
  <si>
    <t>KMI-QUOTE-02-25-0079</t>
  </si>
  <si>
    <t>Conforme:</t>
  </si>
  <si>
    <t>_________________________________________</t>
  </si>
  <si>
    <t>REG-22%/4K/7K</t>
  </si>
  <si>
    <t>SIGNATURE OVER PRINTED NAME</t>
  </si>
  <si>
    <t>SUMULONG COLLEGE OF ARTS AND SCIENCES</t>
  </si>
  <si>
    <t>ATTN: MS. TONET</t>
  </si>
  <si>
    <t>A. EQUIPMENT</t>
  </si>
  <si>
    <t>INSTALLATION:</t>
  </si>
  <si>
    <t>* Initial Charge for 1 Wall Mounted AC: P7,500.00 (1.0HP-2.0HP) / P8,500.00 (2.5HP-3.0HP)</t>
  </si>
  <si>
    <t>Inclusions: Labor, Outdoor Standard Bracket, Consumables, 10ft PVC Pipes ¾, 1st 10ft. Royal Cord Wire and 1st 10ft. Copper Tube.</t>
  </si>
  <si>
    <t>Exclusions: Excess of 1st 10ft. Royal Cord 100/foot, Copper Tube 350/foot (1.0hp-2.0hp), 400/foot (2.5hp-3.hp), Circuit Breaker (Nema), Special Designed Bracket.</t>
  </si>
  <si>
    <t>KMI-QUOTE-02-25-0080</t>
  </si>
  <si>
    <t>REG-20%</t>
  </si>
  <si>
    <t>VALERO 156 VILLAR PROPERTY MANAGEMENT CORP.</t>
  </si>
  <si>
    <t xml:space="preserve">COHERCO FINANCIAL TOWER, TRADE ST. COR. INVESTMENT DRV. </t>
  </si>
  <si>
    <t>MADRIGAL BUSINESS PARK, AYALA ALABANG MUNTINLUPA CITY</t>
  </si>
  <si>
    <t>Email: jenny.comia@herco.com.ph</t>
  </si>
  <si>
    <t>** OPTION 1 (CERTUS)</t>
  </si>
  <si>
    <t>MODEL: KSM-IW10-WCT10M1M32</t>
  </si>
  <si>
    <t>9,800 Kj/h (1.0HP) REGULAR INVERTER R-32</t>
  </si>
  <si>
    <t>MODEL: KSM-IW15-WCT10M1M32</t>
  </si>
  <si>
    <t>12,660 Kj/h (1.5HP) REGULAR INVERTER R-32</t>
  </si>
  <si>
    <t>** OPTION 2 (PRIMUS)</t>
  </si>
  <si>
    <t>MODEL: KSG-IWF-10WFY-8K1M32</t>
  </si>
  <si>
    <t>11,484 Kj/h (1.0HP) FULL DC INVERTER W/ WIFI R-32</t>
  </si>
  <si>
    <t>MODEL: KSG-IWF-15WFY-8K1M32</t>
  </si>
  <si>
    <t>12,960 Kj/h (1.5HP) FULL DC INVERTER W/ WIFI R-32</t>
  </si>
  <si>
    <r>
      <rPr>
        <sz val="10"/>
        <rFont val="Segoe UI Semibold"/>
        <charset val="134"/>
      </rPr>
      <t xml:space="preserve">Inclusions: Labor, Outdoor Standard Bracket, Consumables, 10ft PVC Pipes </t>
    </r>
    <r>
      <rPr>
        <sz val="10"/>
        <rFont val="Arial"/>
        <charset val="134"/>
      </rPr>
      <t>¾</t>
    </r>
    <r>
      <rPr>
        <sz val="10"/>
        <rFont val="Segoe UI Semibold"/>
        <charset val="134"/>
      </rPr>
      <t>, 1st 10ft. Royal Cord Wire and 1st 10ft. Copper Tube.</t>
    </r>
  </si>
  <si>
    <t>Noted By:</t>
  </si>
  <si>
    <t>KMI-QUOTE-02-25-0081</t>
  </si>
  <si>
    <t>ATTN: MR. ISAAC GO</t>
  </si>
  <si>
    <t>TEL#: 0918-8888596</t>
  </si>
  <si>
    <t>** QUAD SERIES (OPTION 1)</t>
  </si>
  <si>
    <t>MODEL: KAG-145WCINV</t>
  </si>
  <si>
    <t>KOLIN WINDOW TYPE QUAD SERIES AIRCONDITIONER</t>
  </si>
  <si>
    <t>13,210 Kj/h (1.5HP) FULL DC INVERTER W/ WIFI R-32</t>
  </si>
  <si>
    <t>(WxDxH) 22"x28"x15"</t>
  </si>
  <si>
    <t>MODEL: KAG-200WCINV</t>
  </si>
  <si>
    <t>19,080 Kj/h (2.0HP) FULL DC INVERTER W/ WIFI R-32</t>
  </si>
  <si>
    <t>(WxDxH) 26"x28"x17"</t>
  </si>
  <si>
    <t>** NEW CREO SERIES (OPTION 2)</t>
  </si>
  <si>
    <t>MODEL: KA-150MCARINV32</t>
  </si>
  <si>
    <t>KOLIN WINDOW TYPE CREO SERIES AIRCONDITIONER</t>
  </si>
  <si>
    <t>12,800 Kj/h (1.5HP) FULL DC INVERTER R-32</t>
  </si>
  <si>
    <t>(WxDxH) 17.7"x26.6"x13.8"</t>
  </si>
  <si>
    <t>MODEL: KA-200MCARINV32</t>
  </si>
  <si>
    <t>19,800 Kj/h (2.0HP) FULL DC INVERTER R-32</t>
  </si>
  <si>
    <t>(WxDxH) 26"x30.7"x16.8"</t>
  </si>
  <si>
    <t>* Installation Charge for Window Type AC: Php 1,200.00 per Unit.</t>
  </si>
  <si>
    <t>FOR WINDOW TYPE: ONE (1) YEAR FREE PARTS AND LABOR, THREE YEARS (3) MAIN PCB, TEN (10) YEARS WARRANTY ON COMPRESSOR.</t>
  </si>
  <si>
    <t>NOTES: PRICES ARE SUBJECT TO CHANGE WITHOUT PRIOP NOTICE.</t>
  </si>
  <si>
    <t>Noted by;</t>
  </si>
  <si>
    <t>KMI-QUOTE-02-25-0082</t>
  </si>
  <si>
    <t>ECY-22%/1.3K/1.8K/1K/1.2K</t>
  </si>
  <si>
    <t>MR. JOHN VINCENT ASUNCION</t>
  </si>
  <si>
    <t>B2 L57 EVANGELISTA ST. PH3, BRGY. COLINAS VERDES, SAN JOSE DEL MONTE BULACAN</t>
  </si>
  <si>
    <t>TEL#: 0917-8144602</t>
  </si>
  <si>
    <t>Email: asuncionjohnvincent@gmail.com</t>
  </si>
  <si>
    <t>** OPTION 6</t>
  </si>
  <si>
    <t>MODEL: KLG-SF40-WBR6H1M32</t>
  </si>
  <si>
    <t>KOLIN FLOOR MOUNTED AIRCONDITIONER</t>
  </si>
  <si>
    <t>39,596 Kj/h (3.0TR) NON-INVERTER R-32 SINGLE PHASE</t>
  </si>
  <si>
    <t>FOR FLOOR MOUNTED: ONE (1) YEAR FREE PARTS AND LABOR, FIVE (5) YEARS WARRANTY ON COMPRESSOR.</t>
  </si>
  <si>
    <r>
      <rPr>
        <sz val="10"/>
        <rFont val="Segoe UI Semibold"/>
        <charset val="134"/>
      </rPr>
      <t xml:space="preserve">NOTES: </t>
    </r>
    <r>
      <rPr>
        <i/>
        <u/>
        <sz val="10"/>
        <rFont val="Segoe UI Semibold"/>
        <charset val="134"/>
      </rPr>
      <t>*** Need to sign waiver agreement due to under capacity of unit choice.</t>
    </r>
  </si>
  <si>
    <t>PRICES ARE SUBJECT TO CHANGE WITHOUT PRIOR NOTICE.</t>
  </si>
  <si>
    <t>KMI-QUOTE-01-25-0045-rev</t>
  </si>
  <si>
    <t>ECY-22%/2.5K/4K</t>
  </si>
  <si>
    <t>NORTH WING EXPORT CORP.</t>
  </si>
  <si>
    <t>ATTN: MR. JASON TAN</t>
  </si>
  <si>
    <t>4295 PHILSTAR AVE., FIRST BULACAN INDUSTRIAL CITY, TIKAY, MALOLOS BULACAN</t>
  </si>
  <si>
    <t>TEL#: 0917-5317531</t>
  </si>
  <si>
    <t>MODEL: KLM-SF70-4F1M410</t>
  </si>
  <si>
    <t>56,970 Kj/h (5.0TR) NON-INVERTER R-410A SINGLE PHASE</t>
  </si>
  <si>
    <t>MODEL: KLG-IF70-5G1M32</t>
  </si>
  <si>
    <t>61,200 Kj/h (5.0TR) FULL DC INVERTER R-32 SINGLE PHASE</t>
  </si>
  <si>
    <r>
      <rPr>
        <i/>
        <u/>
        <sz val="10"/>
        <rFont val="Segoe UI Semibold"/>
        <charset val="134"/>
      </rPr>
      <t xml:space="preserve">** CURRENTLY NO AVAILABLE STOCKS FOR MODEL </t>
    </r>
    <r>
      <rPr>
        <b/>
        <i/>
        <u/>
        <sz val="10"/>
        <rFont val="Segoe UI Semibold"/>
        <charset val="134"/>
      </rPr>
      <t>KLG-IF70-5G1M32</t>
    </r>
    <r>
      <rPr>
        <i/>
        <u/>
        <sz val="10"/>
        <rFont val="Segoe UI Semibold"/>
        <charset val="134"/>
      </rPr>
      <t>.</t>
    </r>
  </si>
  <si>
    <t>KMI-QUOTE-01-25-0072-rev</t>
  </si>
  <si>
    <t>REG-22%/3K/8K</t>
  </si>
  <si>
    <t>LONDON INDUSTRIAL PRODUCTS, INC.</t>
  </si>
  <si>
    <t>ATTN: MS. MAYE</t>
  </si>
  <si>
    <t>TEL#: 0917-5733530</t>
  </si>
  <si>
    <t>MODEL: KAG-250WCINV</t>
  </si>
  <si>
    <t>24,120 Kj/h (2.5HP) FULL DC INVERTER W/ WIFI R-32</t>
  </si>
  <si>
    <t>(WxDxH) 26"x31.5"x17"</t>
  </si>
  <si>
    <t>KMI-QUOTE-02-25-0083</t>
  </si>
  <si>
    <t>REG-22%/1.8K</t>
  </si>
  <si>
    <t>MONACO PLANT 1</t>
  </si>
  <si>
    <t>NY COMPOUND LUGMOK RD. BRGY. BAGBAGUIN, CALOOCAN CITY</t>
  </si>
  <si>
    <t>TEL#: 0956-8197074</t>
  </si>
  <si>
    <t>MODEL: KAG-100WCINV</t>
  </si>
  <si>
    <t>10,200 Kj/h (1.0HP) FULL DC INVERTER W/ WIFI R-32</t>
  </si>
  <si>
    <t>(WxDxH) 18"x25"x14"</t>
  </si>
  <si>
    <t>MODEL: KA-100MCARINV32</t>
  </si>
  <si>
    <t>9,700 Kj/h (1.0HP) FULL DC INVERTER R-32</t>
  </si>
  <si>
    <t>KMI-QUOTE-02-25-0084</t>
  </si>
  <si>
    <t>REG-22%/1.3K/800</t>
  </si>
  <si>
    <t>KLEIN AND JUSTIN AIRCONDITIONING</t>
  </si>
  <si>
    <t>STA. CRUZ, LAGUNA</t>
  </si>
  <si>
    <t>KMI-QUOTE-02-25-0086</t>
  </si>
  <si>
    <t>KMI-QUOTE-02-25-0087</t>
  </si>
  <si>
    <t>REG-22%/1.8K/1.2K</t>
  </si>
  <si>
    <t>*** ESTIMATED INSTALLATION COST FOR 1.5HP IS NOT YET INCLUDED (NEED TO SURVEY) ***</t>
  </si>
  <si>
    <t>M ONE MARKETING INTERNATIONAL, INC.</t>
  </si>
  <si>
    <t>ATTN: MS. MELY YU</t>
  </si>
  <si>
    <t>MODEL: KAM-100DRC32</t>
  </si>
  <si>
    <t>KOLIN WINDOW TYPE REGULAR COMPACT AIRCONDITIONER</t>
  </si>
  <si>
    <t>9,495 Kj/h (1.0HP) NON-INVERTER WITH REMOTE R-32</t>
  </si>
  <si>
    <t>(WxDxH) 18"x21"x14"</t>
  </si>
  <si>
    <t>MODEL: KAM-95CMC32</t>
  </si>
  <si>
    <t>KOLIN WINDOW TYPE COMPACT SERIES AIRCONDITIONER</t>
  </si>
  <si>
    <t>9,495 Kj/h (1.0HP) NON-INVERTER MANUAL R-32</t>
  </si>
  <si>
    <t>** other option for inverter w/ remote</t>
  </si>
  <si>
    <t>12,800 Kj/h (1.5HP) FULL DC INVERTER R-32 WITH REMOTE</t>
  </si>
  <si>
    <t>KMI-QUOTE-02-25-0088</t>
  </si>
  <si>
    <t>REG-22%/800/1.3K/1K</t>
  </si>
  <si>
    <t xml:space="preserve">AZIA SUITES AND RESIDENCES INC </t>
  </si>
  <si>
    <t>ATTN: MS. NOREEN YU</t>
  </si>
  <si>
    <t>8 RAHMANN EXT., CEBU CITY</t>
  </si>
  <si>
    <t>Email: noreen.yu@aziasuites.com</t>
  </si>
  <si>
    <t>KMI-QUOTE-02-25-0089</t>
  </si>
  <si>
    <t>REG-22%/1.3K/800/1K</t>
  </si>
  <si>
    <t>MR. SAMMY DELA CRUZ</t>
  </si>
  <si>
    <t>ATTN: MS. DAISY</t>
  </si>
  <si>
    <t>432 10TH AVE. EAST GRACE PARK, BRGY. 101 CALOOCAN CITY</t>
  </si>
  <si>
    <t>** Cost of Installation is Package with the Unit(s), this cost cannot avail separately (cost will be based on actual).</t>
  </si>
  <si>
    <t>KMI-QUOTE-02-25-0090</t>
  </si>
  <si>
    <t>ECY-22%/4K</t>
  </si>
  <si>
    <t>MR. ARCHIE ALVAREZ</t>
  </si>
  <si>
    <t>3 SULU ST. BRGY. NAYONG KANLURAN, QUEZON CITY</t>
  </si>
  <si>
    <t>TEL#: 0917-5391430</t>
  </si>
  <si>
    <t>MODEL: KAM-150CMC32</t>
  </si>
  <si>
    <t>12,660 Kj/h (1.5HP) NON-INVERTER MANUAL R-32</t>
  </si>
  <si>
    <t>(WxDxH) 18"x23"x14"</t>
  </si>
  <si>
    <t>KMI-QUOTE-02-25-0091</t>
  </si>
  <si>
    <t>ECY-22%/1K/1.3K</t>
  </si>
  <si>
    <t>MANILA GRAND OPERA HOTEL</t>
  </si>
  <si>
    <t>c/o ALC PURCHASING</t>
  </si>
  <si>
    <t>ATTN: MS. CLAIRE MANGUIAT</t>
  </si>
  <si>
    <t>Email: alc.purchasing@yahoo.com.ph</t>
  </si>
  <si>
    <t>MODEL: KWD-BLC-3088S</t>
  </si>
  <si>
    <t>KOLIN WATER DISPENSER BOTTOM LOAD (Silver)</t>
  </si>
  <si>
    <t>230V / 134a Refrigerant ; (WxDxH) 305x300x950 mm</t>
  </si>
  <si>
    <t>FOR WATER DISPENSER: ONE (1) YEAR FREE PARTS AND LABOR.</t>
  </si>
  <si>
    <t>KMI-QUOTE-02-25-0092</t>
  </si>
  <si>
    <t>REG-25%</t>
  </si>
  <si>
    <t>MS. MARILYN/BIANCA CHENG</t>
  </si>
  <si>
    <t>UNIT 805 WINDSOR SUITES, MONARCH PARK SUITE, BRAVO ST. ASEANA BUSINESS PARK, PARAÑAQUE CITY</t>
  </si>
  <si>
    <t>TEL#: 0917-3028353</t>
  </si>
  <si>
    <t>ESTIMATED COST OF INSTALLATION w/ dismantling (please see attached)</t>
  </si>
  <si>
    <t>REG-22%/4K</t>
  </si>
  <si>
    <t>ECY-22%/7K</t>
  </si>
  <si>
    <t>ATTN: MR. JAYSON QUIBILAN</t>
  </si>
  <si>
    <t>MODEL: KPA-100R10N410</t>
  </si>
  <si>
    <t xml:space="preserve">KOLIN PORTABLE AIRCONDITIONER </t>
  </si>
  <si>
    <t>9,495 kJ/h (1.0HP) NON-INVERTER R410a</t>
  </si>
  <si>
    <t>(WxDxH) 310x315x700 mm</t>
  </si>
  <si>
    <t>FOR PORTABLE AIRCON: ONE (1) YEAR FREE PARTS AND LABOR, FIVE (5) YEARS WARRANTY ON COMPRESSOR.</t>
  </si>
  <si>
    <t>KMI-QUOTE-02-25-0093</t>
  </si>
  <si>
    <t>OMF-25%</t>
  </si>
  <si>
    <t>ATTN: MR. YU LIONG</t>
  </si>
  <si>
    <t>MODEL: KVM-20IWAH-I</t>
  </si>
  <si>
    <t>KOLIN VERSAMATCH SERIES AIRCONDITIONER R32</t>
  </si>
  <si>
    <t xml:space="preserve">18,990 kJ/h (2.0HP) WALL MOUNTED INDOOR UNIT INVERTER </t>
  </si>
  <si>
    <t>MODEL: KVM-40VAH1M-O</t>
  </si>
  <si>
    <t xml:space="preserve">37,980 kJ/h (4.0HP) OUTDOOR UNIT INVERTER 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</si>
  <si>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1ST PAIR OF VERSAMATCH type AC: P8,500.00 (includes 10ft. copper tube, royal cord, PVC Pipe, labor, &amp; ordinary bracket)</t>
    </r>
  </si>
  <si>
    <r>
      <rPr>
        <sz val="10"/>
        <color rgb="FF000000"/>
        <rFont val="Segoe UI Semibold"/>
        <charset val="134"/>
      </rPr>
      <t>Succeeding Pair:</t>
    </r>
    <r>
      <rPr>
        <b/>
        <sz val="10"/>
        <color indexed="8"/>
        <rFont val="Segoe UI Semibold"/>
        <charset val="134"/>
      </rPr>
      <t xml:space="preserve"> P3,000.00/each </t>
    </r>
    <r>
      <rPr>
        <sz val="10"/>
        <color indexed="8"/>
        <rFont val="Segoe UI Semibold"/>
        <charset val="134"/>
      </rPr>
      <t>(1.0-2.0hp). Royal cord wire (P100/foot); Copper tube (P350/foot);</t>
    </r>
  </si>
  <si>
    <r>
      <rPr>
        <b/>
        <sz val="10"/>
        <color rgb="FF000000"/>
        <rFont val="Segoe UI Semibold"/>
        <charset val="134"/>
      </rPr>
      <t>P3,000.00/each</t>
    </r>
    <r>
      <rPr>
        <sz val="10"/>
        <color rgb="FF000000"/>
        <rFont val="Segoe UI Semibold"/>
        <charset val="134"/>
      </rPr>
      <t xml:space="preserve"> (2.5-3.0hp). Royal cord wire (P100/foot); Copper tube (P400/foot); Circuit Breaker (Nema)</t>
    </r>
  </si>
  <si>
    <t>FOR VERSAMATCH: ONE (1) YEAR FREE PARTS AND LABOR, FIVE (5) YEARS WARRANTY ON COMPRESSOR.</t>
  </si>
  <si>
    <t>KMI-QUOTE-02-25-0094</t>
  </si>
  <si>
    <t>ECY-22%</t>
  </si>
  <si>
    <t>TANZA OASIS HOTEL AND RESORT</t>
  </si>
  <si>
    <t>ATTN: MS. CHIE HARRIS</t>
  </si>
  <si>
    <t>KMI-QUOTE-02-25-0095</t>
  </si>
  <si>
    <t>REG-24%/4K/7K</t>
  </si>
  <si>
    <t>SINAG HOG FARM</t>
  </si>
  <si>
    <t>ATTN: MS. LEAH</t>
  </si>
  <si>
    <t>BRGY. TIQUIWAN, ROSARIO, BATANGAS CITY</t>
  </si>
  <si>
    <t>TEL#: 0918-5726930</t>
  </si>
  <si>
    <t>KMI-QUOTE-02-25-0096</t>
  </si>
  <si>
    <t>ECY-24%/4K/7K</t>
  </si>
  <si>
    <t>RAVLYN AIRCONDITIONING SERVICES</t>
  </si>
  <si>
    <t>330 B MALAYA ST., PLAINVIEW MANDALUYONG CITY</t>
  </si>
  <si>
    <t>Email: ravlynairconditioningservices@yahoo.com</t>
  </si>
  <si>
    <t>9,700 Kj/h (1.0HP) FULL DC INVERTER R-32 WITH REMOTE</t>
  </si>
  <si>
    <t>KMI-QUOTE-02-25-0097</t>
  </si>
  <si>
    <t>REG-24%/1.3K/800/1K</t>
  </si>
  <si>
    <t>ATTY. DALTON LUCENARIO</t>
  </si>
  <si>
    <t>TEL#: 0917-5604389</t>
  </si>
  <si>
    <t>KMI-QUOTE-02-25-0098</t>
  </si>
  <si>
    <t>MS. DAISY TIO</t>
  </si>
  <si>
    <t>UNIT 2F BELLAGIO TOWER 2, BURGOS CIRCLE, BRGY. FORT BONIFACIO, BGC TAGUIG CITY</t>
  </si>
  <si>
    <t>TEL#: 0917-8900204 / 0925-8192249</t>
  </si>
  <si>
    <t>KOLIN VERSAMATCH SERIES AIRCONDITIONER</t>
  </si>
  <si>
    <t>37,980 kJ/h (4.0HP) OUTDOOR UNIT INVERTER R32</t>
  </si>
  <si>
    <t xml:space="preserve">KOLIN VERSAMATCH SERIES AIRCONDITIONER INVERTER </t>
  </si>
  <si>
    <t>18,990 kJ/h (2.0HP) WALL MOUNTED INDOOR UNIT R32</t>
  </si>
  <si>
    <t>KMI-QUOTE-02-25-0099</t>
  </si>
  <si>
    <t>ECY-24%</t>
  </si>
  <si>
    <t>D.I.P DEVELOPMENT INC.</t>
  </si>
  <si>
    <t>UNIT 4016 AMINA TOWER, ALLEGRA GARDEN PLACE, PASIG BLVD., PASIG CITY</t>
  </si>
  <si>
    <t>TEL#: 0920-9560805</t>
  </si>
  <si>
    <t>** OPTION 1 **</t>
  </si>
  <si>
    <t>MODEL: KVM-20VAH1M-O</t>
  </si>
  <si>
    <t>18,990 kJ/h (2.0HP) OUTDOOR UNIT INVERTER R32</t>
  </si>
  <si>
    <t>MODEL: KVM-10IWAH-I</t>
  </si>
  <si>
    <t>9,495 kJ/h (1.0HP) WALL MOUNTED INDOOR UNIT R32</t>
  </si>
  <si>
    <t>KMI-QUOTE-02-25-0100</t>
  </si>
  <si>
    <t>REG-24%/4K</t>
  </si>
  <si>
    <t>** OPTION 2 **</t>
  </si>
  <si>
    <t>MODEL: KVM-50VAH1M-O</t>
  </si>
  <si>
    <t>47,475 kJ/h (5.0HP) OUTDOOR UNIT INVERTER R32</t>
  </si>
  <si>
    <t>MODEL: KVM-25IWAH-I</t>
  </si>
  <si>
    <t>23,210 kJ/h (2.5HP) WALL MOUNTED INDOOR UNIT R32</t>
  </si>
  <si>
    <t>KMI-QUOTE-02-25-0101</t>
  </si>
  <si>
    <t>REG-24%</t>
  </si>
  <si>
    <t>G.S. GO BROS., INC.</t>
  </si>
  <si>
    <t>ATTN: MS. GENY JUANICO</t>
  </si>
  <si>
    <t xml:space="preserve">Email: juanico.geny@gsgo.com.ph / hrdgsgobrosinc@gmail.com </t>
  </si>
  <si>
    <t>TEL#: 0927-8815308</t>
  </si>
  <si>
    <t xml:space="preserve">24,120 Kj/h (2.5HP) FULL DC INVERTER </t>
  </si>
  <si>
    <t>KMI-QUOTE-01-25-0011-rev</t>
  </si>
  <si>
    <t>REG-24%/1.8K</t>
  </si>
  <si>
    <t>*OPTION 1*</t>
  </si>
  <si>
    <t>*OPTION 2*</t>
  </si>
  <si>
    <t>KMI-QUOTE-02-25-0102</t>
  </si>
  <si>
    <t>REG-24%/1.3K/800</t>
  </si>
  <si>
    <t>KMI-QUOTE-02-25-0103</t>
  </si>
  <si>
    <t>REG-24%/1.3K/1K</t>
  </si>
  <si>
    <t>ENGR. GELO ADRIANO</t>
  </si>
  <si>
    <t>TEL#: 0917-5007085</t>
  </si>
  <si>
    <t>MODEL: KLG-IF40-5G1M32</t>
  </si>
  <si>
    <t>37,980 Kj/h (3.0TR) FULL DC INVERTER R-32 SINGLE PHASE</t>
  </si>
  <si>
    <t>19,800 Kj/h (2.0HP) FULL DC INVERTER R-32 WITH REMOTE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</si>
  <si>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>Initial Charge for 1 Floor Mounted AC: P11,000.00 (3tr.) / P14,000.00 (5tr.)</t>
    </r>
    <r>
      <rPr>
        <sz val="10"/>
        <color indexed="8"/>
        <rFont val="Segoe UI Semibold"/>
        <charset val="134"/>
      </rPr>
      <t>including Labor;</t>
    </r>
  </si>
  <si>
    <t>Consumables; 1st 10ft.PVC pipes; Royal cord wire (excess P100/foot);</t>
  </si>
  <si>
    <t>1st 10ft. (3.0TR) Copper tube (excess P400/foot); 1st 10ft. (5.0TR) Copper tube (excess P600/foot);labor.</t>
  </si>
  <si>
    <t>KMI-QUOTE-02-25-0104</t>
  </si>
  <si>
    <t>ADR-24%/7K/4K/1.2K</t>
  </si>
  <si>
    <t>MR. RONALD HONG</t>
  </si>
  <si>
    <t>253 C. CORDERO ST. BET 5TH AND 6TH AVENUE CALOOCAN CITY</t>
  </si>
  <si>
    <t>TEL#: 0917-5225445</t>
  </si>
  <si>
    <t>MODEL: KLM-IS40-AA1M32</t>
  </si>
  <si>
    <t>KOLIN CEILING CASSETTE AIRCONDITIONER</t>
  </si>
  <si>
    <t>37,980 Kj/h (3.0TR) DC INVERTER R-32 SINGLE PHASE</t>
  </si>
  <si>
    <t>MODEL: KLM-IC40-AA1M32</t>
  </si>
  <si>
    <t>KOLIN FLOOR/CEILING AIRCONDITIONER</t>
  </si>
  <si>
    <t>37,980 Kj/h (3.0TR) DC INVERTER R-32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</si>
  <si>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>Initial Charge for 1 Ceiling Mounted AC: P12,000.00 (3tr.) / P14,000.00 (5tr.)</t>
    </r>
    <r>
      <rPr>
        <sz val="10"/>
        <color indexed="8"/>
        <rFont val="Segoe UI Semibold"/>
        <charset val="134"/>
      </rPr>
      <t>including Labor;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</si>
  <si>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1 Floor/Ceiling Mounted AC: P12,000.00 (3tr.) / P14,000.00 (5tr.)</t>
    </r>
    <r>
      <rPr>
        <sz val="10"/>
        <color rgb="FF000000"/>
        <rFont val="Segoe UI Semibold"/>
        <charset val="134"/>
      </rPr>
      <t>including Labor;</t>
    </r>
  </si>
  <si>
    <t>FOR CEILING CASSETTE (Inverter): ONE (1) YEAR FREE PARTS AND LABOR, FIVE (5) YEARS WARRANTY ON COMPRESSOR.</t>
  </si>
  <si>
    <t>FOR CEILING MOUNTED : ONE (1) YEAR FREE PARTS AND LABOR, FIVE (5) YEARS WARRANTY ON COMPRESSOR.</t>
  </si>
  <si>
    <t>KMI-QUOTE-02-25-0105</t>
  </si>
  <si>
    <t>REG-24%/7K</t>
  </si>
  <si>
    <t>TECHNOMED INTERNATIONAL INC.</t>
  </si>
  <si>
    <t>ATTN: MS. ELIZABETH</t>
  </si>
  <si>
    <t>TEL#: 0963-6026712</t>
  </si>
  <si>
    <t>KMI-QUOTE-02-25-0106</t>
  </si>
  <si>
    <t>88 APO ST., BRGY. LOURDES, QUEZON CITY</t>
  </si>
  <si>
    <t>MODEL: KSG-IWF-30WFY-8K1M32</t>
  </si>
  <si>
    <t>29,500 Kj/h (3.0HP) FULL DC INVERTER W/ WIFI R-32</t>
  </si>
  <si>
    <t>KMI-QUOTE-02-25-0107</t>
  </si>
  <si>
    <t>ECY-24%/7K/4K</t>
  </si>
  <si>
    <t>MR. JASON TAN</t>
  </si>
  <si>
    <t>11 DADIANGAS ST. DAMAR VILLAGE, SGT. RIVERA, QUEZON CITY</t>
  </si>
  <si>
    <t>ESTIMATED COST OF INSTALLATION w/ dismantling of old unit (please see attached)</t>
  </si>
  <si>
    <t>KMI-QUOTE-02-25-0108</t>
  </si>
  <si>
    <t>ECY-24%/4K</t>
  </si>
  <si>
    <t>253 C. CORDERO ST., NORTHERN RIZAL YORKLIN SCHOOL, CALOOCAN CITY</t>
  </si>
  <si>
    <t>** If will purchase only 1 unit, need to sign waiver due to under capacity.</t>
  </si>
  <si>
    <t>KMI-QUOTE-02-25-0109</t>
  </si>
  <si>
    <t>LEADING SUCCESS PHILS. GARMENTS INC.</t>
  </si>
  <si>
    <t>BLDG. 1,2,3 GOLDEN MILE BUSINESS PARK, GOLDEN MILE AVE BO. MADUYA, CARMONA CAVITE</t>
  </si>
  <si>
    <t>Email: purchasing_coor@lsphils.com</t>
  </si>
  <si>
    <t>MODEL: KLM-IF100-4F3M410</t>
  </si>
  <si>
    <t>100,800 Kj/h (7.5TR) INVERTER R-410A THREE PHASE</t>
  </si>
  <si>
    <t>KMI-QUOTE-02-25-0110</t>
  </si>
  <si>
    <t>SOLAR RESOURCES, INC.</t>
  </si>
  <si>
    <t>ATTN: MS. AGNES BALTAZAR</t>
  </si>
  <si>
    <t>Email: agnes_bunch22@yahoo.com</t>
  </si>
  <si>
    <t>KMI-QUOTE-02-25-0111</t>
  </si>
  <si>
    <t>OMF-20%/1.3K/1K</t>
  </si>
  <si>
    <t>OMF-20%</t>
  </si>
  <si>
    <t>STANDARD INSURANCE (NAIC, CAVITE)</t>
  </si>
  <si>
    <t>Email: bstotomas@standard-insurance.com</t>
  </si>
  <si>
    <t>MODEL: KLM-IC60-AA1M32</t>
  </si>
  <si>
    <t>55,503 Kj/h (5.0TR) INVERTER R-32 SINGLE PHASE</t>
  </si>
  <si>
    <t>FOR FLOOR/CEILING: ONE (1) YEAR FREE PARTS AND LABOR, FIVE (5) YEARS WARRANTY ON COMPRESSOR.</t>
  </si>
  <si>
    <t>KMI-QUOTE-02-25-0112</t>
  </si>
  <si>
    <t>ATTN: MR. GERALD ONG</t>
  </si>
  <si>
    <t>TEL#: 0917-8176846</t>
  </si>
  <si>
    <t>KMI-QUOTE-02-25-0113</t>
  </si>
  <si>
    <t>MS. EVELYN PARREÑO</t>
  </si>
  <si>
    <t>TEL#: 0920-5600914</t>
  </si>
  <si>
    <t>KMI-QUOTE-02-25-0114</t>
  </si>
  <si>
    <t>POON REALTY CORP.</t>
  </si>
  <si>
    <t>NO. 59 LOURDES CASTILLO ST. BRGY. DON MANUEL, QUEZON CITY</t>
  </si>
  <si>
    <t>TEL#: 0920-2755708</t>
  </si>
  <si>
    <t>** OPTION 1 (non-inverter)</t>
  </si>
  <si>
    <t>MODEL: KAM-75CMC32</t>
  </si>
  <si>
    <t>7,385 Kj/h (.75HP) NON-INVERTER MANUAL R-32</t>
  </si>
  <si>
    <t>MODEL: KAM-75DRC32</t>
  </si>
  <si>
    <t>7,385 Kj/h (.75HP) NON-INVERTER WITH REMOTE R-32</t>
  </si>
  <si>
    <t>** OPTION 2 (inverter)</t>
  </si>
  <si>
    <t>MODEL: KA-75MCARINV32</t>
  </si>
  <si>
    <t>8,400 Kj/h (.75HP) FULL DC INVERTER R-32 WITH REMOTE</t>
  </si>
  <si>
    <t>MODEL: KAG-75WCINV</t>
  </si>
  <si>
    <t>9,800 Kj/h (.75HP) FULL DC INVERTER W/ WIFI R-32</t>
  </si>
  <si>
    <t>KMI-QUOTE-02-25-0115</t>
  </si>
  <si>
    <t>REG-24%/600/1.3K</t>
  </si>
  <si>
    <t>MR. BRYAN GOMEZ</t>
  </si>
  <si>
    <t>UNIT 2104 TOWER B, THE GROOVE BY ROCKWELL, E. RODRIGUEZ, UGONG PASIG CITY</t>
  </si>
  <si>
    <t>TEL#: 0917-6732015</t>
  </si>
  <si>
    <t>KMI-QUOTE-02-25-0116</t>
  </si>
  <si>
    <t>KMI-QUOTE-02-25-0117</t>
  </si>
  <si>
    <t>EON PHARMATEK INC.</t>
  </si>
  <si>
    <t>ATTN:  MS. DIAN CONCEPCION</t>
  </si>
  <si>
    <t>Email: admin@eonpharma.com</t>
  </si>
  <si>
    <t>** OPTION 1 (inverter)</t>
  </si>
  <si>
    <t>**(non-inverter)**</t>
  </si>
  <si>
    <t>MODEL: KSM-SW15-6H1M32</t>
  </si>
  <si>
    <t>KOLIN WALL MOUNTED AIRCONDITIONER</t>
  </si>
  <si>
    <t>12,600 Kj/h (1.5HP) NON-INVERTER R-32</t>
  </si>
  <si>
    <t>KMI-QUOTE-02-25-0118</t>
  </si>
  <si>
    <t>REG-24%/4K/7K/30%/5K</t>
  </si>
  <si>
    <t>MR. EDMOND SY</t>
  </si>
  <si>
    <t>#28 STO. TOMAS ST., BRGY. DON MANUEL, QUEZON CITY</t>
  </si>
  <si>
    <t>TEL#: 0917-8871681</t>
  </si>
  <si>
    <t>KMI-QUOTE-02-25-0119</t>
  </si>
  <si>
    <t>REG-24%/3K/7K/2.5K</t>
  </si>
  <si>
    <t>PHIL. FLOAT GLASS MANUFACTURING OPC</t>
  </si>
  <si>
    <t>730 M. H. DEL PILAR ST., PINAGBUHATAN, PASIG CITY</t>
  </si>
  <si>
    <t>KMI-QUOTE-02-25-0120</t>
  </si>
  <si>
    <t>MODEL: KL-IF60-G6H1M32</t>
  </si>
  <si>
    <t>58,140 Kj/h (5.0TR) FULL DC INVERTER R32 SINGLE PHASE</t>
  </si>
  <si>
    <t>KMI-QUOTE-02-25-0121</t>
  </si>
  <si>
    <t>UNDERGROUND TECHNOLOGIES INC.</t>
  </si>
  <si>
    <t>5801 ZOBEL ROXAS, BRGY. PALANAN, MAKATI CITY</t>
  </si>
  <si>
    <t>Email: jamesgallenero@gmail.com</t>
  </si>
  <si>
    <t>KMI-QUOTE-02-25-0122</t>
  </si>
  <si>
    <t>IPRINT LABELS &amp; PACKAGING CORP.</t>
  </si>
  <si>
    <t>138 KAYTIKLING RD. BRGY., DOLORES, TAYTAY RIZAL</t>
  </si>
  <si>
    <t>TEL #: 858-0020 to 24 / 0929-6974950</t>
  </si>
  <si>
    <t>Email: administration@iprint.com</t>
  </si>
  <si>
    <t>** OPTION 1 (old model)</t>
  </si>
  <si>
    <t>MODEL: KLM-IC40-3D1M410</t>
  </si>
  <si>
    <t>37,982 Kj/h (3.0TR) FULL DC INVERTER R-410A SINGLE PHASE</t>
  </si>
  <si>
    <t>** OPTION 2 (new model)</t>
  </si>
  <si>
    <t>KMI-QUOTE-02-25-0123</t>
  </si>
  <si>
    <t>ATTN: MS. ABBY</t>
  </si>
  <si>
    <t>KMI-QUOTE-02-25-0124</t>
  </si>
  <si>
    <t>**WINDOW TYPE</t>
  </si>
  <si>
    <t>KMI-QUOTE-02-25-0125</t>
  </si>
  <si>
    <t>REG-24%/1.2K/1K</t>
  </si>
  <si>
    <t>KMI-QUOTE-02-25-0126</t>
  </si>
  <si>
    <t>INFARMCO (CABUYAO FARM)</t>
  </si>
  <si>
    <t>58 BRGY. SAN ISIDRO NIA ROAD, CABUYAO CITY, LAGUNA</t>
  </si>
  <si>
    <t>KMI-QUOTE-02-25-0127</t>
  </si>
  <si>
    <t>ECY-24%/600</t>
  </si>
  <si>
    <t xml:space="preserve">ZERO RATED </t>
  </si>
  <si>
    <t>KMI-QUOTE-02-25-0120-rev</t>
  </si>
  <si>
    <t>RENAISSANCE 3000</t>
  </si>
  <si>
    <t>ATTN: MS. JOHNA</t>
  </si>
  <si>
    <t>RENAISSANCE 3000 TOWER A MERALCO AVE., BRGY. SAN ANTONIO, PASIG CITY</t>
  </si>
  <si>
    <t>TEL#: 0927-7723442</t>
  </si>
  <si>
    <t>KMI-QUOTE-02-25-0128</t>
  </si>
  <si>
    <t>REG-24%/3K</t>
  </si>
  <si>
    <t>KOLIN WINDOW TYPE COMPACT SERIES AIRCONDITIONING</t>
  </si>
  <si>
    <t>(WxDxH) 18x21x14 inch</t>
  </si>
  <si>
    <t>KMI-QUOTE-02-25-0129</t>
  </si>
  <si>
    <t>REG-24%/800/1.3K</t>
  </si>
  <si>
    <t>ATTN: MR. &amp; MRS. REYES</t>
  </si>
  <si>
    <t>KMI-QUOTE-02-25-0130</t>
  </si>
  <si>
    <t>EVERLIVING COMPANY INC.</t>
  </si>
  <si>
    <t>SANCTUARIUM BLDG. #739 G. ARANETA AVE., QUEZON CITY</t>
  </si>
  <si>
    <t>TEL#: 0906-2570532 / 0927-5593377</t>
  </si>
  <si>
    <t>MODEL: KLM-IS60-AA1M32</t>
  </si>
  <si>
    <t>55,503 Kj/h (5.0TR) DC INVERTER R-32 SINGLE PHASE</t>
  </si>
  <si>
    <t>KMI-QUOTE-02-25-0131</t>
  </si>
  <si>
    <t>KMI-QUOTE-02-25-0100-rev</t>
  </si>
  <si>
    <t>KMI-QUOTE-02-25-0132</t>
  </si>
  <si>
    <t>BRGY. QUIPOT, TIAONG QUEZON</t>
  </si>
  <si>
    <t>TEL#: 0918-9014752</t>
  </si>
  <si>
    <t>KMI-QUOTE-02-25-0122-rev</t>
  </si>
  <si>
    <t>DR. MAE CAMPOMANES</t>
  </si>
  <si>
    <t>28 TWIN HILLS STREET, (LOT 15 &amp; LOT 17, BLK 14) ROLLING HILLS VILLAGE, NEW MANILA QUEZON CITY</t>
  </si>
  <si>
    <t>TEL#: 0995-0447074</t>
  </si>
  <si>
    <t>** All units stated has available stock as of writing.</t>
  </si>
  <si>
    <t>KMI-QUOTE-02-25-0133</t>
  </si>
  <si>
    <t>E-LITES INNOVATION CONSTRUCTION CORP.</t>
  </si>
  <si>
    <t>ATTN: MR. ERIK MOYO</t>
  </si>
  <si>
    <t>KMI-QUOTE-02-25-0134</t>
  </si>
  <si>
    <t>MS. REYZ PASCUAL</t>
  </si>
  <si>
    <t>471 PEARL ST VIOLERTA SBD BINANG 2ND, BOCAUE BULACAN</t>
  </si>
  <si>
    <t>TEL#:  0917-8840280</t>
  </si>
  <si>
    <t>KMI-QUOTE-11-24-0958-rev</t>
  </si>
  <si>
    <t>ECY-24%/7K</t>
  </si>
  <si>
    <t>PIONEER FLOAT GLASS MANUFACTURING OPC</t>
  </si>
  <si>
    <t>KMI-QUOTE-02-25-0135</t>
  </si>
  <si>
    <t>REG-24%/4K/30%/5K</t>
  </si>
  <si>
    <t>MR. RAMON GOH</t>
  </si>
  <si>
    <t>1294 G MASANGKAY ST., STA. CRUZ MANILA</t>
  </si>
  <si>
    <t>TEL#:  0917-5808075 / 0917-8818916</t>
  </si>
  <si>
    <t>KMI-QUOTE-02-25-0136</t>
  </si>
  <si>
    <t>MR. VIRGILIO GONZALES</t>
  </si>
  <si>
    <t>NOVALICHES, QUEZON CITY</t>
  </si>
  <si>
    <t>KMI-QUOTE-02-25-0137</t>
  </si>
  <si>
    <t>MR. IROL TRANSMONTE</t>
  </si>
  <si>
    <t>PHASE 2 BAGOBO ST., BRGY. SAN JOSE RODRIGUEZ, MONTALBAN RIZAL</t>
  </si>
  <si>
    <t>TEL#:  0915-4970296</t>
  </si>
  <si>
    <t>KMI-QUOTE-02-25-0138</t>
  </si>
  <si>
    <t>ADR-24%/7K</t>
  </si>
  <si>
    <t>SEC MOTOSUPPLY (Sct. Borromeo Branch)</t>
  </si>
  <si>
    <t>ATTN: MR. REVO YAP</t>
  </si>
  <si>
    <t>25 SCOUT BORROMEO ST., BRGY. DILIMAN, QUEZON CITY</t>
  </si>
  <si>
    <t>TEL#:  0927-5869890</t>
  </si>
  <si>
    <t>KMI-QUOTE-02-25-0139</t>
  </si>
  <si>
    <t>ADR-24%/4K</t>
  </si>
  <si>
    <t>KMI-QUOTE-02-25-0140</t>
  </si>
  <si>
    <t>KMI-QUOTE-02-25-0101-rev</t>
  </si>
  <si>
    <t>** SUBJECT FOR ACTUAL SURVEY.</t>
  </si>
  <si>
    <t>KMI-QUOTE-02-25-0141</t>
  </si>
  <si>
    <t>REG-24%/7K/4K</t>
  </si>
  <si>
    <t>KMI-QUOTE-02-25-0142</t>
  </si>
  <si>
    <t>MR. CHRISTOPHER DELA CRUZ</t>
  </si>
  <si>
    <t>TEL#: 0917-7134767</t>
  </si>
  <si>
    <t>Email: christophervdelacruz@gmail.com</t>
  </si>
  <si>
    <t>KMI-QUOTE-02-25-0143</t>
  </si>
  <si>
    <t>MR. ARNEL DE RIVERA</t>
  </si>
  <si>
    <t>KMI-QUOTE-02-25-0144</t>
  </si>
  <si>
    <t>ATTY. BENEDICT LITONJUA</t>
  </si>
  <si>
    <t>U-4A TWIN TOWER, AYALA AVE., BRGY. URDANETA BEL-AIR, MAKATI CITY</t>
  </si>
  <si>
    <t>Email: michelle.yulo@gmail.com</t>
  </si>
  <si>
    <t xml:space="preserve">** OPTION 1 </t>
  </si>
  <si>
    <t xml:space="preserve">** OPTION 2 </t>
  </si>
  <si>
    <t>KMI-QUOTE-02-25-0145</t>
  </si>
  <si>
    <t>ADR-24%/4K/7K</t>
  </si>
  <si>
    <t>ATTN.: MR. ED ANACAY</t>
  </si>
  <si>
    <t>KMI-QUOTE-02-25-0146</t>
  </si>
  <si>
    <t>KMI-QUOTE-02-25-0147</t>
  </si>
  <si>
    <t>MR. DOY ROSALES</t>
  </si>
  <si>
    <t>BLK 7 LOT 4, GREENPARK VILLAS 1, MALAGASANG 2D, IMUS CAVITE</t>
  </si>
  <si>
    <t>TEL#: 0955-0891414</t>
  </si>
  <si>
    <t>MODEL: KVM-15IWAH-I</t>
  </si>
  <si>
    <t>12,660 kJ/h (1.5HP) WALL MOUNTED INDOOR UNIT R32</t>
  </si>
  <si>
    <t>KMI-QUOTE-02-25-0148</t>
  </si>
  <si>
    <t>** OPTION 2 (REGULAR INVERTER)</t>
  </si>
  <si>
    <t>** OPTION 2 (FULL DC INVERTER)</t>
  </si>
  <si>
    <t>MS. GRACE TAN LIM</t>
  </si>
  <si>
    <t>B1 FAIRLANE RESIDENCES, WEST CAPITOL DR., KAPITOLYO PASIG CITY</t>
  </si>
  <si>
    <t>TEL#: 0917-1893742</t>
  </si>
  <si>
    <t>KMI-QUOTE-02-25-0149</t>
  </si>
  <si>
    <t>MR. TIMOTHY GO</t>
  </si>
  <si>
    <t>UNIT 3708, CONNOR BY ORTIGAS CONDOMINIUM, ANNAPOLIS ST. SAN JUAN</t>
  </si>
  <si>
    <t>TEL#: 0917-8988889</t>
  </si>
  <si>
    <t>KMI-QUOTE-02-25-0150</t>
  </si>
  <si>
    <t>UNIT 3523, CONNOR BY ORTIGAS CONDOMINIUM, ANNAPOLIS ST. SAN JUAN</t>
  </si>
  <si>
    <t>** RECOMMENDATION</t>
  </si>
  <si>
    <t>** CUSTOMER'S CHOICE</t>
  </si>
  <si>
    <t>KMI-QUOTE-02-25-0151</t>
  </si>
  <si>
    <t>TEL#: 0927-3462399</t>
  </si>
  <si>
    <t>KMI-QUOTE-02-25-0146-rev</t>
  </si>
  <si>
    <t>PUREGOLD SAMBAT, SAN PABLO CITY LAGUNA</t>
  </si>
  <si>
    <t>KMI-QUOTE-02-25-0152</t>
  </si>
  <si>
    <t>SUPERIOR BT INC.</t>
  </si>
  <si>
    <t>QUEZON PROVINCE</t>
  </si>
  <si>
    <t>ATTN: MS. RACHELLE ALBALADEJO</t>
  </si>
  <si>
    <t>KMI-QUOTE-02-25-0153</t>
  </si>
  <si>
    <t>ICCT COLLEGE</t>
  </si>
  <si>
    <t>ATTN: MS. ANN</t>
  </si>
  <si>
    <t>** We do not have 2.5hp model for window type non-inverter.</t>
  </si>
  <si>
    <t>KMI-QUOTE-02-25-0154</t>
  </si>
  <si>
    <t>**OPTION 2</t>
  </si>
  <si>
    <t>KMI-QUOTE-02-25-0155</t>
  </si>
  <si>
    <t>STA. CLARA PARISH SCHOOL</t>
  </si>
  <si>
    <t>2360 P. BURGOS ST., PASAY CITY</t>
  </si>
  <si>
    <t>ATTM: MS. MARY ROSE LAMPAS</t>
  </si>
  <si>
    <t>MODEL: KWD-BLC-2088B</t>
  </si>
  <si>
    <t>KOLIN WATER DISPENSER BOTTOM LOAD (BLACK)</t>
  </si>
  <si>
    <t>230V/60Hz ; R134A (WxDxH) 305x300x950 mm</t>
  </si>
  <si>
    <t>FOR WATER DISPENSER : ONE (1) YEAR FREE PARTS AND LABOR.</t>
  </si>
  <si>
    <t>KMI-QUOTE-02-25-0156</t>
  </si>
  <si>
    <t>REG-30%</t>
  </si>
  <si>
    <t>* Installation Charge for Air Curtain: Php 1,200.00 per Unit.</t>
  </si>
  <si>
    <t>FOR AIR CURTAIN: ONE (1) YEAR FREE PARTS AND LABOR.</t>
  </si>
  <si>
    <t>FOR REFRIGERATOR: ONE (1) YEAR FREE PARTS AND LABOR, FIVE (5) YEARS WARRANTY ON COMPRESSOR.</t>
  </si>
  <si>
    <t>FOR AIR COOLER : ONE (1) YEAR FREE PARTS AND LABOR.</t>
  </si>
  <si>
    <t>FOR SHOWCASE CHILLER : ONE (1) YEAR FREE PARTS AND LABOR</t>
  </si>
  <si>
    <t>FOR DEHUMIDIFIER: ONE (1) YEAR FREE PARTS AND LABOR, FIVE (5) YEARS WARRANTY ON COMPRESSOR.</t>
  </si>
  <si>
    <t>FOR INDUSTRIAL FAN (Inverter): ONE (1) YEAR FREE PARTS AND LABOR, THREE YEARS (3) MAIN PCB</t>
  </si>
  <si>
    <t>** NO AVAILABLE STOCK FOR KSM-IW20-WCT10M1M32</t>
  </si>
  <si>
    <t>INSTALLATION C/O AUTHORIZED SERVICE CENTER.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</si>
</sst>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_(* #,##0.00_);_(* \(#,##0.00\);_(* &quot;-&quot;??_);_(@_)"/>
    <numFmt numFmtId="41" formatCode="_-* #,##0_-;\-* #,##0_-;_-* &quot;-&quot;_-;_-@_-"/>
    <numFmt numFmtId="42" formatCode="_-&quot;₱&quot;* #,##0_-;\-&quot;₱&quot;* #,##0_-;_-&quot;₱&quot;* &quot;-&quot;_-;_-@_-"/>
    <numFmt numFmtId="177" formatCode="[$-409]d\-mmm\-yy;@"/>
    <numFmt numFmtId="178" formatCode="[$-409]mmmm\ d\,\ yyyy;@"/>
  </numFmts>
  <fonts count="41">
    <font>
      <sz val="11"/>
      <color theme="1"/>
      <name val="Calibri"/>
      <charset val="134"/>
      <scheme val="minor"/>
    </font>
    <font>
      <sz val="10"/>
      <name val="Segoe UI Semibold"/>
      <charset val="134"/>
    </font>
    <font>
      <sz val="10"/>
      <color theme="1"/>
      <name val="Segoe UI Semibold"/>
      <charset val="134"/>
    </font>
    <font>
      <sz val="10"/>
      <color indexed="8"/>
      <name val="Segoe UI Semibold"/>
      <charset val="134"/>
    </font>
    <font>
      <sz val="10"/>
      <color rgb="FF000000"/>
      <name val="Segoe UI Semibold"/>
      <charset val="134"/>
    </font>
    <font>
      <b/>
      <sz val="10"/>
      <color rgb="FF000000"/>
      <name val="Segoe UI Semibold"/>
      <charset val="134"/>
    </font>
    <font>
      <sz val="10"/>
      <name val="Segoe UI Semibold"/>
      <charset val="0"/>
    </font>
    <font>
      <i/>
      <sz val="10"/>
      <name val="Segoe UI Semibold"/>
      <charset val="134"/>
    </font>
    <font>
      <i/>
      <sz val="10"/>
      <name val="Segoe UI Semibold"/>
      <charset val="0"/>
    </font>
    <font>
      <b/>
      <sz val="10"/>
      <name val="Arial"/>
      <charset val="0"/>
    </font>
    <font>
      <sz val="11"/>
      <name val="Segoe UI Semibold"/>
      <charset val="0"/>
    </font>
    <font>
      <i/>
      <u/>
      <sz val="10"/>
      <name val="Segoe UI Semibold"/>
      <charset val="134"/>
    </font>
    <font>
      <b/>
      <sz val="10"/>
      <name val="Arial"/>
      <charset val="134"/>
    </font>
    <font>
      <sz val="11"/>
      <name val="Segoe UI Semibold"/>
      <charset val="134"/>
    </font>
    <font>
      <i/>
      <u/>
      <sz val="10"/>
      <name val="Segoe UI Semibold"/>
      <charset val="0"/>
    </font>
    <font>
      <b/>
      <i/>
      <sz val="10"/>
      <name val="Segoe UI Semibold"/>
      <charset val="134"/>
    </font>
    <font>
      <sz val="9"/>
      <name val="Segoe UI Semibold"/>
      <charset val="134"/>
    </font>
    <font>
      <b/>
      <u/>
      <sz val="10"/>
      <name val="Segoe UI Semibold"/>
      <charset val="0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indexed="8"/>
      <name val="Calibri"/>
      <charset val="134"/>
    </font>
    <font>
      <b/>
      <sz val="10"/>
      <color indexed="8"/>
      <name val="Segoe UI Semibold"/>
      <charset val="134"/>
    </font>
    <font>
      <sz val="10"/>
      <name val="Arial"/>
      <charset val="134"/>
    </font>
    <font>
      <b/>
      <i/>
      <u/>
      <sz val="10"/>
      <name val="Segoe UI Semi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2" borderId="15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0" fillId="13" borderId="20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24" borderId="16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7" fillId="0" borderId="0" applyFill="0" applyProtection="0"/>
    <xf numFmtId="0" fontId="22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>
      <alignment vertic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176" fontId="1" fillId="0" borderId="3" xfId="2" applyNumberFormat="1" applyFont="1" applyBorder="1" applyAlignment="1"/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39" fontId="1" fillId="0" borderId="6" xfId="2" applyNumberFormat="1" applyFont="1" applyBorder="1" applyAlignment="1">
      <alignment horizontal="center" vertical="center"/>
    </xf>
    <xf numFmtId="39" fontId="1" fillId="0" borderId="7" xfId="2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177" fontId="3" fillId="0" borderId="0" xfId="32" applyNumberFormat="1" applyFont="1" applyFill="1" applyBorder="1" applyAlignment="1" applyProtection="1"/>
    <xf numFmtId="0" fontId="3" fillId="0" borderId="0" xfId="32" applyFont="1" applyFill="1" applyBorder="1" applyAlignment="1" applyProtection="1"/>
    <xf numFmtId="177" fontId="4" fillId="0" borderId="0" xfId="32" applyNumberFormat="1" applyFont="1" applyFill="1" applyBorder="1" applyAlignment="1" applyProtection="1"/>
    <xf numFmtId="0" fontId="4" fillId="0" borderId="0" xfId="32" applyFont="1" applyFill="1" applyBorder="1" applyAlignment="1" applyProtection="1"/>
    <xf numFmtId="0" fontId="5" fillId="0" borderId="0" xfId="32" applyFont="1" applyFill="1" applyBorder="1" applyAlignment="1" applyProtection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6" fillId="0" borderId="0" xfId="0" applyFont="1" applyFill="1" applyAlignment="1"/>
    <xf numFmtId="178" fontId="1" fillId="0" borderId="0" xfId="0" applyNumberFormat="1" applyFont="1" applyFill="1" applyBorder="1" applyAlignment="1">
      <alignment horizontal="left"/>
    </xf>
    <xf numFmtId="178" fontId="6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/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/>
    <xf numFmtId="4" fontId="1" fillId="0" borderId="9" xfId="2" applyNumberFormat="1" applyFont="1" applyBorder="1" applyAlignment="1">
      <alignment horizontal="center" vertical="center"/>
    </xf>
    <xf numFmtId="39" fontId="1" fillId="0" borderId="9" xfId="2" applyNumberFormat="1" applyFont="1" applyBorder="1" applyAlignment="1">
      <alignment horizontal="center" vertical="center"/>
    </xf>
    <xf numFmtId="39" fontId="1" fillId="0" borderId="9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/>
    <xf numFmtId="4" fontId="1" fillId="0" borderId="11" xfId="2" applyNumberFormat="1" applyFont="1" applyBorder="1" applyAlignment="1">
      <alignment horizontal="center" vertical="center"/>
    </xf>
    <xf numFmtId="39" fontId="1" fillId="0" borderId="11" xfId="2" applyNumberFormat="1" applyFont="1" applyBorder="1" applyAlignment="1">
      <alignment horizontal="center" vertical="center"/>
    </xf>
    <xf numFmtId="39" fontId="1" fillId="0" borderId="11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/>
    <xf numFmtId="4" fontId="1" fillId="0" borderId="8" xfId="2" applyNumberFormat="1" applyFont="1" applyBorder="1" applyAlignment="1">
      <alignment horizontal="center" vertical="center"/>
    </xf>
    <xf numFmtId="39" fontId="1" fillId="0" borderId="8" xfId="2" applyNumberFormat="1" applyFont="1" applyBorder="1" applyAlignment="1">
      <alignment horizontal="center" vertical="center"/>
    </xf>
    <xf numFmtId="39" fontId="1" fillId="0" borderId="8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center" vertical="center"/>
    </xf>
    <xf numFmtId="176" fontId="6" fillId="0" borderId="3" xfId="2" applyNumberFormat="1" applyFont="1" applyBorder="1" applyAlignment="1"/>
    <xf numFmtId="0" fontId="10" fillId="0" borderId="1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176" fontId="10" fillId="0" borderId="3" xfId="2" applyNumberFormat="1" applyFont="1" applyBorder="1" applyAlignment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176" fontId="10" fillId="0" borderId="0" xfId="2" applyNumberFormat="1" applyFont="1" applyBorder="1" applyAlignment="1"/>
    <xf numFmtId="0" fontId="11" fillId="0" borderId="0" xfId="0" applyFont="1" applyFill="1" applyBorder="1" applyAlignment="1"/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1" fillId="0" borderId="13" xfId="0" applyFont="1" applyFill="1" applyBorder="1" applyAlignment="1"/>
    <xf numFmtId="39" fontId="1" fillId="0" borderId="13" xfId="2" applyNumberFormat="1" applyFont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/>
    <xf numFmtId="39" fontId="1" fillId="0" borderId="14" xfId="2" applyNumberFormat="1" applyFont="1" applyBorder="1" applyAlignment="1">
      <alignment horizontal="center" vertical="center"/>
    </xf>
    <xf numFmtId="4" fontId="1" fillId="0" borderId="11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/>
    <xf numFmtId="4" fontId="1" fillId="0" borderId="8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/>
    <xf numFmtId="39" fontId="6" fillId="0" borderId="6" xfId="2" applyNumberFormat="1" applyFont="1" applyBorder="1" applyAlignment="1">
      <alignment horizontal="center" vertical="center"/>
    </xf>
    <xf numFmtId="39" fontId="6" fillId="0" borderId="7" xfId="2" applyNumberFormat="1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center"/>
    </xf>
    <xf numFmtId="176" fontId="13" fillId="0" borderId="3" xfId="2" applyNumberFormat="1" applyFont="1" applyBorder="1" applyAlignment="1"/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176" fontId="13" fillId="0" borderId="0" xfId="2" applyNumberFormat="1" applyFont="1" applyBorder="1" applyAlignment="1"/>
    <xf numFmtId="0" fontId="1" fillId="0" borderId="8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176" fontId="6" fillId="0" borderId="0" xfId="2" applyNumberFormat="1" applyFont="1" applyBorder="1" applyAlignment="1"/>
    <xf numFmtId="0" fontId="14" fillId="0" borderId="0" xfId="0" applyFont="1" applyFill="1" applyBorder="1" applyAlignment="1"/>
    <xf numFmtId="0" fontId="13" fillId="0" borderId="1" xfId="0" applyFont="1" applyFill="1" applyBorder="1" applyAlignment="1">
      <alignment horizontal="left"/>
    </xf>
    <xf numFmtId="0" fontId="13" fillId="0" borderId="6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/>
    <xf numFmtId="39" fontId="6" fillId="0" borderId="13" xfId="2" applyNumberFormat="1" applyFont="1" applyBorder="1" applyAlignment="1">
      <alignment horizontal="center" vertical="center"/>
    </xf>
    <xf numFmtId="39" fontId="6" fillId="0" borderId="9" xfId="2" applyNumberFormat="1" applyFont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4" xfId="0" applyFont="1" applyFill="1" applyBorder="1" applyAlignment="1"/>
    <xf numFmtId="39" fontId="6" fillId="0" borderId="14" xfId="2" applyNumberFormat="1" applyFont="1" applyBorder="1" applyAlignment="1">
      <alignment horizontal="center" vertical="center"/>
    </xf>
    <xf numFmtId="39" fontId="6" fillId="0" borderId="11" xfId="2" applyNumberFormat="1" applyFont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/>
    <xf numFmtId="39" fontId="6" fillId="0" borderId="8" xfId="2" applyNumberFormat="1" applyFont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/>
    <xf numFmtId="0" fontId="6" fillId="0" borderId="9" xfId="0" applyFont="1" applyFill="1" applyBorder="1" applyAlignment="1"/>
    <xf numFmtId="178" fontId="1" fillId="0" borderId="0" xfId="0" applyNumberFormat="1" applyFont="1" applyFill="1" applyAlignment="1">
      <alignment horizontal="left"/>
    </xf>
    <xf numFmtId="0" fontId="1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" fontId="6" fillId="0" borderId="9" xfId="2" applyNumberFormat="1" applyFont="1" applyBorder="1" applyAlignment="1">
      <alignment horizontal="center" vertical="center"/>
    </xf>
    <xf numFmtId="39" fontId="6" fillId="0" borderId="9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4" fontId="6" fillId="0" borderId="11" xfId="2" applyNumberFormat="1" applyFont="1" applyBorder="1" applyAlignment="1">
      <alignment horizontal="center" vertical="center"/>
    </xf>
    <xf numFmtId="39" fontId="6" fillId="0" borderId="11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/>
    </xf>
    <xf numFmtId="4" fontId="6" fillId="0" borderId="8" xfId="2" applyNumberFormat="1" applyFont="1" applyBorder="1" applyAlignment="1">
      <alignment horizontal="center" vertical="center"/>
    </xf>
    <xf numFmtId="39" fontId="6" fillId="0" borderId="8" xfId="0" applyNumberFormat="1" applyFont="1" applyFill="1" applyBorder="1" applyAlignment="1">
      <alignment horizontal="right" vertical="center"/>
    </xf>
    <xf numFmtId="0" fontId="3" fillId="0" borderId="0" xfId="32" applyFont="1" applyFill="1" applyAlignment="1" applyProtection="1"/>
    <xf numFmtId="0" fontId="10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6" fillId="0" borderId="4" xfId="0" applyFont="1" applyFill="1" applyBorder="1" applyAlignment="1">
      <alignment horizontal="center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_(3) QUOTATION MARCH 2023 - 2ND FILE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8" Type="http://schemas.openxmlformats.org/officeDocument/2006/relationships/sharedStrings" Target="sharedStrings.xml"/><Relationship Id="rId97" Type="http://schemas.openxmlformats.org/officeDocument/2006/relationships/styles" Target="styles.xml"/><Relationship Id="rId96" Type="http://schemas.openxmlformats.org/officeDocument/2006/relationships/theme" Target="theme/theme1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hyperlink" Target="mailto:administration@iprint.com" TargetMode="Externa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hyperlink" Target="mailto:administration@iprin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8"/>
  <sheetViews>
    <sheetView zoomScaleSheetLayoutView="60" topLeftCell="A13" workbookViewId="0">
      <selection activeCell="B8" sqref="B8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6.5714285714286" style="23" customWidth="1"/>
    <col min="4" max="4" width="12.552380952381" style="23" customWidth="1"/>
    <col min="5" max="5" width="14.857142857142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6">
        <v>45691</v>
      </c>
      <c r="B4" s="26"/>
    </row>
    <row r="5" spans="1:2">
      <c r="A5" s="27"/>
      <c r="B5" s="27"/>
    </row>
    <row r="6" spans="1:2">
      <c r="A6" s="27"/>
      <c r="B6" s="27"/>
    </row>
    <row r="7" spans="1:2">
      <c r="A7" s="23" t="s">
        <v>0</v>
      </c>
      <c r="B7" s="27"/>
    </row>
    <row r="11" spans="1:1">
      <c r="A11" s="23" t="s">
        <v>1</v>
      </c>
    </row>
    <row r="13" spans="2:2">
      <c r="B13" s="23" t="s">
        <v>2</v>
      </c>
    </row>
    <row r="14" spans="2:2">
      <c r="B14" s="23" t="s">
        <v>3</v>
      </c>
    </row>
    <row r="17" spans="1:1">
      <c r="A17" s="23" t="s">
        <v>4</v>
      </c>
    </row>
    <row r="18" ht="15" spans="3:3">
      <c r="C18" s="28" t="s">
        <v>5</v>
      </c>
    </row>
    <row r="19" ht="25.5" customHeight="1" spans="1:7">
      <c r="A19" s="29" t="s">
        <v>6</v>
      </c>
      <c r="B19" s="29" t="s">
        <v>7</v>
      </c>
      <c r="C19" s="29" t="s">
        <v>8</v>
      </c>
      <c r="D19" s="29" t="s">
        <v>9</v>
      </c>
      <c r="E19" s="30" t="s">
        <v>10</v>
      </c>
      <c r="F19" s="31"/>
      <c r="G19" s="32" t="s">
        <v>11</v>
      </c>
    </row>
    <row r="20" spans="1:7">
      <c r="A20" s="33">
        <v>4</v>
      </c>
      <c r="B20" s="33" t="s">
        <v>12</v>
      </c>
      <c r="C20" s="70" t="s">
        <v>13</v>
      </c>
      <c r="D20" s="71">
        <v>41995</v>
      </c>
      <c r="E20" s="37">
        <f>(D20*0.78)-4000</f>
        <v>28756.1</v>
      </c>
      <c r="F20" s="33" t="s">
        <v>14</v>
      </c>
      <c r="G20" s="72">
        <f>E20*A20</f>
        <v>115024.4</v>
      </c>
    </row>
    <row r="21" spans="1:7">
      <c r="A21" s="39"/>
      <c r="B21" s="39"/>
      <c r="C21" s="73" t="s">
        <v>15</v>
      </c>
      <c r="D21" s="74"/>
      <c r="E21" s="43"/>
      <c r="F21" s="39"/>
      <c r="G21" s="75"/>
    </row>
    <row r="22" ht="15" spans="1:7">
      <c r="A22" s="14"/>
      <c r="B22" s="14"/>
      <c r="C22" s="76" t="s">
        <v>16</v>
      </c>
      <c r="D22" s="13"/>
      <c r="E22" s="48"/>
      <c r="F22" s="14"/>
      <c r="G22" s="77"/>
    </row>
    <row r="23" customFormat="1" ht="15" spans="1:7">
      <c r="A23" s="33">
        <v>4</v>
      </c>
      <c r="B23" s="33" t="s">
        <v>12</v>
      </c>
      <c r="C23" s="70" t="s">
        <v>17</v>
      </c>
      <c r="D23" s="71">
        <v>49995</v>
      </c>
      <c r="E23" s="37">
        <f>(D23*0.78)-4000</f>
        <v>34996.1</v>
      </c>
      <c r="F23" s="33" t="s">
        <v>14</v>
      </c>
      <c r="G23" s="72">
        <f>E23*A23</f>
        <v>139984.4</v>
      </c>
    </row>
    <row r="24" customFormat="1" ht="15" spans="1:7">
      <c r="A24" s="39"/>
      <c r="B24" s="39"/>
      <c r="C24" s="73" t="s">
        <v>18</v>
      </c>
      <c r="D24" s="74"/>
      <c r="E24" s="43"/>
      <c r="F24" s="39"/>
      <c r="G24" s="75"/>
    </row>
    <row r="25" customFormat="1" ht="15.75" spans="1:7">
      <c r="A25" s="14"/>
      <c r="B25" s="14"/>
      <c r="C25" s="76" t="s">
        <v>19</v>
      </c>
      <c r="D25" s="13"/>
      <c r="E25" s="48"/>
      <c r="F25" s="14"/>
      <c r="G25" s="77"/>
    </row>
    <row r="26" s="1" customFormat="1" ht="17.25" spans="1:7">
      <c r="A26" s="4" t="s">
        <v>20</v>
      </c>
      <c r="B26" s="5"/>
      <c r="C26" s="5"/>
      <c r="D26" s="5"/>
      <c r="E26" s="6"/>
      <c r="F26" s="7" t="s">
        <v>14</v>
      </c>
      <c r="G26" s="61">
        <f>SUM(G20:G25)</f>
        <v>255008.8</v>
      </c>
    </row>
    <row r="27" s="1" customFormat="1" ht="15" spans="1:7">
      <c r="A27" s="9" t="s">
        <v>21</v>
      </c>
      <c r="B27" s="10"/>
      <c r="C27" s="11"/>
      <c r="D27" s="12"/>
      <c r="E27" s="13"/>
      <c r="F27" s="14" t="s">
        <v>14</v>
      </c>
      <c r="G27" s="15">
        <v>93200</v>
      </c>
    </row>
    <row r="28" s="2" customFormat="1" ht="15" spans="1:7">
      <c r="A28" s="50" t="s">
        <v>22</v>
      </c>
      <c r="B28" s="51"/>
      <c r="C28" s="51"/>
      <c r="D28" s="52"/>
      <c r="E28" s="53"/>
      <c r="F28" s="54" t="s">
        <v>14</v>
      </c>
      <c r="G28" s="55">
        <v>1000</v>
      </c>
    </row>
    <row r="29" ht="17.25" spans="1:7">
      <c r="A29" s="56" t="s">
        <v>23</v>
      </c>
      <c r="B29" s="57"/>
      <c r="C29" s="57"/>
      <c r="D29" s="58"/>
      <c r="E29" s="59"/>
      <c r="F29" s="60" t="s">
        <v>14</v>
      </c>
      <c r="G29" s="61">
        <f>SUM(G26:G28)</f>
        <v>349208.8</v>
      </c>
    </row>
    <row r="30" ht="16.5" spans="1:7">
      <c r="A30" s="62"/>
      <c r="B30" s="62"/>
      <c r="C30" s="62"/>
      <c r="D30" s="62"/>
      <c r="E30" s="62"/>
      <c r="F30" s="63"/>
      <c r="G30" s="64"/>
    </row>
    <row r="31" ht="15" spans="3:3">
      <c r="C31" s="28" t="s">
        <v>24</v>
      </c>
    </row>
    <row r="32" ht="25.5" customHeight="1" spans="1:7">
      <c r="A32" s="29" t="s">
        <v>6</v>
      </c>
      <c r="B32" s="29" t="s">
        <v>7</v>
      </c>
      <c r="C32" s="29" t="s">
        <v>8</v>
      </c>
      <c r="D32" s="29" t="s">
        <v>9</v>
      </c>
      <c r="E32" s="30" t="s">
        <v>10</v>
      </c>
      <c r="F32" s="31"/>
      <c r="G32" s="32" t="s">
        <v>11</v>
      </c>
    </row>
    <row r="33" spans="1:7">
      <c r="A33" s="33">
        <v>4</v>
      </c>
      <c r="B33" s="33" t="s">
        <v>12</v>
      </c>
      <c r="C33" s="70" t="s">
        <v>25</v>
      </c>
      <c r="D33" s="71">
        <v>59595</v>
      </c>
      <c r="E33" s="37">
        <f>(D33*0.78)-7000</f>
        <v>39484.1</v>
      </c>
      <c r="F33" s="33" t="s">
        <v>14</v>
      </c>
      <c r="G33" s="72">
        <f>E33*A33</f>
        <v>157936.4</v>
      </c>
    </row>
    <row r="34" spans="1:7">
      <c r="A34" s="39"/>
      <c r="B34" s="39"/>
      <c r="C34" s="73" t="s">
        <v>26</v>
      </c>
      <c r="D34" s="74"/>
      <c r="E34" s="43"/>
      <c r="F34" s="39"/>
      <c r="G34" s="75"/>
    </row>
    <row r="35" ht="15" spans="1:7">
      <c r="A35" s="14"/>
      <c r="B35" s="14"/>
      <c r="C35" s="76" t="s">
        <v>27</v>
      </c>
      <c r="D35" s="13"/>
      <c r="E35" s="48"/>
      <c r="F35" s="14"/>
      <c r="G35" s="77"/>
    </row>
    <row r="36" customFormat="1" ht="15" spans="1:7">
      <c r="A36" s="33">
        <v>4</v>
      </c>
      <c r="B36" s="33" t="s">
        <v>12</v>
      </c>
      <c r="C36" s="70" t="s">
        <v>28</v>
      </c>
      <c r="D36" s="71">
        <v>68995</v>
      </c>
      <c r="E36" s="37">
        <f>(D36*0.78)-7000</f>
        <v>46816.1</v>
      </c>
      <c r="F36" s="33" t="s">
        <v>14</v>
      </c>
      <c r="G36" s="72">
        <f>E36*A36</f>
        <v>187264.4</v>
      </c>
    </row>
    <row r="37" customFormat="1" ht="15" spans="1:7">
      <c r="A37" s="39"/>
      <c r="B37" s="39"/>
      <c r="C37" s="73" t="s">
        <v>26</v>
      </c>
      <c r="D37" s="74"/>
      <c r="E37" s="43"/>
      <c r="F37" s="39"/>
      <c r="G37" s="75"/>
    </row>
    <row r="38" customFormat="1" ht="15.75" spans="1:7">
      <c r="A38" s="14"/>
      <c r="B38" s="14"/>
      <c r="C38" s="76" t="s">
        <v>29</v>
      </c>
      <c r="D38" s="13"/>
      <c r="E38" s="48"/>
      <c r="F38" s="14"/>
      <c r="G38" s="77"/>
    </row>
    <row r="39" s="1" customFormat="1" ht="17.25" spans="1:7">
      <c r="A39" s="4" t="s">
        <v>20</v>
      </c>
      <c r="B39" s="5"/>
      <c r="C39" s="5"/>
      <c r="D39" s="5"/>
      <c r="E39" s="6"/>
      <c r="F39" s="7" t="s">
        <v>14</v>
      </c>
      <c r="G39" s="61">
        <f>SUM(G33:G38)</f>
        <v>345200.8</v>
      </c>
    </row>
    <row r="40" s="1" customFormat="1" ht="15" spans="1:7">
      <c r="A40" s="9" t="s">
        <v>21</v>
      </c>
      <c r="B40" s="10"/>
      <c r="C40" s="11"/>
      <c r="D40" s="12"/>
      <c r="E40" s="13"/>
      <c r="F40" s="14" t="s">
        <v>14</v>
      </c>
      <c r="G40" s="15">
        <v>93200</v>
      </c>
    </row>
    <row r="41" s="2" customFormat="1" ht="15" spans="1:7">
      <c r="A41" s="50" t="s">
        <v>22</v>
      </c>
      <c r="B41" s="51"/>
      <c r="C41" s="51"/>
      <c r="D41" s="52"/>
      <c r="E41" s="53"/>
      <c r="F41" s="54" t="s">
        <v>14</v>
      </c>
      <c r="G41" s="55">
        <v>1000</v>
      </c>
    </row>
    <row r="42" ht="17.25" spans="1:7">
      <c r="A42" s="56" t="s">
        <v>23</v>
      </c>
      <c r="B42" s="57"/>
      <c r="C42" s="57"/>
      <c r="D42" s="58"/>
      <c r="E42" s="59"/>
      <c r="F42" s="60" t="s">
        <v>14</v>
      </c>
      <c r="G42" s="61">
        <f>SUM(G39:G41)</f>
        <v>439400.8</v>
      </c>
    </row>
    <row r="43" ht="18" customHeight="1" spans="1:7">
      <c r="A43" s="62"/>
      <c r="B43" s="62"/>
      <c r="C43" s="62"/>
      <c r="D43" s="62"/>
      <c r="E43" s="62"/>
      <c r="F43" s="63"/>
      <c r="G43" s="64"/>
    </row>
    <row r="44" spans="1:1">
      <c r="A44" s="23" t="s">
        <v>30</v>
      </c>
    </row>
    <row r="45" spans="2:2">
      <c r="B45" s="23" t="s">
        <v>31</v>
      </c>
    </row>
    <row r="47" spans="1:1">
      <c r="A47" s="23" t="s">
        <v>32</v>
      </c>
    </row>
    <row r="48" s="25" customFormat="1" spans="2:2">
      <c r="B48" s="1" t="s">
        <v>33</v>
      </c>
    </row>
    <row r="50" s="1" customFormat="1" spans="1:1">
      <c r="A50" s="1" t="s">
        <v>34</v>
      </c>
    </row>
    <row r="51" s="1" customFormat="1" spans="2:2">
      <c r="B51" s="1" t="s">
        <v>35</v>
      </c>
    </row>
    <row r="52" spans="2:2">
      <c r="B52" s="24" t="s">
        <v>36</v>
      </c>
    </row>
    <row r="53" spans="2:2">
      <c r="B53" s="24" t="s">
        <v>37</v>
      </c>
    </row>
    <row r="55" spans="2:2">
      <c r="B55" s="23" t="s">
        <v>38</v>
      </c>
    </row>
    <row r="57" spans="2:2">
      <c r="B57" s="23" t="s">
        <v>39</v>
      </c>
    </row>
    <row r="62" spans="1:1">
      <c r="A62" s="23" t="s">
        <v>40</v>
      </c>
    </row>
    <row r="65" spans="1:1">
      <c r="A65" s="23" t="s">
        <v>41</v>
      </c>
    </row>
    <row r="66" spans="1:1">
      <c r="A66" s="23" t="s">
        <v>42</v>
      </c>
    </row>
    <row r="69" spans="1:4">
      <c r="A69" s="23" t="s">
        <v>43</v>
      </c>
      <c r="D69" s="23" t="s">
        <v>44</v>
      </c>
    </row>
    <row r="72" spans="1:4">
      <c r="A72" s="23" t="s">
        <v>45</v>
      </c>
      <c r="D72" s="23" t="s">
        <v>46</v>
      </c>
    </row>
    <row r="73" spans="1:4">
      <c r="A73" s="23" t="s">
        <v>47</v>
      </c>
      <c r="D73" s="23" t="s">
        <v>48</v>
      </c>
    </row>
    <row r="77" spans="1:5">
      <c r="A77" s="1" t="s">
        <v>49</v>
      </c>
      <c r="D77" s="23" t="s">
        <v>50</v>
      </c>
      <c r="E77" s="23" t="s">
        <v>51</v>
      </c>
    </row>
    <row r="78" spans="1:5">
      <c r="A78" s="1" t="s">
        <v>52</v>
      </c>
      <c r="E78" s="23" t="s">
        <v>53</v>
      </c>
    </row>
  </sheetData>
  <mergeCells count="29">
    <mergeCell ref="A4:B4"/>
    <mergeCell ref="A28:E28"/>
    <mergeCell ref="A29:E29"/>
    <mergeCell ref="A41:E41"/>
    <mergeCell ref="A42:E42"/>
    <mergeCell ref="A20:A22"/>
    <mergeCell ref="A23:A25"/>
    <mergeCell ref="A33:A35"/>
    <mergeCell ref="A36:A38"/>
    <mergeCell ref="B20:B22"/>
    <mergeCell ref="B23:B25"/>
    <mergeCell ref="B33:B35"/>
    <mergeCell ref="B36:B38"/>
    <mergeCell ref="D20:D22"/>
    <mergeCell ref="D23:D25"/>
    <mergeCell ref="D33:D35"/>
    <mergeCell ref="D36:D38"/>
    <mergeCell ref="E20:E22"/>
    <mergeCell ref="E23:E25"/>
    <mergeCell ref="E33:E35"/>
    <mergeCell ref="E36:E38"/>
    <mergeCell ref="F20:F22"/>
    <mergeCell ref="F23:F25"/>
    <mergeCell ref="F33:F35"/>
    <mergeCell ref="F36:F38"/>
    <mergeCell ref="G20:G22"/>
    <mergeCell ref="G23:G25"/>
    <mergeCell ref="G33:G35"/>
    <mergeCell ref="G36:G38"/>
  </mergeCells>
  <pageMargins left="0.393055555555556" right="0.17" top="0.84" bottom="0.590277777777778" header="0.5" footer="0.196527777777778"/>
  <pageSetup paperSize="1" scale="61" orientation="portrait" horizontalDpi="120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46" workbookViewId="0">
      <selection activeCell="C7" sqref="C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45692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128</v>
      </c>
      <c r="B7" s="26"/>
    </row>
    <row r="8" spans="1:2">
      <c r="A8" s="26" t="s">
        <v>129</v>
      </c>
      <c r="B8" s="26"/>
    </row>
    <row r="9" spans="1:2">
      <c r="A9" s="26" t="s">
        <v>130</v>
      </c>
      <c r="B9" s="26"/>
    </row>
    <row r="10" spans="1:2">
      <c r="A10" s="26"/>
      <c r="B10" s="26"/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56</v>
      </c>
    </row>
    <row r="19" ht="15" spans="3:3">
      <c r="C19" s="24" t="s">
        <v>5</v>
      </c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1</v>
      </c>
      <c r="B21" s="33" t="s">
        <v>12</v>
      </c>
      <c r="C21" s="35" t="s">
        <v>87</v>
      </c>
      <c r="D21" s="71">
        <v>43595</v>
      </c>
      <c r="E21" s="37">
        <f>(D21*0.78)-1800</f>
        <v>32204.1</v>
      </c>
      <c r="F21" s="33" t="s">
        <v>14</v>
      </c>
      <c r="G21" s="72">
        <f>E21*A21</f>
        <v>32204.1</v>
      </c>
    </row>
    <row r="22" spans="1:7">
      <c r="A22" s="39"/>
      <c r="B22" s="39"/>
      <c r="C22" s="41" t="s">
        <v>84</v>
      </c>
      <c r="D22" s="74"/>
      <c r="E22" s="43"/>
      <c r="F22" s="39"/>
      <c r="G22" s="75"/>
    </row>
    <row r="23" spans="1:7">
      <c r="A23" s="39"/>
      <c r="B23" s="39"/>
      <c r="C23" s="41" t="s">
        <v>88</v>
      </c>
      <c r="D23" s="74"/>
      <c r="E23" s="43"/>
      <c r="F23" s="39"/>
      <c r="G23" s="75"/>
    </row>
    <row r="24" ht="15" spans="1:7">
      <c r="A24" s="14"/>
      <c r="B24" s="14"/>
      <c r="C24" s="90" t="s">
        <v>89</v>
      </c>
      <c r="D24" s="13"/>
      <c r="E24" s="48"/>
      <c r="F24" s="14"/>
      <c r="G24" s="77"/>
    </row>
    <row r="25" s="2" customFormat="1" ht="15" spans="1:8">
      <c r="A25" s="4" t="s">
        <v>22</v>
      </c>
      <c r="B25" s="16"/>
      <c r="C25" s="16"/>
      <c r="D25" s="5"/>
      <c r="E25" s="6"/>
      <c r="F25" s="17" t="s">
        <v>14</v>
      </c>
      <c r="G25" s="8">
        <v>600</v>
      </c>
      <c r="H25" s="1"/>
    </row>
    <row r="26" ht="17.25" spans="1:7">
      <c r="A26" s="95" t="s">
        <v>20</v>
      </c>
      <c r="B26" s="96"/>
      <c r="C26" s="96"/>
      <c r="D26" s="97"/>
      <c r="E26" s="98"/>
      <c r="F26" s="99" t="s">
        <v>14</v>
      </c>
      <c r="G26" s="86">
        <f>SUM(G21:G25)</f>
        <v>32804.1</v>
      </c>
    </row>
    <row r="27" ht="16.5" spans="1:8">
      <c r="A27" s="87"/>
      <c r="B27" s="87"/>
      <c r="C27" s="87"/>
      <c r="D27" s="87"/>
      <c r="E27" s="87"/>
      <c r="F27" s="117"/>
      <c r="G27" s="89"/>
      <c r="H27" s="2"/>
    </row>
    <row r="28" ht="15" spans="3:3">
      <c r="C28" s="24" t="s">
        <v>24</v>
      </c>
    </row>
    <row r="29" ht="25.5" customHeight="1" spans="1:7">
      <c r="A29" s="66" t="s">
        <v>6</v>
      </c>
      <c r="B29" s="66" t="s">
        <v>7</v>
      </c>
      <c r="C29" s="66" t="s">
        <v>8</v>
      </c>
      <c r="D29" s="66" t="s">
        <v>9</v>
      </c>
      <c r="E29" s="67" t="s">
        <v>10</v>
      </c>
      <c r="F29" s="68"/>
      <c r="G29" s="69" t="s">
        <v>11</v>
      </c>
    </row>
    <row r="30" spans="1:7">
      <c r="A30" s="33">
        <v>1</v>
      </c>
      <c r="B30" s="33" t="s">
        <v>12</v>
      </c>
      <c r="C30" s="35" t="s">
        <v>95</v>
      </c>
      <c r="D30" s="36">
        <v>36995</v>
      </c>
      <c r="E30" s="37">
        <f>(D30*0.78)-1200</f>
        <v>27656.1</v>
      </c>
      <c r="F30" s="33" t="s">
        <v>14</v>
      </c>
      <c r="G30" s="38">
        <f>E30*A30</f>
        <v>27656.1</v>
      </c>
    </row>
    <row r="31" spans="1:7">
      <c r="A31" s="39"/>
      <c r="B31" s="39"/>
      <c r="C31" s="41" t="s">
        <v>92</v>
      </c>
      <c r="D31" s="42"/>
      <c r="E31" s="43"/>
      <c r="F31" s="39"/>
      <c r="G31" s="44"/>
    </row>
    <row r="32" spans="1:7">
      <c r="A32" s="39"/>
      <c r="B32" s="39"/>
      <c r="C32" s="41" t="s">
        <v>96</v>
      </c>
      <c r="D32" s="42"/>
      <c r="E32" s="43"/>
      <c r="F32" s="39"/>
      <c r="G32" s="44"/>
    </row>
    <row r="33" ht="15" spans="1:7">
      <c r="A33" s="14"/>
      <c r="B33" s="14"/>
      <c r="C33" s="90" t="s">
        <v>97</v>
      </c>
      <c r="D33" s="47"/>
      <c r="E33" s="48"/>
      <c r="F33" s="14"/>
      <c r="G33" s="49"/>
    </row>
    <row r="34" s="2" customFormat="1" ht="15" spans="1:8">
      <c r="A34" s="4" t="s">
        <v>22</v>
      </c>
      <c r="B34" s="16"/>
      <c r="C34" s="16"/>
      <c r="D34" s="5"/>
      <c r="E34" s="6"/>
      <c r="F34" s="17" t="s">
        <v>14</v>
      </c>
      <c r="G34" s="8">
        <v>600</v>
      </c>
      <c r="H34" s="1"/>
    </row>
    <row r="35" ht="17.25" spans="1:7">
      <c r="A35" s="95" t="s">
        <v>20</v>
      </c>
      <c r="B35" s="96"/>
      <c r="C35" s="96"/>
      <c r="D35" s="97"/>
      <c r="E35" s="98"/>
      <c r="F35" s="99" t="s">
        <v>14</v>
      </c>
      <c r="G35" s="86">
        <f>SUM(G30:G34)</f>
        <v>28256.1</v>
      </c>
    </row>
    <row r="36" ht="16.5" spans="1:8">
      <c r="A36" s="87"/>
      <c r="B36" s="87"/>
      <c r="C36" s="87"/>
      <c r="D36" s="87"/>
      <c r="E36" s="87"/>
      <c r="F36" s="117"/>
      <c r="G36" s="89"/>
      <c r="H36" s="2"/>
    </row>
    <row r="37" spans="1:8">
      <c r="A37" s="1" t="s">
        <v>30</v>
      </c>
      <c r="H37" s="2"/>
    </row>
    <row r="38" spans="2:8">
      <c r="B38" s="1" t="s">
        <v>31</v>
      </c>
      <c r="H38" s="2"/>
    </row>
    <row r="39" spans="8:8">
      <c r="H39" s="2"/>
    </row>
    <row r="40" spans="1:8">
      <c r="A40" s="1" t="s">
        <v>57</v>
      </c>
      <c r="H40" s="2"/>
    </row>
    <row r="41" spans="2:8">
      <c r="B41" s="1" t="s">
        <v>98</v>
      </c>
      <c r="H41" s="2"/>
    </row>
    <row r="42" spans="8:8">
      <c r="H42" s="2"/>
    </row>
    <row r="43" spans="1:1">
      <c r="A43" s="1" t="s">
        <v>32</v>
      </c>
    </row>
    <row r="44" s="2" customFormat="1" spans="2:8">
      <c r="B44" s="1" t="s">
        <v>99</v>
      </c>
      <c r="H44" s="1"/>
    </row>
    <row r="46" spans="1:1">
      <c r="A46" s="1" t="s">
        <v>34</v>
      </c>
    </row>
    <row r="47" spans="2:2">
      <c r="B47" s="1" t="s">
        <v>35</v>
      </c>
    </row>
    <row r="49" spans="2:2">
      <c r="B49" s="1" t="s">
        <v>38</v>
      </c>
    </row>
    <row r="51" spans="2:2">
      <c r="B51" s="1" t="s">
        <v>39</v>
      </c>
    </row>
    <row r="57" spans="1:1">
      <c r="A57" s="1" t="s">
        <v>40</v>
      </c>
    </row>
    <row r="60" spans="1:1">
      <c r="A60" s="1" t="s">
        <v>41</v>
      </c>
    </row>
    <row r="61" spans="1:1">
      <c r="A61" s="1" t="s">
        <v>42</v>
      </c>
    </row>
    <row r="64" spans="1:4">
      <c r="A64" s="1" t="s">
        <v>43</v>
      </c>
      <c r="D64" s="1" t="s">
        <v>44</v>
      </c>
    </row>
    <row r="67" spans="1:4">
      <c r="A67" s="1" t="s">
        <v>45</v>
      </c>
      <c r="D67" s="1" t="s">
        <v>46</v>
      </c>
    </row>
    <row r="68" spans="1:4">
      <c r="A68" s="1" t="s">
        <v>47</v>
      </c>
      <c r="D68" s="1" t="s">
        <v>48</v>
      </c>
    </row>
    <row r="73" spans="1:5">
      <c r="A73" s="1" t="s">
        <v>149</v>
      </c>
      <c r="D73" s="1" t="s">
        <v>50</v>
      </c>
      <c r="E73" s="1" t="s">
        <v>51</v>
      </c>
    </row>
    <row r="74" spans="1:5">
      <c r="A74" s="1" t="s">
        <v>150</v>
      </c>
      <c r="E74" s="1" t="s">
        <v>53</v>
      </c>
    </row>
  </sheetData>
  <mergeCells count="17">
    <mergeCell ref="A4:B4"/>
    <mergeCell ref="A25:E25"/>
    <mergeCell ref="A26:E26"/>
    <mergeCell ref="A34:E34"/>
    <mergeCell ref="A35:E35"/>
    <mergeCell ref="A21:A24"/>
    <mergeCell ref="A30:A33"/>
    <mergeCell ref="B21:B24"/>
    <mergeCell ref="B30:B33"/>
    <mergeCell ref="D21:D24"/>
    <mergeCell ref="D30:D33"/>
    <mergeCell ref="E21:E24"/>
    <mergeCell ref="E30:E33"/>
    <mergeCell ref="F21:F24"/>
    <mergeCell ref="F30:F33"/>
    <mergeCell ref="G21:G24"/>
    <mergeCell ref="G30:G33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7"/>
  <sheetViews>
    <sheetView zoomScaleSheetLayoutView="60" topLeftCell="A24" workbookViewId="0">
      <selection activeCell="H44" sqref="H44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6.5714285714286" style="23" customWidth="1"/>
    <col min="4" max="4" width="12.552380952381" style="23" customWidth="1"/>
    <col min="5" max="5" width="14.857142857142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6">
        <v>45693</v>
      </c>
      <c r="B4" s="26"/>
    </row>
    <row r="5" spans="1:2">
      <c r="A5" s="27"/>
      <c r="B5" s="27"/>
    </row>
    <row r="6" spans="1:2">
      <c r="A6" s="27"/>
      <c r="B6" s="27"/>
    </row>
    <row r="7" spans="1:2">
      <c r="A7" s="23" t="s">
        <v>0</v>
      </c>
      <c r="B7" s="27"/>
    </row>
    <row r="10" spans="1:1">
      <c r="A10" s="23" t="s">
        <v>1</v>
      </c>
    </row>
    <row r="12" spans="2:2">
      <c r="B12" s="23" t="s">
        <v>2</v>
      </c>
    </row>
    <row r="13" spans="2:2">
      <c r="B13" s="23" t="s">
        <v>3</v>
      </c>
    </row>
    <row r="16" spans="1:1">
      <c r="A16" s="23" t="s">
        <v>4</v>
      </c>
    </row>
    <row r="17" ht="15" spans="3:3">
      <c r="C17" s="28" t="s">
        <v>5</v>
      </c>
    </row>
    <row r="18" ht="25.5" customHeight="1" spans="1:7">
      <c r="A18" s="29" t="s">
        <v>6</v>
      </c>
      <c r="B18" s="29" t="s">
        <v>7</v>
      </c>
      <c r="C18" s="29" t="s">
        <v>8</v>
      </c>
      <c r="D18" s="29" t="s">
        <v>9</v>
      </c>
      <c r="E18" s="30" t="s">
        <v>10</v>
      </c>
      <c r="F18" s="31"/>
      <c r="G18" s="32" t="s">
        <v>11</v>
      </c>
    </row>
    <row r="19" spans="1:7">
      <c r="A19" s="33">
        <v>4</v>
      </c>
      <c r="B19" s="33" t="s">
        <v>12</v>
      </c>
      <c r="C19" s="70" t="s">
        <v>13</v>
      </c>
      <c r="D19" s="71">
        <v>41995</v>
      </c>
      <c r="E19" s="37">
        <f>(D19*0.78)-4000</f>
        <v>28756.1</v>
      </c>
      <c r="F19" s="33" t="s">
        <v>14</v>
      </c>
      <c r="G19" s="72">
        <f>E19*A19</f>
        <v>115024.4</v>
      </c>
    </row>
    <row r="20" spans="1:7">
      <c r="A20" s="39"/>
      <c r="B20" s="39"/>
      <c r="C20" s="73" t="s">
        <v>15</v>
      </c>
      <c r="D20" s="74"/>
      <c r="E20" s="43"/>
      <c r="F20" s="39"/>
      <c r="G20" s="75"/>
    </row>
    <row r="21" ht="15" spans="1:7">
      <c r="A21" s="14"/>
      <c r="B21" s="14"/>
      <c r="C21" s="76" t="s">
        <v>16</v>
      </c>
      <c r="D21" s="13"/>
      <c r="E21" s="48"/>
      <c r="F21" s="14"/>
      <c r="G21" s="77"/>
    </row>
    <row r="22" customFormat="1" ht="15" spans="1:7">
      <c r="A22" s="33">
        <v>4</v>
      </c>
      <c r="B22" s="33" t="s">
        <v>12</v>
      </c>
      <c r="C22" s="70" t="s">
        <v>17</v>
      </c>
      <c r="D22" s="71">
        <v>49995</v>
      </c>
      <c r="E22" s="37">
        <f>(D22*0.78)-4000</f>
        <v>34996.1</v>
      </c>
      <c r="F22" s="33" t="s">
        <v>14</v>
      </c>
      <c r="G22" s="72">
        <f>E22*A22</f>
        <v>139984.4</v>
      </c>
    </row>
    <row r="23" customFormat="1" ht="15" spans="1:7">
      <c r="A23" s="39"/>
      <c r="B23" s="39"/>
      <c r="C23" s="73" t="s">
        <v>18</v>
      </c>
      <c r="D23" s="74"/>
      <c r="E23" s="43"/>
      <c r="F23" s="39"/>
      <c r="G23" s="75"/>
    </row>
    <row r="24" customFormat="1" ht="15.75" spans="1:7">
      <c r="A24" s="14"/>
      <c r="B24" s="14"/>
      <c r="C24" s="76" t="s">
        <v>19</v>
      </c>
      <c r="D24" s="13"/>
      <c r="E24" s="48"/>
      <c r="F24" s="14"/>
      <c r="G24" s="77"/>
    </row>
    <row r="25" customFormat="1" ht="15" spans="1:7">
      <c r="A25" s="33">
        <v>1</v>
      </c>
      <c r="B25" s="33" t="s">
        <v>12</v>
      </c>
      <c r="C25" s="70" t="s">
        <v>70</v>
      </c>
      <c r="D25" s="71">
        <v>32995</v>
      </c>
      <c r="E25" s="37">
        <f>(D25*0.78)-4000</f>
        <v>21736.1</v>
      </c>
      <c r="F25" s="33" t="s">
        <v>14</v>
      </c>
      <c r="G25" s="72">
        <f>E25*A25</f>
        <v>21736.1</v>
      </c>
    </row>
    <row r="26" customFormat="1" ht="15" spans="1:7">
      <c r="A26" s="39"/>
      <c r="B26" s="39"/>
      <c r="C26" s="73" t="s">
        <v>15</v>
      </c>
      <c r="D26" s="74"/>
      <c r="E26" s="43"/>
      <c r="F26" s="39"/>
      <c r="G26" s="75"/>
    </row>
    <row r="27" customFormat="1" ht="15.75" spans="1:7">
      <c r="A27" s="14"/>
      <c r="B27" s="14"/>
      <c r="C27" s="76" t="s">
        <v>71</v>
      </c>
      <c r="D27" s="13"/>
      <c r="E27" s="48"/>
      <c r="F27" s="14"/>
      <c r="G27" s="77"/>
    </row>
    <row r="28" s="1" customFormat="1" ht="17.25" spans="1:7">
      <c r="A28" s="4" t="s">
        <v>20</v>
      </c>
      <c r="B28" s="5"/>
      <c r="C28" s="5"/>
      <c r="D28" s="5"/>
      <c r="E28" s="6"/>
      <c r="F28" s="7" t="s">
        <v>14</v>
      </c>
      <c r="G28" s="61">
        <f>SUM(G19:G27)</f>
        <v>276744.9</v>
      </c>
    </row>
    <row r="29" s="1" customFormat="1" ht="15" spans="1:7">
      <c r="A29" s="9" t="s">
        <v>21</v>
      </c>
      <c r="B29" s="10"/>
      <c r="C29" s="11"/>
      <c r="D29" s="12"/>
      <c r="E29" s="13"/>
      <c r="F29" s="14" t="s">
        <v>14</v>
      </c>
      <c r="G29" s="15">
        <v>93200</v>
      </c>
    </row>
    <row r="30" s="2" customFormat="1" ht="15" spans="1:7">
      <c r="A30" s="50" t="s">
        <v>22</v>
      </c>
      <c r="B30" s="51"/>
      <c r="C30" s="51"/>
      <c r="D30" s="52"/>
      <c r="E30" s="53"/>
      <c r="F30" s="54" t="s">
        <v>14</v>
      </c>
      <c r="G30" s="55">
        <v>1000</v>
      </c>
    </row>
    <row r="31" ht="17.25" spans="1:7">
      <c r="A31" s="56" t="s">
        <v>23</v>
      </c>
      <c r="B31" s="57"/>
      <c r="C31" s="57"/>
      <c r="D31" s="58"/>
      <c r="E31" s="59"/>
      <c r="F31" s="60" t="s">
        <v>14</v>
      </c>
      <c r="G31" s="61">
        <f>SUM(G28:G30)</f>
        <v>370944.9</v>
      </c>
    </row>
    <row r="32" ht="16.5" spans="1:7">
      <c r="A32" s="62"/>
      <c r="B32" s="62"/>
      <c r="C32" s="62"/>
      <c r="D32" s="62"/>
      <c r="E32" s="62"/>
      <c r="F32" s="63"/>
      <c r="G32" s="64"/>
    </row>
    <row r="33" ht="15" spans="3:3">
      <c r="C33" s="28" t="s">
        <v>24</v>
      </c>
    </row>
    <row r="34" ht="25.5" customHeight="1" spans="1:7">
      <c r="A34" s="29" t="s">
        <v>6</v>
      </c>
      <c r="B34" s="29" t="s">
        <v>7</v>
      </c>
      <c r="C34" s="29" t="s">
        <v>8</v>
      </c>
      <c r="D34" s="29" t="s">
        <v>9</v>
      </c>
      <c r="E34" s="30" t="s">
        <v>10</v>
      </c>
      <c r="F34" s="31"/>
      <c r="G34" s="32" t="s">
        <v>11</v>
      </c>
    </row>
    <row r="35" spans="1:7">
      <c r="A35" s="33">
        <v>4</v>
      </c>
      <c r="B35" s="33" t="s">
        <v>12</v>
      </c>
      <c r="C35" s="70" t="s">
        <v>25</v>
      </c>
      <c r="D35" s="71">
        <v>59595</v>
      </c>
      <c r="E35" s="37">
        <f>(D35*0.78)-7000</f>
        <v>39484.1</v>
      </c>
      <c r="F35" s="33" t="s">
        <v>14</v>
      </c>
      <c r="G35" s="72">
        <f>E35*A35</f>
        <v>157936.4</v>
      </c>
    </row>
    <row r="36" spans="1:7">
      <c r="A36" s="39"/>
      <c r="B36" s="39"/>
      <c r="C36" s="73" t="s">
        <v>26</v>
      </c>
      <c r="D36" s="74"/>
      <c r="E36" s="43"/>
      <c r="F36" s="39"/>
      <c r="G36" s="75"/>
    </row>
    <row r="37" ht="15" spans="1:7">
      <c r="A37" s="14"/>
      <c r="B37" s="14"/>
      <c r="C37" s="76" t="s">
        <v>27</v>
      </c>
      <c r="D37" s="13"/>
      <c r="E37" s="48"/>
      <c r="F37" s="14"/>
      <c r="G37" s="77"/>
    </row>
    <row r="38" customFormat="1" ht="15" spans="1:7">
      <c r="A38" s="33">
        <v>4</v>
      </c>
      <c r="B38" s="33" t="s">
        <v>12</v>
      </c>
      <c r="C38" s="70" t="s">
        <v>28</v>
      </c>
      <c r="D38" s="71">
        <v>68995</v>
      </c>
      <c r="E38" s="37">
        <f>(D38*0.78)-7000</f>
        <v>46816.1</v>
      </c>
      <c r="F38" s="33" t="s">
        <v>14</v>
      </c>
      <c r="G38" s="72">
        <f>E38*A38</f>
        <v>187264.4</v>
      </c>
    </row>
    <row r="39" customFormat="1" ht="15" spans="1:7">
      <c r="A39" s="39"/>
      <c r="B39" s="39"/>
      <c r="C39" s="73" t="s">
        <v>26</v>
      </c>
      <c r="D39" s="74"/>
      <c r="E39" s="43"/>
      <c r="F39" s="39"/>
      <c r="G39" s="75"/>
    </row>
    <row r="40" customFormat="1" ht="15.75" spans="1:7">
      <c r="A40" s="14"/>
      <c r="B40" s="14"/>
      <c r="C40" s="76" t="s">
        <v>29</v>
      </c>
      <c r="D40" s="13"/>
      <c r="E40" s="48"/>
      <c r="F40" s="14"/>
      <c r="G40" s="77"/>
    </row>
    <row r="41" customFormat="1" ht="15" spans="1:7">
      <c r="A41" s="33">
        <v>1</v>
      </c>
      <c r="B41" s="33" t="s">
        <v>12</v>
      </c>
      <c r="C41" s="70" t="s">
        <v>75</v>
      </c>
      <c r="D41" s="71">
        <v>46595</v>
      </c>
      <c r="E41" s="37">
        <f>(D41*0.78)-7000</f>
        <v>29344.1</v>
      </c>
      <c r="F41" s="33" t="s">
        <v>14</v>
      </c>
      <c r="G41" s="72">
        <f>E41*A41</f>
        <v>29344.1</v>
      </c>
    </row>
    <row r="42" customFormat="1" ht="15" spans="1:7">
      <c r="A42" s="39"/>
      <c r="B42" s="39"/>
      <c r="C42" s="73" t="s">
        <v>26</v>
      </c>
      <c r="D42" s="74"/>
      <c r="E42" s="43"/>
      <c r="F42" s="39"/>
      <c r="G42" s="75"/>
    </row>
    <row r="43" customFormat="1" ht="15.75" spans="1:7">
      <c r="A43" s="14"/>
      <c r="B43" s="14"/>
      <c r="C43" s="76" t="s">
        <v>76</v>
      </c>
      <c r="D43" s="13"/>
      <c r="E43" s="48"/>
      <c r="F43" s="14"/>
      <c r="G43" s="77"/>
    </row>
    <row r="44" s="1" customFormat="1" ht="17.25" spans="1:7">
      <c r="A44" s="4" t="s">
        <v>20</v>
      </c>
      <c r="B44" s="5"/>
      <c r="C44" s="5"/>
      <c r="D44" s="5"/>
      <c r="E44" s="6"/>
      <c r="F44" s="7" t="s">
        <v>14</v>
      </c>
      <c r="G44" s="61">
        <f>SUM(G35:G43)</f>
        <v>374544.9</v>
      </c>
    </row>
    <row r="45" s="1" customFormat="1" ht="15" spans="1:7">
      <c r="A45" s="9" t="s">
        <v>21</v>
      </c>
      <c r="B45" s="10"/>
      <c r="C45" s="11"/>
      <c r="D45" s="12"/>
      <c r="E45" s="13"/>
      <c r="F45" s="14" t="s">
        <v>14</v>
      </c>
      <c r="G45" s="15">
        <v>93200</v>
      </c>
    </row>
    <row r="46" s="2" customFormat="1" ht="15" spans="1:7">
      <c r="A46" s="50" t="s">
        <v>22</v>
      </c>
      <c r="B46" s="51"/>
      <c r="C46" s="51"/>
      <c r="D46" s="52"/>
      <c r="E46" s="53"/>
      <c r="F46" s="54" t="s">
        <v>14</v>
      </c>
      <c r="G46" s="55">
        <v>1000</v>
      </c>
    </row>
    <row r="47" ht="17.25" spans="1:7">
      <c r="A47" s="56" t="s">
        <v>23</v>
      </c>
      <c r="B47" s="57"/>
      <c r="C47" s="57"/>
      <c r="D47" s="58"/>
      <c r="E47" s="59"/>
      <c r="F47" s="60" t="s">
        <v>14</v>
      </c>
      <c r="G47" s="61">
        <f>SUM(G44:G46)</f>
        <v>468744.9</v>
      </c>
    </row>
    <row r="48" ht="18" customHeight="1" spans="1:7">
      <c r="A48" s="62"/>
      <c r="B48" s="62"/>
      <c r="C48" s="62"/>
      <c r="D48" s="62"/>
      <c r="E48" s="62"/>
      <c r="F48" s="63"/>
      <c r="G48" s="64"/>
    </row>
    <row r="49" spans="1:1">
      <c r="A49" s="23" t="s">
        <v>30</v>
      </c>
    </row>
    <row r="50" spans="2:2">
      <c r="B50" s="23" t="s">
        <v>31</v>
      </c>
    </row>
    <row r="52" spans="1:1">
      <c r="A52" s="23" t="s">
        <v>32</v>
      </c>
    </row>
    <row r="53" s="25" customFormat="1" spans="2:2">
      <c r="B53" s="1" t="s">
        <v>33</v>
      </c>
    </row>
    <row r="55" s="1" customFormat="1" spans="1:1">
      <c r="A55" s="1" t="s">
        <v>34</v>
      </c>
    </row>
    <row r="56" s="1" customFormat="1" spans="2:2">
      <c r="B56" s="1" t="s">
        <v>35</v>
      </c>
    </row>
    <row r="57" spans="2:2">
      <c r="B57" s="24" t="s">
        <v>36</v>
      </c>
    </row>
    <row r="58" spans="2:2">
      <c r="B58" s="24" t="s">
        <v>37</v>
      </c>
    </row>
    <row r="60" spans="2:2">
      <c r="B60" s="23" t="s">
        <v>38</v>
      </c>
    </row>
    <row r="62" spans="2:2">
      <c r="B62" s="23" t="s">
        <v>39</v>
      </c>
    </row>
    <row r="65" spans="2:2">
      <c r="B65" s="132" t="s">
        <v>151</v>
      </c>
    </row>
    <row r="66" spans="2:2">
      <c r="B66" s="132"/>
    </row>
    <row r="67" spans="2:2">
      <c r="B67" s="132"/>
    </row>
    <row r="68" spans="2:2">
      <c r="B68" s="132"/>
    </row>
    <row r="71" spans="1:1">
      <c r="A71" s="23" t="s">
        <v>40</v>
      </c>
    </row>
    <row r="74" spans="1:1">
      <c r="A74" s="23" t="s">
        <v>41</v>
      </c>
    </row>
    <row r="75" spans="1:1">
      <c r="A75" s="23" t="s">
        <v>42</v>
      </c>
    </row>
    <row r="78" spans="1:4">
      <c r="A78" s="23" t="s">
        <v>43</v>
      </c>
      <c r="D78" s="23" t="s">
        <v>44</v>
      </c>
    </row>
    <row r="81" spans="1:4">
      <c r="A81" s="23" t="s">
        <v>45</v>
      </c>
      <c r="D81" s="23" t="s">
        <v>46</v>
      </c>
    </row>
    <row r="82" spans="1:4">
      <c r="A82" s="23" t="s">
        <v>47</v>
      </c>
      <c r="D82" s="23" t="s">
        <v>48</v>
      </c>
    </row>
    <row r="86" spans="1:5">
      <c r="A86" s="1" t="s">
        <v>49</v>
      </c>
      <c r="D86" s="23" t="s">
        <v>50</v>
      </c>
      <c r="E86" s="23" t="s">
        <v>51</v>
      </c>
    </row>
    <row r="87" spans="1:5">
      <c r="A87" s="1" t="s">
        <v>52</v>
      </c>
      <c r="E87" s="23" t="s">
        <v>53</v>
      </c>
    </row>
  </sheetData>
  <mergeCells count="41">
    <mergeCell ref="A4:B4"/>
    <mergeCell ref="A30:E30"/>
    <mergeCell ref="A31:E31"/>
    <mergeCell ref="A46:E46"/>
    <mergeCell ref="A47:E47"/>
    <mergeCell ref="A19:A21"/>
    <mergeCell ref="A22:A24"/>
    <mergeCell ref="A25:A27"/>
    <mergeCell ref="A35:A37"/>
    <mergeCell ref="A38:A40"/>
    <mergeCell ref="A41:A43"/>
    <mergeCell ref="B19:B21"/>
    <mergeCell ref="B22:B24"/>
    <mergeCell ref="B25:B27"/>
    <mergeCell ref="B35:B37"/>
    <mergeCell ref="B38:B40"/>
    <mergeCell ref="B41:B43"/>
    <mergeCell ref="D19:D21"/>
    <mergeCell ref="D22:D24"/>
    <mergeCell ref="D25:D27"/>
    <mergeCell ref="D35:D37"/>
    <mergeCell ref="D38:D40"/>
    <mergeCell ref="D41:D43"/>
    <mergeCell ref="E19:E21"/>
    <mergeCell ref="E22:E24"/>
    <mergeCell ref="E25:E27"/>
    <mergeCell ref="E35:E37"/>
    <mergeCell ref="E38:E40"/>
    <mergeCell ref="E41:E43"/>
    <mergeCell ref="F19:F21"/>
    <mergeCell ref="F22:F24"/>
    <mergeCell ref="F25:F27"/>
    <mergeCell ref="F35:F37"/>
    <mergeCell ref="F38:F40"/>
    <mergeCell ref="F41:F43"/>
    <mergeCell ref="G19:G21"/>
    <mergeCell ref="G22:G24"/>
    <mergeCell ref="G25:G27"/>
    <mergeCell ref="G35:G37"/>
    <mergeCell ref="G38:G40"/>
    <mergeCell ref="G41:G43"/>
  </mergeCells>
  <pageMargins left="0.393055555555556" right="0.17" top="0.84" bottom="0.590277777777778" header="0.5" footer="0.196527777777778"/>
  <pageSetup paperSize="1" scale="55" orientation="portrait" horizontalDpi="120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8"/>
  <sheetViews>
    <sheetView topLeftCell="A55" workbookViewId="0">
      <selection activeCell="A77" sqref="A7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45693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152</v>
      </c>
      <c r="B7" s="26"/>
    </row>
    <row r="8" spans="1:2">
      <c r="A8" s="26" t="s">
        <v>153</v>
      </c>
      <c r="B8" s="26"/>
    </row>
    <row r="9" spans="1:2">
      <c r="A9" s="26"/>
      <c r="B9" s="26"/>
    </row>
    <row r="11" spans="1:1">
      <c r="A11" s="1" t="s">
        <v>1</v>
      </c>
    </row>
    <row r="13" spans="2:2">
      <c r="B13" s="1" t="s">
        <v>2</v>
      </c>
    </row>
    <row r="14" spans="2:2">
      <c r="B14" s="1" t="s">
        <v>3</v>
      </c>
    </row>
    <row r="17" spans="1:1">
      <c r="A17" s="1" t="s">
        <v>56</v>
      </c>
    </row>
    <row r="18" ht="15" spans="3:3">
      <c r="C18" s="24"/>
    </row>
    <row r="19" ht="25.5" customHeight="1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spans="1:7">
      <c r="A20" s="33">
        <v>1</v>
      </c>
      <c r="B20" s="33" t="s">
        <v>12</v>
      </c>
      <c r="C20" s="35" t="s">
        <v>154</v>
      </c>
      <c r="D20" s="71">
        <v>17995</v>
      </c>
      <c r="E20" s="37">
        <f>(D20*0.78)-800</f>
        <v>13236.1</v>
      </c>
      <c r="F20" s="33" t="s">
        <v>14</v>
      </c>
      <c r="G20" s="72">
        <f>E20*A20</f>
        <v>13236.1</v>
      </c>
    </row>
    <row r="21" spans="1:7">
      <c r="A21" s="39"/>
      <c r="B21" s="39"/>
      <c r="C21" s="41" t="s">
        <v>155</v>
      </c>
      <c r="D21" s="74"/>
      <c r="E21" s="43"/>
      <c r="F21" s="39"/>
      <c r="G21" s="75"/>
    </row>
    <row r="22" spans="1:7">
      <c r="A22" s="39"/>
      <c r="B22" s="39"/>
      <c r="C22" s="41" t="s">
        <v>156</v>
      </c>
      <c r="D22" s="74"/>
      <c r="E22" s="43"/>
      <c r="F22" s="39"/>
      <c r="G22" s="75"/>
    </row>
    <row r="23" ht="15" spans="1:7">
      <c r="A23" s="14"/>
      <c r="B23" s="14"/>
      <c r="C23" s="90" t="s">
        <v>157</v>
      </c>
      <c r="D23" s="13"/>
      <c r="E23" s="48"/>
      <c r="F23" s="14"/>
      <c r="G23" s="77"/>
    </row>
    <row r="24" customFormat="1" ht="15" spans="1:8">
      <c r="A24" s="33">
        <v>1</v>
      </c>
      <c r="B24" s="34" t="s">
        <v>12</v>
      </c>
      <c r="C24" s="35" t="s">
        <v>158</v>
      </c>
      <c r="D24" s="36">
        <v>16195</v>
      </c>
      <c r="E24" s="37">
        <f>(D24*0.78)-800</f>
        <v>11832.1</v>
      </c>
      <c r="F24" s="33" t="s">
        <v>14</v>
      </c>
      <c r="G24" s="38">
        <f>E24*A24</f>
        <v>11832.1</v>
      </c>
      <c r="H24" s="1"/>
    </row>
    <row r="25" customFormat="1" ht="15" spans="1:8">
      <c r="A25" s="39"/>
      <c r="B25" s="40"/>
      <c r="C25" s="41" t="s">
        <v>159</v>
      </c>
      <c r="D25" s="42"/>
      <c r="E25" s="43"/>
      <c r="F25" s="39"/>
      <c r="G25" s="44"/>
      <c r="H25" s="1"/>
    </row>
    <row r="26" customFormat="1" ht="15" spans="1:8">
      <c r="A26" s="39"/>
      <c r="B26" s="40"/>
      <c r="C26" s="41" t="s">
        <v>160</v>
      </c>
      <c r="D26" s="42"/>
      <c r="E26" s="43"/>
      <c r="F26" s="39"/>
      <c r="G26" s="44"/>
      <c r="H26" s="1"/>
    </row>
    <row r="27" customFormat="1" ht="15.75" spans="1:8">
      <c r="A27" s="14"/>
      <c r="B27" s="45"/>
      <c r="C27" s="90" t="s">
        <v>157</v>
      </c>
      <c r="D27" s="47"/>
      <c r="E27" s="48"/>
      <c r="F27" s="14"/>
      <c r="G27" s="49"/>
      <c r="H27" s="1"/>
    </row>
    <row r="28" customFormat="1" ht="15" spans="1:8">
      <c r="A28" s="101">
        <v>1</v>
      </c>
      <c r="B28" s="121" t="s">
        <v>12</v>
      </c>
      <c r="C28" s="115" t="s">
        <v>83</v>
      </c>
      <c r="D28" s="122">
        <v>32995</v>
      </c>
      <c r="E28" s="104">
        <f>(D28*0.78)-1300</f>
        <v>24436.1</v>
      </c>
      <c r="F28" s="101" t="s">
        <v>14</v>
      </c>
      <c r="G28" s="123">
        <f>E28*A28</f>
        <v>24436.1</v>
      </c>
      <c r="H28" s="1"/>
    </row>
    <row r="29" customFormat="1" ht="15" spans="1:8">
      <c r="A29" s="106"/>
      <c r="B29" s="124"/>
      <c r="C29" s="114" t="s">
        <v>84</v>
      </c>
      <c r="D29" s="125"/>
      <c r="E29" s="109"/>
      <c r="F29" s="106"/>
      <c r="G29" s="126"/>
      <c r="H29" s="1"/>
    </row>
    <row r="30" customFormat="1" ht="15" spans="1:8">
      <c r="A30" s="106"/>
      <c r="B30" s="124"/>
      <c r="C30" s="114" t="s">
        <v>85</v>
      </c>
      <c r="D30" s="125"/>
      <c r="E30" s="109"/>
      <c r="F30" s="106"/>
      <c r="G30" s="126"/>
      <c r="H30" s="1"/>
    </row>
    <row r="31" customFormat="1" ht="15.75" spans="1:8">
      <c r="A31" s="83"/>
      <c r="B31" s="127"/>
      <c r="C31" s="46" t="s">
        <v>86</v>
      </c>
      <c r="D31" s="128"/>
      <c r="E31" s="112"/>
      <c r="F31" s="83"/>
      <c r="G31" s="129"/>
      <c r="H31" s="1"/>
    </row>
    <row r="32" s="2" customFormat="1" ht="15" spans="1:8">
      <c r="A32" s="4" t="s">
        <v>22</v>
      </c>
      <c r="B32" s="16"/>
      <c r="C32" s="16"/>
      <c r="D32" s="5"/>
      <c r="E32" s="6"/>
      <c r="F32" s="17" t="s">
        <v>14</v>
      </c>
      <c r="G32" s="8">
        <v>600</v>
      </c>
      <c r="H32" s="1"/>
    </row>
    <row r="33" ht="17.25" spans="1:7">
      <c r="A33" s="95" t="s">
        <v>20</v>
      </c>
      <c r="B33" s="96"/>
      <c r="C33" s="96"/>
      <c r="D33" s="97"/>
      <c r="E33" s="98"/>
      <c r="F33" s="99" t="s">
        <v>14</v>
      </c>
      <c r="G33" s="86">
        <f>SUM(G20:G32)</f>
        <v>50104.3</v>
      </c>
    </row>
    <row r="34" ht="16.5" spans="1:8">
      <c r="A34" s="87"/>
      <c r="B34" s="87"/>
      <c r="C34" s="87"/>
      <c r="D34" s="87"/>
      <c r="E34" s="87"/>
      <c r="F34" s="88"/>
      <c r="G34" s="89"/>
      <c r="H34" s="2"/>
    </row>
    <row r="35" ht="17.25" spans="1:8">
      <c r="A35" s="87"/>
      <c r="B35" s="87"/>
      <c r="C35" s="24" t="s">
        <v>161</v>
      </c>
      <c r="D35" s="87"/>
      <c r="E35" s="87"/>
      <c r="F35" s="88"/>
      <c r="G35" s="89"/>
      <c r="H35" s="2"/>
    </row>
    <row r="36" ht="25.5" customHeight="1" spans="1:7">
      <c r="A36" s="66" t="s">
        <v>6</v>
      </c>
      <c r="B36" s="66" t="s">
        <v>7</v>
      </c>
      <c r="C36" s="66" t="s">
        <v>8</v>
      </c>
      <c r="D36" s="66" t="s">
        <v>9</v>
      </c>
      <c r="E36" s="67" t="s">
        <v>10</v>
      </c>
      <c r="F36" s="68"/>
      <c r="G36" s="69" t="s">
        <v>11</v>
      </c>
    </row>
    <row r="37" spans="1:7">
      <c r="A37" s="33">
        <v>1</v>
      </c>
      <c r="B37" s="33" t="s">
        <v>12</v>
      </c>
      <c r="C37" s="35" t="s">
        <v>91</v>
      </c>
      <c r="D37" s="36">
        <v>27995</v>
      </c>
      <c r="E37" s="37">
        <f>(D37*0.78)-1000</f>
        <v>20836.1</v>
      </c>
      <c r="F37" s="33" t="s">
        <v>14</v>
      </c>
      <c r="G37" s="38">
        <f>E37*A37</f>
        <v>20836.1</v>
      </c>
    </row>
    <row r="38" spans="1:7">
      <c r="A38" s="39"/>
      <c r="B38" s="39"/>
      <c r="C38" s="41" t="s">
        <v>92</v>
      </c>
      <c r="D38" s="42"/>
      <c r="E38" s="43"/>
      <c r="F38" s="39"/>
      <c r="G38" s="44"/>
    </row>
    <row r="39" spans="1:7">
      <c r="A39" s="39"/>
      <c r="B39" s="39"/>
      <c r="C39" s="41" t="s">
        <v>162</v>
      </c>
      <c r="D39" s="42"/>
      <c r="E39" s="43"/>
      <c r="F39" s="39"/>
      <c r="G39" s="44"/>
    </row>
    <row r="40" ht="15" spans="1:7">
      <c r="A40" s="14"/>
      <c r="B40" s="14"/>
      <c r="C40" s="90" t="s">
        <v>94</v>
      </c>
      <c r="D40" s="47"/>
      <c r="E40" s="48"/>
      <c r="F40" s="14"/>
      <c r="G40" s="49"/>
    </row>
    <row r="41" ht="16.5" spans="1:8">
      <c r="A41" s="87"/>
      <c r="B41" s="87"/>
      <c r="C41" s="87"/>
      <c r="D41" s="87"/>
      <c r="E41" s="87"/>
      <c r="F41" s="88"/>
      <c r="G41" s="89"/>
      <c r="H41" s="2"/>
    </row>
    <row r="42" spans="1:8">
      <c r="A42" s="1" t="s">
        <v>30</v>
      </c>
      <c r="H42" s="2"/>
    </row>
    <row r="43" spans="2:8">
      <c r="B43" s="1" t="s">
        <v>31</v>
      </c>
      <c r="H43" s="2"/>
    </row>
    <row r="44" spans="8:8">
      <c r="H44" s="2"/>
    </row>
    <row r="45" spans="1:8">
      <c r="A45" s="1" t="s">
        <v>57</v>
      </c>
      <c r="H45" s="2"/>
    </row>
    <row r="46" spans="2:8">
      <c r="B46" s="1" t="s">
        <v>98</v>
      </c>
      <c r="H46" s="2"/>
    </row>
    <row r="47" spans="8:8">
      <c r="H47" s="2"/>
    </row>
    <row r="48" spans="1:1">
      <c r="A48" s="1" t="s">
        <v>32</v>
      </c>
    </row>
    <row r="49" s="2" customFormat="1" spans="2:8">
      <c r="B49" s="1" t="s">
        <v>99</v>
      </c>
      <c r="H49" s="1"/>
    </row>
    <row r="51" spans="1:1">
      <c r="A51" s="1" t="s">
        <v>34</v>
      </c>
    </row>
    <row r="52" spans="2:2">
      <c r="B52" s="1" t="s">
        <v>35</v>
      </c>
    </row>
    <row r="54" spans="2:2">
      <c r="B54" s="1" t="s">
        <v>38</v>
      </c>
    </row>
    <row r="56" spans="2:2">
      <c r="B56" s="1" t="s">
        <v>39</v>
      </c>
    </row>
    <row r="61" spans="1:1">
      <c r="A61" s="1" t="s">
        <v>40</v>
      </c>
    </row>
    <row r="64" spans="1:1">
      <c r="A64" s="1" t="s">
        <v>41</v>
      </c>
    </row>
    <row r="65" spans="1:1">
      <c r="A65" s="1" t="s">
        <v>42</v>
      </c>
    </row>
    <row r="68" spans="1:4">
      <c r="A68" s="1" t="s">
        <v>43</v>
      </c>
      <c r="D68" s="1" t="s">
        <v>44</v>
      </c>
    </row>
    <row r="71" spans="1:4">
      <c r="A71" s="1" t="s">
        <v>45</v>
      </c>
      <c r="D71" s="1" t="s">
        <v>46</v>
      </c>
    </row>
    <row r="72" spans="1:4">
      <c r="A72" s="1" t="s">
        <v>47</v>
      </c>
      <c r="D72" s="1" t="s">
        <v>48</v>
      </c>
    </row>
    <row r="77" spans="1:5">
      <c r="A77" s="1" t="s">
        <v>163</v>
      </c>
      <c r="D77" s="1" t="s">
        <v>50</v>
      </c>
      <c r="E77" s="1" t="s">
        <v>51</v>
      </c>
    </row>
    <row r="78" spans="1:5">
      <c r="A78" s="1" t="s">
        <v>164</v>
      </c>
      <c r="E78" s="1" t="s">
        <v>53</v>
      </c>
    </row>
  </sheetData>
  <mergeCells count="27">
    <mergeCell ref="A4:B4"/>
    <mergeCell ref="A32:E32"/>
    <mergeCell ref="A33:E33"/>
    <mergeCell ref="A20:A23"/>
    <mergeCell ref="A24:A27"/>
    <mergeCell ref="A28:A31"/>
    <mergeCell ref="A37:A40"/>
    <mergeCell ref="B20:B23"/>
    <mergeCell ref="B24:B27"/>
    <mergeCell ref="B28:B31"/>
    <mergeCell ref="B37:B40"/>
    <mergeCell ref="D20:D23"/>
    <mergeCell ref="D24:D27"/>
    <mergeCell ref="D28:D31"/>
    <mergeCell ref="D37:D40"/>
    <mergeCell ref="E20:E23"/>
    <mergeCell ref="E24:E27"/>
    <mergeCell ref="E28:E31"/>
    <mergeCell ref="E37:E40"/>
    <mergeCell ref="F20:F23"/>
    <mergeCell ref="F24:F27"/>
    <mergeCell ref="F28:F31"/>
    <mergeCell ref="F37:F40"/>
    <mergeCell ref="G20:G23"/>
    <mergeCell ref="G24:G27"/>
    <mergeCell ref="G28:G31"/>
    <mergeCell ref="G37:G40"/>
  </mergeCells>
  <pageMargins left="0.393055555555556" right="0.17" top="0.84" bottom="0.590277777777778" header="0.5" footer="0.196527777777778"/>
  <pageSetup paperSize="1" scale="61" orientation="portrait" horizontalDpi="120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zoomScaleSheetLayoutView="60" topLeftCell="A54" workbookViewId="0">
      <selection activeCell="A69" sqref="A69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6.5714285714286" style="23" customWidth="1"/>
    <col min="4" max="4" width="12.552380952381" style="23" customWidth="1"/>
    <col min="5" max="5" width="14.857142857142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6">
        <v>45693</v>
      </c>
      <c r="B4" s="26"/>
    </row>
    <row r="5" spans="1:2">
      <c r="A5" s="27"/>
      <c r="B5" s="27"/>
    </row>
    <row r="6" spans="1:2">
      <c r="A6" s="27"/>
      <c r="B6" s="27"/>
    </row>
    <row r="7" spans="1:2">
      <c r="A7" s="27" t="s">
        <v>165</v>
      </c>
      <c r="B7" s="27"/>
    </row>
    <row r="8" spans="1:2">
      <c r="A8" s="27" t="s">
        <v>166</v>
      </c>
      <c r="B8" s="27"/>
    </row>
    <row r="9" spans="1:1">
      <c r="A9" s="27" t="s">
        <v>167</v>
      </c>
    </row>
    <row r="10" spans="1:1">
      <c r="A10" s="23" t="s">
        <v>168</v>
      </c>
    </row>
    <row r="12" spans="1:1">
      <c r="A12" s="23" t="s">
        <v>1</v>
      </c>
    </row>
    <row r="14" spans="2:2">
      <c r="B14" s="23" t="s">
        <v>2</v>
      </c>
    </row>
    <row r="15" spans="2:2">
      <c r="B15" s="23" t="s">
        <v>3</v>
      </c>
    </row>
    <row r="18" spans="1:1">
      <c r="A18" s="23" t="s">
        <v>56</v>
      </c>
    </row>
    <row r="19" ht="15" spans="3:3">
      <c r="C19" s="28"/>
    </row>
    <row r="20" ht="25.5" customHeight="1" spans="1:7">
      <c r="A20" s="29" t="s">
        <v>6</v>
      </c>
      <c r="B20" s="29" t="s">
        <v>7</v>
      </c>
      <c r="C20" s="29" t="s">
        <v>8</v>
      </c>
      <c r="D20" s="29" t="s">
        <v>9</v>
      </c>
      <c r="E20" s="30" t="s">
        <v>10</v>
      </c>
      <c r="F20" s="31"/>
      <c r="G20" s="32" t="s">
        <v>11</v>
      </c>
    </row>
    <row r="21" spans="1:7">
      <c r="A21" s="33">
        <v>1</v>
      </c>
      <c r="B21" s="34" t="s">
        <v>12</v>
      </c>
      <c r="C21" s="35" t="s">
        <v>139</v>
      </c>
      <c r="D21" s="36">
        <v>28995</v>
      </c>
      <c r="E21" s="37">
        <f>(D21*0.78)-1300</f>
        <v>21316.1</v>
      </c>
      <c r="F21" s="33" t="s">
        <v>14</v>
      </c>
      <c r="G21" s="38">
        <f>E21*A21</f>
        <v>21316.1</v>
      </c>
    </row>
    <row r="22" spans="1:7">
      <c r="A22" s="39"/>
      <c r="B22" s="40"/>
      <c r="C22" s="41" t="s">
        <v>84</v>
      </c>
      <c r="D22" s="42"/>
      <c r="E22" s="43"/>
      <c r="F22" s="39"/>
      <c r="G22" s="44"/>
    </row>
    <row r="23" ht="15" customHeight="1" spans="1:7">
      <c r="A23" s="39"/>
      <c r="B23" s="40"/>
      <c r="C23" s="41" t="s">
        <v>140</v>
      </c>
      <c r="D23" s="42"/>
      <c r="E23" s="43"/>
      <c r="F23" s="39"/>
      <c r="G23" s="44"/>
    </row>
    <row r="24" ht="14" customHeight="1" spans="1:7">
      <c r="A24" s="14"/>
      <c r="B24" s="45"/>
      <c r="C24" s="90" t="s">
        <v>141</v>
      </c>
      <c r="D24" s="47"/>
      <c r="E24" s="48"/>
      <c r="F24" s="14"/>
      <c r="G24" s="49"/>
    </row>
    <row r="25" ht="14" customHeight="1" spans="1:7">
      <c r="A25" s="33">
        <v>1</v>
      </c>
      <c r="B25" s="34" t="s">
        <v>12</v>
      </c>
      <c r="C25" s="35" t="s">
        <v>83</v>
      </c>
      <c r="D25" s="36">
        <v>32995</v>
      </c>
      <c r="E25" s="37">
        <f>(D25*0.78)-1300</f>
        <v>24436.1</v>
      </c>
      <c r="F25" s="33" t="s">
        <v>14</v>
      </c>
      <c r="G25" s="38">
        <f>E25*A25</f>
        <v>24436.1</v>
      </c>
    </row>
    <row r="26" ht="14" customHeight="1" spans="1:7">
      <c r="A26" s="39"/>
      <c r="B26" s="40"/>
      <c r="C26" s="41" t="s">
        <v>84</v>
      </c>
      <c r="D26" s="42"/>
      <c r="E26" s="43"/>
      <c r="F26" s="39"/>
      <c r="G26" s="44"/>
    </row>
    <row r="27" ht="14" customHeight="1" spans="1:7">
      <c r="A27" s="39"/>
      <c r="B27" s="40"/>
      <c r="C27" s="41" t="s">
        <v>85</v>
      </c>
      <c r="D27" s="42"/>
      <c r="E27" s="43"/>
      <c r="F27" s="39"/>
      <c r="G27" s="44"/>
    </row>
    <row r="28" ht="14" customHeight="1" spans="1:7">
      <c r="A28" s="14"/>
      <c r="B28" s="45"/>
      <c r="C28" s="90" t="s">
        <v>86</v>
      </c>
      <c r="D28" s="47"/>
      <c r="E28" s="48"/>
      <c r="F28" s="14"/>
      <c r="G28" s="49"/>
    </row>
    <row r="29" ht="17.25" spans="1:7">
      <c r="A29" s="56" t="s">
        <v>20</v>
      </c>
      <c r="B29" s="57"/>
      <c r="C29" s="57"/>
      <c r="D29" s="58"/>
      <c r="E29" s="59"/>
      <c r="F29" s="60" t="s">
        <v>14</v>
      </c>
      <c r="G29" s="61">
        <f>SUM(G21:G28)</f>
        <v>45752.2</v>
      </c>
    </row>
    <row r="30" ht="16.5" spans="1:7">
      <c r="A30" s="62"/>
      <c r="B30" s="62"/>
      <c r="C30" s="62"/>
      <c r="D30" s="62"/>
      <c r="E30" s="62"/>
      <c r="F30" s="63"/>
      <c r="G30" s="64"/>
    </row>
    <row r="31" spans="1:1">
      <c r="A31" s="23" t="s">
        <v>30</v>
      </c>
    </row>
    <row r="32" spans="2:2">
      <c r="B32" s="23" t="s">
        <v>31</v>
      </c>
    </row>
    <row r="34" s="23" customFormat="1" spans="1:1">
      <c r="A34" s="23" t="s">
        <v>57</v>
      </c>
    </row>
    <row r="35" s="25" customFormat="1" spans="2:2">
      <c r="B35" s="23" t="s">
        <v>98</v>
      </c>
    </row>
    <row r="37" spans="1:1">
      <c r="A37" s="23" t="s">
        <v>32</v>
      </c>
    </row>
    <row r="38" s="25" customFormat="1" spans="2:2">
      <c r="B38" s="23" t="s">
        <v>99</v>
      </c>
    </row>
    <row r="40" spans="1:1">
      <c r="A40" s="23" t="s">
        <v>34</v>
      </c>
    </row>
    <row r="41" spans="2:2">
      <c r="B41" s="23" t="s">
        <v>35</v>
      </c>
    </row>
    <row r="43" spans="2:2">
      <c r="B43" s="23" t="s">
        <v>38</v>
      </c>
    </row>
    <row r="45" spans="2:2">
      <c r="B45" s="23" t="s">
        <v>39</v>
      </c>
    </row>
    <row r="52" spans="1:1">
      <c r="A52" s="23" t="s">
        <v>40</v>
      </c>
    </row>
    <row r="55" spans="1:1">
      <c r="A55" s="23" t="s">
        <v>41</v>
      </c>
    </row>
    <row r="56" spans="1:1">
      <c r="A56" s="23" t="s">
        <v>42</v>
      </c>
    </row>
    <row r="59" spans="1:4">
      <c r="A59" s="23" t="s">
        <v>43</v>
      </c>
      <c r="D59" s="23" t="s">
        <v>44</v>
      </c>
    </row>
    <row r="62" spans="1:4">
      <c r="A62" s="23" t="s">
        <v>45</v>
      </c>
      <c r="D62" s="23" t="s">
        <v>46</v>
      </c>
    </row>
    <row r="63" spans="1:4">
      <c r="A63" s="23" t="s">
        <v>47</v>
      </c>
      <c r="D63" s="23" t="s">
        <v>48</v>
      </c>
    </row>
    <row r="69" spans="1:5">
      <c r="A69" s="1" t="s">
        <v>169</v>
      </c>
      <c r="D69" s="23" t="s">
        <v>50</v>
      </c>
      <c r="E69" s="23" t="s">
        <v>51</v>
      </c>
    </row>
    <row r="70" spans="1:5">
      <c r="A70" s="1" t="s">
        <v>170</v>
      </c>
      <c r="E70" s="23" t="s">
        <v>53</v>
      </c>
    </row>
  </sheetData>
  <mergeCells count="14">
    <mergeCell ref="A4:B4"/>
    <mergeCell ref="A29:E29"/>
    <mergeCell ref="A21:A24"/>
    <mergeCell ref="A25:A28"/>
    <mergeCell ref="B21:B24"/>
    <mergeCell ref="B25:B28"/>
    <mergeCell ref="D21:D24"/>
    <mergeCell ref="D25:D28"/>
    <mergeCell ref="E21:E24"/>
    <mergeCell ref="E25:E28"/>
    <mergeCell ref="F21:F24"/>
    <mergeCell ref="F25:F28"/>
    <mergeCell ref="G21:G24"/>
    <mergeCell ref="G25:G28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zoomScaleSheetLayoutView="60" topLeftCell="A7" workbookViewId="0">
      <selection activeCell="A27" sqref="A27:E27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8.4285714285714" style="23" customWidth="1"/>
    <col min="4" max="4" width="12.552380952381" style="23" customWidth="1"/>
    <col min="5" max="5" width="16.104761904761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6">
        <v>45694</v>
      </c>
      <c r="B4" s="26"/>
    </row>
    <row r="5" spans="1:2">
      <c r="A5" s="27"/>
      <c r="B5" s="27"/>
    </row>
    <row r="6" spans="1:2">
      <c r="A6" s="27"/>
      <c r="B6" s="27"/>
    </row>
    <row r="7" spans="1:2">
      <c r="A7" s="27" t="s">
        <v>171</v>
      </c>
      <c r="B7" s="27"/>
    </row>
    <row r="8" spans="1:1">
      <c r="A8" s="27" t="s">
        <v>172</v>
      </c>
    </row>
    <row r="9" spans="1:1">
      <c r="A9" s="27" t="s">
        <v>173</v>
      </c>
    </row>
    <row r="12" spans="1:1">
      <c r="A12" s="23" t="s">
        <v>1</v>
      </c>
    </row>
    <row r="14" spans="2:2">
      <c r="B14" s="23" t="s">
        <v>2</v>
      </c>
    </row>
    <row r="15" spans="2:2">
      <c r="B15" s="23" t="s">
        <v>3</v>
      </c>
    </row>
    <row r="18" spans="1:1">
      <c r="A18" s="23" t="s">
        <v>4</v>
      </c>
    </row>
    <row r="19" ht="15" spans="3:3">
      <c r="C19" s="28"/>
    </row>
    <row r="20" ht="25.5" customHeight="1" spans="1:7">
      <c r="A20" s="29" t="s">
        <v>6</v>
      </c>
      <c r="B20" s="29" t="s">
        <v>7</v>
      </c>
      <c r="C20" s="29" t="s">
        <v>8</v>
      </c>
      <c r="D20" s="29" t="s">
        <v>9</v>
      </c>
      <c r="E20" s="30" t="s">
        <v>10</v>
      </c>
      <c r="F20" s="31"/>
      <c r="G20" s="32" t="s">
        <v>11</v>
      </c>
    </row>
    <row r="21" spans="1:7">
      <c r="A21" s="33">
        <v>1</v>
      </c>
      <c r="B21" s="33" t="s">
        <v>12</v>
      </c>
      <c r="C21" s="70" t="s">
        <v>68</v>
      </c>
      <c r="D21" s="71">
        <v>29995</v>
      </c>
      <c r="E21" s="37">
        <f>(D21*0.78)-4000</f>
        <v>19396.1</v>
      </c>
      <c r="F21" s="33" t="s">
        <v>14</v>
      </c>
      <c r="G21" s="72">
        <f>E21*A21</f>
        <v>19396.1</v>
      </c>
    </row>
    <row r="22" spans="1:7">
      <c r="A22" s="39"/>
      <c r="B22" s="39"/>
      <c r="C22" s="73" t="s">
        <v>15</v>
      </c>
      <c r="D22" s="74"/>
      <c r="E22" s="43"/>
      <c r="F22" s="39"/>
      <c r="G22" s="75"/>
    </row>
    <row r="23" ht="15" spans="1:7">
      <c r="A23" s="14"/>
      <c r="B23" s="14"/>
      <c r="C23" s="76" t="s">
        <v>69</v>
      </c>
      <c r="D23" s="13"/>
      <c r="E23" s="48"/>
      <c r="F23" s="14"/>
      <c r="G23" s="77"/>
    </row>
    <row r="24" s="23" customFormat="1" ht="17.25" spans="1:7">
      <c r="A24" s="56" t="s">
        <v>20</v>
      </c>
      <c r="B24" s="57"/>
      <c r="C24" s="57"/>
      <c r="D24" s="58"/>
      <c r="E24" s="59"/>
      <c r="F24" s="60" t="s">
        <v>14</v>
      </c>
      <c r="G24" s="61">
        <f>SUM(G21:G23)</f>
        <v>19396.1</v>
      </c>
    </row>
    <row r="25" s="23" customFormat="1" ht="15" spans="1:7">
      <c r="A25" s="78" t="s">
        <v>21</v>
      </c>
      <c r="B25" s="79"/>
      <c r="C25" s="80"/>
      <c r="D25" s="81"/>
      <c r="E25" s="82"/>
      <c r="F25" s="83" t="s">
        <v>14</v>
      </c>
      <c r="G25" s="84">
        <v>10075</v>
      </c>
    </row>
    <row r="26" s="23" customFormat="1" ht="15" spans="1:7">
      <c r="A26" s="50" t="s">
        <v>22</v>
      </c>
      <c r="B26" s="51"/>
      <c r="C26" s="51"/>
      <c r="D26" s="52"/>
      <c r="E26" s="53"/>
      <c r="F26" s="54" t="s">
        <v>14</v>
      </c>
      <c r="G26" s="55">
        <v>600</v>
      </c>
    </row>
    <row r="27" s="23" customFormat="1" ht="17.25" spans="1:7">
      <c r="A27" s="56" t="s">
        <v>23</v>
      </c>
      <c r="B27" s="57"/>
      <c r="C27" s="57"/>
      <c r="D27" s="58"/>
      <c r="E27" s="59"/>
      <c r="F27" s="120" t="s">
        <v>14</v>
      </c>
      <c r="G27" s="61">
        <f>SUM(G24:G26)</f>
        <v>30071.1</v>
      </c>
    </row>
    <row r="28" spans="1:7">
      <c r="A28" s="91"/>
      <c r="B28" s="91"/>
      <c r="C28" s="91"/>
      <c r="D28" s="91"/>
      <c r="E28" s="91"/>
      <c r="F28" s="92"/>
      <c r="G28" s="93"/>
    </row>
    <row r="29" spans="1:1">
      <c r="A29" s="23" t="s">
        <v>30</v>
      </c>
    </row>
    <row r="30" spans="2:2">
      <c r="B30" s="23" t="s">
        <v>31</v>
      </c>
    </row>
    <row r="32" spans="1:1">
      <c r="A32" s="23" t="s">
        <v>32</v>
      </c>
    </row>
    <row r="33" s="23" customFormat="1" spans="2:2">
      <c r="B33" s="1" t="s">
        <v>33</v>
      </c>
    </row>
    <row r="34" s="25" customFormat="1"/>
    <row r="35" s="1" customFormat="1" spans="1:7">
      <c r="A35" s="23" t="s">
        <v>34</v>
      </c>
      <c r="B35" s="23"/>
      <c r="C35" s="23"/>
      <c r="D35" s="23"/>
      <c r="E35" s="23"/>
      <c r="F35" s="23"/>
      <c r="G35" s="23"/>
    </row>
    <row r="36" spans="2:2">
      <c r="B36" s="23" t="s">
        <v>35</v>
      </c>
    </row>
    <row r="37" spans="2:2">
      <c r="B37" s="24" t="s">
        <v>174</v>
      </c>
    </row>
    <row r="38" spans="2:2">
      <c r="B38" s="24"/>
    </row>
    <row r="40" spans="2:2">
      <c r="B40" s="23" t="s">
        <v>38</v>
      </c>
    </row>
    <row r="42" spans="2:2">
      <c r="B42" s="23" t="s">
        <v>39</v>
      </c>
    </row>
    <row r="47" spans="2:2">
      <c r="B47" s="28"/>
    </row>
    <row r="49" spans="1:1">
      <c r="A49" s="23" t="s">
        <v>40</v>
      </c>
    </row>
    <row r="52" spans="1:1">
      <c r="A52" s="23" t="s">
        <v>41</v>
      </c>
    </row>
    <row r="53" spans="1:1">
      <c r="A53" s="23" t="s">
        <v>42</v>
      </c>
    </row>
    <row r="56" spans="1:4">
      <c r="A56" s="23" t="s">
        <v>43</v>
      </c>
      <c r="D56" s="23" t="s">
        <v>44</v>
      </c>
    </row>
    <row r="59" spans="1:4">
      <c r="A59" s="23" t="s">
        <v>45</v>
      </c>
      <c r="D59" s="23" t="s">
        <v>46</v>
      </c>
    </row>
    <row r="60" spans="1:4">
      <c r="A60" s="23" t="s">
        <v>47</v>
      </c>
      <c r="D60" s="23" t="s">
        <v>48</v>
      </c>
    </row>
    <row r="66" spans="1:5">
      <c r="A66" s="1" t="s">
        <v>175</v>
      </c>
      <c r="D66" s="23" t="s">
        <v>50</v>
      </c>
      <c r="E66" s="23" t="s">
        <v>51</v>
      </c>
    </row>
    <row r="67" spans="1:5">
      <c r="A67" s="23" t="s">
        <v>176</v>
      </c>
      <c r="E67" s="23" t="s">
        <v>53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7"/>
  <sheetViews>
    <sheetView zoomScaleSheetLayoutView="60" workbookViewId="0">
      <selection activeCell="C14" sqref="C14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8.4285714285714" style="23" customWidth="1"/>
    <col min="4" max="4" width="12.552380952381" style="23" customWidth="1"/>
    <col min="5" max="5" width="16.104761904761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6">
        <v>45694</v>
      </c>
      <c r="B4" s="26"/>
    </row>
    <row r="5" spans="1:2">
      <c r="A5" s="27"/>
      <c r="B5" s="27"/>
    </row>
    <row r="6" spans="1:2">
      <c r="A6" s="27"/>
      <c r="B6" s="27"/>
    </row>
    <row r="7" spans="1:2">
      <c r="A7" s="27" t="s">
        <v>177</v>
      </c>
      <c r="B7" s="27"/>
    </row>
    <row r="8" spans="1:1">
      <c r="A8" s="27" t="s">
        <v>178</v>
      </c>
    </row>
    <row r="9" spans="1:1">
      <c r="A9" s="27" t="s">
        <v>179</v>
      </c>
    </row>
    <row r="12" spans="1:1">
      <c r="A12" s="23" t="s">
        <v>1</v>
      </c>
    </row>
    <row r="14" spans="2:2">
      <c r="B14" s="23" t="s">
        <v>2</v>
      </c>
    </row>
    <row r="15" spans="2:2">
      <c r="B15" s="23" t="s">
        <v>3</v>
      </c>
    </row>
    <row r="18" spans="1:1">
      <c r="A18" s="23" t="s">
        <v>4</v>
      </c>
    </row>
    <row r="19" ht="15" spans="3:3">
      <c r="C19" s="28" t="s">
        <v>5</v>
      </c>
    </row>
    <row r="20" ht="25.5" customHeight="1" spans="1:7">
      <c r="A20" s="29" t="s">
        <v>6</v>
      </c>
      <c r="B20" s="29" t="s">
        <v>7</v>
      </c>
      <c r="C20" s="29" t="s">
        <v>8</v>
      </c>
      <c r="D20" s="29" t="s">
        <v>9</v>
      </c>
      <c r="E20" s="30" t="s">
        <v>10</v>
      </c>
      <c r="F20" s="31"/>
      <c r="G20" s="32" t="s">
        <v>11</v>
      </c>
    </row>
    <row r="21" spans="1:7">
      <c r="A21" s="33">
        <v>1</v>
      </c>
      <c r="B21" s="34" t="s">
        <v>12</v>
      </c>
      <c r="C21" s="35" t="s">
        <v>180</v>
      </c>
      <c r="D21" s="36">
        <v>20495</v>
      </c>
      <c r="E21" s="37">
        <f>(D21*0.78)-1000</f>
        <v>14986.1</v>
      </c>
      <c r="F21" s="33" t="s">
        <v>14</v>
      </c>
      <c r="G21" s="38">
        <f>E21*A21</f>
        <v>14986.1</v>
      </c>
    </row>
    <row r="22" spans="1:7">
      <c r="A22" s="39"/>
      <c r="B22" s="40"/>
      <c r="C22" s="41" t="s">
        <v>159</v>
      </c>
      <c r="D22" s="42"/>
      <c r="E22" s="43"/>
      <c r="F22" s="39"/>
      <c r="G22" s="44"/>
    </row>
    <row r="23" spans="1:7">
      <c r="A23" s="39"/>
      <c r="B23" s="40"/>
      <c r="C23" s="41" t="s">
        <v>181</v>
      </c>
      <c r="D23" s="42"/>
      <c r="E23" s="43"/>
      <c r="F23" s="39"/>
      <c r="G23" s="44"/>
    </row>
    <row r="24" ht="15" spans="1:7">
      <c r="A24" s="14"/>
      <c r="B24" s="45"/>
      <c r="C24" s="90" t="s">
        <v>182</v>
      </c>
      <c r="D24" s="47"/>
      <c r="E24" s="48"/>
      <c r="F24" s="14"/>
      <c r="G24" s="49"/>
    </row>
    <row r="25" s="23" customFormat="1" ht="17.25" spans="1:7">
      <c r="A25" s="56" t="s">
        <v>20</v>
      </c>
      <c r="B25" s="57"/>
      <c r="C25" s="57"/>
      <c r="D25" s="58"/>
      <c r="E25" s="59"/>
      <c r="F25" s="60" t="s">
        <v>14</v>
      </c>
      <c r="G25" s="61">
        <f>SUM(G21:G24)</f>
        <v>14986.1</v>
      </c>
    </row>
    <row r="26" s="23" customFormat="1" ht="15" spans="1:7">
      <c r="A26" s="78" t="s">
        <v>21</v>
      </c>
      <c r="B26" s="79"/>
      <c r="C26" s="80"/>
      <c r="D26" s="81"/>
      <c r="E26" s="82"/>
      <c r="F26" s="83" t="s">
        <v>14</v>
      </c>
      <c r="G26" s="84">
        <v>1200</v>
      </c>
    </row>
    <row r="27" s="23" customFormat="1" ht="15" spans="1:7">
      <c r="A27" s="50" t="s">
        <v>22</v>
      </c>
      <c r="B27" s="51"/>
      <c r="C27" s="51"/>
      <c r="D27" s="52"/>
      <c r="E27" s="53"/>
      <c r="F27" s="54" t="s">
        <v>14</v>
      </c>
      <c r="G27" s="55">
        <v>600</v>
      </c>
    </row>
    <row r="28" s="23" customFormat="1" ht="17.25" spans="1:7">
      <c r="A28" s="56" t="s">
        <v>23</v>
      </c>
      <c r="B28" s="57"/>
      <c r="C28" s="57"/>
      <c r="D28" s="58"/>
      <c r="E28" s="59"/>
      <c r="F28" s="120" t="s">
        <v>14</v>
      </c>
      <c r="G28" s="61">
        <f>SUM(G25:G27)</f>
        <v>16786.1</v>
      </c>
    </row>
    <row r="29" s="25" customFormat="1" ht="16.5" spans="1:7">
      <c r="A29" s="62"/>
      <c r="B29" s="62"/>
      <c r="C29" s="62"/>
      <c r="D29" s="62"/>
      <c r="E29" s="62"/>
      <c r="F29" s="131"/>
      <c r="G29" s="64"/>
    </row>
    <row r="30" s="25" customFormat="1" ht="15" spans="1:7">
      <c r="A30" s="23"/>
      <c r="B30" s="23"/>
      <c r="C30" s="28" t="s">
        <v>24</v>
      </c>
      <c r="D30" s="23"/>
      <c r="E30" s="23"/>
      <c r="F30" s="23"/>
      <c r="G30" s="23"/>
    </row>
    <row r="31" s="25" customFormat="1" ht="25.5" customHeight="1" spans="1:7">
      <c r="A31" s="29" t="s">
        <v>6</v>
      </c>
      <c r="B31" s="29" t="s">
        <v>7</v>
      </c>
      <c r="C31" s="29" t="s">
        <v>8</v>
      </c>
      <c r="D31" s="29" t="s">
        <v>9</v>
      </c>
      <c r="E31" s="30" t="s">
        <v>10</v>
      </c>
      <c r="F31" s="31"/>
      <c r="G31" s="32" t="s">
        <v>11</v>
      </c>
    </row>
    <row r="32" s="25" customFormat="1" spans="1:7">
      <c r="A32" s="33">
        <v>1</v>
      </c>
      <c r="B32" s="34" t="s">
        <v>12</v>
      </c>
      <c r="C32" s="35" t="s">
        <v>83</v>
      </c>
      <c r="D32" s="36">
        <v>32995</v>
      </c>
      <c r="E32" s="37">
        <f>(D32*0.78)-1300</f>
        <v>24436.1</v>
      </c>
      <c r="F32" s="33" t="s">
        <v>14</v>
      </c>
      <c r="G32" s="38">
        <f>E32*A32</f>
        <v>24436.1</v>
      </c>
    </row>
    <row r="33" s="25" customFormat="1" spans="1:7">
      <c r="A33" s="39"/>
      <c r="B33" s="40"/>
      <c r="C33" s="41" t="s">
        <v>84</v>
      </c>
      <c r="D33" s="42"/>
      <c r="E33" s="43"/>
      <c r="F33" s="39"/>
      <c r="G33" s="44"/>
    </row>
    <row r="34" s="25" customFormat="1" spans="1:7">
      <c r="A34" s="39"/>
      <c r="B34" s="40"/>
      <c r="C34" s="41" t="s">
        <v>85</v>
      </c>
      <c r="D34" s="42"/>
      <c r="E34" s="43"/>
      <c r="F34" s="39"/>
      <c r="G34" s="44"/>
    </row>
    <row r="35" s="25" customFormat="1" ht="15" spans="1:7">
      <c r="A35" s="14"/>
      <c r="B35" s="45"/>
      <c r="C35" s="90" t="s">
        <v>86</v>
      </c>
      <c r="D35" s="47"/>
      <c r="E35" s="48"/>
      <c r="F35" s="14"/>
      <c r="G35" s="49"/>
    </row>
    <row r="36" s="23" customFormat="1" ht="17.25" spans="1:7">
      <c r="A36" s="56" t="s">
        <v>20</v>
      </c>
      <c r="B36" s="57"/>
      <c r="C36" s="57"/>
      <c r="D36" s="58"/>
      <c r="E36" s="59"/>
      <c r="F36" s="60" t="s">
        <v>14</v>
      </c>
      <c r="G36" s="61">
        <f>SUM(G32:G35)</f>
        <v>24436.1</v>
      </c>
    </row>
    <row r="37" s="23" customFormat="1" ht="15" spans="1:7">
      <c r="A37" s="78" t="s">
        <v>21</v>
      </c>
      <c r="B37" s="79"/>
      <c r="C37" s="80"/>
      <c r="D37" s="81"/>
      <c r="E37" s="82"/>
      <c r="F37" s="83" t="s">
        <v>14</v>
      </c>
      <c r="G37" s="84">
        <v>1200</v>
      </c>
    </row>
    <row r="38" s="23" customFormat="1" ht="15" spans="1:7">
      <c r="A38" s="50" t="s">
        <v>22</v>
      </c>
      <c r="B38" s="51"/>
      <c r="C38" s="51"/>
      <c r="D38" s="52"/>
      <c r="E38" s="53"/>
      <c r="F38" s="54" t="s">
        <v>14</v>
      </c>
      <c r="G38" s="55">
        <v>600</v>
      </c>
    </row>
    <row r="39" s="23" customFormat="1" ht="17.25" spans="1:7">
      <c r="A39" s="56" t="s">
        <v>23</v>
      </c>
      <c r="B39" s="57"/>
      <c r="C39" s="57"/>
      <c r="D39" s="58"/>
      <c r="E39" s="59"/>
      <c r="F39" s="120" t="s">
        <v>14</v>
      </c>
      <c r="G39" s="61">
        <f>SUM(G36:G38)</f>
        <v>26236.1</v>
      </c>
    </row>
    <row r="40" s="25" customFormat="1" ht="16.5" spans="1:7">
      <c r="A40" s="62"/>
      <c r="B40" s="62"/>
      <c r="C40" s="62"/>
      <c r="D40" s="62"/>
      <c r="E40" s="62"/>
      <c r="F40" s="131"/>
      <c r="G40" s="64"/>
    </row>
    <row r="41" spans="1:1">
      <c r="A41" s="23" t="s">
        <v>30</v>
      </c>
    </row>
    <row r="42" spans="2:2">
      <c r="B42" s="23" t="s">
        <v>31</v>
      </c>
    </row>
    <row r="44" spans="1:1">
      <c r="A44" s="23" t="s">
        <v>32</v>
      </c>
    </row>
    <row r="45" s="23" customFormat="1" spans="2:2">
      <c r="B45" s="1" t="s">
        <v>99</v>
      </c>
    </row>
    <row r="46" s="25" customFormat="1"/>
    <row r="47" s="1" customFormat="1" spans="1:7">
      <c r="A47" s="23" t="s">
        <v>34</v>
      </c>
      <c r="B47" s="23"/>
      <c r="C47" s="23"/>
      <c r="D47" s="23"/>
      <c r="E47" s="23"/>
      <c r="F47" s="23"/>
      <c r="G47" s="23"/>
    </row>
    <row r="48" spans="2:2">
      <c r="B48" s="23" t="s">
        <v>35</v>
      </c>
    </row>
    <row r="49" spans="2:2">
      <c r="B49" s="24" t="s">
        <v>174</v>
      </c>
    </row>
    <row r="50" spans="2:2">
      <c r="B50" s="24"/>
    </row>
    <row r="52" spans="2:2">
      <c r="B52" s="23" t="s">
        <v>38</v>
      </c>
    </row>
    <row r="54" spans="2:2">
      <c r="B54" s="23" t="s">
        <v>39</v>
      </c>
    </row>
    <row r="58" spans="2:2">
      <c r="B58" s="28"/>
    </row>
    <row r="60" spans="1:1">
      <c r="A60" s="23" t="s">
        <v>40</v>
      </c>
    </row>
    <row r="63" spans="1:1">
      <c r="A63" s="23" t="s">
        <v>41</v>
      </c>
    </row>
    <row r="64" spans="1:1">
      <c r="A64" s="23" t="s">
        <v>42</v>
      </c>
    </row>
    <row r="67" spans="1:4">
      <c r="A67" s="23" t="s">
        <v>43</v>
      </c>
      <c r="D67" s="23" t="s">
        <v>44</v>
      </c>
    </row>
    <row r="70" spans="1:4">
      <c r="A70" s="23" t="s">
        <v>45</v>
      </c>
      <c r="D70" s="23" t="s">
        <v>46</v>
      </c>
    </row>
    <row r="71" spans="1:4">
      <c r="A71" s="23" t="s">
        <v>47</v>
      </c>
      <c r="D71" s="23" t="s">
        <v>48</v>
      </c>
    </row>
    <row r="76" spans="1:5">
      <c r="A76" s="1" t="s">
        <v>183</v>
      </c>
      <c r="D76" s="23" t="s">
        <v>50</v>
      </c>
      <c r="E76" s="23" t="s">
        <v>51</v>
      </c>
    </row>
    <row r="77" spans="1:5">
      <c r="A77" s="23" t="s">
        <v>184</v>
      </c>
      <c r="E77" s="23" t="s">
        <v>53</v>
      </c>
    </row>
  </sheetData>
  <mergeCells count="19">
    <mergeCell ref="A4:B4"/>
    <mergeCell ref="A25:E25"/>
    <mergeCell ref="A27:E27"/>
    <mergeCell ref="A28:E28"/>
    <mergeCell ref="A36:E36"/>
    <mergeCell ref="A38:E38"/>
    <mergeCell ref="A39:E39"/>
    <mergeCell ref="A21:A24"/>
    <mergeCell ref="A32:A35"/>
    <mergeCell ref="B21:B24"/>
    <mergeCell ref="B32:B35"/>
    <mergeCell ref="D21:D24"/>
    <mergeCell ref="D32:D35"/>
    <mergeCell ref="E21:E24"/>
    <mergeCell ref="E32:E35"/>
    <mergeCell ref="F21:F24"/>
    <mergeCell ref="F32:F35"/>
    <mergeCell ref="G21:G24"/>
    <mergeCell ref="G32:G35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workbookViewId="0">
      <selection activeCell="E50" sqref="E50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26">
        <v>45694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185</v>
      </c>
    </row>
    <row r="8" spans="1:1">
      <c r="A8" s="1" t="s">
        <v>186</v>
      </c>
    </row>
    <row r="9" spans="1:1">
      <c r="A9" s="1" t="s">
        <v>187</v>
      </c>
    </row>
    <row r="10" spans="1:1">
      <c r="A10" s="1" t="s">
        <v>188</v>
      </c>
    </row>
    <row r="13" spans="1:1">
      <c r="A13" s="1" t="s">
        <v>1</v>
      </c>
    </row>
    <row r="15" spans="2:2">
      <c r="B15" s="1" t="s">
        <v>2</v>
      </c>
    </row>
    <row r="16" spans="2:2">
      <c r="B16" s="1" t="s">
        <v>3</v>
      </c>
    </row>
    <row r="19" spans="1:1">
      <c r="A19" s="1" t="s">
        <v>56</v>
      </c>
    </row>
    <row r="20" ht="15" spans="3:3">
      <c r="C20" s="24"/>
    </row>
    <row r="21" ht="25.5" customHeight="1" spans="1:7">
      <c r="A21" s="66" t="s">
        <v>6</v>
      </c>
      <c r="B21" s="66" t="s">
        <v>7</v>
      </c>
      <c r="C21" s="66" t="s">
        <v>8</v>
      </c>
      <c r="D21" s="66" t="s">
        <v>9</v>
      </c>
      <c r="E21" s="67" t="s">
        <v>10</v>
      </c>
      <c r="F21" s="68"/>
      <c r="G21" s="69" t="s">
        <v>11</v>
      </c>
    </row>
    <row r="22" spans="1:7">
      <c r="A22" s="101">
        <v>1</v>
      </c>
      <c r="B22" s="121" t="s">
        <v>12</v>
      </c>
      <c r="C22" s="115" t="s">
        <v>189</v>
      </c>
      <c r="D22" s="122">
        <v>8495</v>
      </c>
      <c r="E22" s="104">
        <f>(D22*0.75)</f>
        <v>6371.25</v>
      </c>
      <c r="F22" s="101" t="s">
        <v>14</v>
      </c>
      <c r="G22" s="123">
        <f>E22*A22</f>
        <v>6371.25</v>
      </c>
    </row>
    <row r="23" spans="1:7">
      <c r="A23" s="106"/>
      <c r="B23" s="124"/>
      <c r="C23" s="114" t="s">
        <v>190</v>
      </c>
      <c r="D23" s="125"/>
      <c r="E23" s="109"/>
      <c r="F23" s="106"/>
      <c r="G23" s="126"/>
    </row>
    <row r="24" ht="15" spans="1:7">
      <c r="A24" s="83"/>
      <c r="B24" s="127"/>
      <c r="C24" s="46" t="s">
        <v>191</v>
      </c>
      <c r="D24" s="125"/>
      <c r="E24" s="109"/>
      <c r="F24" s="106"/>
      <c r="G24" s="126"/>
    </row>
    <row r="25" ht="15" spans="1:7">
      <c r="A25" s="4" t="s">
        <v>22</v>
      </c>
      <c r="B25" s="16"/>
      <c r="C25" s="16"/>
      <c r="D25" s="5"/>
      <c r="E25" s="6"/>
      <c r="F25" s="17" t="s">
        <v>14</v>
      </c>
      <c r="G25" s="8">
        <v>600</v>
      </c>
    </row>
    <row r="26" ht="17.25" spans="1:7">
      <c r="A26" s="95" t="s">
        <v>20</v>
      </c>
      <c r="B26" s="96"/>
      <c r="C26" s="96"/>
      <c r="D26" s="97"/>
      <c r="E26" s="98"/>
      <c r="F26" s="85" t="s">
        <v>14</v>
      </c>
      <c r="G26" s="86">
        <f>SUM(G22:G25)</f>
        <v>6971.25</v>
      </c>
    </row>
    <row r="27" ht="16.5" spans="1:7">
      <c r="A27" s="87"/>
      <c r="B27" s="87"/>
      <c r="C27" s="87"/>
      <c r="D27" s="87"/>
      <c r="E27" s="87"/>
      <c r="F27" s="88"/>
      <c r="G27" s="89"/>
    </row>
    <row r="28" spans="1:1">
      <c r="A28" s="1" t="s">
        <v>30</v>
      </c>
    </row>
    <row r="29" spans="2:2">
      <c r="B29" s="1" t="s">
        <v>31</v>
      </c>
    </row>
    <row r="31" spans="1:1">
      <c r="A31" s="1" t="s">
        <v>32</v>
      </c>
    </row>
    <row r="32" customFormat="1" ht="15" spans="2:2">
      <c r="B32" s="1" t="s">
        <v>192</v>
      </c>
    </row>
    <row r="33" s="2" customFormat="1" spans="2:2">
      <c r="B33" s="1"/>
    </row>
    <row r="34" spans="1:1">
      <c r="A34" s="1" t="s">
        <v>34</v>
      </c>
    </row>
    <row r="35" spans="2:2">
      <c r="B35" s="1" t="s">
        <v>35</v>
      </c>
    </row>
    <row r="36" s="2" customFormat="1" spans="2:2">
      <c r="B36" s="24"/>
    </row>
    <row r="37" spans="2:2">
      <c r="B37" s="1" t="s">
        <v>38</v>
      </c>
    </row>
    <row r="39" spans="2:2">
      <c r="B39" s="1" t="s">
        <v>39</v>
      </c>
    </row>
    <row r="47" spans="1:1">
      <c r="A47" s="1" t="s">
        <v>40</v>
      </c>
    </row>
    <row r="50" spans="1:1">
      <c r="A50" s="1" t="s">
        <v>41</v>
      </c>
    </row>
    <row r="51" spans="1:1">
      <c r="A51" s="1" t="s">
        <v>42</v>
      </c>
    </row>
    <row r="54" spans="1:4">
      <c r="A54" s="1" t="s">
        <v>101</v>
      </c>
      <c r="D54" s="1" t="s">
        <v>44</v>
      </c>
    </row>
    <row r="57" spans="1:4">
      <c r="A57" s="1" t="s">
        <v>45</v>
      </c>
      <c r="D57" s="1" t="s">
        <v>46</v>
      </c>
    </row>
    <row r="58" spans="1:4">
      <c r="A58" s="1" t="s">
        <v>47</v>
      </c>
      <c r="D58" s="1" t="s">
        <v>48</v>
      </c>
    </row>
    <row r="64" spans="1:5">
      <c r="A64" s="1" t="s">
        <v>193</v>
      </c>
      <c r="D64" s="1" t="s">
        <v>50</v>
      </c>
      <c r="E64" s="1" t="s">
        <v>51</v>
      </c>
    </row>
    <row r="65" spans="1:5">
      <c r="A65" s="1" t="s">
        <v>194</v>
      </c>
      <c r="E65" s="1" t="s">
        <v>53</v>
      </c>
    </row>
  </sheetData>
  <mergeCells count="9">
    <mergeCell ref="A4:B4"/>
    <mergeCell ref="A25:E25"/>
    <mergeCell ref="A26:E26"/>
    <mergeCell ref="A22:A24"/>
    <mergeCell ref="B22:B24"/>
    <mergeCell ref="D22:D24"/>
    <mergeCell ref="E22:E24"/>
    <mergeCell ref="F22:F24"/>
    <mergeCell ref="G22:G24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zoomScaleSheetLayoutView="60" topLeftCell="A38" workbookViewId="0">
      <selection activeCell="C40" sqref="C40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8.4285714285714" style="23" customWidth="1"/>
    <col min="4" max="4" width="12.552380952381" style="23" customWidth="1"/>
    <col min="5" max="5" width="16.104761904761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6">
        <v>45694</v>
      </c>
      <c r="B4" s="26"/>
    </row>
    <row r="5" spans="1:2">
      <c r="A5" s="27"/>
      <c r="B5" s="27"/>
    </row>
    <row r="6" spans="1:2">
      <c r="A6" s="27"/>
      <c r="B6" s="27"/>
    </row>
    <row r="7" spans="1:2">
      <c r="A7" s="27" t="s">
        <v>195</v>
      </c>
      <c r="B7" s="27"/>
    </row>
    <row r="8" spans="1:1">
      <c r="A8" s="27" t="s">
        <v>196</v>
      </c>
    </row>
    <row r="9" spans="1:1">
      <c r="A9" s="27" t="s">
        <v>197</v>
      </c>
    </row>
    <row r="12" spans="1:1">
      <c r="A12" s="23" t="s">
        <v>1</v>
      </c>
    </row>
    <row r="14" spans="2:2">
      <c r="B14" s="23" t="s">
        <v>2</v>
      </c>
    </row>
    <row r="15" spans="2:2">
      <c r="B15" s="23" t="s">
        <v>3</v>
      </c>
    </row>
    <row r="18" spans="1:1">
      <c r="A18" s="23" t="s">
        <v>4</v>
      </c>
    </row>
    <row r="19" ht="15" spans="3:3">
      <c r="C19" s="28"/>
    </row>
    <row r="20" ht="25.5" customHeight="1" spans="1:7">
      <c r="A20" s="29" t="s">
        <v>6</v>
      </c>
      <c r="B20" s="29" t="s">
        <v>7</v>
      </c>
      <c r="C20" s="29" t="s">
        <v>8</v>
      </c>
      <c r="D20" s="29" t="s">
        <v>9</v>
      </c>
      <c r="E20" s="30" t="s">
        <v>10</v>
      </c>
      <c r="F20" s="31"/>
      <c r="G20" s="32" t="s">
        <v>11</v>
      </c>
    </row>
    <row r="21" spans="1:7">
      <c r="A21" s="33">
        <v>2</v>
      </c>
      <c r="B21" s="33" t="s">
        <v>12</v>
      </c>
      <c r="C21" s="70" t="s">
        <v>70</v>
      </c>
      <c r="D21" s="71">
        <v>32995</v>
      </c>
      <c r="E21" s="37">
        <f>(D21*0.78)-4000</f>
        <v>21736.1</v>
      </c>
      <c r="F21" s="33" t="s">
        <v>14</v>
      </c>
      <c r="G21" s="72">
        <f>E21*A21</f>
        <v>43472.2</v>
      </c>
    </row>
    <row r="22" spans="1:7">
      <c r="A22" s="39"/>
      <c r="B22" s="39"/>
      <c r="C22" s="73" t="s">
        <v>15</v>
      </c>
      <c r="D22" s="74"/>
      <c r="E22" s="43"/>
      <c r="F22" s="39"/>
      <c r="G22" s="75"/>
    </row>
    <row r="23" ht="15" spans="1:7">
      <c r="A23" s="14"/>
      <c r="B23" s="14"/>
      <c r="C23" s="76" t="s">
        <v>71</v>
      </c>
      <c r="D23" s="13"/>
      <c r="E23" s="48"/>
      <c r="F23" s="14"/>
      <c r="G23" s="77"/>
    </row>
    <row r="24" s="23" customFormat="1" ht="17.25" spans="1:7">
      <c r="A24" s="56" t="s">
        <v>20</v>
      </c>
      <c r="B24" s="57"/>
      <c r="C24" s="57"/>
      <c r="D24" s="58"/>
      <c r="E24" s="59"/>
      <c r="F24" s="60" t="s">
        <v>14</v>
      </c>
      <c r="G24" s="61">
        <f>SUM(G21:G23)</f>
        <v>43472.2</v>
      </c>
    </row>
    <row r="25" s="23" customFormat="1" ht="15" spans="1:7">
      <c r="A25" s="78" t="s">
        <v>198</v>
      </c>
      <c r="B25" s="79"/>
      <c r="C25" s="80"/>
      <c r="D25" s="81"/>
      <c r="E25" s="82"/>
      <c r="F25" s="83" t="s">
        <v>14</v>
      </c>
      <c r="G25" s="84">
        <v>23500</v>
      </c>
    </row>
    <row r="26" s="23" customFormat="1" ht="17.25" spans="1:7">
      <c r="A26" s="56" t="s">
        <v>23</v>
      </c>
      <c r="B26" s="57"/>
      <c r="C26" s="57"/>
      <c r="D26" s="58"/>
      <c r="E26" s="59"/>
      <c r="F26" s="120" t="s">
        <v>14</v>
      </c>
      <c r="G26" s="61">
        <f>SUM(G24:G25)</f>
        <v>66972.2</v>
      </c>
    </row>
    <row r="27" spans="1:7">
      <c r="A27" s="91"/>
      <c r="B27" s="91"/>
      <c r="C27" s="91"/>
      <c r="D27" s="91"/>
      <c r="E27" s="91"/>
      <c r="F27" s="92"/>
      <c r="G27" s="93"/>
    </row>
    <row r="28" spans="1:1">
      <c r="A28" s="23" t="s">
        <v>30</v>
      </c>
    </row>
    <row r="29" spans="2:2">
      <c r="B29" s="23" t="s">
        <v>31</v>
      </c>
    </row>
    <row r="31" spans="1:1">
      <c r="A31" s="23" t="s">
        <v>32</v>
      </c>
    </row>
    <row r="32" s="23" customFormat="1" spans="2:2">
      <c r="B32" s="1" t="s">
        <v>33</v>
      </c>
    </row>
    <row r="33" s="25" customFormat="1"/>
    <row r="34" s="1" customFormat="1" spans="1:7">
      <c r="A34" s="23" t="s">
        <v>34</v>
      </c>
      <c r="B34" s="23"/>
      <c r="C34" s="23"/>
      <c r="D34" s="23"/>
      <c r="E34" s="23"/>
      <c r="F34" s="23"/>
      <c r="G34" s="23"/>
    </row>
    <row r="35" spans="2:2">
      <c r="B35" s="23" t="s">
        <v>35</v>
      </c>
    </row>
    <row r="36" spans="2:2">
      <c r="B36" s="24" t="s">
        <v>36</v>
      </c>
    </row>
    <row r="37" spans="2:2">
      <c r="B37" s="24" t="s">
        <v>37</v>
      </c>
    </row>
    <row r="39" spans="2:2">
      <c r="B39" s="23" t="s">
        <v>38</v>
      </c>
    </row>
    <row r="41" spans="2:2">
      <c r="B41" s="23" t="s">
        <v>39</v>
      </c>
    </row>
    <row r="46" spans="2:2">
      <c r="B46" s="28"/>
    </row>
    <row r="48" spans="1:1">
      <c r="A48" s="23" t="s">
        <v>40</v>
      </c>
    </row>
    <row r="51" spans="1:1">
      <c r="A51" s="23" t="s">
        <v>41</v>
      </c>
    </row>
    <row r="52" spans="1:1">
      <c r="A52" s="23" t="s">
        <v>42</v>
      </c>
    </row>
    <row r="55" spans="1:4">
      <c r="A55" s="23" t="s">
        <v>43</v>
      </c>
      <c r="D55" s="23" t="s">
        <v>44</v>
      </c>
    </row>
    <row r="58" spans="1:4">
      <c r="A58" s="23" t="s">
        <v>45</v>
      </c>
      <c r="D58" s="23" t="s">
        <v>46</v>
      </c>
    </row>
    <row r="59" spans="1:4">
      <c r="A59" s="23" t="s">
        <v>47</v>
      </c>
      <c r="D59" s="23" t="s">
        <v>48</v>
      </c>
    </row>
    <row r="65" spans="1:5">
      <c r="A65" s="1" t="s">
        <v>183</v>
      </c>
      <c r="D65" s="23" t="s">
        <v>50</v>
      </c>
      <c r="E65" s="23" t="s">
        <v>51</v>
      </c>
    </row>
    <row r="66" spans="1:5">
      <c r="A66" s="23" t="s">
        <v>199</v>
      </c>
      <c r="E66" s="23" t="s">
        <v>53</v>
      </c>
    </row>
  </sheetData>
  <mergeCells count="9">
    <mergeCell ref="A4:B4"/>
    <mergeCell ref="A24:E24"/>
    <mergeCell ref="A26:E26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zoomScaleSheetLayoutView="60" workbookViewId="0">
      <selection activeCell="E21" sqref="E21:E23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8.4285714285714" style="23" customWidth="1"/>
    <col min="4" max="4" width="12.552380952381" style="23" customWidth="1"/>
    <col min="5" max="5" width="16.104761904761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6">
        <v>45694</v>
      </c>
      <c r="B4" s="26"/>
    </row>
    <row r="5" spans="1:2">
      <c r="A5" s="27"/>
      <c r="B5" s="27"/>
    </row>
    <row r="6" spans="1:2">
      <c r="A6" s="27"/>
      <c r="B6" s="27"/>
    </row>
    <row r="7" spans="1:2">
      <c r="A7" s="27" t="s">
        <v>171</v>
      </c>
      <c r="B7" s="27"/>
    </row>
    <row r="8" spans="1:1">
      <c r="A8" s="27" t="s">
        <v>172</v>
      </c>
    </row>
    <row r="9" spans="1:1">
      <c r="A9" s="27" t="s">
        <v>173</v>
      </c>
    </row>
    <row r="12" spans="1:1">
      <c r="A12" s="23" t="s">
        <v>1</v>
      </c>
    </row>
    <row r="14" spans="2:2">
      <c r="B14" s="23" t="s">
        <v>2</v>
      </c>
    </row>
    <row r="15" spans="2:2">
      <c r="B15" s="23" t="s">
        <v>3</v>
      </c>
    </row>
    <row r="18" spans="1:1">
      <c r="A18" s="23" t="s">
        <v>4</v>
      </c>
    </row>
    <row r="19" ht="15" spans="3:3">
      <c r="C19" s="28"/>
    </row>
    <row r="20" ht="25.5" customHeight="1" spans="1:7">
      <c r="A20" s="29" t="s">
        <v>6</v>
      </c>
      <c r="B20" s="29" t="s">
        <v>7</v>
      </c>
      <c r="C20" s="29" t="s">
        <v>8</v>
      </c>
      <c r="D20" s="29" t="s">
        <v>9</v>
      </c>
      <c r="E20" s="30" t="s">
        <v>10</v>
      </c>
      <c r="F20" s="31"/>
      <c r="G20" s="32" t="s">
        <v>11</v>
      </c>
    </row>
    <row r="21" spans="1:7">
      <c r="A21" s="33">
        <v>1</v>
      </c>
      <c r="B21" s="33" t="s">
        <v>12</v>
      </c>
      <c r="C21" s="70" t="s">
        <v>73</v>
      </c>
      <c r="D21" s="71">
        <v>42595</v>
      </c>
      <c r="E21" s="37">
        <f>(D21*0.78)-7000</f>
        <v>26224.1</v>
      </c>
      <c r="F21" s="33" t="s">
        <v>14</v>
      </c>
      <c r="G21" s="72">
        <f>E21*A21</f>
        <v>26224.1</v>
      </c>
    </row>
    <row r="22" spans="1:7">
      <c r="A22" s="39"/>
      <c r="B22" s="39"/>
      <c r="C22" s="73" t="s">
        <v>26</v>
      </c>
      <c r="D22" s="74"/>
      <c r="E22" s="43"/>
      <c r="F22" s="39"/>
      <c r="G22" s="75"/>
    </row>
    <row r="23" ht="15" spans="1:7">
      <c r="A23" s="14"/>
      <c r="B23" s="14"/>
      <c r="C23" s="76" t="s">
        <v>74</v>
      </c>
      <c r="D23" s="13"/>
      <c r="E23" s="48"/>
      <c r="F23" s="14"/>
      <c r="G23" s="77"/>
    </row>
    <row r="24" s="23" customFormat="1" ht="17.25" spans="1:7">
      <c r="A24" s="56" t="s">
        <v>20</v>
      </c>
      <c r="B24" s="57"/>
      <c r="C24" s="57"/>
      <c r="D24" s="58"/>
      <c r="E24" s="59"/>
      <c r="F24" s="60" t="s">
        <v>14</v>
      </c>
      <c r="G24" s="61">
        <f>SUM(G21:G23)</f>
        <v>26224.1</v>
      </c>
    </row>
    <row r="25" s="23" customFormat="1" ht="15" spans="1:7">
      <c r="A25" s="78" t="s">
        <v>21</v>
      </c>
      <c r="B25" s="79"/>
      <c r="C25" s="80"/>
      <c r="D25" s="81"/>
      <c r="E25" s="82"/>
      <c r="F25" s="83" t="s">
        <v>14</v>
      </c>
      <c r="G25" s="84">
        <v>10075</v>
      </c>
    </row>
    <row r="26" s="23" customFormat="1" ht="15" spans="1:7">
      <c r="A26" s="50" t="s">
        <v>22</v>
      </c>
      <c r="B26" s="51"/>
      <c r="C26" s="51"/>
      <c r="D26" s="52"/>
      <c r="E26" s="53"/>
      <c r="F26" s="54" t="s">
        <v>14</v>
      </c>
      <c r="G26" s="55">
        <v>600</v>
      </c>
    </row>
    <row r="27" s="23" customFormat="1" ht="17.25" spans="1:7">
      <c r="A27" s="56" t="s">
        <v>23</v>
      </c>
      <c r="B27" s="57"/>
      <c r="C27" s="57"/>
      <c r="D27" s="58"/>
      <c r="E27" s="59"/>
      <c r="F27" s="120" t="s">
        <v>14</v>
      </c>
      <c r="G27" s="61">
        <f>SUM(G24:G26)</f>
        <v>36899.1</v>
      </c>
    </row>
    <row r="28" spans="1:7">
      <c r="A28" s="91"/>
      <c r="B28" s="91"/>
      <c r="C28" s="91"/>
      <c r="D28" s="91"/>
      <c r="E28" s="91"/>
      <c r="F28" s="92"/>
      <c r="G28" s="93"/>
    </row>
    <row r="29" spans="1:1">
      <c r="A29" s="23" t="s">
        <v>30</v>
      </c>
    </row>
    <row r="30" spans="2:2">
      <c r="B30" s="23" t="s">
        <v>31</v>
      </c>
    </row>
    <row r="32" spans="1:1">
      <c r="A32" s="23" t="s">
        <v>32</v>
      </c>
    </row>
    <row r="33" s="23" customFormat="1" spans="2:2">
      <c r="B33" s="1" t="s">
        <v>33</v>
      </c>
    </row>
    <row r="34" s="25" customFormat="1"/>
    <row r="35" s="1" customFormat="1" spans="1:7">
      <c r="A35" s="23" t="s">
        <v>34</v>
      </c>
      <c r="B35" s="23"/>
      <c r="C35" s="23"/>
      <c r="D35" s="23"/>
      <c r="E35" s="23"/>
      <c r="F35" s="23"/>
      <c r="G35" s="23"/>
    </row>
    <row r="36" spans="2:2">
      <c r="B36" s="23" t="s">
        <v>35</v>
      </c>
    </row>
    <row r="37" spans="2:2">
      <c r="B37" s="24" t="s">
        <v>174</v>
      </c>
    </row>
    <row r="38" spans="2:2">
      <c r="B38" s="24"/>
    </row>
    <row r="40" spans="2:2">
      <c r="B40" s="23" t="s">
        <v>38</v>
      </c>
    </row>
    <row r="42" spans="2:2">
      <c r="B42" s="23" t="s">
        <v>39</v>
      </c>
    </row>
    <row r="47" spans="2:2">
      <c r="B47" s="28"/>
    </row>
    <row r="49" spans="1:1">
      <c r="A49" s="23" t="s">
        <v>40</v>
      </c>
    </row>
    <row r="52" spans="1:1">
      <c r="A52" s="23" t="s">
        <v>41</v>
      </c>
    </row>
    <row r="53" spans="1:1">
      <c r="A53" s="23" t="s">
        <v>42</v>
      </c>
    </row>
    <row r="56" spans="1:4">
      <c r="A56" s="23" t="s">
        <v>43</v>
      </c>
      <c r="D56" s="23" t="s">
        <v>44</v>
      </c>
    </row>
    <row r="59" spans="1:4">
      <c r="A59" s="23" t="s">
        <v>45</v>
      </c>
      <c r="D59" s="23" t="s">
        <v>46</v>
      </c>
    </row>
    <row r="60" spans="1:4">
      <c r="A60" s="23" t="s">
        <v>47</v>
      </c>
      <c r="D60" s="23" t="s">
        <v>48</v>
      </c>
    </row>
    <row r="66" spans="1:5">
      <c r="A66" s="1" t="s">
        <v>193</v>
      </c>
      <c r="D66" s="23" t="s">
        <v>50</v>
      </c>
      <c r="E66" s="23" t="s">
        <v>51</v>
      </c>
    </row>
    <row r="67" spans="1:5">
      <c r="A67" s="23" t="s">
        <v>200</v>
      </c>
      <c r="E67" s="23" t="s">
        <v>53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3"/>
  <sheetViews>
    <sheetView workbookViewId="0">
      <selection activeCell="J23" sqref="J23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26">
        <v>45694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201</v>
      </c>
    </row>
    <row r="10" spans="1:1">
      <c r="A10" s="1" t="s">
        <v>1</v>
      </c>
    </row>
    <row r="12" spans="2:2">
      <c r="B12" s="1" t="s">
        <v>2</v>
      </c>
    </row>
    <row r="13" spans="2:2">
      <c r="B13" s="1" t="s">
        <v>3</v>
      </c>
    </row>
    <row r="16" spans="1:1">
      <c r="A16" s="1" t="s">
        <v>56</v>
      </c>
    </row>
    <row r="17" ht="15" spans="3:3">
      <c r="C17" s="24"/>
    </row>
    <row r="18" ht="25.5" customHeight="1" spans="1:7">
      <c r="A18" s="66" t="s">
        <v>6</v>
      </c>
      <c r="B18" s="66" t="s">
        <v>7</v>
      </c>
      <c r="C18" s="66" t="s">
        <v>8</v>
      </c>
      <c r="D18" s="66" t="s">
        <v>9</v>
      </c>
      <c r="E18" s="67" t="s">
        <v>10</v>
      </c>
      <c r="F18" s="68"/>
      <c r="G18" s="69" t="s">
        <v>11</v>
      </c>
    </row>
    <row r="19" spans="1:7">
      <c r="A19" s="101">
        <v>2</v>
      </c>
      <c r="B19" s="121" t="s">
        <v>12</v>
      </c>
      <c r="C19" s="115" t="s">
        <v>202</v>
      </c>
      <c r="D19" s="122">
        <v>20995</v>
      </c>
      <c r="E19" s="104">
        <f>(D19*0.75)</f>
        <v>15746.25</v>
      </c>
      <c r="F19" s="101" t="s">
        <v>14</v>
      </c>
      <c r="G19" s="123">
        <f>E19*A19</f>
        <v>31492.5</v>
      </c>
    </row>
    <row r="20" spans="1:7">
      <c r="A20" s="106"/>
      <c r="B20" s="124"/>
      <c r="C20" s="114" t="s">
        <v>203</v>
      </c>
      <c r="D20" s="125"/>
      <c r="E20" s="109"/>
      <c r="F20" s="106"/>
      <c r="G20" s="126"/>
    </row>
    <row r="21" spans="1:7">
      <c r="A21" s="106"/>
      <c r="B21" s="124"/>
      <c r="C21" s="114" t="s">
        <v>204</v>
      </c>
      <c r="D21" s="125"/>
      <c r="E21" s="109"/>
      <c r="F21" s="106"/>
      <c r="G21" s="126"/>
    </row>
    <row r="22" ht="15" spans="1:7">
      <c r="A22" s="83"/>
      <c r="B22" s="127"/>
      <c r="C22" s="46" t="s">
        <v>205</v>
      </c>
      <c r="D22" s="125"/>
      <c r="E22" s="109"/>
      <c r="F22" s="106"/>
      <c r="G22" s="126"/>
    </row>
    <row r="23" ht="15" spans="1:7">
      <c r="A23" s="4" t="s">
        <v>22</v>
      </c>
      <c r="B23" s="16"/>
      <c r="C23" s="16"/>
      <c r="D23" s="5"/>
      <c r="E23" s="6"/>
      <c r="F23" s="17" t="s">
        <v>14</v>
      </c>
      <c r="G23" s="8">
        <v>600</v>
      </c>
    </row>
    <row r="24" ht="17.25" spans="1:7">
      <c r="A24" s="95" t="s">
        <v>20</v>
      </c>
      <c r="B24" s="96"/>
      <c r="C24" s="96"/>
      <c r="D24" s="97"/>
      <c r="E24" s="98"/>
      <c r="F24" s="85" t="s">
        <v>14</v>
      </c>
      <c r="G24" s="86">
        <f>SUM(G19:G23)</f>
        <v>32092.5</v>
      </c>
    </row>
    <row r="25" ht="16.5" spans="1:7">
      <c r="A25" s="87"/>
      <c r="B25" s="87"/>
      <c r="C25" s="87"/>
      <c r="D25" s="87"/>
      <c r="E25" s="87"/>
      <c r="F25" s="88"/>
      <c r="G25" s="89"/>
    </row>
    <row r="26" spans="1:1">
      <c r="A26" s="1" t="s">
        <v>30</v>
      </c>
    </row>
    <row r="27" spans="2:2">
      <c r="B27" s="1" t="s">
        <v>31</v>
      </c>
    </row>
    <row r="29" spans="1:1">
      <c r="A29" s="1" t="s">
        <v>32</v>
      </c>
    </row>
    <row r="30" customFormat="1" ht="15" spans="2:2">
      <c r="B30" s="1" t="s">
        <v>206</v>
      </c>
    </row>
    <row r="31" s="2" customFormat="1" spans="2:2">
      <c r="B31" s="1"/>
    </row>
    <row r="32" spans="1:1">
      <c r="A32" s="1" t="s">
        <v>34</v>
      </c>
    </row>
    <row r="33" spans="2:2">
      <c r="B33" s="1" t="s">
        <v>35</v>
      </c>
    </row>
    <row r="34" s="2" customFormat="1" spans="2:2">
      <c r="B34" s="24"/>
    </row>
    <row r="35" spans="2:2">
      <c r="B35" s="1" t="s">
        <v>38</v>
      </c>
    </row>
    <row r="37" spans="2:2">
      <c r="B37" s="1" t="s">
        <v>39</v>
      </c>
    </row>
    <row r="45" spans="1:1">
      <c r="A45" s="1" t="s">
        <v>40</v>
      </c>
    </row>
    <row r="48" spans="1:1">
      <c r="A48" s="1" t="s">
        <v>41</v>
      </c>
    </row>
    <row r="49" spans="1:1">
      <c r="A49" s="1" t="s">
        <v>42</v>
      </c>
    </row>
    <row r="52" spans="1:4">
      <c r="A52" s="1" t="s">
        <v>101</v>
      </c>
      <c r="D52" s="1" t="s">
        <v>44</v>
      </c>
    </row>
    <row r="55" spans="1:4">
      <c r="A55" s="1" t="s">
        <v>45</v>
      </c>
      <c r="D55" s="1" t="s">
        <v>46</v>
      </c>
    </row>
    <row r="56" spans="1:4">
      <c r="A56" s="1" t="s">
        <v>47</v>
      </c>
      <c r="D56" s="1" t="s">
        <v>48</v>
      </c>
    </row>
    <row r="62" spans="1:5">
      <c r="A62" s="1" t="s">
        <v>207</v>
      </c>
      <c r="D62" s="1" t="s">
        <v>50</v>
      </c>
      <c r="E62" s="1" t="s">
        <v>51</v>
      </c>
    </row>
    <row r="63" spans="1:5">
      <c r="A63" s="1" t="s">
        <v>208</v>
      </c>
      <c r="E63" s="1" t="s">
        <v>53</v>
      </c>
    </row>
  </sheetData>
  <mergeCells count="9">
    <mergeCell ref="A4:B4"/>
    <mergeCell ref="A23:E23"/>
    <mergeCell ref="A24:E24"/>
    <mergeCell ref="A19:A22"/>
    <mergeCell ref="B19:B22"/>
    <mergeCell ref="D19:D22"/>
    <mergeCell ref="E19:E22"/>
    <mergeCell ref="F19:F22"/>
    <mergeCell ref="G19:G22"/>
  </mergeCells>
  <pageMargins left="0.393055555555556" right="0.17" top="0.84" bottom="0.590277777777778" header="0.5" footer="0.196527777777778"/>
  <pageSetup paperSize="1" scale="77" orientation="portrait" horizontalDpi="120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3"/>
  <sheetViews>
    <sheetView topLeftCell="A14" workbookViewId="0">
      <selection activeCell="A72" sqref="A72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49.7142857142857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5714285714286" style="1" customWidth="1"/>
    <col min="8" max="16384" width="9.1047619047619" style="1"/>
  </cols>
  <sheetData>
    <row r="4" spans="1:2">
      <c r="A4" s="26">
        <v>45691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54</v>
      </c>
      <c r="B7" s="26"/>
    </row>
    <row r="8" spans="1:1">
      <c r="A8" s="26" t="s">
        <v>55</v>
      </c>
    </row>
    <row r="11" spans="1:1">
      <c r="A11" s="1" t="s">
        <v>1</v>
      </c>
    </row>
    <row r="13" spans="2:2">
      <c r="B13" s="1" t="s">
        <v>2</v>
      </c>
    </row>
    <row r="14" spans="2:2">
      <c r="B14" s="1" t="s">
        <v>3</v>
      </c>
    </row>
    <row r="17" spans="1:1">
      <c r="A17" s="1" t="s">
        <v>56</v>
      </c>
    </row>
    <row r="18" ht="15" spans="3:3">
      <c r="C18" s="24" t="s">
        <v>5</v>
      </c>
    </row>
    <row r="19" ht="25.5" customHeight="1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spans="1:7">
      <c r="A20" s="33">
        <v>14</v>
      </c>
      <c r="B20" s="33" t="s">
        <v>12</v>
      </c>
      <c r="C20" s="70" t="s">
        <v>17</v>
      </c>
      <c r="D20" s="71">
        <v>49995</v>
      </c>
      <c r="E20" s="37">
        <f>(D20*0.8)</f>
        <v>39996</v>
      </c>
      <c r="F20" s="33" t="s">
        <v>14</v>
      </c>
      <c r="G20" s="72">
        <f>E20*A20</f>
        <v>559944</v>
      </c>
    </row>
    <row r="21" spans="1:7">
      <c r="A21" s="39"/>
      <c r="B21" s="39"/>
      <c r="C21" s="73" t="s">
        <v>18</v>
      </c>
      <c r="D21" s="74"/>
      <c r="E21" s="43"/>
      <c r="F21" s="39"/>
      <c r="G21" s="75"/>
    </row>
    <row r="22" ht="15" spans="1:7">
      <c r="A22" s="14"/>
      <c r="B22" s="14"/>
      <c r="C22" s="76" t="s">
        <v>19</v>
      </c>
      <c r="D22" s="13"/>
      <c r="E22" s="48"/>
      <c r="F22" s="14"/>
      <c r="G22" s="77"/>
    </row>
    <row r="23" ht="15" spans="1:7">
      <c r="A23" s="4" t="s">
        <v>22</v>
      </c>
      <c r="B23" s="16"/>
      <c r="C23" s="16"/>
      <c r="D23" s="5"/>
      <c r="E23" s="6"/>
      <c r="F23" s="17" t="s">
        <v>14</v>
      </c>
      <c r="G23" s="8">
        <v>600</v>
      </c>
    </row>
    <row r="24" ht="17.25" spans="1:7">
      <c r="A24" s="95" t="s">
        <v>20</v>
      </c>
      <c r="B24" s="96"/>
      <c r="C24" s="96"/>
      <c r="D24" s="97"/>
      <c r="E24" s="98"/>
      <c r="F24" s="85" t="s">
        <v>14</v>
      </c>
      <c r="G24" s="86">
        <f>SUM(G20:G23)</f>
        <v>560544</v>
      </c>
    </row>
    <row r="25" ht="16.5" spans="1:7">
      <c r="A25" s="87"/>
      <c r="B25" s="87"/>
      <c r="C25" s="87"/>
      <c r="D25" s="87"/>
      <c r="E25" s="87"/>
      <c r="F25" s="88"/>
      <c r="G25" s="89"/>
    </row>
    <row r="26" ht="15" spans="3:3">
      <c r="C26" s="24" t="s">
        <v>24</v>
      </c>
    </row>
    <row r="27" ht="25.5" customHeight="1" spans="1:7">
      <c r="A27" s="66" t="s">
        <v>6</v>
      </c>
      <c r="B27" s="66" t="s">
        <v>7</v>
      </c>
      <c r="C27" s="66" t="s">
        <v>8</v>
      </c>
      <c r="D27" s="66" t="s">
        <v>9</v>
      </c>
      <c r="E27" s="67" t="s">
        <v>10</v>
      </c>
      <c r="F27" s="68"/>
      <c r="G27" s="69" t="s">
        <v>11</v>
      </c>
    </row>
    <row r="28" spans="1:7">
      <c r="A28" s="33">
        <v>14</v>
      </c>
      <c r="B28" s="33" t="s">
        <v>12</v>
      </c>
      <c r="C28" s="70" t="s">
        <v>28</v>
      </c>
      <c r="D28" s="71">
        <v>68995</v>
      </c>
      <c r="E28" s="37">
        <f>(D28*0.8)</f>
        <v>55196</v>
      </c>
      <c r="F28" s="33" t="s">
        <v>14</v>
      </c>
      <c r="G28" s="72">
        <f>E28*A28</f>
        <v>772744</v>
      </c>
    </row>
    <row r="29" spans="1:7">
      <c r="A29" s="39"/>
      <c r="B29" s="39"/>
      <c r="C29" s="73" t="s">
        <v>26</v>
      </c>
      <c r="D29" s="74"/>
      <c r="E29" s="43"/>
      <c r="F29" s="39"/>
      <c r="G29" s="75"/>
    </row>
    <row r="30" ht="15" spans="1:7">
      <c r="A30" s="14"/>
      <c r="B30" s="14"/>
      <c r="C30" s="76" t="s">
        <v>29</v>
      </c>
      <c r="D30" s="13"/>
      <c r="E30" s="48"/>
      <c r="F30" s="14"/>
      <c r="G30" s="77"/>
    </row>
    <row r="31" ht="15" spans="1:7">
      <c r="A31" s="4" t="s">
        <v>22</v>
      </c>
      <c r="B31" s="16"/>
      <c r="C31" s="16"/>
      <c r="D31" s="5"/>
      <c r="E31" s="6"/>
      <c r="F31" s="17" t="s">
        <v>14</v>
      </c>
      <c r="G31" s="8">
        <v>600</v>
      </c>
    </row>
    <row r="32" ht="17.25" spans="1:7">
      <c r="A32" s="95" t="s">
        <v>20</v>
      </c>
      <c r="B32" s="96"/>
      <c r="C32" s="96"/>
      <c r="D32" s="97"/>
      <c r="E32" s="98"/>
      <c r="F32" s="85" t="s">
        <v>14</v>
      </c>
      <c r="G32" s="86">
        <f>SUM(G28:G31)</f>
        <v>773344</v>
      </c>
    </row>
    <row r="33" ht="16.5" spans="1:7">
      <c r="A33" s="87"/>
      <c r="B33" s="87"/>
      <c r="C33" s="87"/>
      <c r="D33" s="87"/>
      <c r="E33" s="87"/>
      <c r="F33" s="88"/>
      <c r="G33" s="89"/>
    </row>
    <row r="34" spans="1:1">
      <c r="A34" s="1" t="s">
        <v>30</v>
      </c>
    </row>
    <row r="35" spans="2:2">
      <c r="B35" s="1" t="s">
        <v>31</v>
      </c>
    </row>
    <row r="37" spans="1:1">
      <c r="A37" s="1" t="s">
        <v>57</v>
      </c>
    </row>
    <row r="38" s="2" customFormat="1" spans="2:2">
      <c r="B38" s="1" t="s">
        <v>58</v>
      </c>
    </row>
    <row r="39" s="2" customFormat="1" spans="2:2">
      <c r="B39" s="1" t="s">
        <v>59</v>
      </c>
    </row>
    <row r="40" s="2" customFormat="1" spans="2:2">
      <c r="B40" s="1" t="s">
        <v>60</v>
      </c>
    </row>
    <row r="41" s="2" customFormat="1" spans="2:2">
      <c r="B41" s="118"/>
    </row>
    <row r="42" spans="1:1">
      <c r="A42" s="1" t="s">
        <v>32</v>
      </c>
    </row>
    <row r="43" s="2" customFormat="1" spans="2:2">
      <c r="B43" s="1" t="s">
        <v>33</v>
      </c>
    </row>
    <row r="44" s="2" customFormat="1"/>
    <row r="45" spans="1:1">
      <c r="A45" s="1" t="s">
        <v>34</v>
      </c>
    </row>
    <row r="46" spans="2:2">
      <c r="B46" s="1" t="s">
        <v>35</v>
      </c>
    </row>
    <row r="48" spans="2:2">
      <c r="B48" s="1" t="s">
        <v>38</v>
      </c>
    </row>
    <row r="50" spans="2:2">
      <c r="B50" s="1" t="s">
        <v>39</v>
      </c>
    </row>
    <row r="56" spans="1:1">
      <c r="A56" s="1" t="s">
        <v>40</v>
      </c>
    </row>
    <row r="59" spans="1:1">
      <c r="A59" s="1" t="s">
        <v>41</v>
      </c>
    </row>
    <row r="60" spans="1:1">
      <c r="A60" s="1" t="s">
        <v>42</v>
      </c>
    </row>
    <row r="63" spans="1:4">
      <c r="A63" s="1" t="s">
        <v>43</v>
      </c>
      <c r="D63" s="1" t="s">
        <v>44</v>
      </c>
    </row>
    <row r="66" spans="1:4">
      <c r="A66" s="1" t="s">
        <v>45</v>
      </c>
      <c r="D66" s="1" t="s">
        <v>46</v>
      </c>
    </row>
    <row r="67" spans="1:4">
      <c r="A67" s="1" t="s">
        <v>47</v>
      </c>
      <c r="D67" s="1" t="s">
        <v>48</v>
      </c>
    </row>
    <row r="72" spans="1:5">
      <c r="A72" s="1" t="s">
        <v>61</v>
      </c>
      <c r="D72" s="1" t="s">
        <v>50</v>
      </c>
      <c r="E72" s="1" t="s">
        <v>51</v>
      </c>
    </row>
    <row r="73" spans="1:5">
      <c r="A73" s="1" t="s">
        <v>62</v>
      </c>
      <c r="E73" s="1" t="s">
        <v>53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  <rowBreaks count="1" manualBreakCount="1">
    <brk id="7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topLeftCell="A3" workbookViewId="0">
      <selection activeCell="G27" sqref="G27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26">
        <v>45695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209</v>
      </c>
    </row>
    <row r="10" spans="1:1">
      <c r="A10" s="1" t="s">
        <v>1</v>
      </c>
    </row>
    <row r="12" spans="2:2">
      <c r="B12" s="1" t="s">
        <v>2</v>
      </c>
    </row>
    <row r="13" spans="2:2">
      <c r="B13" s="1" t="s">
        <v>3</v>
      </c>
    </row>
    <row r="16" spans="1:1">
      <c r="A16" s="1" t="s">
        <v>56</v>
      </c>
    </row>
    <row r="17" ht="15" spans="3:3">
      <c r="C17" s="24"/>
    </row>
    <row r="18" ht="25.5" customHeight="1" spans="1:7">
      <c r="A18" s="66" t="s">
        <v>6</v>
      </c>
      <c r="B18" s="66" t="s">
        <v>7</v>
      </c>
      <c r="C18" s="66" t="s">
        <v>8</v>
      </c>
      <c r="D18" s="66" t="s">
        <v>9</v>
      </c>
      <c r="E18" s="67" t="s">
        <v>10</v>
      </c>
      <c r="F18" s="68"/>
      <c r="G18" s="69" t="s">
        <v>11</v>
      </c>
    </row>
    <row r="19" spans="1:7">
      <c r="A19" s="101">
        <v>2</v>
      </c>
      <c r="B19" s="121" t="s">
        <v>12</v>
      </c>
      <c r="C19" s="115" t="s">
        <v>210</v>
      </c>
      <c r="D19" s="122">
        <v>15995</v>
      </c>
      <c r="E19" s="104">
        <f>(D19*0.78)</f>
        <v>12476.1</v>
      </c>
      <c r="F19" s="101" t="s">
        <v>14</v>
      </c>
      <c r="G19" s="123">
        <f>E19*A19</f>
        <v>24952.2</v>
      </c>
    </row>
    <row r="20" spans="1:7">
      <c r="A20" s="106"/>
      <c r="B20" s="124"/>
      <c r="C20" s="114" t="s">
        <v>211</v>
      </c>
      <c r="D20" s="125"/>
      <c r="E20" s="109"/>
      <c r="F20" s="106"/>
      <c r="G20" s="126"/>
    </row>
    <row r="21" ht="15" spans="1:7">
      <c r="A21" s="83"/>
      <c r="B21" s="127"/>
      <c r="C21" s="114" t="s">
        <v>212</v>
      </c>
      <c r="D21" s="125"/>
      <c r="E21" s="109"/>
      <c r="F21" s="106"/>
      <c r="G21" s="126"/>
    </row>
    <row r="22" spans="1:7">
      <c r="A22" s="101">
        <v>1</v>
      </c>
      <c r="B22" s="121" t="s">
        <v>12</v>
      </c>
      <c r="C22" s="115" t="s">
        <v>213</v>
      </c>
      <c r="D22" s="122">
        <v>79995</v>
      </c>
      <c r="E22" s="104">
        <f>(D22*0.78)</f>
        <v>62396.1</v>
      </c>
      <c r="F22" s="101" t="s">
        <v>14</v>
      </c>
      <c r="G22" s="123">
        <f>E22*A22</f>
        <v>62396.1</v>
      </c>
    </row>
    <row r="23" spans="1:7">
      <c r="A23" s="106"/>
      <c r="B23" s="124"/>
      <c r="C23" s="114" t="s">
        <v>211</v>
      </c>
      <c r="D23" s="125"/>
      <c r="E23" s="109"/>
      <c r="F23" s="106"/>
      <c r="G23" s="126"/>
    </row>
    <row r="24" ht="15" spans="1:7">
      <c r="A24" s="83"/>
      <c r="B24" s="127"/>
      <c r="C24" s="46" t="s">
        <v>214</v>
      </c>
      <c r="D24" s="125"/>
      <c r="E24" s="109"/>
      <c r="F24" s="106"/>
      <c r="G24" s="126"/>
    </row>
    <row r="25" ht="15" spans="1:7">
      <c r="A25" s="4" t="s">
        <v>22</v>
      </c>
      <c r="B25" s="16"/>
      <c r="C25" s="16"/>
      <c r="D25" s="5"/>
      <c r="E25" s="6"/>
      <c r="F25" s="17" t="s">
        <v>14</v>
      </c>
      <c r="G25" s="8">
        <v>600</v>
      </c>
    </row>
    <row r="26" ht="17.25" spans="1:7">
      <c r="A26" s="95" t="s">
        <v>20</v>
      </c>
      <c r="B26" s="96"/>
      <c r="C26" s="96"/>
      <c r="D26" s="97"/>
      <c r="E26" s="98"/>
      <c r="F26" s="85" t="s">
        <v>14</v>
      </c>
      <c r="G26" s="86">
        <f>SUM(G19:G25)</f>
        <v>87948.3</v>
      </c>
    </row>
    <row r="27" ht="16.5" spans="1:7">
      <c r="A27" s="87"/>
      <c r="B27" s="87"/>
      <c r="C27" s="87"/>
      <c r="D27" s="87"/>
      <c r="E27" s="87"/>
      <c r="F27" s="88"/>
      <c r="G27" s="89"/>
    </row>
    <row r="28" spans="1:1">
      <c r="A28" s="1" t="s">
        <v>30</v>
      </c>
    </row>
    <row r="29" spans="2:2">
      <c r="B29" s="1" t="s">
        <v>31</v>
      </c>
    </row>
    <row r="31" spans="1:1">
      <c r="A31" s="1" t="s">
        <v>57</v>
      </c>
    </row>
    <row r="32" spans="2:2">
      <c r="B32" s="20" t="s">
        <v>215</v>
      </c>
    </row>
    <row r="33" spans="2:2">
      <c r="B33" s="21" t="s">
        <v>216</v>
      </c>
    </row>
    <row r="34" spans="2:2">
      <c r="B34" s="22" t="s">
        <v>217</v>
      </c>
    </row>
    <row r="36" spans="1:1">
      <c r="A36" s="1" t="s">
        <v>32</v>
      </c>
    </row>
    <row r="37" customFormat="1" ht="15" spans="2:2">
      <c r="B37" s="1" t="s">
        <v>218</v>
      </c>
    </row>
    <row r="38" s="2" customFormat="1" spans="2:2">
      <c r="B38" s="1"/>
    </row>
    <row r="39" spans="1:1">
      <c r="A39" s="1" t="s">
        <v>34</v>
      </c>
    </row>
    <row r="40" spans="2:2">
      <c r="B40" s="1" t="s">
        <v>35</v>
      </c>
    </row>
    <row r="41" s="2" customFormat="1" spans="2:2">
      <c r="B41" s="24"/>
    </row>
    <row r="42" spans="2:2">
      <c r="B42" s="1" t="s">
        <v>38</v>
      </c>
    </row>
    <row r="44" spans="2:2">
      <c r="B44" s="1" t="s">
        <v>39</v>
      </c>
    </row>
    <row r="50" spans="1:1">
      <c r="A50" s="1" t="s">
        <v>40</v>
      </c>
    </row>
    <row r="53" spans="1:1">
      <c r="A53" s="1" t="s">
        <v>41</v>
      </c>
    </row>
    <row r="54" spans="1:1">
      <c r="A54" s="1" t="s">
        <v>42</v>
      </c>
    </row>
    <row r="57" spans="1:4">
      <c r="A57" s="1" t="s">
        <v>101</v>
      </c>
      <c r="D57" s="1" t="s">
        <v>44</v>
      </c>
    </row>
    <row r="60" spans="1:4">
      <c r="A60" s="1" t="s">
        <v>45</v>
      </c>
      <c r="D60" s="1" t="s">
        <v>46</v>
      </c>
    </row>
    <row r="61" spans="1:4">
      <c r="A61" s="1" t="s">
        <v>47</v>
      </c>
      <c r="D61" s="1" t="s">
        <v>48</v>
      </c>
    </row>
    <row r="66" spans="1:5">
      <c r="A66" s="1" t="s">
        <v>219</v>
      </c>
      <c r="D66" s="1" t="s">
        <v>50</v>
      </c>
      <c r="E66" s="1" t="s">
        <v>51</v>
      </c>
    </row>
    <row r="67" spans="1:5">
      <c r="A67" s="1" t="s">
        <v>220</v>
      </c>
      <c r="E67" s="1" t="s">
        <v>53</v>
      </c>
    </row>
  </sheetData>
  <mergeCells count="15">
    <mergeCell ref="A4:B4"/>
    <mergeCell ref="A25:E25"/>
    <mergeCell ref="A26:E26"/>
    <mergeCell ref="A19:A21"/>
    <mergeCell ref="A22:A24"/>
    <mergeCell ref="B19:B21"/>
    <mergeCell ref="B22:B24"/>
    <mergeCell ref="D19:D21"/>
    <mergeCell ref="D22:D24"/>
    <mergeCell ref="E19:E21"/>
    <mergeCell ref="E22:E24"/>
    <mergeCell ref="F19:F21"/>
    <mergeCell ref="F22:F24"/>
    <mergeCell ref="G19:G21"/>
    <mergeCell ref="G22:G24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8"/>
  <sheetViews>
    <sheetView workbookViewId="0">
      <selection activeCell="D11" sqref="D11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8.1428571428571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45695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221</v>
      </c>
      <c r="B7" s="26"/>
    </row>
    <row r="8" spans="1:2">
      <c r="A8" s="1" t="s">
        <v>222</v>
      </c>
      <c r="B8" s="26"/>
    </row>
    <row r="11" spans="1:1">
      <c r="A11" s="1" t="s">
        <v>1</v>
      </c>
    </row>
    <row r="13" spans="2:2">
      <c r="B13" s="1" t="s">
        <v>2</v>
      </c>
    </row>
    <row r="14" spans="2:2">
      <c r="B14" s="1" t="s">
        <v>3</v>
      </c>
    </row>
    <row r="16" spans="1:1">
      <c r="A16" s="1" t="s">
        <v>56</v>
      </c>
    </row>
    <row r="17" ht="15" spans="3:3">
      <c r="C17" s="24" t="s">
        <v>5</v>
      </c>
    </row>
    <row r="18" ht="25.5" customHeight="1" spans="1:7">
      <c r="A18" s="66" t="s">
        <v>6</v>
      </c>
      <c r="B18" s="66" t="s">
        <v>7</v>
      </c>
      <c r="C18" s="66" t="s">
        <v>8</v>
      </c>
      <c r="D18" s="66" t="s">
        <v>9</v>
      </c>
      <c r="E18" s="67" t="s">
        <v>10</v>
      </c>
      <c r="F18" s="68"/>
      <c r="G18" s="69" t="s">
        <v>11</v>
      </c>
    </row>
    <row r="19" spans="1:7">
      <c r="A19" s="33">
        <v>1</v>
      </c>
      <c r="B19" s="33" t="s">
        <v>12</v>
      </c>
      <c r="C19" s="70" t="s">
        <v>68</v>
      </c>
      <c r="D19" s="71">
        <v>29995</v>
      </c>
      <c r="E19" s="37">
        <f>(D19*0.76)-4000</f>
        <v>18796.2</v>
      </c>
      <c r="F19" s="33" t="s">
        <v>14</v>
      </c>
      <c r="G19" s="72">
        <f>E19*A19</f>
        <v>18796.2</v>
      </c>
    </row>
    <row r="20" spans="1:7">
      <c r="A20" s="39"/>
      <c r="B20" s="39"/>
      <c r="C20" s="73" t="s">
        <v>15</v>
      </c>
      <c r="D20" s="74"/>
      <c r="E20" s="43"/>
      <c r="F20" s="39"/>
      <c r="G20" s="75"/>
    </row>
    <row r="21" ht="15" spans="1:7">
      <c r="A21" s="14"/>
      <c r="B21" s="14"/>
      <c r="C21" s="76" t="s">
        <v>69</v>
      </c>
      <c r="D21" s="13"/>
      <c r="E21" s="48"/>
      <c r="F21" s="14"/>
      <c r="G21" s="77"/>
    </row>
    <row r="22" spans="1:7">
      <c r="A22" s="33">
        <v>1</v>
      </c>
      <c r="B22" s="33" t="s">
        <v>12</v>
      </c>
      <c r="C22" s="70" t="s">
        <v>13</v>
      </c>
      <c r="D22" s="71">
        <v>41995</v>
      </c>
      <c r="E22" s="37">
        <f>(D22*0.76)-4000</f>
        <v>27916.2</v>
      </c>
      <c r="F22" s="33" t="s">
        <v>14</v>
      </c>
      <c r="G22" s="72">
        <f>E22*A22</f>
        <v>27916.2</v>
      </c>
    </row>
    <row r="23" spans="1:7">
      <c r="A23" s="39"/>
      <c r="B23" s="39"/>
      <c r="C23" s="73" t="s">
        <v>15</v>
      </c>
      <c r="D23" s="74"/>
      <c r="E23" s="43"/>
      <c r="F23" s="39"/>
      <c r="G23" s="75"/>
    </row>
    <row r="24" ht="15" spans="1:7">
      <c r="A24" s="14"/>
      <c r="B24" s="14"/>
      <c r="C24" s="76" t="s">
        <v>16</v>
      </c>
      <c r="D24" s="13"/>
      <c r="E24" s="48"/>
      <c r="F24" s="14"/>
      <c r="G24" s="77"/>
    </row>
    <row r="25" ht="15" spans="1:7">
      <c r="A25" s="4" t="s">
        <v>22</v>
      </c>
      <c r="B25" s="16"/>
      <c r="C25" s="16"/>
      <c r="D25" s="5"/>
      <c r="E25" s="6"/>
      <c r="F25" s="17" t="s">
        <v>14</v>
      </c>
      <c r="G25" s="8">
        <v>600</v>
      </c>
    </row>
    <row r="26" ht="17.25" spans="1:7">
      <c r="A26" s="95" t="s">
        <v>20</v>
      </c>
      <c r="B26" s="96"/>
      <c r="C26" s="96"/>
      <c r="D26" s="97"/>
      <c r="E26" s="98"/>
      <c r="F26" s="85" t="s">
        <v>14</v>
      </c>
      <c r="G26" s="86">
        <f>SUM(G19:G25)</f>
        <v>47312.4</v>
      </c>
    </row>
    <row r="27" ht="16.5" spans="1:7">
      <c r="A27" s="87"/>
      <c r="B27" s="87"/>
      <c r="C27" s="87"/>
      <c r="D27" s="87"/>
      <c r="E27" s="87"/>
      <c r="F27" s="88"/>
      <c r="G27" s="89"/>
    </row>
    <row r="28" ht="15" spans="3:3">
      <c r="C28" s="24" t="s">
        <v>24</v>
      </c>
    </row>
    <row r="29" ht="25.5" customHeight="1" spans="1:7">
      <c r="A29" s="66" t="s">
        <v>6</v>
      </c>
      <c r="B29" s="66" t="s">
        <v>7</v>
      </c>
      <c r="C29" s="66" t="s">
        <v>8</v>
      </c>
      <c r="D29" s="66" t="s">
        <v>9</v>
      </c>
      <c r="E29" s="67" t="s">
        <v>10</v>
      </c>
      <c r="F29" s="68"/>
      <c r="G29" s="69" t="s">
        <v>11</v>
      </c>
    </row>
    <row r="30" spans="1:7">
      <c r="A30" s="33">
        <v>1</v>
      </c>
      <c r="B30" s="33" t="s">
        <v>12</v>
      </c>
      <c r="C30" s="70" t="s">
        <v>73</v>
      </c>
      <c r="D30" s="71">
        <v>42595</v>
      </c>
      <c r="E30" s="37">
        <f>(D30*0.76)-7000</f>
        <v>25372.2</v>
      </c>
      <c r="F30" s="33" t="s">
        <v>14</v>
      </c>
      <c r="G30" s="72">
        <f>E30*A30</f>
        <v>25372.2</v>
      </c>
    </row>
    <row r="31" spans="1:7">
      <c r="A31" s="39"/>
      <c r="B31" s="39"/>
      <c r="C31" s="73" t="s">
        <v>26</v>
      </c>
      <c r="D31" s="74"/>
      <c r="E31" s="43"/>
      <c r="F31" s="39"/>
      <c r="G31" s="75"/>
    </row>
    <row r="32" ht="15" spans="1:7">
      <c r="A32" s="14"/>
      <c r="B32" s="14"/>
      <c r="C32" s="76" t="s">
        <v>74</v>
      </c>
      <c r="D32" s="13"/>
      <c r="E32" s="48"/>
      <c r="F32" s="14"/>
      <c r="G32" s="77"/>
    </row>
    <row r="33" spans="1:7">
      <c r="A33" s="33">
        <v>1</v>
      </c>
      <c r="B33" s="33" t="s">
        <v>12</v>
      </c>
      <c r="C33" s="70" t="s">
        <v>25</v>
      </c>
      <c r="D33" s="71">
        <v>59595</v>
      </c>
      <c r="E33" s="37">
        <f>(D33*0.76)-7000</f>
        <v>38292.2</v>
      </c>
      <c r="F33" s="33" t="s">
        <v>14</v>
      </c>
      <c r="G33" s="72">
        <f>E33*A33</f>
        <v>38292.2</v>
      </c>
    </row>
    <row r="34" spans="1:7">
      <c r="A34" s="39"/>
      <c r="B34" s="39"/>
      <c r="C34" s="73" t="s">
        <v>26</v>
      </c>
      <c r="D34" s="74"/>
      <c r="E34" s="43"/>
      <c r="F34" s="39"/>
      <c r="G34" s="75"/>
    </row>
    <row r="35" ht="15" spans="1:7">
      <c r="A35" s="14"/>
      <c r="B35" s="14"/>
      <c r="C35" s="76" t="s">
        <v>27</v>
      </c>
      <c r="D35" s="13"/>
      <c r="E35" s="48"/>
      <c r="F35" s="14"/>
      <c r="G35" s="77"/>
    </row>
    <row r="36" ht="15" spans="1:7">
      <c r="A36" s="4" t="s">
        <v>22</v>
      </c>
      <c r="B36" s="16"/>
      <c r="C36" s="16"/>
      <c r="D36" s="5"/>
      <c r="E36" s="6"/>
      <c r="F36" s="17" t="s">
        <v>14</v>
      </c>
      <c r="G36" s="8">
        <v>600</v>
      </c>
    </row>
    <row r="37" ht="17.25" spans="1:7">
      <c r="A37" s="95" t="s">
        <v>20</v>
      </c>
      <c r="B37" s="96"/>
      <c r="C37" s="96"/>
      <c r="D37" s="97"/>
      <c r="E37" s="98"/>
      <c r="F37" s="85" t="s">
        <v>14</v>
      </c>
      <c r="G37" s="86">
        <f>SUM(G30:G36)</f>
        <v>64264.4</v>
      </c>
    </row>
    <row r="38" ht="16.5" spans="1:7">
      <c r="A38" s="87"/>
      <c r="B38" s="87"/>
      <c r="C38" s="87"/>
      <c r="D38" s="87"/>
      <c r="E38" s="87"/>
      <c r="F38" s="88"/>
      <c r="G38" s="89"/>
    </row>
    <row r="39" spans="1:1">
      <c r="A39" s="1" t="s">
        <v>30</v>
      </c>
    </row>
    <row r="40" spans="2:2">
      <c r="B40" s="1" t="s">
        <v>31</v>
      </c>
    </row>
    <row r="42" spans="1:1">
      <c r="A42" s="1" t="s">
        <v>57</v>
      </c>
    </row>
    <row r="43" s="2" customFormat="1" spans="2:2">
      <c r="B43" s="1" t="s">
        <v>58</v>
      </c>
    </row>
    <row r="44" s="2" customFormat="1" spans="2:2">
      <c r="B44" s="1" t="s">
        <v>59</v>
      </c>
    </row>
    <row r="45" s="2" customFormat="1" spans="2:2">
      <c r="B45" s="1" t="s">
        <v>60</v>
      </c>
    </row>
    <row r="46" s="2" customFormat="1" spans="2:2">
      <c r="B46" s="1"/>
    </row>
    <row r="47" spans="1:1">
      <c r="A47" s="1" t="s">
        <v>32</v>
      </c>
    </row>
    <row r="48" s="2" customFormat="1" spans="2:2">
      <c r="B48" s="1" t="s">
        <v>33</v>
      </c>
    </row>
    <row r="49" s="2" customFormat="1"/>
    <row r="50" spans="1:1">
      <c r="A50" s="1" t="s">
        <v>34</v>
      </c>
    </row>
    <row r="51" spans="2:2">
      <c r="B51" s="1" t="s">
        <v>35</v>
      </c>
    </row>
    <row r="53" spans="2:2">
      <c r="B53" s="1" t="s">
        <v>38</v>
      </c>
    </row>
    <row r="55" spans="2:2">
      <c r="B55" s="1" t="s">
        <v>39</v>
      </c>
    </row>
    <row r="61" spans="1:1">
      <c r="A61" s="1" t="s">
        <v>40</v>
      </c>
    </row>
    <row r="64" spans="1:1">
      <c r="A64" s="1" t="s">
        <v>41</v>
      </c>
    </row>
    <row r="65" spans="1:1">
      <c r="A65" s="1" t="s">
        <v>42</v>
      </c>
    </row>
    <row r="68" spans="1:4">
      <c r="A68" s="1" t="s">
        <v>43</v>
      </c>
      <c r="D68" s="1" t="s">
        <v>44</v>
      </c>
    </row>
    <row r="71" spans="1:4">
      <c r="A71" s="1" t="s">
        <v>45</v>
      </c>
      <c r="D71" s="1" t="s">
        <v>46</v>
      </c>
    </row>
    <row r="72" spans="1:4">
      <c r="A72" s="1" t="s">
        <v>47</v>
      </c>
      <c r="D72" s="1" t="s">
        <v>48</v>
      </c>
    </row>
    <row r="77" spans="1:5">
      <c r="A77" s="1" t="s">
        <v>223</v>
      </c>
      <c r="D77" s="1" t="s">
        <v>50</v>
      </c>
      <c r="E77" s="1" t="s">
        <v>51</v>
      </c>
    </row>
    <row r="78" spans="1:5">
      <c r="A78" s="1" t="s">
        <v>224</v>
      </c>
      <c r="E78" s="1" t="s">
        <v>53</v>
      </c>
    </row>
  </sheetData>
  <mergeCells count="29">
    <mergeCell ref="A4:B4"/>
    <mergeCell ref="A25:E25"/>
    <mergeCell ref="A26:E26"/>
    <mergeCell ref="A36:E36"/>
    <mergeCell ref="A37:E37"/>
    <mergeCell ref="A19:A21"/>
    <mergeCell ref="A22:A24"/>
    <mergeCell ref="A30:A32"/>
    <mergeCell ref="A33:A35"/>
    <mergeCell ref="B19:B21"/>
    <mergeCell ref="B22:B24"/>
    <mergeCell ref="B30:B32"/>
    <mergeCell ref="B33:B35"/>
    <mergeCell ref="D19:D21"/>
    <mergeCell ref="D22:D24"/>
    <mergeCell ref="D30:D32"/>
    <mergeCell ref="D33:D35"/>
    <mergeCell ref="E19:E21"/>
    <mergeCell ref="E22:E24"/>
    <mergeCell ref="E30:E32"/>
    <mergeCell ref="E33:E35"/>
    <mergeCell ref="F19:F21"/>
    <mergeCell ref="F22:F24"/>
    <mergeCell ref="F30:F32"/>
    <mergeCell ref="F33:F35"/>
    <mergeCell ref="G19:G21"/>
    <mergeCell ref="G22:G24"/>
    <mergeCell ref="G30:G32"/>
    <mergeCell ref="G33:G35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7"/>
  <sheetViews>
    <sheetView zoomScaleSheetLayoutView="60" workbookViewId="0">
      <selection activeCell="G25" sqref="G25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8.4285714285714" style="23" customWidth="1"/>
    <col min="4" max="4" width="12.552380952381" style="23" customWidth="1"/>
    <col min="5" max="5" width="16.104761904761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6">
        <v>45698</v>
      </c>
      <c r="B4" s="26"/>
    </row>
    <row r="5" spans="1:2">
      <c r="A5" s="27"/>
      <c r="B5" s="27"/>
    </row>
    <row r="6" spans="1:2">
      <c r="A6" s="27"/>
      <c r="B6" s="27"/>
    </row>
    <row r="7" spans="1:2">
      <c r="A7" s="27" t="s">
        <v>225</v>
      </c>
      <c r="B7" s="27"/>
    </row>
    <row r="8" spans="1:1">
      <c r="A8" s="27" t="s">
        <v>226</v>
      </c>
    </row>
    <row r="9" spans="1:1">
      <c r="A9" s="27" t="s">
        <v>227</v>
      </c>
    </row>
    <row r="10" spans="1:1">
      <c r="A10" s="27" t="s">
        <v>228</v>
      </c>
    </row>
    <row r="13" spans="1:1">
      <c r="A13" s="23" t="s">
        <v>1</v>
      </c>
    </row>
    <row r="15" spans="2:2">
      <c r="B15" s="23" t="s">
        <v>2</v>
      </c>
    </row>
    <row r="16" spans="2:2">
      <c r="B16" s="23" t="s">
        <v>3</v>
      </c>
    </row>
    <row r="19" spans="1:1">
      <c r="A19" s="23" t="s">
        <v>4</v>
      </c>
    </row>
    <row r="20" ht="15" spans="3:3">
      <c r="C20" s="28" t="s">
        <v>5</v>
      </c>
    </row>
    <row r="21" ht="25.5" customHeight="1" spans="1:7">
      <c r="A21" s="29" t="s">
        <v>6</v>
      </c>
      <c r="B21" s="29" t="s">
        <v>7</v>
      </c>
      <c r="C21" s="29" t="s">
        <v>8</v>
      </c>
      <c r="D21" s="29" t="s">
        <v>9</v>
      </c>
      <c r="E21" s="30" t="s">
        <v>10</v>
      </c>
      <c r="F21" s="31"/>
      <c r="G21" s="32" t="s">
        <v>11</v>
      </c>
    </row>
    <row r="22" spans="1:7">
      <c r="A22" s="33">
        <v>2</v>
      </c>
      <c r="B22" s="33" t="s">
        <v>12</v>
      </c>
      <c r="C22" s="70" t="s">
        <v>68</v>
      </c>
      <c r="D22" s="71">
        <v>29995</v>
      </c>
      <c r="E22" s="37">
        <f>(D22*0.76)-4000</f>
        <v>18796.2</v>
      </c>
      <c r="F22" s="33" t="s">
        <v>14</v>
      </c>
      <c r="G22" s="72">
        <f>E22*A22</f>
        <v>37592.4</v>
      </c>
    </row>
    <row r="23" spans="1:7">
      <c r="A23" s="39"/>
      <c r="B23" s="39"/>
      <c r="C23" s="73" t="s">
        <v>15</v>
      </c>
      <c r="D23" s="74"/>
      <c r="E23" s="43"/>
      <c r="F23" s="39"/>
      <c r="G23" s="75"/>
    </row>
    <row r="24" ht="15" spans="1:7">
      <c r="A24" s="14"/>
      <c r="B24" s="14"/>
      <c r="C24" s="76" t="s">
        <v>69</v>
      </c>
      <c r="D24" s="13"/>
      <c r="E24" s="48"/>
      <c r="F24" s="14"/>
      <c r="G24" s="77"/>
    </row>
    <row r="25" s="23" customFormat="1" ht="17.25" spans="1:7">
      <c r="A25" s="56" t="s">
        <v>20</v>
      </c>
      <c r="B25" s="57"/>
      <c r="C25" s="57"/>
      <c r="D25" s="58"/>
      <c r="E25" s="59"/>
      <c r="F25" s="60" t="s">
        <v>14</v>
      </c>
      <c r="G25" s="61">
        <f>SUM(G22:G24)</f>
        <v>37592.4</v>
      </c>
    </row>
    <row r="26" s="23" customFormat="1" ht="15" spans="1:7">
      <c r="A26" s="78" t="s">
        <v>21</v>
      </c>
      <c r="B26" s="79"/>
      <c r="C26" s="80"/>
      <c r="D26" s="81"/>
      <c r="E26" s="82"/>
      <c r="F26" s="83" t="s">
        <v>14</v>
      </c>
      <c r="G26" s="84">
        <v>17000</v>
      </c>
    </row>
    <row r="27" s="23" customFormat="1" ht="15" spans="1:7">
      <c r="A27" s="50" t="s">
        <v>22</v>
      </c>
      <c r="B27" s="51"/>
      <c r="C27" s="51"/>
      <c r="D27" s="52"/>
      <c r="E27" s="53"/>
      <c r="F27" s="54" t="s">
        <v>14</v>
      </c>
      <c r="G27" s="55">
        <v>1000</v>
      </c>
    </row>
    <row r="28" s="23" customFormat="1" ht="17.25" spans="1:7">
      <c r="A28" s="56" t="s">
        <v>23</v>
      </c>
      <c r="B28" s="57"/>
      <c r="C28" s="57"/>
      <c r="D28" s="58"/>
      <c r="E28" s="59"/>
      <c r="F28" s="120" t="s">
        <v>14</v>
      </c>
      <c r="G28" s="61">
        <f>SUM(G25:G27)</f>
        <v>55592.4</v>
      </c>
    </row>
    <row r="29" s="25" customFormat="1" ht="16.5" spans="1:7">
      <c r="A29" s="62"/>
      <c r="B29" s="62"/>
      <c r="C29" s="62"/>
      <c r="D29" s="62"/>
      <c r="E29" s="62"/>
      <c r="F29" s="131"/>
      <c r="G29" s="64"/>
    </row>
    <row r="30" s="25" customFormat="1" ht="15" spans="1:7">
      <c r="A30" s="23"/>
      <c r="B30" s="23"/>
      <c r="C30" s="28" t="s">
        <v>24</v>
      </c>
      <c r="D30" s="23"/>
      <c r="E30" s="23"/>
      <c r="F30" s="23"/>
      <c r="G30" s="23"/>
    </row>
    <row r="31" s="25" customFormat="1" ht="25.5" customHeight="1" spans="1:7">
      <c r="A31" s="29" t="s">
        <v>6</v>
      </c>
      <c r="B31" s="29" t="s">
        <v>7</v>
      </c>
      <c r="C31" s="29" t="s">
        <v>8</v>
      </c>
      <c r="D31" s="29" t="s">
        <v>9</v>
      </c>
      <c r="E31" s="30" t="s">
        <v>10</v>
      </c>
      <c r="F31" s="31"/>
      <c r="G31" s="32" t="s">
        <v>11</v>
      </c>
    </row>
    <row r="32" s="25" customFormat="1" spans="1:7">
      <c r="A32" s="33">
        <v>2</v>
      </c>
      <c r="B32" s="33" t="s">
        <v>12</v>
      </c>
      <c r="C32" s="70" t="s">
        <v>73</v>
      </c>
      <c r="D32" s="71">
        <v>42595</v>
      </c>
      <c r="E32" s="37">
        <f>(D32*0.76)-7000</f>
        <v>25372.2</v>
      </c>
      <c r="F32" s="33" t="s">
        <v>14</v>
      </c>
      <c r="G32" s="72">
        <f>E32*A32</f>
        <v>50744.4</v>
      </c>
    </row>
    <row r="33" s="25" customFormat="1" spans="1:7">
      <c r="A33" s="39"/>
      <c r="B33" s="39"/>
      <c r="C33" s="73" t="s">
        <v>26</v>
      </c>
      <c r="D33" s="74"/>
      <c r="E33" s="43"/>
      <c r="F33" s="39"/>
      <c r="G33" s="75"/>
    </row>
    <row r="34" s="25" customFormat="1" ht="15" spans="1:7">
      <c r="A34" s="14"/>
      <c r="B34" s="14"/>
      <c r="C34" s="76" t="s">
        <v>74</v>
      </c>
      <c r="D34" s="13"/>
      <c r="E34" s="48"/>
      <c r="F34" s="14"/>
      <c r="G34" s="77"/>
    </row>
    <row r="35" s="23" customFormat="1" ht="17.25" spans="1:7">
      <c r="A35" s="56" t="s">
        <v>20</v>
      </c>
      <c r="B35" s="57"/>
      <c r="C35" s="57"/>
      <c r="D35" s="58"/>
      <c r="E35" s="59"/>
      <c r="F35" s="60" t="s">
        <v>14</v>
      </c>
      <c r="G35" s="61">
        <f>SUM(G32:G34)</f>
        <v>50744.4</v>
      </c>
    </row>
    <row r="36" s="23" customFormat="1" ht="15" spans="1:7">
      <c r="A36" s="78" t="s">
        <v>21</v>
      </c>
      <c r="B36" s="79"/>
      <c r="C36" s="80"/>
      <c r="D36" s="81"/>
      <c r="E36" s="82"/>
      <c r="F36" s="83" t="s">
        <v>14</v>
      </c>
      <c r="G36" s="84">
        <v>17000</v>
      </c>
    </row>
    <row r="37" s="23" customFormat="1" ht="15" spans="1:7">
      <c r="A37" s="50" t="s">
        <v>22</v>
      </c>
      <c r="B37" s="51"/>
      <c r="C37" s="51"/>
      <c r="D37" s="52"/>
      <c r="E37" s="53"/>
      <c r="F37" s="54" t="s">
        <v>14</v>
      </c>
      <c r="G37" s="55">
        <v>1000</v>
      </c>
    </row>
    <row r="38" s="23" customFormat="1" ht="17.25" spans="1:7">
      <c r="A38" s="56" t="s">
        <v>23</v>
      </c>
      <c r="B38" s="57"/>
      <c r="C38" s="57"/>
      <c r="D38" s="58"/>
      <c r="E38" s="59"/>
      <c r="F38" s="120" t="s">
        <v>14</v>
      </c>
      <c r="G38" s="61">
        <f>SUM(G35:G37)</f>
        <v>68744.4</v>
      </c>
    </row>
    <row r="39" spans="1:7">
      <c r="A39" s="91"/>
      <c r="B39" s="91"/>
      <c r="C39" s="91"/>
      <c r="D39" s="91"/>
      <c r="E39" s="91"/>
      <c r="F39" s="92"/>
      <c r="G39" s="93"/>
    </row>
    <row r="40" spans="1:1">
      <c r="A40" s="23" t="s">
        <v>30</v>
      </c>
    </row>
    <row r="41" spans="2:2">
      <c r="B41" s="23" t="s">
        <v>31</v>
      </c>
    </row>
    <row r="43" spans="1:1">
      <c r="A43" s="23" t="s">
        <v>32</v>
      </c>
    </row>
    <row r="44" s="23" customFormat="1" spans="2:2">
      <c r="B44" s="1" t="s">
        <v>33</v>
      </c>
    </row>
    <row r="45" s="25" customFormat="1"/>
    <row r="46" s="1" customFormat="1" spans="1:7">
      <c r="A46" s="23" t="s">
        <v>34</v>
      </c>
      <c r="B46" s="23"/>
      <c r="C46" s="23"/>
      <c r="D46" s="23"/>
      <c r="E46" s="23"/>
      <c r="F46" s="23"/>
      <c r="G46" s="23"/>
    </row>
    <row r="47" spans="2:2">
      <c r="B47" s="23" t="s">
        <v>35</v>
      </c>
    </row>
    <row r="48" spans="2:2">
      <c r="B48" s="24" t="s">
        <v>36</v>
      </c>
    </row>
    <row r="49" spans="2:2">
      <c r="B49" s="24" t="s">
        <v>37</v>
      </c>
    </row>
    <row r="51" spans="2:2">
      <c r="B51" s="23" t="s">
        <v>38</v>
      </c>
    </row>
    <row r="53" spans="2:2">
      <c r="B53" s="23" t="s">
        <v>39</v>
      </c>
    </row>
    <row r="58" spans="2:2">
      <c r="B58" s="28"/>
    </row>
    <row r="60" spans="1:1">
      <c r="A60" s="23" t="s">
        <v>40</v>
      </c>
    </row>
    <row r="63" spans="1:1">
      <c r="A63" s="23" t="s">
        <v>41</v>
      </c>
    </row>
    <row r="64" spans="1:1">
      <c r="A64" s="23" t="s">
        <v>42</v>
      </c>
    </row>
    <row r="67" spans="1:4">
      <c r="A67" s="23" t="s">
        <v>43</v>
      </c>
      <c r="D67" s="23" t="s">
        <v>44</v>
      </c>
    </row>
    <row r="70" spans="1:4">
      <c r="A70" s="23" t="s">
        <v>45</v>
      </c>
      <c r="D70" s="23" t="s">
        <v>46</v>
      </c>
    </row>
    <row r="71" spans="1:4">
      <c r="A71" s="23" t="s">
        <v>47</v>
      </c>
      <c r="D71" s="23" t="s">
        <v>48</v>
      </c>
    </row>
    <row r="76" spans="1:5">
      <c r="A76" s="1" t="s">
        <v>229</v>
      </c>
      <c r="D76" s="23" t="s">
        <v>50</v>
      </c>
      <c r="E76" s="23" t="s">
        <v>51</v>
      </c>
    </row>
    <row r="77" spans="1:5">
      <c r="A77" s="23" t="s">
        <v>230</v>
      </c>
      <c r="E77" s="23" t="s">
        <v>53</v>
      </c>
    </row>
  </sheetData>
  <mergeCells count="19">
    <mergeCell ref="A4:B4"/>
    <mergeCell ref="A25:E25"/>
    <mergeCell ref="A27:E27"/>
    <mergeCell ref="A28:E28"/>
    <mergeCell ref="A35:E35"/>
    <mergeCell ref="A37:E37"/>
    <mergeCell ref="A38:E38"/>
    <mergeCell ref="A22:A24"/>
    <mergeCell ref="A32:A34"/>
    <mergeCell ref="B22:B24"/>
    <mergeCell ref="B32:B34"/>
    <mergeCell ref="D22:D24"/>
    <mergeCell ref="D32:D34"/>
    <mergeCell ref="E22:E24"/>
    <mergeCell ref="E32:E34"/>
    <mergeCell ref="F22:F24"/>
    <mergeCell ref="F32:F34"/>
    <mergeCell ref="G22:G24"/>
    <mergeCell ref="G32:G34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0"/>
  <sheetViews>
    <sheetView topLeftCell="A58" workbookViewId="0">
      <selection activeCell="I22" sqref="I22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8.1428571428571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45698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231</v>
      </c>
      <c r="B7" s="26"/>
    </row>
    <row r="8" spans="1:2">
      <c r="A8" s="1" t="s">
        <v>232</v>
      </c>
      <c r="B8" s="26"/>
    </row>
    <row r="9" spans="1:2">
      <c r="A9" s="1" t="s">
        <v>233</v>
      </c>
      <c r="B9" s="26"/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7" spans="1:1">
      <c r="A17" s="1" t="s">
        <v>56</v>
      </c>
    </row>
    <row r="18" ht="15" spans="3:3">
      <c r="C18" s="24" t="s">
        <v>5</v>
      </c>
    </row>
    <row r="19" ht="25.5" customHeight="1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spans="1:7">
      <c r="A20" s="33">
        <v>4</v>
      </c>
      <c r="B20" s="34" t="s">
        <v>12</v>
      </c>
      <c r="C20" s="35" t="s">
        <v>139</v>
      </c>
      <c r="D20" s="36">
        <v>28995</v>
      </c>
      <c r="E20" s="37">
        <f>(D20*0.76)-1300</f>
        <v>20736.2</v>
      </c>
      <c r="F20" s="33" t="s">
        <v>14</v>
      </c>
      <c r="G20" s="38">
        <f>E20*A20</f>
        <v>82944.8</v>
      </c>
    </row>
    <row r="21" spans="1:7">
      <c r="A21" s="39"/>
      <c r="B21" s="40"/>
      <c r="C21" s="41" t="s">
        <v>84</v>
      </c>
      <c r="D21" s="42"/>
      <c r="E21" s="43"/>
      <c r="F21" s="39"/>
      <c r="G21" s="44"/>
    </row>
    <row r="22" spans="1:7">
      <c r="A22" s="39"/>
      <c r="B22" s="40"/>
      <c r="C22" s="41" t="s">
        <v>140</v>
      </c>
      <c r="D22" s="42"/>
      <c r="E22" s="43"/>
      <c r="F22" s="39"/>
      <c r="G22" s="44"/>
    </row>
    <row r="23" ht="15" spans="1:7">
      <c r="A23" s="14"/>
      <c r="B23" s="45"/>
      <c r="C23" s="90" t="s">
        <v>141</v>
      </c>
      <c r="D23" s="47"/>
      <c r="E23" s="48"/>
      <c r="F23" s="14"/>
      <c r="G23" s="49"/>
    </row>
    <row r="24" spans="1:7">
      <c r="A24" s="33">
        <v>8</v>
      </c>
      <c r="B24" s="34" t="s">
        <v>12</v>
      </c>
      <c r="C24" s="35" t="s">
        <v>83</v>
      </c>
      <c r="D24" s="36">
        <v>32995</v>
      </c>
      <c r="E24" s="37">
        <f>(D24*0.76)-1300</f>
        <v>23776.2</v>
      </c>
      <c r="F24" s="33" t="s">
        <v>14</v>
      </c>
      <c r="G24" s="38">
        <f>E24*A24</f>
        <v>190209.6</v>
      </c>
    </row>
    <row r="25" spans="1:7">
      <c r="A25" s="39"/>
      <c r="B25" s="40"/>
      <c r="C25" s="41" t="s">
        <v>84</v>
      </c>
      <c r="D25" s="42"/>
      <c r="E25" s="43"/>
      <c r="F25" s="39"/>
      <c r="G25" s="44"/>
    </row>
    <row r="26" spans="1:7">
      <c r="A26" s="39"/>
      <c r="B26" s="40"/>
      <c r="C26" s="41" t="s">
        <v>85</v>
      </c>
      <c r="D26" s="42"/>
      <c r="E26" s="43"/>
      <c r="F26" s="39"/>
      <c r="G26" s="44"/>
    </row>
    <row r="27" ht="15" spans="1:7">
      <c r="A27" s="14"/>
      <c r="B27" s="45"/>
      <c r="C27" s="90" t="s">
        <v>86</v>
      </c>
      <c r="D27" s="47"/>
      <c r="E27" s="48"/>
      <c r="F27" s="14"/>
      <c r="G27" s="49"/>
    </row>
    <row r="28" ht="15" spans="1:7">
      <c r="A28" s="4" t="s">
        <v>22</v>
      </c>
      <c r="B28" s="16"/>
      <c r="C28" s="16"/>
      <c r="D28" s="5"/>
      <c r="E28" s="6"/>
      <c r="F28" s="17" t="s">
        <v>14</v>
      </c>
      <c r="G28" s="8">
        <v>600</v>
      </c>
    </row>
    <row r="29" ht="17.25" spans="1:7">
      <c r="A29" s="95" t="s">
        <v>20</v>
      </c>
      <c r="B29" s="96"/>
      <c r="C29" s="96"/>
      <c r="D29" s="97"/>
      <c r="E29" s="98"/>
      <c r="F29" s="85" t="s">
        <v>14</v>
      </c>
      <c r="G29" s="86">
        <f>SUM(G20:G28)</f>
        <v>273754.4</v>
      </c>
    </row>
    <row r="30" ht="16.5" spans="1:7">
      <c r="A30" s="87"/>
      <c r="B30" s="87"/>
      <c r="C30" s="87"/>
      <c r="D30" s="87"/>
      <c r="E30" s="87"/>
      <c r="F30" s="88"/>
      <c r="G30" s="89"/>
    </row>
    <row r="31" ht="15" spans="3:3">
      <c r="C31" s="24" t="s">
        <v>24</v>
      </c>
    </row>
    <row r="32" ht="25.5" customHeight="1" spans="1:7">
      <c r="A32" s="66" t="s">
        <v>6</v>
      </c>
      <c r="B32" s="66" t="s">
        <v>7</v>
      </c>
      <c r="C32" s="66" t="s">
        <v>8</v>
      </c>
      <c r="D32" s="66" t="s">
        <v>9</v>
      </c>
      <c r="E32" s="67" t="s">
        <v>10</v>
      </c>
      <c r="F32" s="68"/>
      <c r="G32" s="69" t="s">
        <v>11</v>
      </c>
    </row>
    <row r="33" spans="1:7">
      <c r="A33" s="33">
        <v>4</v>
      </c>
      <c r="B33" s="33" t="s">
        <v>12</v>
      </c>
      <c r="C33" s="35" t="s">
        <v>142</v>
      </c>
      <c r="D33" s="36">
        <v>24995</v>
      </c>
      <c r="E33" s="37">
        <f>(D33*0.76)-800</f>
        <v>18196.2</v>
      </c>
      <c r="F33" s="33" t="s">
        <v>14</v>
      </c>
      <c r="G33" s="38">
        <f>E33*A33</f>
        <v>72784.8</v>
      </c>
    </row>
    <row r="34" spans="1:7">
      <c r="A34" s="39"/>
      <c r="B34" s="39"/>
      <c r="C34" s="41" t="s">
        <v>92</v>
      </c>
      <c r="D34" s="42"/>
      <c r="E34" s="43"/>
      <c r="F34" s="39"/>
      <c r="G34" s="44"/>
    </row>
    <row r="35" spans="1:7">
      <c r="A35" s="39"/>
      <c r="B35" s="39"/>
      <c r="C35" s="41" t="s">
        <v>234</v>
      </c>
      <c r="D35" s="42"/>
      <c r="E35" s="43"/>
      <c r="F35" s="39"/>
      <c r="G35" s="44"/>
    </row>
    <row r="36" ht="15" spans="1:7">
      <c r="A36" s="14"/>
      <c r="B36" s="14"/>
      <c r="C36" s="90" t="s">
        <v>94</v>
      </c>
      <c r="D36" s="47"/>
      <c r="E36" s="48"/>
      <c r="F36" s="14"/>
      <c r="G36" s="49"/>
    </row>
    <row r="37" spans="1:7">
      <c r="A37" s="33">
        <v>8</v>
      </c>
      <c r="B37" s="33" t="s">
        <v>12</v>
      </c>
      <c r="C37" s="35" t="s">
        <v>91</v>
      </c>
      <c r="D37" s="36">
        <v>27995</v>
      </c>
      <c r="E37" s="37">
        <f>(D37*0.76)-1000</f>
        <v>20276.2</v>
      </c>
      <c r="F37" s="33" t="s">
        <v>14</v>
      </c>
      <c r="G37" s="38">
        <f>E37*A37</f>
        <v>162209.6</v>
      </c>
    </row>
    <row r="38" spans="1:7">
      <c r="A38" s="39"/>
      <c r="B38" s="39"/>
      <c r="C38" s="41" t="s">
        <v>92</v>
      </c>
      <c r="D38" s="42"/>
      <c r="E38" s="43"/>
      <c r="F38" s="39"/>
      <c r="G38" s="44"/>
    </row>
    <row r="39" spans="1:7">
      <c r="A39" s="39"/>
      <c r="B39" s="39"/>
      <c r="C39" s="41" t="s">
        <v>162</v>
      </c>
      <c r="D39" s="42"/>
      <c r="E39" s="43"/>
      <c r="F39" s="39"/>
      <c r="G39" s="44"/>
    </row>
    <row r="40" ht="15" spans="1:7">
      <c r="A40" s="14"/>
      <c r="B40" s="14"/>
      <c r="C40" s="90" t="s">
        <v>94</v>
      </c>
      <c r="D40" s="47"/>
      <c r="E40" s="48"/>
      <c r="F40" s="14"/>
      <c r="G40" s="49"/>
    </row>
    <row r="41" ht="15" spans="1:7">
      <c r="A41" s="4" t="s">
        <v>22</v>
      </c>
      <c r="B41" s="16"/>
      <c r="C41" s="16"/>
      <c r="D41" s="5"/>
      <c r="E41" s="6"/>
      <c r="F41" s="17" t="s">
        <v>14</v>
      </c>
      <c r="G41" s="8">
        <v>600</v>
      </c>
    </row>
    <row r="42" ht="17.25" spans="1:7">
      <c r="A42" s="95" t="s">
        <v>20</v>
      </c>
      <c r="B42" s="96"/>
      <c r="C42" s="96"/>
      <c r="D42" s="97"/>
      <c r="E42" s="98"/>
      <c r="F42" s="85" t="s">
        <v>14</v>
      </c>
      <c r="G42" s="86">
        <f>SUM(G33:G41)</f>
        <v>235594.4</v>
      </c>
    </row>
    <row r="43" ht="16.5" spans="1:7">
      <c r="A43" s="87"/>
      <c r="B43" s="87"/>
      <c r="C43" s="87"/>
      <c r="D43" s="87"/>
      <c r="E43" s="87"/>
      <c r="F43" s="88"/>
      <c r="G43" s="89"/>
    </row>
    <row r="44" spans="1:1">
      <c r="A44" s="1" t="s">
        <v>30</v>
      </c>
    </row>
    <row r="45" spans="2:2">
      <c r="B45" s="1" t="s">
        <v>31</v>
      </c>
    </row>
    <row r="47" spans="1:1">
      <c r="A47" s="1" t="s">
        <v>57</v>
      </c>
    </row>
    <row r="48" s="2" customFormat="1" spans="2:2">
      <c r="B48" s="1" t="s">
        <v>98</v>
      </c>
    </row>
    <row r="49" s="2" customFormat="1" spans="2:2">
      <c r="B49" s="1"/>
    </row>
    <row r="50" spans="1:1">
      <c r="A50" s="1" t="s">
        <v>32</v>
      </c>
    </row>
    <row r="51" s="2" customFormat="1" spans="2:2">
      <c r="B51" s="1" t="s">
        <v>99</v>
      </c>
    </row>
    <row r="52" s="2" customFormat="1"/>
    <row r="53" spans="1:1">
      <c r="A53" s="1" t="s">
        <v>34</v>
      </c>
    </row>
    <row r="54" spans="2:2">
      <c r="B54" s="1" t="s">
        <v>35</v>
      </c>
    </row>
    <row r="56" spans="2:2">
      <c r="B56" s="1" t="s">
        <v>38</v>
      </c>
    </row>
    <row r="58" spans="2:2">
      <c r="B58" s="1" t="s">
        <v>39</v>
      </c>
    </row>
    <row r="63" spans="1:1">
      <c r="A63" s="1" t="s">
        <v>40</v>
      </c>
    </row>
    <row r="66" spans="1:1">
      <c r="A66" s="1" t="s">
        <v>41</v>
      </c>
    </row>
    <row r="67" spans="1:1">
      <c r="A67" s="1" t="s">
        <v>42</v>
      </c>
    </row>
    <row r="70" spans="1:4">
      <c r="A70" s="1" t="s">
        <v>43</v>
      </c>
      <c r="D70" s="1" t="s">
        <v>44</v>
      </c>
    </row>
    <row r="73" spans="1:4">
      <c r="A73" s="1" t="s">
        <v>45</v>
      </c>
      <c r="D73" s="1" t="s">
        <v>46</v>
      </c>
    </row>
    <row r="74" spans="1:4">
      <c r="A74" s="1" t="s">
        <v>47</v>
      </c>
      <c r="D74" s="1" t="s">
        <v>48</v>
      </c>
    </row>
    <row r="79" spans="1:5">
      <c r="A79" s="1" t="s">
        <v>235</v>
      </c>
      <c r="D79" s="1" t="s">
        <v>50</v>
      </c>
      <c r="E79" s="1" t="s">
        <v>51</v>
      </c>
    </row>
    <row r="80" spans="1:5">
      <c r="A80" s="1" t="s">
        <v>236</v>
      </c>
      <c r="E80" s="1" t="s">
        <v>53</v>
      </c>
    </row>
  </sheetData>
  <mergeCells count="29">
    <mergeCell ref="A4:B4"/>
    <mergeCell ref="A28:E28"/>
    <mergeCell ref="A29:E29"/>
    <mergeCell ref="A41:E41"/>
    <mergeCell ref="A42:E42"/>
    <mergeCell ref="A20:A23"/>
    <mergeCell ref="A24:A27"/>
    <mergeCell ref="A33:A36"/>
    <mergeCell ref="A37:A40"/>
    <mergeCell ref="B20:B23"/>
    <mergeCell ref="B24:B27"/>
    <mergeCell ref="B33:B36"/>
    <mergeCell ref="B37:B40"/>
    <mergeCell ref="D20:D23"/>
    <mergeCell ref="D24:D27"/>
    <mergeCell ref="D33:D36"/>
    <mergeCell ref="D37:D40"/>
    <mergeCell ref="E20:E23"/>
    <mergeCell ref="E24:E27"/>
    <mergeCell ref="E33:E36"/>
    <mergeCell ref="E37:E40"/>
    <mergeCell ref="F20:F23"/>
    <mergeCell ref="F24:F27"/>
    <mergeCell ref="F33:F36"/>
    <mergeCell ref="F37:F40"/>
    <mergeCell ref="G20:G23"/>
    <mergeCell ref="G24:G27"/>
    <mergeCell ref="G33:G36"/>
    <mergeCell ref="G37:G40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7"/>
  <sheetViews>
    <sheetView workbookViewId="0">
      <selection activeCell="N12" sqref="N12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8.1428571428571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45698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237</v>
      </c>
      <c r="B7" s="26"/>
    </row>
    <row r="8" spans="1:2">
      <c r="A8" s="1" t="s">
        <v>238</v>
      </c>
      <c r="B8" s="26"/>
    </row>
    <row r="11" spans="1:1">
      <c r="A11" s="1" t="s">
        <v>1</v>
      </c>
    </row>
    <row r="13" spans="2:2">
      <c r="B13" s="1" t="s">
        <v>2</v>
      </c>
    </row>
    <row r="14" spans="2:2">
      <c r="B14" s="1" t="s">
        <v>3</v>
      </c>
    </row>
    <row r="16" spans="1:1">
      <c r="A16" s="1" t="s">
        <v>56</v>
      </c>
    </row>
    <row r="17" ht="15" spans="3:3">
      <c r="C17" s="24" t="s">
        <v>5</v>
      </c>
    </row>
    <row r="18" ht="25.5" customHeight="1" spans="1:7">
      <c r="A18" s="66" t="s">
        <v>6</v>
      </c>
      <c r="B18" s="66" t="s">
        <v>7</v>
      </c>
      <c r="C18" s="66" t="s">
        <v>8</v>
      </c>
      <c r="D18" s="66" t="s">
        <v>9</v>
      </c>
      <c r="E18" s="67" t="s">
        <v>10</v>
      </c>
      <c r="F18" s="68"/>
      <c r="G18" s="69" t="s">
        <v>11</v>
      </c>
    </row>
    <row r="19" spans="1:7">
      <c r="A19" s="33">
        <v>5</v>
      </c>
      <c r="B19" s="33" t="s">
        <v>12</v>
      </c>
      <c r="C19" s="70" t="s">
        <v>70</v>
      </c>
      <c r="D19" s="71">
        <v>32995</v>
      </c>
      <c r="E19" s="37">
        <f>(D19*0.76)-4000</f>
        <v>21076.2</v>
      </c>
      <c r="F19" s="33" t="s">
        <v>14</v>
      </c>
      <c r="G19" s="72">
        <f>E19*A19</f>
        <v>105381</v>
      </c>
    </row>
    <row r="20" spans="1:7">
      <c r="A20" s="39"/>
      <c r="B20" s="39"/>
      <c r="C20" s="73" t="s">
        <v>15</v>
      </c>
      <c r="D20" s="74"/>
      <c r="E20" s="43"/>
      <c r="F20" s="39"/>
      <c r="G20" s="75"/>
    </row>
    <row r="21" ht="15" spans="1:7">
      <c r="A21" s="14"/>
      <c r="B21" s="14"/>
      <c r="C21" s="76" t="s">
        <v>71</v>
      </c>
      <c r="D21" s="13"/>
      <c r="E21" s="48"/>
      <c r="F21" s="14"/>
      <c r="G21" s="77"/>
    </row>
    <row r="22" spans="1:7">
      <c r="A22" s="33">
        <v>1</v>
      </c>
      <c r="B22" s="33" t="s">
        <v>12</v>
      </c>
      <c r="C22" s="70" t="s">
        <v>17</v>
      </c>
      <c r="D22" s="71">
        <v>49995</v>
      </c>
      <c r="E22" s="37">
        <f>(D22*0.76)-4000</f>
        <v>33996.2</v>
      </c>
      <c r="F22" s="33" t="s">
        <v>14</v>
      </c>
      <c r="G22" s="72">
        <f>E22*A22</f>
        <v>33996.2</v>
      </c>
    </row>
    <row r="23" spans="1:7">
      <c r="A23" s="39"/>
      <c r="B23" s="39"/>
      <c r="C23" s="73" t="s">
        <v>18</v>
      </c>
      <c r="D23" s="74"/>
      <c r="E23" s="43"/>
      <c r="F23" s="39"/>
      <c r="G23" s="75"/>
    </row>
    <row r="24" ht="15" spans="1:7">
      <c r="A24" s="14"/>
      <c r="B24" s="14"/>
      <c r="C24" s="76" t="s">
        <v>19</v>
      </c>
      <c r="D24" s="13"/>
      <c r="E24" s="48"/>
      <c r="F24" s="14"/>
      <c r="G24" s="77"/>
    </row>
    <row r="25" ht="15" spans="1:7">
      <c r="A25" s="4" t="s">
        <v>22</v>
      </c>
      <c r="B25" s="16"/>
      <c r="C25" s="16"/>
      <c r="D25" s="5"/>
      <c r="E25" s="6"/>
      <c r="F25" s="17" t="s">
        <v>14</v>
      </c>
      <c r="G25" s="8">
        <v>600</v>
      </c>
    </row>
    <row r="26" ht="17.25" spans="1:7">
      <c r="A26" s="95" t="s">
        <v>20</v>
      </c>
      <c r="B26" s="96"/>
      <c r="C26" s="96"/>
      <c r="D26" s="97"/>
      <c r="E26" s="98"/>
      <c r="F26" s="85" t="s">
        <v>14</v>
      </c>
      <c r="G26" s="86">
        <f>SUM(G19:G25)</f>
        <v>139977.2</v>
      </c>
    </row>
    <row r="27" ht="16.5" spans="1:7">
      <c r="A27" s="87"/>
      <c r="B27" s="87"/>
      <c r="C27" s="87"/>
      <c r="D27" s="87"/>
      <c r="E27" s="87"/>
      <c r="F27" s="88"/>
      <c r="G27" s="89"/>
    </row>
    <row r="28" ht="15" spans="3:3">
      <c r="C28" s="24" t="s">
        <v>24</v>
      </c>
    </row>
    <row r="29" ht="25.5" customHeight="1" spans="1:7">
      <c r="A29" s="66" t="s">
        <v>6</v>
      </c>
      <c r="B29" s="66" t="s">
        <v>7</v>
      </c>
      <c r="C29" s="66" t="s">
        <v>8</v>
      </c>
      <c r="D29" s="66" t="s">
        <v>9</v>
      </c>
      <c r="E29" s="67" t="s">
        <v>10</v>
      </c>
      <c r="F29" s="68"/>
      <c r="G29" s="69" t="s">
        <v>11</v>
      </c>
    </row>
    <row r="30" spans="1:7">
      <c r="A30" s="101">
        <v>5</v>
      </c>
      <c r="B30" s="101" t="s">
        <v>12</v>
      </c>
      <c r="C30" s="102" t="s">
        <v>75</v>
      </c>
      <c r="D30" s="103">
        <v>46595</v>
      </c>
      <c r="E30" s="104">
        <f>(D30*0.76)-7000</f>
        <v>28412.2</v>
      </c>
      <c r="F30" s="101" t="s">
        <v>14</v>
      </c>
      <c r="G30" s="105">
        <f>E30*A30</f>
        <v>142061</v>
      </c>
    </row>
    <row r="31" spans="1:7">
      <c r="A31" s="106"/>
      <c r="B31" s="106"/>
      <c r="C31" s="107" t="s">
        <v>26</v>
      </c>
      <c r="D31" s="108"/>
      <c r="E31" s="109"/>
      <c r="F31" s="106"/>
      <c r="G31" s="110"/>
    </row>
    <row r="32" ht="15" spans="1:7">
      <c r="A32" s="83"/>
      <c r="B32" s="83"/>
      <c r="C32" s="111" t="s">
        <v>76</v>
      </c>
      <c r="D32" s="82"/>
      <c r="E32" s="112"/>
      <c r="F32" s="83"/>
      <c r="G32" s="113"/>
    </row>
    <row r="33" spans="1:7">
      <c r="A33" s="33">
        <v>1</v>
      </c>
      <c r="B33" s="33" t="s">
        <v>12</v>
      </c>
      <c r="C33" s="70" t="s">
        <v>28</v>
      </c>
      <c r="D33" s="71">
        <v>68995</v>
      </c>
      <c r="E33" s="37">
        <f>(D33*0.76)-7000</f>
        <v>45436.2</v>
      </c>
      <c r="F33" s="33" t="s">
        <v>14</v>
      </c>
      <c r="G33" s="72">
        <f>E33*A33</f>
        <v>45436.2</v>
      </c>
    </row>
    <row r="34" spans="1:7">
      <c r="A34" s="39"/>
      <c r="B34" s="39"/>
      <c r="C34" s="73" t="s">
        <v>26</v>
      </c>
      <c r="D34" s="74"/>
      <c r="E34" s="43"/>
      <c r="F34" s="39"/>
      <c r="G34" s="75"/>
    </row>
    <row r="35" ht="15" spans="1:7">
      <c r="A35" s="14"/>
      <c r="B35" s="14"/>
      <c r="C35" s="76" t="s">
        <v>29</v>
      </c>
      <c r="D35" s="13"/>
      <c r="E35" s="48"/>
      <c r="F35" s="14"/>
      <c r="G35" s="77"/>
    </row>
    <row r="36" ht="15" spans="1:7">
      <c r="A36" s="4" t="s">
        <v>22</v>
      </c>
      <c r="B36" s="16"/>
      <c r="C36" s="16"/>
      <c r="D36" s="5"/>
      <c r="E36" s="6"/>
      <c r="F36" s="17" t="s">
        <v>14</v>
      </c>
      <c r="G36" s="8">
        <v>600</v>
      </c>
    </row>
    <row r="37" ht="17.25" spans="1:7">
      <c r="A37" s="95" t="s">
        <v>20</v>
      </c>
      <c r="B37" s="96"/>
      <c r="C37" s="96"/>
      <c r="D37" s="97"/>
      <c r="E37" s="98"/>
      <c r="F37" s="85" t="s">
        <v>14</v>
      </c>
      <c r="G37" s="86">
        <f>SUM(G30:G36)</f>
        <v>188097.2</v>
      </c>
    </row>
    <row r="38" ht="16.5" spans="1:7">
      <c r="A38" s="87"/>
      <c r="B38" s="87"/>
      <c r="C38" s="87"/>
      <c r="D38" s="87"/>
      <c r="E38" s="87"/>
      <c r="F38" s="88"/>
      <c r="G38" s="89"/>
    </row>
    <row r="39" spans="1:1">
      <c r="A39" s="1" t="s">
        <v>30</v>
      </c>
    </row>
    <row r="40" spans="2:2">
      <c r="B40" s="1" t="s">
        <v>31</v>
      </c>
    </row>
    <row r="42" spans="1:1">
      <c r="A42" s="1" t="s">
        <v>57</v>
      </c>
    </row>
    <row r="43" s="2" customFormat="1" spans="2:2">
      <c r="B43" s="1" t="s">
        <v>58</v>
      </c>
    </row>
    <row r="44" s="2" customFormat="1" spans="2:2">
      <c r="B44" s="1" t="s">
        <v>59</v>
      </c>
    </row>
    <row r="45" s="2" customFormat="1" spans="2:2">
      <c r="B45" s="1" t="s">
        <v>60</v>
      </c>
    </row>
    <row r="46" s="2" customFormat="1" spans="2:2">
      <c r="B46" s="1"/>
    </row>
    <row r="47" spans="1:1">
      <c r="A47" s="1" t="s">
        <v>32</v>
      </c>
    </row>
    <row r="48" s="2" customFormat="1" spans="2:2">
      <c r="B48" s="1" t="s">
        <v>33</v>
      </c>
    </row>
    <row r="49" s="2" customFormat="1"/>
    <row r="50" spans="1:1">
      <c r="A50" s="1" t="s">
        <v>34</v>
      </c>
    </row>
    <row r="51" spans="2:2">
      <c r="B51" s="1" t="s">
        <v>35</v>
      </c>
    </row>
    <row r="53" spans="2:2">
      <c r="B53" s="1" t="s">
        <v>38</v>
      </c>
    </row>
    <row r="55" spans="2:2">
      <c r="B55" s="1" t="s">
        <v>39</v>
      </c>
    </row>
    <row r="60" spans="1:1">
      <c r="A60" s="1" t="s">
        <v>40</v>
      </c>
    </row>
    <row r="63" spans="1:1">
      <c r="A63" s="1" t="s">
        <v>41</v>
      </c>
    </row>
    <row r="64" spans="1:1">
      <c r="A64" s="1" t="s">
        <v>42</v>
      </c>
    </row>
    <row r="67" spans="1:4">
      <c r="A67" s="1" t="s">
        <v>43</v>
      </c>
      <c r="D67" s="1" t="s">
        <v>44</v>
      </c>
    </row>
    <row r="70" spans="1:4">
      <c r="A70" s="1" t="s">
        <v>45</v>
      </c>
      <c r="D70" s="1" t="s">
        <v>46</v>
      </c>
    </row>
    <row r="71" spans="1:4">
      <c r="A71" s="1" t="s">
        <v>47</v>
      </c>
      <c r="D71" s="1" t="s">
        <v>48</v>
      </c>
    </row>
    <row r="76" spans="1:5">
      <c r="A76" s="1" t="s">
        <v>239</v>
      </c>
      <c r="D76" s="1" t="s">
        <v>50</v>
      </c>
      <c r="E76" s="1" t="s">
        <v>51</v>
      </c>
    </row>
    <row r="77" spans="1:5">
      <c r="A77" s="1" t="s">
        <v>230</v>
      </c>
      <c r="E77" s="1" t="s">
        <v>53</v>
      </c>
    </row>
  </sheetData>
  <mergeCells count="29">
    <mergeCell ref="A4:B4"/>
    <mergeCell ref="A25:E25"/>
    <mergeCell ref="A26:E26"/>
    <mergeCell ref="A36:E36"/>
    <mergeCell ref="A37:E37"/>
    <mergeCell ref="A19:A21"/>
    <mergeCell ref="A22:A24"/>
    <mergeCell ref="A30:A32"/>
    <mergeCell ref="A33:A35"/>
    <mergeCell ref="B19:B21"/>
    <mergeCell ref="B22:B24"/>
    <mergeCell ref="B30:B32"/>
    <mergeCell ref="B33:B35"/>
    <mergeCell ref="D19:D21"/>
    <mergeCell ref="D22:D24"/>
    <mergeCell ref="D30:D32"/>
    <mergeCell ref="D33:D35"/>
    <mergeCell ref="E19:E21"/>
    <mergeCell ref="E22:E24"/>
    <mergeCell ref="E30:E32"/>
    <mergeCell ref="E33:E35"/>
    <mergeCell ref="F19:F21"/>
    <mergeCell ref="F22:F24"/>
    <mergeCell ref="F30:F32"/>
    <mergeCell ref="F33:F35"/>
    <mergeCell ref="G19:G21"/>
    <mergeCell ref="G22:G24"/>
    <mergeCell ref="G30:G32"/>
    <mergeCell ref="G33:G35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workbookViewId="0">
      <selection activeCell="C18" sqref="C18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26">
        <v>45699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240</v>
      </c>
    </row>
    <row r="8" spans="1:1">
      <c r="A8" s="1" t="s">
        <v>241</v>
      </c>
    </row>
    <row r="9" spans="1:1">
      <c r="A9" s="1" t="s">
        <v>242</v>
      </c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4</v>
      </c>
    </row>
    <row r="19" ht="15" spans="3:3">
      <c r="C19" s="24"/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1</v>
      </c>
      <c r="B21" s="33" t="s">
        <v>12</v>
      </c>
      <c r="C21" s="70" t="s">
        <v>213</v>
      </c>
      <c r="D21" s="71">
        <v>79995</v>
      </c>
      <c r="E21" s="37">
        <f>D21*0.76</f>
        <v>60796.2</v>
      </c>
      <c r="F21" s="33" t="s">
        <v>14</v>
      </c>
      <c r="G21" s="72">
        <f>E21*A21</f>
        <v>60796.2</v>
      </c>
    </row>
    <row r="22" spans="1:7">
      <c r="A22" s="39"/>
      <c r="B22" s="39"/>
      <c r="C22" s="114" t="s">
        <v>243</v>
      </c>
      <c r="D22" s="74"/>
      <c r="E22" s="43"/>
      <c r="F22" s="39"/>
      <c r="G22" s="75"/>
    </row>
    <row r="23" ht="15" spans="1:7">
      <c r="A23" s="14"/>
      <c r="B23" s="14"/>
      <c r="C23" s="46" t="s">
        <v>244</v>
      </c>
      <c r="D23" s="13"/>
      <c r="E23" s="48"/>
      <c r="F23" s="14"/>
      <c r="G23" s="77"/>
    </row>
    <row r="24" spans="1:7">
      <c r="A24" s="33">
        <v>2</v>
      </c>
      <c r="B24" s="33" t="s">
        <v>12</v>
      </c>
      <c r="C24" s="115" t="s">
        <v>210</v>
      </c>
      <c r="D24" s="71">
        <v>15995</v>
      </c>
      <c r="E24" s="37">
        <f>D24*0.76</f>
        <v>12156.2</v>
      </c>
      <c r="F24" s="33" t="s">
        <v>14</v>
      </c>
      <c r="G24" s="72">
        <f>E24*A24</f>
        <v>24312.4</v>
      </c>
    </row>
    <row r="25" spans="1:7">
      <c r="A25" s="39"/>
      <c r="B25" s="39"/>
      <c r="C25" s="114" t="s">
        <v>245</v>
      </c>
      <c r="D25" s="74"/>
      <c r="E25" s="43"/>
      <c r="F25" s="39"/>
      <c r="G25" s="75"/>
    </row>
    <row r="26" ht="15" spans="1:7">
      <c r="A26" s="14"/>
      <c r="B26" s="14"/>
      <c r="C26" s="46" t="s">
        <v>246</v>
      </c>
      <c r="D26" s="13"/>
      <c r="E26" s="48"/>
      <c r="F26" s="14"/>
      <c r="G26" s="77"/>
    </row>
    <row r="27" s="23" customFormat="1" ht="17.25" spans="1:7">
      <c r="A27" s="56" t="s">
        <v>20</v>
      </c>
      <c r="B27" s="57"/>
      <c r="C27" s="57"/>
      <c r="D27" s="58"/>
      <c r="E27" s="59"/>
      <c r="F27" s="60" t="s">
        <v>14</v>
      </c>
      <c r="G27" s="61">
        <f>SUM(G21:G26)</f>
        <v>85108.6</v>
      </c>
    </row>
    <row r="28" s="23" customFormat="1" ht="15" spans="1:7">
      <c r="A28" s="78" t="s">
        <v>21</v>
      </c>
      <c r="B28" s="79"/>
      <c r="C28" s="80"/>
      <c r="D28" s="81"/>
      <c r="E28" s="82"/>
      <c r="F28" s="83" t="s">
        <v>14</v>
      </c>
      <c r="G28" s="84">
        <v>38900</v>
      </c>
    </row>
    <row r="29" ht="15" spans="1:7">
      <c r="A29" s="4" t="s">
        <v>22</v>
      </c>
      <c r="B29" s="16"/>
      <c r="C29" s="16"/>
      <c r="D29" s="5"/>
      <c r="E29" s="6"/>
      <c r="F29" s="17" t="s">
        <v>14</v>
      </c>
      <c r="G29" s="8">
        <v>600</v>
      </c>
    </row>
    <row r="30" ht="17.25" spans="1:7">
      <c r="A30" s="56" t="s">
        <v>23</v>
      </c>
      <c r="B30" s="57"/>
      <c r="C30" s="57"/>
      <c r="D30" s="58"/>
      <c r="E30" s="59"/>
      <c r="F30" s="85" t="s">
        <v>14</v>
      </c>
      <c r="G30" s="86">
        <f>SUM(G27:G29)</f>
        <v>124608.6</v>
      </c>
    </row>
    <row r="31" ht="16.5" spans="1:7">
      <c r="A31" s="87"/>
      <c r="B31" s="87"/>
      <c r="C31" s="87"/>
      <c r="D31" s="87"/>
      <c r="E31" s="87"/>
      <c r="F31" s="88"/>
      <c r="G31" s="89"/>
    </row>
    <row r="32" spans="1:1">
      <c r="A32" s="1" t="s">
        <v>30</v>
      </c>
    </row>
    <row r="33" spans="2:2">
      <c r="B33" s="1" t="s">
        <v>31</v>
      </c>
    </row>
    <row r="35" spans="1:1">
      <c r="A35" s="1" t="s">
        <v>32</v>
      </c>
    </row>
    <row r="36" customFormat="1" ht="15" spans="2:2">
      <c r="B36" s="1" t="s">
        <v>218</v>
      </c>
    </row>
    <row r="37" s="2" customFormat="1" spans="2:2">
      <c r="B37" s="1"/>
    </row>
    <row r="38" spans="1:1">
      <c r="A38" s="1" t="s">
        <v>34</v>
      </c>
    </row>
    <row r="39" spans="2:2">
      <c r="B39" s="1" t="s">
        <v>35</v>
      </c>
    </row>
    <row r="40" customFormat="1" ht="15" spans="2:2">
      <c r="B40" s="65" t="s">
        <v>174</v>
      </c>
    </row>
    <row r="41" s="2" customFormat="1" spans="2:2">
      <c r="B41" s="24"/>
    </row>
    <row r="42" spans="2:2">
      <c r="B42" s="1" t="s">
        <v>38</v>
      </c>
    </row>
    <row r="44" spans="2:2">
      <c r="B44" s="1" t="s">
        <v>39</v>
      </c>
    </row>
    <row r="50" spans="1:1">
      <c r="A50" s="1" t="s">
        <v>40</v>
      </c>
    </row>
    <row r="53" spans="1:1">
      <c r="A53" s="1" t="s">
        <v>41</v>
      </c>
    </row>
    <row r="54" spans="1:1">
      <c r="A54" s="1" t="s">
        <v>42</v>
      </c>
    </row>
    <row r="57" spans="1:4">
      <c r="A57" s="1" t="s">
        <v>101</v>
      </c>
      <c r="D57" s="1" t="s">
        <v>44</v>
      </c>
    </row>
    <row r="60" spans="1:4">
      <c r="A60" s="1" t="s">
        <v>45</v>
      </c>
      <c r="D60" s="1" t="s">
        <v>46</v>
      </c>
    </row>
    <row r="61" spans="1:4">
      <c r="A61" s="1" t="s">
        <v>47</v>
      </c>
      <c r="D61" s="1" t="s">
        <v>48</v>
      </c>
    </row>
    <row r="66" spans="1:5">
      <c r="A66" s="1" t="s">
        <v>247</v>
      </c>
      <c r="D66" s="1" t="s">
        <v>50</v>
      </c>
      <c r="E66" s="1" t="s">
        <v>51</v>
      </c>
    </row>
    <row r="67" spans="1:5">
      <c r="A67" s="1" t="s">
        <v>248</v>
      </c>
      <c r="E67" s="1" t="s">
        <v>53</v>
      </c>
    </row>
  </sheetData>
  <mergeCells count="16">
    <mergeCell ref="A4:B4"/>
    <mergeCell ref="A27:E27"/>
    <mergeCell ref="A29:E29"/>
    <mergeCell ref="A30:E30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workbookViewId="0">
      <selection activeCell="D43" sqref="D43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26">
        <v>45699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249</v>
      </c>
    </row>
    <row r="8" spans="1:1">
      <c r="A8" s="1" t="s">
        <v>250</v>
      </c>
    </row>
    <row r="9" spans="1:1">
      <c r="A9" s="1" t="s">
        <v>251</v>
      </c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4</v>
      </c>
    </row>
    <row r="19" ht="15" spans="3:3">
      <c r="C19" s="119" t="s">
        <v>252</v>
      </c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1</v>
      </c>
      <c r="B21" s="33" t="s">
        <v>12</v>
      </c>
      <c r="C21" s="70" t="s">
        <v>253</v>
      </c>
      <c r="D21" s="71">
        <v>42995</v>
      </c>
      <c r="E21" s="37">
        <f>D21*0.76</f>
        <v>32676.2</v>
      </c>
      <c r="F21" s="33" t="s">
        <v>14</v>
      </c>
      <c r="G21" s="72">
        <f>E21*A21</f>
        <v>32676.2</v>
      </c>
    </row>
    <row r="22" spans="1:7">
      <c r="A22" s="39"/>
      <c r="B22" s="39"/>
      <c r="C22" s="114" t="s">
        <v>243</v>
      </c>
      <c r="D22" s="74"/>
      <c r="E22" s="43"/>
      <c r="F22" s="39"/>
      <c r="G22" s="75"/>
    </row>
    <row r="23" ht="15" spans="1:7">
      <c r="A23" s="14"/>
      <c r="B23" s="14"/>
      <c r="C23" s="46" t="s">
        <v>254</v>
      </c>
      <c r="D23" s="13"/>
      <c r="E23" s="48"/>
      <c r="F23" s="14"/>
      <c r="G23" s="77"/>
    </row>
    <row r="24" spans="1:7">
      <c r="A24" s="33">
        <v>2</v>
      </c>
      <c r="B24" s="33" t="s">
        <v>12</v>
      </c>
      <c r="C24" s="115" t="s">
        <v>255</v>
      </c>
      <c r="D24" s="71">
        <v>10995</v>
      </c>
      <c r="E24" s="37">
        <f>D24*0.76</f>
        <v>8356.2</v>
      </c>
      <c r="F24" s="33" t="s">
        <v>14</v>
      </c>
      <c r="G24" s="72">
        <f>E24*A24</f>
        <v>16712.4</v>
      </c>
    </row>
    <row r="25" spans="1:7">
      <c r="A25" s="39"/>
      <c r="B25" s="39"/>
      <c r="C25" s="114" t="s">
        <v>245</v>
      </c>
      <c r="D25" s="74"/>
      <c r="E25" s="43"/>
      <c r="F25" s="39"/>
      <c r="G25" s="75"/>
    </row>
    <row r="26" ht="15" spans="1:7">
      <c r="A26" s="14"/>
      <c r="B26" s="14"/>
      <c r="C26" s="46" t="s">
        <v>256</v>
      </c>
      <c r="D26" s="13"/>
      <c r="E26" s="48"/>
      <c r="F26" s="14"/>
      <c r="G26" s="77"/>
    </row>
    <row r="27" customFormat="1" ht="15" spans="1:7">
      <c r="A27" s="33">
        <v>1</v>
      </c>
      <c r="B27" s="33" t="s">
        <v>12</v>
      </c>
      <c r="C27" s="70" t="s">
        <v>17</v>
      </c>
      <c r="D27" s="71">
        <v>49995</v>
      </c>
      <c r="E27" s="37">
        <f>(D27*0.76)-4000</f>
        <v>33996.2</v>
      </c>
      <c r="F27" s="33" t="s">
        <v>14</v>
      </c>
      <c r="G27" s="72">
        <f>E27*A27</f>
        <v>33996.2</v>
      </c>
    </row>
    <row r="28" customFormat="1" ht="15" spans="1:7">
      <c r="A28" s="39"/>
      <c r="B28" s="39"/>
      <c r="C28" s="73" t="s">
        <v>18</v>
      </c>
      <c r="D28" s="74"/>
      <c r="E28" s="43"/>
      <c r="F28" s="39"/>
      <c r="G28" s="75"/>
    </row>
    <row r="29" customFormat="1" ht="15.75" spans="1:7">
      <c r="A29" s="14"/>
      <c r="B29" s="14"/>
      <c r="C29" s="76" t="s">
        <v>19</v>
      </c>
      <c r="D29" s="13"/>
      <c r="E29" s="48"/>
      <c r="F29" s="14"/>
      <c r="G29" s="77"/>
    </row>
    <row r="30" s="23" customFormat="1" ht="17.25" spans="1:7">
      <c r="A30" s="56" t="s">
        <v>20</v>
      </c>
      <c r="B30" s="57"/>
      <c r="C30" s="57"/>
      <c r="D30" s="58"/>
      <c r="E30" s="59"/>
      <c r="F30" s="60" t="s">
        <v>14</v>
      </c>
      <c r="G30" s="61">
        <f>SUM(G21:G29)</f>
        <v>83384.8</v>
      </c>
    </row>
    <row r="31" s="23" customFormat="1" ht="15" spans="1:7">
      <c r="A31" s="78" t="s">
        <v>21</v>
      </c>
      <c r="B31" s="79"/>
      <c r="C31" s="80"/>
      <c r="D31" s="81"/>
      <c r="E31" s="82"/>
      <c r="F31" s="83" t="s">
        <v>14</v>
      </c>
      <c r="G31" s="84">
        <v>70215</v>
      </c>
    </row>
    <row r="32" ht="15" spans="1:7">
      <c r="A32" s="4" t="s">
        <v>22</v>
      </c>
      <c r="B32" s="16"/>
      <c r="C32" s="16"/>
      <c r="D32" s="5"/>
      <c r="E32" s="6"/>
      <c r="F32" s="17" t="s">
        <v>14</v>
      </c>
      <c r="G32" s="8">
        <v>600</v>
      </c>
    </row>
    <row r="33" ht="17.25" spans="1:7">
      <c r="A33" s="56" t="s">
        <v>23</v>
      </c>
      <c r="B33" s="57"/>
      <c r="C33" s="57"/>
      <c r="D33" s="58"/>
      <c r="E33" s="59"/>
      <c r="F33" s="85" t="s">
        <v>14</v>
      </c>
      <c r="G33" s="86">
        <f>SUM(G30:G32)</f>
        <v>154199.8</v>
      </c>
    </row>
    <row r="34" ht="16.5" spans="1:7">
      <c r="A34" s="87"/>
      <c r="B34" s="87"/>
      <c r="C34" s="87"/>
      <c r="D34" s="87"/>
      <c r="E34" s="87"/>
      <c r="F34" s="88"/>
      <c r="G34" s="89"/>
    </row>
    <row r="35" spans="1:1">
      <c r="A35" s="1" t="s">
        <v>30</v>
      </c>
    </row>
    <row r="36" spans="2:2">
      <c r="B36" s="1" t="s">
        <v>31</v>
      </c>
    </row>
    <row r="38" spans="1:1">
      <c r="A38" s="1" t="s">
        <v>32</v>
      </c>
    </row>
    <row r="39" customFormat="1" ht="15" spans="2:2">
      <c r="B39" s="1" t="s">
        <v>218</v>
      </c>
    </row>
    <row r="40" customFormat="1" ht="15" spans="2:2">
      <c r="B40" s="1" t="s">
        <v>33</v>
      </c>
    </row>
    <row r="41" s="2" customFormat="1" spans="2:2">
      <c r="B41" s="1"/>
    </row>
    <row r="42" spans="1:1">
      <c r="A42" s="1" t="s">
        <v>34</v>
      </c>
    </row>
    <row r="43" spans="2:2">
      <c r="B43" s="1" t="s">
        <v>35</v>
      </c>
    </row>
    <row r="44" customFormat="1" ht="15" spans="2:2">
      <c r="B44" s="65" t="s">
        <v>174</v>
      </c>
    </row>
    <row r="45" s="2" customFormat="1" spans="2:2">
      <c r="B45" s="24"/>
    </row>
    <row r="46" spans="2:2">
      <c r="B46" s="1" t="s">
        <v>38</v>
      </c>
    </row>
    <row r="48" spans="2:2">
      <c r="B48" s="1" t="s">
        <v>39</v>
      </c>
    </row>
    <row r="54" spans="1:1">
      <c r="A54" s="1" t="s">
        <v>40</v>
      </c>
    </row>
    <row r="57" spans="1:1">
      <c r="A57" s="1" t="s">
        <v>41</v>
      </c>
    </row>
    <row r="58" spans="1:1">
      <c r="A58" s="1" t="s">
        <v>42</v>
      </c>
    </row>
    <row r="61" spans="1:4">
      <c r="A61" s="1" t="s">
        <v>101</v>
      </c>
      <c r="D61" s="1" t="s">
        <v>44</v>
      </c>
    </row>
    <row r="64" spans="1:4">
      <c r="A64" s="1" t="s">
        <v>45</v>
      </c>
      <c r="D64" s="1" t="s">
        <v>46</v>
      </c>
    </row>
    <row r="65" spans="1:4">
      <c r="A65" s="1" t="s">
        <v>47</v>
      </c>
      <c r="D65" s="1" t="s">
        <v>48</v>
      </c>
    </row>
    <row r="70" spans="1:5">
      <c r="A70" s="1" t="s">
        <v>257</v>
      </c>
      <c r="D70" s="1" t="s">
        <v>50</v>
      </c>
      <c r="E70" s="1" t="s">
        <v>51</v>
      </c>
    </row>
    <row r="71" spans="1:5">
      <c r="A71" s="1" t="s">
        <v>258</v>
      </c>
      <c r="E71" s="1" t="s">
        <v>53</v>
      </c>
    </row>
  </sheetData>
  <mergeCells count="22">
    <mergeCell ref="A4:B4"/>
    <mergeCell ref="A30:E30"/>
    <mergeCell ref="A32:E32"/>
    <mergeCell ref="A33:E33"/>
    <mergeCell ref="A21:A23"/>
    <mergeCell ref="A24:A26"/>
    <mergeCell ref="A27:A29"/>
    <mergeCell ref="B21:B23"/>
    <mergeCell ref="B24:B26"/>
    <mergeCell ref="B27:B29"/>
    <mergeCell ref="D21:D23"/>
    <mergeCell ref="D24:D26"/>
    <mergeCell ref="D27:D29"/>
    <mergeCell ref="E21:E23"/>
    <mergeCell ref="E24:E26"/>
    <mergeCell ref="E27:E29"/>
    <mergeCell ref="F21:F23"/>
    <mergeCell ref="F24:F26"/>
    <mergeCell ref="F27:F29"/>
    <mergeCell ref="G21:G23"/>
    <mergeCell ref="G24:G26"/>
    <mergeCell ref="G27:G29"/>
  </mergeCells>
  <pageMargins left="0.393055555555556" right="0.17" top="0.84" bottom="0.590277777777778" header="0.5" footer="0.196527777777778"/>
  <pageSetup paperSize="1" scale="68" orientation="portrait" horizontalDpi="120" verticalDpi="72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workbookViewId="0">
      <selection activeCell="C21" sqref="C21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26">
        <v>45699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249</v>
      </c>
    </row>
    <row r="8" spans="1:1">
      <c r="A8" s="1" t="s">
        <v>250</v>
      </c>
    </row>
    <row r="9" spans="1:1">
      <c r="A9" s="1" t="s">
        <v>251</v>
      </c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4</v>
      </c>
    </row>
    <row r="19" ht="15" spans="3:3">
      <c r="C19" s="119" t="s">
        <v>259</v>
      </c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1</v>
      </c>
      <c r="B21" s="33" t="s">
        <v>12</v>
      </c>
      <c r="C21" s="70" t="s">
        <v>260</v>
      </c>
      <c r="D21" s="71">
        <v>109995</v>
      </c>
      <c r="E21" s="37">
        <f>D21*0.76</f>
        <v>83596.2</v>
      </c>
      <c r="F21" s="33" t="s">
        <v>14</v>
      </c>
      <c r="G21" s="72">
        <f>E21*A21</f>
        <v>83596.2</v>
      </c>
    </row>
    <row r="22" spans="1:7">
      <c r="A22" s="39"/>
      <c r="B22" s="39"/>
      <c r="C22" s="114" t="s">
        <v>243</v>
      </c>
      <c r="D22" s="74"/>
      <c r="E22" s="43"/>
      <c r="F22" s="39"/>
      <c r="G22" s="75"/>
    </row>
    <row r="23" ht="15" spans="1:7">
      <c r="A23" s="14"/>
      <c r="B23" s="14"/>
      <c r="C23" s="46" t="s">
        <v>261</v>
      </c>
      <c r="D23" s="13"/>
      <c r="E23" s="48"/>
      <c r="F23" s="14"/>
      <c r="G23" s="77"/>
    </row>
    <row r="24" spans="1:7">
      <c r="A24" s="33">
        <v>2</v>
      </c>
      <c r="B24" s="33" t="s">
        <v>12</v>
      </c>
      <c r="C24" s="115" t="s">
        <v>255</v>
      </c>
      <c r="D24" s="71">
        <v>10995</v>
      </c>
      <c r="E24" s="37">
        <f>D24*0.76</f>
        <v>8356.2</v>
      </c>
      <c r="F24" s="33" t="s">
        <v>14</v>
      </c>
      <c r="G24" s="72">
        <f>E24*A24</f>
        <v>16712.4</v>
      </c>
    </row>
    <row r="25" spans="1:7">
      <c r="A25" s="39"/>
      <c r="B25" s="39"/>
      <c r="C25" s="114" t="s">
        <v>245</v>
      </c>
      <c r="D25" s="74"/>
      <c r="E25" s="43"/>
      <c r="F25" s="39"/>
      <c r="G25" s="75"/>
    </row>
    <row r="26" ht="15" spans="1:7">
      <c r="A26" s="14"/>
      <c r="B26" s="14"/>
      <c r="C26" s="46" t="s">
        <v>256</v>
      </c>
      <c r="D26" s="13"/>
      <c r="E26" s="48"/>
      <c r="F26" s="14"/>
      <c r="G26" s="77"/>
    </row>
    <row r="27" customFormat="1" ht="15" spans="1:7">
      <c r="A27" s="33">
        <v>1</v>
      </c>
      <c r="B27" s="33" t="s">
        <v>12</v>
      </c>
      <c r="C27" s="115" t="s">
        <v>262</v>
      </c>
      <c r="D27" s="71">
        <v>19995</v>
      </c>
      <c r="E27" s="37">
        <f>D27*0.76</f>
        <v>15196.2</v>
      </c>
      <c r="F27" s="33" t="s">
        <v>14</v>
      </c>
      <c r="G27" s="72">
        <f>E27*A27</f>
        <v>15196.2</v>
      </c>
    </row>
    <row r="28" customFormat="1" ht="15" spans="1:7">
      <c r="A28" s="39"/>
      <c r="B28" s="39"/>
      <c r="C28" s="114" t="s">
        <v>245</v>
      </c>
      <c r="D28" s="74"/>
      <c r="E28" s="43"/>
      <c r="F28" s="39"/>
      <c r="G28" s="75"/>
    </row>
    <row r="29" customFormat="1" ht="15.75" spans="1:7">
      <c r="A29" s="14"/>
      <c r="B29" s="14"/>
      <c r="C29" s="46" t="s">
        <v>263</v>
      </c>
      <c r="D29" s="13"/>
      <c r="E29" s="48"/>
      <c r="F29" s="14"/>
      <c r="G29" s="77"/>
    </row>
    <row r="30" s="23" customFormat="1" ht="17.25" spans="1:7">
      <c r="A30" s="56" t="s">
        <v>20</v>
      </c>
      <c r="B30" s="57"/>
      <c r="C30" s="57"/>
      <c r="D30" s="58"/>
      <c r="E30" s="59"/>
      <c r="F30" s="60" t="s">
        <v>14</v>
      </c>
      <c r="G30" s="61">
        <f>SUM(G21:G29)</f>
        <v>115504.8</v>
      </c>
    </row>
    <row r="31" s="23" customFormat="1" ht="15" spans="1:7">
      <c r="A31" s="78" t="s">
        <v>21</v>
      </c>
      <c r="B31" s="79"/>
      <c r="C31" s="80"/>
      <c r="D31" s="81"/>
      <c r="E31" s="82"/>
      <c r="F31" s="83" t="s">
        <v>14</v>
      </c>
      <c r="G31" s="84">
        <v>67590</v>
      </c>
    </row>
    <row r="32" ht="15" spans="1:7">
      <c r="A32" s="4" t="s">
        <v>22</v>
      </c>
      <c r="B32" s="16"/>
      <c r="C32" s="16"/>
      <c r="D32" s="5"/>
      <c r="E32" s="6"/>
      <c r="F32" s="17" t="s">
        <v>14</v>
      </c>
      <c r="G32" s="8">
        <v>600</v>
      </c>
    </row>
    <row r="33" ht="17.25" spans="1:7">
      <c r="A33" s="56" t="s">
        <v>23</v>
      </c>
      <c r="B33" s="57"/>
      <c r="C33" s="57"/>
      <c r="D33" s="58"/>
      <c r="E33" s="59"/>
      <c r="F33" s="85" t="s">
        <v>14</v>
      </c>
      <c r="G33" s="86">
        <f>SUM(G30:G32)</f>
        <v>183694.8</v>
      </c>
    </row>
    <row r="34" ht="16.5" spans="1:7">
      <c r="A34" s="87"/>
      <c r="B34" s="87"/>
      <c r="C34" s="87"/>
      <c r="D34" s="87"/>
      <c r="E34" s="87"/>
      <c r="F34" s="88"/>
      <c r="G34" s="89"/>
    </row>
    <row r="35" spans="1:1">
      <c r="A35" s="1" t="s">
        <v>30</v>
      </c>
    </row>
    <row r="36" spans="2:2">
      <c r="B36" s="1" t="s">
        <v>31</v>
      </c>
    </row>
    <row r="38" spans="1:1">
      <c r="A38" s="1" t="s">
        <v>32</v>
      </c>
    </row>
    <row r="39" customFormat="1" ht="15" spans="2:2">
      <c r="B39" s="1" t="s">
        <v>218</v>
      </c>
    </row>
    <row r="40" s="2" customFormat="1" spans="2:2">
      <c r="B40" s="1"/>
    </row>
    <row r="41" spans="1:1">
      <c r="A41" s="1" t="s">
        <v>34</v>
      </c>
    </row>
    <row r="42" spans="2:2">
      <c r="B42" s="1" t="s">
        <v>35</v>
      </c>
    </row>
    <row r="43" customFormat="1" ht="15" spans="2:2">
      <c r="B43" s="65" t="s">
        <v>174</v>
      </c>
    </row>
    <row r="44" s="2" customFormat="1" spans="2:2">
      <c r="B44" s="24"/>
    </row>
    <row r="45" spans="2:2">
      <c r="B45" s="1" t="s">
        <v>38</v>
      </c>
    </row>
    <row r="47" spans="2:2">
      <c r="B47" s="1" t="s">
        <v>39</v>
      </c>
    </row>
    <row r="53" spans="1:1">
      <c r="A53" s="1" t="s">
        <v>40</v>
      </c>
    </row>
    <row r="56" spans="1:1">
      <c r="A56" s="1" t="s">
        <v>41</v>
      </c>
    </row>
    <row r="57" spans="1:1">
      <c r="A57" s="1" t="s">
        <v>42</v>
      </c>
    </row>
    <row r="60" spans="1:4">
      <c r="A60" s="1" t="s">
        <v>101</v>
      </c>
      <c r="D60" s="1" t="s">
        <v>44</v>
      </c>
    </row>
    <row r="63" spans="1:4">
      <c r="A63" s="1" t="s">
        <v>45</v>
      </c>
      <c r="D63" s="1" t="s">
        <v>46</v>
      </c>
    </row>
    <row r="64" spans="1:4">
      <c r="A64" s="1" t="s">
        <v>47</v>
      </c>
      <c r="D64" s="1" t="s">
        <v>48</v>
      </c>
    </row>
    <row r="69" spans="1:5">
      <c r="A69" s="1" t="s">
        <v>264</v>
      </c>
      <c r="D69" s="1" t="s">
        <v>50</v>
      </c>
      <c r="E69" s="1" t="s">
        <v>51</v>
      </c>
    </row>
    <row r="70" spans="1:5">
      <c r="A70" s="1" t="s">
        <v>265</v>
      </c>
      <c r="E70" s="1" t="s">
        <v>53</v>
      </c>
    </row>
  </sheetData>
  <mergeCells count="22">
    <mergeCell ref="A4:B4"/>
    <mergeCell ref="A30:E30"/>
    <mergeCell ref="A32:E32"/>
    <mergeCell ref="A33:E33"/>
    <mergeCell ref="A21:A23"/>
    <mergeCell ref="A24:A26"/>
    <mergeCell ref="A27:A29"/>
    <mergeCell ref="B21:B23"/>
    <mergeCell ref="B24:B26"/>
    <mergeCell ref="B27:B29"/>
    <mergeCell ref="D21:D23"/>
    <mergeCell ref="D24:D26"/>
    <mergeCell ref="D27:D29"/>
    <mergeCell ref="E21:E23"/>
    <mergeCell ref="E24:E26"/>
    <mergeCell ref="E27:E29"/>
    <mergeCell ref="F21:F23"/>
    <mergeCell ref="F24:F26"/>
    <mergeCell ref="F27:F29"/>
    <mergeCell ref="G21:G23"/>
    <mergeCell ref="G24:G26"/>
    <mergeCell ref="G27:G29"/>
  </mergeCells>
  <pageMargins left="0.393055555555556" right="0.17" top="0.84" bottom="0.590277777777778" header="0.5" footer="0.196527777777778"/>
  <pageSetup paperSize="1" scale="69" orientation="portrait" horizontalDpi="120" verticalDpi="72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65"/>
  <sheetViews>
    <sheetView workbookViewId="0">
      <selection activeCell="C87" sqref="C87:C88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1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3" ht="15" customHeight="1"/>
    <row r="4" spans="1:2">
      <c r="A4" s="26">
        <v>45699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266</v>
      </c>
      <c r="B7" s="26"/>
    </row>
    <row r="8" spans="1:1">
      <c r="A8" s="26" t="s">
        <v>267</v>
      </c>
    </row>
    <row r="9" spans="1:1">
      <c r="A9" s="26" t="s">
        <v>268</v>
      </c>
    </row>
    <row r="10" spans="1:1">
      <c r="A10" s="26" t="s">
        <v>269</v>
      </c>
    </row>
    <row r="13" spans="1:1">
      <c r="A13" s="1" t="s">
        <v>1</v>
      </c>
    </row>
    <row r="15" spans="2:2">
      <c r="B15" s="1" t="s">
        <v>2</v>
      </c>
    </row>
    <row r="16" spans="2:2">
      <c r="B16" s="1" t="s">
        <v>3</v>
      </c>
    </row>
    <row r="19" spans="1:1">
      <c r="A19" s="1" t="s">
        <v>56</v>
      </c>
    </row>
    <row r="20" ht="15" spans="3:3">
      <c r="C20" s="24"/>
    </row>
    <row r="21" ht="25.5" customHeight="1" spans="1:7">
      <c r="A21" s="66" t="s">
        <v>6</v>
      </c>
      <c r="B21" s="66" t="s">
        <v>7</v>
      </c>
      <c r="C21" s="66" t="s">
        <v>8</v>
      </c>
      <c r="D21" s="66" t="s">
        <v>9</v>
      </c>
      <c r="E21" s="67" t="s">
        <v>10</v>
      </c>
      <c r="F21" s="68"/>
      <c r="G21" s="69" t="s">
        <v>11</v>
      </c>
    </row>
    <row r="22" customFormat="1" ht="15" spans="1:7">
      <c r="A22" s="33">
        <v>1</v>
      </c>
      <c r="B22" s="34" t="s">
        <v>12</v>
      </c>
      <c r="C22" s="35" t="s">
        <v>131</v>
      </c>
      <c r="D22" s="36">
        <v>48695</v>
      </c>
      <c r="E22" s="37">
        <f>(D22*0.76)-1800</f>
        <v>35208.2</v>
      </c>
      <c r="F22" s="33" t="s">
        <v>14</v>
      </c>
      <c r="G22" s="38">
        <f>E22*A22</f>
        <v>35208.2</v>
      </c>
    </row>
    <row r="23" customFormat="1" ht="15" spans="1:7">
      <c r="A23" s="39"/>
      <c r="B23" s="40"/>
      <c r="C23" s="41" t="s">
        <v>84</v>
      </c>
      <c r="D23" s="42"/>
      <c r="E23" s="43"/>
      <c r="F23" s="39"/>
      <c r="G23" s="44"/>
    </row>
    <row r="24" customFormat="1" ht="15.75" spans="1:7">
      <c r="A24" s="39"/>
      <c r="B24" s="45"/>
      <c r="C24" s="90" t="s">
        <v>270</v>
      </c>
      <c r="D24" s="42"/>
      <c r="E24" s="43"/>
      <c r="F24" s="39"/>
      <c r="G24" s="44"/>
    </row>
    <row r="25" s="2" customFormat="1" ht="15" spans="1:7">
      <c r="A25" s="4" t="s">
        <v>22</v>
      </c>
      <c r="B25" s="16"/>
      <c r="C25" s="16"/>
      <c r="D25" s="5"/>
      <c r="E25" s="6"/>
      <c r="F25" s="17" t="s">
        <v>14</v>
      </c>
      <c r="G25" s="8">
        <v>600</v>
      </c>
    </row>
    <row r="26" s="23" customFormat="1" ht="17.25" spans="1:7">
      <c r="A26" s="95" t="s">
        <v>20</v>
      </c>
      <c r="B26" s="97"/>
      <c r="C26" s="97"/>
      <c r="D26" s="97"/>
      <c r="E26" s="98"/>
      <c r="F26" s="99" t="s">
        <v>14</v>
      </c>
      <c r="G26" s="86">
        <f>SUM(G22:G25)</f>
        <v>35808.2</v>
      </c>
    </row>
    <row r="27" s="25" customFormat="1" ht="16.5" spans="1:7">
      <c r="A27" s="87"/>
      <c r="B27" s="87"/>
      <c r="C27" s="87"/>
      <c r="D27" s="87"/>
      <c r="E27" s="87"/>
      <c r="F27" s="117"/>
      <c r="G27" s="89"/>
    </row>
    <row r="28" s="25" customFormat="1" spans="1:7">
      <c r="A28" s="1" t="s">
        <v>30</v>
      </c>
      <c r="B28" s="1"/>
      <c r="C28" s="1"/>
      <c r="D28" s="1"/>
      <c r="E28" s="1"/>
      <c r="F28" s="1"/>
      <c r="G28" s="1"/>
    </row>
    <row r="29" spans="2:2">
      <c r="B29" s="1" t="s">
        <v>31</v>
      </c>
    </row>
    <row r="31" s="1" customFormat="1" spans="1:1">
      <c r="A31" s="1" t="s">
        <v>57</v>
      </c>
    </row>
    <row r="32" s="1" customFormat="1" spans="2:2">
      <c r="B32" s="1" t="s">
        <v>98</v>
      </c>
    </row>
    <row r="34" spans="1:1">
      <c r="A34" s="1" t="s">
        <v>32</v>
      </c>
    </row>
    <row r="35" s="2" customFormat="1" spans="2:2">
      <c r="B35" s="1" t="s">
        <v>99</v>
      </c>
    </row>
    <row r="36" s="2" customFormat="1"/>
    <row r="37" spans="1:1">
      <c r="A37" s="1" t="s">
        <v>34</v>
      </c>
    </row>
    <row r="38" spans="2:2">
      <c r="B38" s="1" t="s">
        <v>35</v>
      </c>
    </row>
    <row r="40" spans="2:2">
      <c r="B40" s="1" t="s">
        <v>38</v>
      </c>
    </row>
    <row r="42" spans="2:2">
      <c r="B42" s="1" t="s">
        <v>39</v>
      </c>
    </row>
    <row r="47" spans="1:1">
      <c r="A47" s="1" t="s">
        <v>40</v>
      </c>
    </row>
    <row r="50" spans="1:1">
      <c r="A50" s="1" t="s">
        <v>41</v>
      </c>
    </row>
    <row r="51" spans="1:1">
      <c r="A51" s="1" t="s">
        <v>42</v>
      </c>
    </row>
    <row r="54" spans="1:4">
      <c r="A54" s="1" t="s">
        <v>43</v>
      </c>
      <c r="D54" s="1" t="s">
        <v>44</v>
      </c>
    </row>
    <row r="57" spans="1:4">
      <c r="A57" s="1" t="s">
        <v>45</v>
      </c>
      <c r="D57" s="1" t="s">
        <v>46</v>
      </c>
    </row>
    <row r="58" spans="1:4">
      <c r="A58" s="1" t="s">
        <v>47</v>
      </c>
      <c r="D58" s="1" t="s">
        <v>48</v>
      </c>
    </row>
    <row r="64" spans="1:5">
      <c r="A64" s="1" t="s">
        <v>271</v>
      </c>
      <c r="D64" s="1" t="s">
        <v>50</v>
      </c>
      <c r="E64" s="1" t="s">
        <v>51</v>
      </c>
    </row>
    <row r="65" spans="1:5">
      <c r="A65" s="1" t="s">
        <v>272</v>
      </c>
      <c r="E65" s="1" t="s">
        <v>53</v>
      </c>
    </row>
  </sheetData>
  <mergeCells count="9">
    <mergeCell ref="A4:B4"/>
    <mergeCell ref="A25:E25"/>
    <mergeCell ref="A26:E26"/>
    <mergeCell ref="A22:A24"/>
    <mergeCell ref="B22:B24"/>
    <mergeCell ref="D22:D24"/>
    <mergeCell ref="E22:E24"/>
    <mergeCell ref="F22:F24"/>
    <mergeCell ref="G22:G24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  <rowBreaks count="1" manualBreakCount="1">
    <brk id="6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workbookViewId="0">
      <selection activeCell="A73" sqref="A73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45699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128</v>
      </c>
      <c r="B7" s="26"/>
    </row>
    <row r="8" spans="1:2">
      <c r="A8" s="26" t="s">
        <v>129</v>
      </c>
      <c r="B8" s="26"/>
    </row>
    <row r="9" spans="1:2">
      <c r="A9" s="26" t="s">
        <v>130</v>
      </c>
      <c r="B9" s="26"/>
    </row>
    <row r="10" spans="1:2">
      <c r="A10" s="26"/>
      <c r="B10" s="26"/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56</v>
      </c>
    </row>
    <row r="19" ht="15" spans="3:3">
      <c r="C19" s="24" t="s">
        <v>273</v>
      </c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1</v>
      </c>
      <c r="B21" s="34" t="s">
        <v>12</v>
      </c>
      <c r="C21" s="35" t="s">
        <v>139</v>
      </c>
      <c r="D21" s="36">
        <v>28995</v>
      </c>
      <c r="E21" s="37">
        <f>(D21*0.76)-1300</f>
        <v>20736.2</v>
      </c>
      <c r="F21" s="33" t="s">
        <v>14</v>
      </c>
      <c r="G21" s="38">
        <f>E21*A21</f>
        <v>20736.2</v>
      </c>
    </row>
    <row r="22" spans="1:7">
      <c r="A22" s="39"/>
      <c r="B22" s="40"/>
      <c r="C22" s="41" t="s">
        <v>84</v>
      </c>
      <c r="D22" s="42"/>
      <c r="E22" s="43"/>
      <c r="F22" s="39"/>
      <c r="G22" s="44"/>
    </row>
    <row r="23" spans="1:7">
      <c r="A23" s="39"/>
      <c r="B23" s="40"/>
      <c r="C23" s="41" t="s">
        <v>140</v>
      </c>
      <c r="D23" s="42"/>
      <c r="E23" s="43"/>
      <c r="F23" s="39"/>
      <c r="G23" s="44"/>
    </row>
    <row r="24" ht="15" spans="1:7">
      <c r="A24" s="14"/>
      <c r="B24" s="45"/>
      <c r="C24" s="90" t="s">
        <v>141</v>
      </c>
      <c r="D24" s="47"/>
      <c r="E24" s="48"/>
      <c r="F24" s="14"/>
      <c r="G24" s="49"/>
    </row>
    <row r="25" s="2" customFormat="1" ht="15" spans="1:8">
      <c r="A25" s="4" t="s">
        <v>22</v>
      </c>
      <c r="B25" s="16"/>
      <c r="C25" s="16"/>
      <c r="D25" s="5"/>
      <c r="E25" s="6"/>
      <c r="F25" s="17" t="s">
        <v>14</v>
      </c>
      <c r="G25" s="8">
        <v>600</v>
      </c>
      <c r="H25" s="1"/>
    </row>
    <row r="26" ht="17.25" spans="1:7">
      <c r="A26" s="95" t="s">
        <v>20</v>
      </c>
      <c r="B26" s="96"/>
      <c r="C26" s="96"/>
      <c r="D26" s="97"/>
      <c r="E26" s="98"/>
      <c r="F26" s="99" t="s">
        <v>14</v>
      </c>
      <c r="G26" s="86">
        <f>SUM(G21:G25)</f>
        <v>21336.2</v>
      </c>
    </row>
    <row r="27" ht="16.5" spans="1:8">
      <c r="A27" s="87"/>
      <c r="B27" s="87"/>
      <c r="C27" s="87"/>
      <c r="D27" s="87"/>
      <c r="E27" s="87"/>
      <c r="F27" s="88"/>
      <c r="G27" s="89"/>
      <c r="H27" s="2"/>
    </row>
    <row r="28" ht="15" spans="3:3">
      <c r="C28" s="24" t="s">
        <v>274</v>
      </c>
    </row>
    <row r="29" ht="25.5" customHeight="1" spans="1:7">
      <c r="A29" s="66" t="s">
        <v>6</v>
      </c>
      <c r="B29" s="66" t="s">
        <v>7</v>
      </c>
      <c r="C29" s="66" t="s">
        <v>8</v>
      </c>
      <c r="D29" s="66" t="s">
        <v>9</v>
      </c>
      <c r="E29" s="67" t="s">
        <v>10</v>
      </c>
      <c r="F29" s="68"/>
      <c r="G29" s="69" t="s">
        <v>11</v>
      </c>
    </row>
    <row r="30" spans="1:7">
      <c r="A30" s="33">
        <v>1</v>
      </c>
      <c r="B30" s="33" t="s">
        <v>12</v>
      </c>
      <c r="C30" s="35" t="s">
        <v>142</v>
      </c>
      <c r="D30" s="36">
        <v>24995</v>
      </c>
      <c r="E30" s="37">
        <f>(D30*0.76)-800</f>
        <v>18196.2</v>
      </c>
      <c r="F30" s="33" t="s">
        <v>14</v>
      </c>
      <c r="G30" s="38">
        <f>E30*A30</f>
        <v>18196.2</v>
      </c>
    </row>
    <row r="31" spans="1:7">
      <c r="A31" s="39"/>
      <c r="B31" s="39"/>
      <c r="C31" s="41" t="s">
        <v>92</v>
      </c>
      <c r="D31" s="42"/>
      <c r="E31" s="43"/>
      <c r="F31" s="39"/>
      <c r="G31" s="44"/>
    </row>
    <row r="32" spans="1:7">
      <c r="A32" s="39"/>
      <c r="B32" s="39"/>
      <c r="C32" s="41" t="s">
        <v>234</v>
      </c>
      <c r="D32" s="42"/>
      <c r="E32" s="43"/>
      <c r="F32" s="39"/>
      <c r="G32" s="44"/>
    </row>
    <row r="33" ht="15" spans="1:7">
      <c r="A33" s="14"/>
      <c r="B33" s="14"/>
      <c r="C33" s="90" t="s">
        <v>94</v>
      </c>
      <c r="D33" s="47"/>
      <c r="E33" s="48"/>
      <c r="F33" s="14"/>
      <c r="G33" s="49"/>
    </row>
    <row r="34" s="2" customFormat="1" ht="15" spans="1:8">
      <c r="A34" s="4" t="s">
        <v>22</v>
      </c>
      <c r="B34" s="16"/>
      <c r="C34" s="16"/>
      <c r="D34" s="5"/>
      <c r="E34" s="6"/>
      <c r="F34" s="17" t="s">
        <v>14</v>
      </c>
      <c r="G34" s="8">
        <v>600</v>
      </c>
      <c r="H34" s="1"/>
    </row>
    <row r="35" ht="17.25" spans="1:7">
      <c r="A35" s="95" t="s">
        <v>20</v>
      </c>
      <c r="B35" s="96"/>
      <c r="C35" s="96"/>
      <c r="D35" s="97"/>
      <c r="E35" s="98"/>
      <c r="F35" s="99" t="s">
        <v>14</v>
      </c>
      <c r="G35" s="86">
        <f>SUM(G30:G34)</f>
        <v>18796.2</v>
      </c>
    </row>
    <row r="36" ht="16.5" spans="1:8">
      <c r="A36" s="87"/>
      <c r="B36" s="87"/>
      <c r="C36" s="87"/>
      <c r="D36" s="87"/>
      <c r="E36" s="87"/>
      <c r="F36" s="88"/>
      <c r="G36" s="89"/>
      <c r="H36" s="2"/>
    </row>
    <row r="37" spans="1:8">
      <c r="A37" s="1" t="s">
        <v>30</v>
      </c>
      <c r="H37" s="2"/>
    </row>
    <row r="38" spans="2:8">
      <c r="B38" s="1" t="s">
        <v>31</v>
      </c>
      <c r="H38" s="2"/>
    </row>
    <row r="39" spans="8:8">
      <c r="H39" s="2"/>
    </row>
    <row r="40" spans="1:8">
      <c r="A40" s="1" t="s">
        <v>57</v>
      </c>
      <c r="H40" s="2"/>
    </row>
    <row r="41" spans="2:8">
      <c r="B41" s="1" t="s">
        <v>98</v>
      </c>
      <c r="H41" s="2"/>
    </row>
    <row r="42" spans="8:8">
      <c r="H42" s="2"/>
    </row>
    <row r="43" spans="1:1">
      <c r="A43" s="1" t="s">
        <v>32</v>
      </c>
    </row>
    <row r="44" s="2" customFormat="1" spans="2:8">
      <c r="B44" s="1" t="s">
        <v>33</v>
      </c>
      <c r="H44" s="1"/>
    </row>
    <row r="46" spans="1:1">
      <c r="A46" s="1" t="s">
        <v>34</v>
      </c>
    </row>
    <row r="47" spans="2:2">
      <c r="B47" s="1" t="s">
        <v>35</v>
      </c>
    </row>
    <row r="49" spans="2:2">
      <c r="B49" s="1" t="s">
        <v>38</v>
      </c>
    </row>
    <row r="51" spans="2:2">
      <c r="B51" s="1" t="s">
        <v>39</v>
      </c>
    </row>
    <row r="57" spans="1:1">
      <c r="A57" s="1" t="s">
        <v>40</v>
      </c>
    </row>
    <row r="60" spans="1:1">
      <c r="A60" s="1" t="s">
        <v>41</v>
      </c>
    </row>
    <row r="61" spans="1:1">
      <c r="A61" s="1" t="s">
        <v>42</v>
      </c>
    </row>
    <row r="64" spans="1:4">
      <c r="A64" s="1" t="s">
        <v>43</v>
      </c>
      <c r="D64" s="1" t="s">
        <v>44</v>
      </c>
    </row>
    <row r="67" spans="1:4">
      <c r="A67" s="1" t="s">
        <v>45</v>
      </c>
      <c r="D67" s="1" t="s">
        <v>46</v>
      </c>
    </row>
    <row r="68" spans="1:4">
      <c r="A68" s="1" t="s">
        <v>47</v>
      </c>
      <c r="D68" s="1" t="s">
        <v>48</v>
      </c>
    </row>
    <row r="73" spans="1:5">
      <c r="A73" s="1" t="s">
        <v>275</v>
      </c>
      <c r="D73" s="1" t="s">
        <v>50</v>
      </c>
      <c r="E73" s="1" t="s">
        <v>51</v>
      </c>
    </row>
    <row r="74" spans="1:5">
      <c r="A74" s="1" t="s">
        <v>276</v>
      </c>
      <c r="E74" s="1" t="s">
        <v>53</v>
      </c>
    </row>
  </sheetData>
  <mergeCells count="17">
    <mergeCell ref="A4:B4"/>
    <mergeCell ref="A25:E25"/>
    <mergeCell ref="A26:E26"/>
    <mergeCell ref="A34:E34"/>
    <mergeCell ref="A35:E35"/>
    <mergeCell ref="A21:A24"/>
    <mergeCell ref="A30:A33"/>
    <mergeCell ref="B21:B24"/>
    <mergeCell ref="B30:B33"/>
    <mergeCell ref="D21:D24"/>
    <mergeCell ref="D30:D33"/>
    <mergeCell ref="E21:E24"/>
    <mergeCell ref="E30:E33"/>
    <mergeCell ref="F21:F24"/>
    <mergeCell ref="F30:F33"/>
    <mergeCell ref="G21:G24"/>
    <mergeCell ref="G30:G33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0"/>
  <sheetViews>
    <sheetView topLeftCell="A30" workbookViewId="0">
      <selection activeCell="A79" sqref="A79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571428571429" style="1" customWidth="1"/>
    <col min="6" max="6" width="5.66666666666667" style="1" customWidth="1"/>
    <col min="7" max="7" width="17.8571428571429" style="1" customWidth="1"/>
    <col min="8" max="16384" width="9.1047619047619" style="1"/>
  </cols>
  <sheetData>
    <row r="4" spans="1:2">
      <c r="A4" s="26">
        <v>45691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63</v>
      </c>
      <c r="B7" s="26"/>
    </row>
    <row r="8" spans="1:1">
      <c r="A8" s="26" t="s">
        <v>64</v>
      </c>
    </row>
    <row r="9" spans="1:1">
      <c r="A9" s="26" t="s">
        <v>65</v>
      </c>
    </row>
    <row r="10" spans="1:1">
      <c r="A10" s="26" t="s">
        <v>66</v>
      </c>
    </row>
    <row r="11" spans="1:1">
      <c r="A11" s="116"/>
    </row>
    <row r="13" spans="1:1">
      <c r="A13" s="1" t="s">
        <v>1</v>
      </c>
    </row>
    <row r="15" spans="2:2">
      <c r="B15" s="1" t="s">
        <v>2</v>
      </c>
    </row>
    <row r="16" spans="2:2">
      <c r="B16" s="1" t="s">
        <v>3</v>
      </c>
    </row>
    <row r="19" spans="1:1">
      <c r="A19" s="1" t="s">
        <v>56</v>
      </c>
    </row>
    <row r="20" ht="15" spans="3:3">
      <c r="C20" s="24" t="s">
        <v>67</v>
      </c>
    </row>
    <row r="21" ht="26.25" spans="1:7">
      <c r="A21" s="66" t="s">
        <v>6</v>
      </c>
      <c r="B21" s="66" t="s">
        <v>7</v>
      </c>
      <c r="C21" s="66" t="s">
        <v>8</v>
      </c>
      <c r="D21" s="66" t="s">
        <v>9</v>
      </c>
      <c r="E21" s="67" t="s">
        <v>10</v>
      </c>
      <c r="F21" s="68"/>
      <c r="G21" s="69" t="s">
        <v>11</v>
      </c>
    </row>
    <row r="22" spans="1:7">
      <c r="A22" s="33">
        <v>1</v>
      </c>
      <c r="B22" s="33" t="s">
        <v>12</v>
      </c>
      <c r="C22" s="70" t="s">
        <v>68</v>
      </c>
      <c r="D22" s="71">
        <v>29995</v>
      </c>
      <c r="E22" s="37">
        <f>(D22*0.78)-4000</f>
        <v>19396.1</v>
      </c>
      <c r="F22" s="33" t="s">
        <v>14</v>
      </c>
      <c r="G22" s="72">
        <f>E22*A22</f>
        <v>19396.1</v>
      </c>
    </row>
    <row r="23" spans="1:7">
      <c r="A23" s="39"/>
      <c r="B23" s="39"/>
      <c r="C23" s="73" t="s">
        <v>15</v>
      </c>
      <c r="D23" s="74"/>
      <c r="E23" s="43"/>
      <c r="F23" s="39"/>
      <c r="G23" s="75"/>
    </row>
    <row r="24" ht="15" spans="1:7">
      <c r="A24" s="14"/>
      <c r="B24" s="14"/>
      <c r="C24" s="76" t="s">
        <v>69</v>
      </c>
      <c r="D24" s="13"/>
      <c r="E24" s="48"/>
      <c r="F24" s="14"/>
      <c r="G24" s="77"/>
    </row>
    <row r="25" spans="1:7">
      <c r="A25" s="101">
        <v>1</v>
      </c>
      <c r="B25" s="101" t="s">
        <v>12</v>
      </c>
      <c r="C25" s="102" t="s">
        <v>70</v>
      </c>
      <c r="D25" s="103">
        <v>32995</v>
      </c>
      <c r="E25" s="104">
        <f>(D25*0.78)-4000</f>
        <v>21736.1</v>
      </c>
      <c r="F25" s="101" t="s">
        <v>14</v>
      </c>
      <c r="G25" s="105">
        <f>E25*A25</f>
        <v>21736.1</v>
      </c>
    </row>
    <row r="26" spans="1:7">
      <c r="A26" s="106"/>
      <c r="B26" s="106"/>
      <c r="C26" s="107" t="s">
        <v>15</v>
      </c>
      <c r="D26" s="108"/>
      <c r="E26" s="109"/>
      <c r="F26" s="106"/>
      <c r="G26" s="110"/>
    </row>
    <row r="27" ht="15" spans="1:7">
      <c r="A27" s="83"/>
      <c r="B27" s="83"/>
      <c r="C27" s="111" t="s">
        <v>71</v>
      </c>
      <c r="D27" s="82"/>
      <c r="E27" s="112"/>
      <c r="F27" s="83"/>
      <c r="G27" s="113"/>
    </row>
    <row r="28" ht="15" spans="1:7">
      <c r="A28" s="4" t="s">
        <v>22</v>
      </c>
      <c r="B28" s="16"/>
      <c r="C28" s="16"/>
      <c r="D28" s="5"/>
      <c r="E28" s="6"/>
      <c r="F28" s="17" t="s">
        <v>14</v>
      </c>
      <c r="G28" s="8">
        <v>600</v>
      </c>
    </row>
    <row r="29" ht="17.25" spans="1:7">
      <c r="A29" s="95" t="s">
        <v>20</v>
      </c>
      <c r="B29" s="96"/>
      <c r="C29" s="96"/>
      <c r="D29" s="97"/>
      <c r="E29" s="98"/>
      <c r="F29" s="99" t="s">
        <v>14</v>
      </c>
      <c r="G29" s="86">
        <f>SUM(G22:G28)</f>
        <v>41732.2</v>
      </c>
    </row>
    <row r="30" ht="16.5" spans="1:7">
      <c r="A30" s="87"/>
      <c r="B30" s="87"/>
      <c r="C30" s="87"/>
      <c r="D30" s="87"/>
      <c r="E30" s="87"/>
      <c r="F30" s="117"/>
      <c r="G30" s="89"/>
    </row>
    <row r="31" ht="15" spans="3:3">
      <c r="C31" s="24" t="s">
        <v>72</v>
      </c>
    </row>
    <row r="32" ht="26.25" spans="1:7">
      <c r="A32" s="66" t="s">
        <v>6</v>
      </c>
      <c r="B32" s="66" t="s">
        <v>7</v>
      </c>
      <c r="C32" s="66" t="s">
        <v>8</v>
      </c>
      <c r="D32" s="66" t="s">
        <v>9</v>
      </c>
      <c r="E32" s="67" t="s">
        <v>10</v>
      </c>
      <c r="F32" s="68"/>
      <c r="G32" s="69" t="s">
        <v>11</v>
      </c>
    </row>
    <row r="33" spans="1:7">
      <c r="A33" s="33">
        <v>1</v>
      </c>
      <c r="B33" s="33" t="s">
        <v>12</v>
      </c>
      <c r="C33" s="70" t="s">
        <v>73</v>
      </c>
      <c r="D33" s="71">
        <v>42595</v>
      </c>
      <c r="E33" s="37">
        <f>(D33*0.78)-7000</f>
        <v>26224.1</v>
      </c>
      <c r="F33" s="33" t="s">
        <v>14</v>
      </c>
      <c r="G33" s="72">
        <f>E33*A33</f>
        <v>26224.1</v>
      </c>
    </row>
    <row r="34" spans="1:7">
      <c r="A34" s="39"/>
      <c r="B34" s="39"/>
      <c r="C34" s="73" t="s">
        <v>26</v>
      </c>
      <c r="D34" s="74"/>
      <c r="E34" s="43"/>
      <c r="F34" s="39"/>
      <c r="G34" s="75"/>
    </row>
    <row r="35" ht="15" spans="1:7">
      <c r="A35" s="14"/>
      <c r="B35" s="14"/>
      <c r="C35" s="76" t="s">
        <v>74</v>
      </c>
      <c r="D35" s="13"/>
      <c r="E35" s="48"/>
      <c r="F35" s="14"/>
      <c r="G35" s="77"/>
    </row>
    <row r="36" spans="1:7">
      <c r="A36" s="33">
        <v>1</v>
      </c>
      <c r="B36" s="33" t="s">
        <v>12</v>
      </c>
      <c r="C36" s="70" t="s">
        <v>75</v>
      </c>
      <c r="D36" s="71">
        <v>46595</v>
      </c>
      <c r="E36" s="37">
        <f>(D36*0.78)-7000</f>
        <v>29344.1</v>
      </c>
      <c r="F36" s="33" t="s">
        <v>14</v>
      </c>
      <c r="G36" s="72">
        <f>E36*A36</f>
        <v>29344.1</v>
      </c>
    </row>
    <row r="37" spans="1:7">
      <c r="A37" s="39"/>
      <c r="B37" s="39"/>
      <c r="C37" s="73" t="s">
        <v>26</v>
      </c>
      <c r="D37" s="74"/>
      <c r="E37" s="43"/>
      <c r="F37" s="39"/>
      <c r="G37" s="75"/>
    </row>
    <row r="38" ht="15" spans="1:7">
      <c r="A38" s="14"/>
      <c r="B38" s="14"/>
      <c r="C38" s="76" t="s">
        <v>76</v>
      </c>
      <c r="D38" s="13"/>
      <c r="E38" s="48"/>
      <c r="F38" s="14"/>
      <c r="G38" s="77"/>
    </row>
    <row r="39" ht="15" spans="1:7">
      <c r="A39" s="4" t="s">
        <v>22</v>
      </c>
      <c r="B39" s="16"/>
      <c r="C39" s="16"/>
      <c r="D39" s="5"/>
      <c r="E39" s="6"/>
      <c r="F39" s="17" t="s">
        <v>14</v>
      </c>
      <c r="G39" s="8">
        <v>600</v>
      </c>
    </row>
    <row r="40" ht="17.25" spans="1:7">
      <c r="A40" s="95" t="s">
        <v>20</v>
      </c>
      <c r="B40" s="96"/>
      <c r="C40" s="96"/>
      <c r="D40" s="97"/>
      <c r="E40" s="98"/>
      <c r="F40" s="99" t="s">
        <v>14</v>
      </c>
      <c r="G40" s="86">
        <f>SUM(G33:G39)</f>
        <v>56168.2</v>
      </c>
    </row>
    <row r="41" ht="16.5" spans="1:7">
      <c r="A41" s="87"/>
      <c r="B41" s="87"/>
      <c r="C41" s="87"/>
      <c r="D41" s="87"/>
      <c r="E41" s="87"/>
      <c r="F41" s="117"/>
      <c r="G41" s="89"/>
    </row>
    <row r="42" spans="1:1">
      <c r="A42" s="1" t="s">
        <v>30</v>
      </c>
    </row>
    <row r="43" spans="2:2">
      <c r="B43" s="1" t="s">
        <v>31</v>
      </c>
    </row>
    <row r="45" spans="1:1">
      <c r="A45" s="1" t="s">
        <v>57</v>
      </c>
    </row>
    <row r="46" spans="2:2">
      <c r="B46" s="1" t="s">
        <v>58</v>
      </c>
    </row>
    <row r="47" spans="2:2">
      <c r="B47" s="1" t="s">
        <v>77</v>
      </c>
    </row>
    <row r="48" spans="2:2">
      <c r="B48" s="118" t="s">
        <v>60</v>
      </c>
    </row>
    <row r="50" spans="1:1">
      <c r="A50" s="1" t="s">
        <v>32</v>
      </c>
    </row>
    <row r="51" spans="2:2">
      <c r="B51" s="1" t="s">
        <v>33</v>
      </c>
    </row>
    <row r="53" spans="1:1">
      <c r="A53" s="1" t="s">
        <v>34</v>
      </c>
    </row>
    <row r="54" spans="2:2">
      <c r="B54" s="1" t="s">
        <v>35</v>
      </c>
    </row>
    <row r="56" spans="2:2">
      <c r="B56" s="1" t="s">
        <v>38</v>
      </c>
    </row>
    <row r="58" spans="2:2">
      <c r="B58" s="1" t="s">
        <v>39</v>
      </c>
    </row>
    <row r="63" spans="1:1">
      <c r="A63" s="1" t="s">
        <v>40</v>
      </c>
    </row>
    <row r="66" spans="1:1">
      <c r="A66" s="1" t="s">
        <v>41</v>
      </c>
    </row>
    <row r="67" spans="1:1">
      <c r="A67" s="1" t="s">
        <v>42</v>
      </c>
    </row>
    <row r="70" spans="1:4">
      <c r="A70" s="1" t="s">
        <v>78</v>
      </c>
      <c r="D70" s="1" t="s">
        <v>44</v>
      </c>
    </row>
    <row r="73" spans="1:4">
      <c r="A73" s="1" t="s">
        <v>45</v>
      </c>
      <c r="D73" s="1" t="s">
        <v>46</v>
      </c>
    </row>
    <row r="74" spans="1:4">
      <c r="A74" s="1" t="s">
        <v>47</v>
      </c>
      <c r="D74" s="1" t="s">
        <v>48</v>
      </c>
    </row>
    <row r="79" spans="1:5">
      <c r="A79" s="1" t="s">
        <v>79</v>
      </c>
      <c r="D79" s="1" t="s">
        <v>50</v>
      </c>
      <c r="E79" s="1" t="s">
        <v>51</v>
      </c>
    </row>
    <row r="80" spans="1:5">
      <c r="A80" s="1" t="s">
        <v>52</v>
      </c>
      <c r="E80" s="1" t="s">
        <v>53</v>
      </c>
    </row>
  </sheetData>
  <mergeCells count="29">
    <mergeCell ref="A4:B4"/>
    <mergeCell ref="A28:E28"/>
    <mergeCell ref="A29:E29"/>
    <mergeCell ref="A39:E39"/>
    <mergeCell ref="A40:E40"/>
    <mergeCell ref="A22:A24"/>
    <mergeCell ref="A25:A27"/>
    <mergeCell ref="A33:A35"/>
    <mergeCell ref="A36:A38"/>
    <mergeCell ref="B22:B24"/>
    <mergeCell ref="B25:B27"/>
    <mergeCell ref="B33:B35"/>
    <mergeCell ref="B36:B38"/>
    <mergeCell ref="D22:D24"/>
    <mergeCell ref="D25:D27"/>
    <mergeCell ref="D33:D35"/>
    <mergeCell ref="D36:D38"/>
    <mergeCell ref="E22:E24"/>
    <mergeCell ref="E25:E27"/>
    <mergeCell ref="E33:E35"/>
    <mergeCell ref="E36:E38"/>
    <mergeCell ref="F22:F24"/>
    <mergeCell ref="F25:F27"/>
    <mergeCell ref="F33:F35"/>
    <mergeCell ref="F36:F38"/>
    <mergeCell ref="G22:G24"/>
    <mergeCell ref="G25:G27"/>
    <mergeCell ref="G33:G35"/>
    <mergeCell ref="G36:G38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workbookViewId="0">
      <selection activeCell="A74" sqref="A74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45699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128</v>
      </c>
      <c r="B7" s="26"/>
    </row>
    <row r="8" spans="1:2">
      <c r="A8" s="26" t="s">
        <v>129</v>
      </c>
      <c r="B8" s="26"/>
    </row>
    <row r="9" spans="1:2">
      <c r="A9" s="26" t="s">
        <v>130</v>
      </c>
      <c r="B9" s="26"/>
    </row>
    <row r="10" spans="1:2">
      <c r="A10" s="26"/>
      <c r="B10" s="26"/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56</v>
      </c>
    </row>
    <row r="19" ht="15" spans="3:3">
      <c r="C19" s="24" t="s">
        <v>273</v>
      </c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1</v>
      </c>
      <c r="B21" s="34" t="s">
        <v>12</v>
      </c>
      <c r="C21" s="35" t="s">
        <v>83</v>
      </c>
      <c r="D21" s="36">
        <v>32995</v>
      </c>
      <c r="E21" s="37">
        <f>(D21*0.76)-1300</f>
        <v>23776.2</v>
      </c>
      <c r="F21" s="33" t="s">
        <v>14</v>
      </c>
      <c r="G21" s="38">
        <f>E21*A21</f>
        <v>23776.2</v>
      </c>
    </row>
    <row r="22" spans="1:7">
      <c r="A22" s="39"/>
      <c r="B22" s="40"/>
      <c r="C22" s="41" t="s">
        <v>84</v>
      </c>
      <c r="D22" s="42"/>
      <c r="E22" s="43"/>
      <c r="F22" s="39"/>
      <c r="G22" s="44"/>
    </row>
    <row r="23" spans="1:7">
      <c r="A23" s="39"/>
      <c r="B23" s="40"/>
      <c r="C23" s="41" t="s">
        <v>85</v>
      </c>
      <c r="D23" s="42"/>
      <c r="E23" s="43"/>
      <c r="F23" s="39"/>
      <c r="G23" s="44"/>
    </row>
    <row r="24" ht="15" spans="1:7">
      <c r="A24" s="14"/>
      <c r="B24" s="45"/>
      <c r="C24" s="90" t="s">
        <v>86</v>
      </c>
      <c r="D24" s="47"/>
      <c r="E24" s="48"/>
      <c r="F24" s="14"/>
      <c r="G24" s="49"/>
    </row>
    <row r="25" s="2" customFormat="1" ht="15" spans="1:8">
      <c r="A25" s="4" t="s">
        <v>22</v>
      </c>
      <c r="B25" s="16"/>
      <c r="C25" s="16"/>
      <c r="D25" s="5"/>
      <c r="E25" s="6"/>
      <c r="F25" s="17" t="s">
        <v>14</v>
      </c>
      <c r="G25" s="8">
        <v>600</v>
      </c>
      <c r="H25" s="1"/>
    </row>
    <row r="26" ht="17.25" spans="1:7">
      <c r="A26" s="95" t="s">
        <v>20</v>
      </c>
      <c r="B26" s="96"/>
      <c r="C26" s="96"/>
      <c r="D26" s="97"/>
      <c r="E26" s="98"/>
      <c r="F26" s="99" t="s">
        <v>14</v>
      </c>
      <c r="G26" s="86">
        <f>SUM(G21:G25)</f>
        <v>24376.2</v>
      </c>
    </row>
    <row r="27" ht="16.5" spans="1:8">
      <c r="A27" s="87"/>
      <c r="B27" s="87"/>
      <c r="C27" s="87"/>
      <c r="D27" s="87"/>
      <c r="E27" s="87"/>
      <c r="F27" s="88"/>
      <c r="G27" s="89"/>
      <c r="H27" s="2"/>
    </row>
    <row r="28" ht="15" spans="3:3">
      <c r="C28" s="24" t="s">
        <v>274</v>
      </c>
    </row>
    <row r="29" ht="25.5" customHeight="1" spans="1:7">
      <c r="A29" s="66" t="s">
        <v>6</v>
      </c>
      <c r="B29" s="66" t="s">
        <v>7</v>
      </c>
      <c r="C29" s="66" t="s">
        <v>8</v>
      </c>
      <c r="D29" s="66" t="s">
        <v>9</v>
      </c>
      <c r="E29" s="67" t="s">
        <v>10</v>
      </c>
      <c r="F29" s="68"/>
      <c r="G29" s="69" t="s">
        <v>11</v>
      </c>
    </row>
    <row r="30" spans="1:7">
      <c r="A30" s="33">
        <v>1</v>
      </c>
      <c r="B30" s="33" t="s">
        <v>12</v>
      </c>
      <c r="C30" s="35" t="s">
        <v>91</v>
      </c>
      <c r="D30" s="36">
        <v>27995</v>
      </c>
      <c r="E30" s="37">
        <f>(D30*0.76)-1000</f>
        <v>20276.2</v>
      </c>
      <c r="F30" s="33" t="s">
        <v>14</v>
      </c>
      <c r="G30" s="38">
        <f>E30*A30</f>
        <v>20276.2</v>
      </c>
    </row>
    <row r="31" spans="1:7">
      <c r="A31" s="39"/>
      <c r="B31" s="39"/>
      <c r="C31" s="41" t="s">
        <v>92</v>
      </c>
      <c r="D31" s="42"/>
      <c r="E31" s="43"/>
      <c r="F31" s="39"/>
      <c r="G31" s="44"/>
    </row>
    <row r="32" spans="1:7">
      <c r="A32" s="39"/>
      <c r="B32" s="39"/>
      <c r="C32" s="41" t="s">
        <v>162</v>
      </c>
      <c r="D32" s="42"/>
      <c r="E32" s="43"/>
      <c r="F32" s="39"/>
      <c r="G32" s="44"/>
    </row>
    <row r="33" ht="15" spans="1:7">
      <c r="A33" s="14"/>
      <c r="B33" s="14"/>
      <c r="C33" s="90" t="s">
        <v>94</v>
      </c>
      <c r="D33" s="47"/>
      <c r="E33" s="48"/>
      <c r="F33" s="14"/>
      <c r="G33" s="49"/>
    </row>
    <row r="34" s="2" customFormat="1" ht="15" spans="1:8">
      <c r="A34" s="4" t="s">
        <v>22</v>
      </c>
      <c r="B34" s="16"/>
      <c r="C34" s="16"/>
      <c r="D34" s="5"/>
      <c r="E34" s="6"/>
      <c r="F34" s="17" t="s">
        <v>14</v>
      </c>
      <c r="G34" s="8">
        <v>600</v>
      </c>
      <c r="H34" s="1"/>
    </row>
    <row r="35" ht="17.25" spans="1:7">
      <c r="A35" s="95" t="s">
        <v>20</v>
      </c>
      <c r="B35" s="96"/>
      <c r="C35" s="96"/>
      <c r="D35" s="97"/>
      <c r="E35" s="98"/>
      <c r="F35" s="99" t="s">
        <v>14</v>
      </c>
      <c r="G35" s="86">
        <f>SUM(G30:G34)</f>
        <v>20876.2</v>
      </c>
    </row>
    <row r="36" ht="16.5" spans="1:8">
      <c r="A36" s="87"/>
      <c r="B36" s="87"/>
      <c r="C36" s="87"/>
      <c r="D36" s="87"/>
      <c r="E36" s="87"/>
      <c r="F36" s="88"/>
      <c r="G36" s="89"/>
      <c r="H36" s="2"/>
    </row>
    <row r="37" spans="1:8">
      <c r="A37" s="1" t="s">
        <v>30</v>
      </c>
      <c r="H37" s="2"/>
    </row>
    <row r="38" spans="2:8">
      <c r="B38" s="1" t="s">
        <v>31</v>
      </c>
      <c r="H38" s="2"/>
    </row>
    <row r="39" spans="8:8">
      <c r="H39" s="2"/>
    </row>
    <row r="40" spans="1:8">
      <c r="A40" s="1" t="s">
        <v>57</v>
      </c>
      <c r="H40" s="2"/>
    </row>
    <row r="41" spans="2:8">
      <c r="B41" s="1" t="s">
        <v>98</v>
      </c>
      <c r="H41" s="2"/>
    </row>
    <row r="42" spans="8:8">
      <c r="H42" s="2"/>
    </row>
    <row r="43" spans="1:1">
      <c r="A43" s="1" t="s">
        <v>32</v>
      </c>
    </row>
    <row r="44" s="2" customFormat="1" spans="2:8">
      <c r="B44" s="1" t="s">
        <v>33</v>
      </c>
      <c r="H44" s="1"/>
    </row>
    <row r="46" spans="1:1">
      <c r="A46" s="1" t="s">
        <v>34</v>
      </c>
    </row>
    <row r="47" spans="2:2">
      <c r="B47" s="1" t="s">
        <v>35</v>
      </c>
    </row>
    <row r="49" spans="2:2">
      <c r="B49" s="1" t="s">
        <v>38</v>
      </c>
    </row>
    <row r="51" spans="2:2">
      <c r="B51" s="1" t="s">
        <v>39</v>
      </c>
    </row>
    <row r="57" spans="1:1">
      <c r="A57" s="1" t="s">
        <v>40</v>
      </c>
    </row>
    <row r="60" spans="1:1">
      <c r="A60" s="1" t="s">
        <v>41</v>
      </c>
    </row>
    <row r="61" spans="1:1">
      <c r="A61" s="1" t="s">
        <v>42</v>
      </c>
    </row>
    <row r="64" spans="1:4">
      <c r="A64" s="1" t="s">
        <v>43</v>
      </c>
      <c r="D64" s="1" t="s">
        <v>44</v>
      </c>
    </row>
    <row r="67" spans="1:4">
      <c r="A67" s="1" t="s">
        <v>45</v>
      </c>
      <c r="D67" s="1" t="s">
        <v>46</v>
      </c>
    </row>
    <row r="68" spans="1:4">
      <c r="A68" s="1" t="s">
        <v>47</v>
      </c>
      <c r="D68" s="1" t="s">
        <v>48</v>
      </c>
    </row>
    <row r="73" spans="1:5">
      <c r="A73" s="1" t="s">
        <v>277</v>
      </c>
      <c r="D73" s="1" t="s">
        <v>50</v>
      </c>
      <c r="E73" s="1" t="s">
        <v>51</v>
      </c>
    </row>
    <row r="74" spans="1:5">
      <c r="A74" s="1" t="s">
        <v>278</v>
      </c>
      <c r="E74" s="1" t="s">
        <v>53</v>
      </c>
    </row>
  </sheetData>
  <mergeCells count="17">
    <mergeCell ref="A4:B4"/>
    <mergeCell ref="A25:E25"/>
    <mergeCell ref="A26:E26"/>
    <mergeCell ref="A34:E34"/>
    <mergeCell ref="A35:E35"/>
    <mergeCell ref="A21:A24"/>
    <mergeCell ref="A30:A33"/>
    <mergeCell ref="B21:B24"/>
    <mergeCell ref="B30:B33"/>
    <mergeCell ref="D21:D24"/>
    <mergeCell ref="D30:D33"/>
    <mergeCell ref="E21:E24"/>
    <mergeCell ref="E30:E33"/>
    <mergeCell ref="F21:F24"/>
    <mergeCell ref="F30:F33"/>
    <mergeCell ref="G21:G24"/>
    <mergeCell ref="G30:G33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8"/>
  <sheetViews>
    <sheetView workbookViewId="0">
      <selection activeCell="C11" sqref="C11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45700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279</v>
      </c>
      <c r="B7" s="26"/>
    </row>
    <row r="8" spans="1:2">
      <c r="A8" s="26" t="s">
        <v>280</v>
      </c>
      <c r="B8" s="26"/>
    </row>
    <row r="9" spans="1:2">
      <c r="A9" s="26"/>
      <c r="B9" s="26"/>
    </row>
    <row r="11" spans="1:1">
      <c r="A11" s="1" t="s">
        <v>1</v>
      </c>
    </row>
    <row r="13" spans="2:2">
      <c r="B13" s="1" t="s">
        <v>2</v>
      </c>
    </row>
    <row r="14" spans="2:2">
      <c r="B14" s="1" t="s">
        <v>3</v>
      </c>
    </row>
    <row r="17" spans="1:1">
      <c r="A17" s="1" t="s">
        <v>56</v>
      </c>
    </row>
    <row r="18" ht="15" spans="3:3">
      <c r="C18" s="24"/>
    </row>
    <row r="19" ht="25.5" customHeight="1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spans="1:7">
      <c r="A20" s="33">
        <v>1</v>
      </c>
      <c r="B20" s="33" t="s">
        <v>12</v>
      </c>
      <c r="C20" s="70" t="s">
        <v>281</v>
      </c>
      <c r="D20" s="71">
        <v>113195</v>
      </c>
      <c r="E20" s="37">
        <f>(D20*0.76)-7000</f>
        <v>79028.2</v>
      </c>
      <c r="F20" s="33" t="s">
        <v>14</v>
      </c>
      <c r="G20" s="72">
        <f>E20*A20</f>
        <v>79028.2</v>
      </c>
    </row>
    <row r="21" spans="1:7">
      <c r="A21" s="39"/>
      <c r="B21" s="39"/>
      <c r="C21" s="73" t="s">
        <v>110</v>
      </c>
      <c r="D21" s="74"/>
      <c r="E21" s="43"/>
      <c r="F21" s="39"/>
      <c r="G21" s="75"/>
    </row>
    <row r="22" ht="15" spans="1:7">
      <c r="A22" s="14"/>
      <c r="B22" s="14"/>
      <c r="C22" s="76" t="s">
        <v>282</v>
      </c>
      <c r="D22" s="13"/>
      <c r="E22" s="48"/>
      <c r="F22" s="14"/>
      <c r="G22" s="77"/>
    </row>
    <row r="23" customFormat="1" ht="15" spans="1:8">
      <c r="A23" s="33">
        <v>1</v>
      </c>
      <c r="B23" s="33" t="s">
        <v>12</v>
      </c>
      <c r="C23" s="70" t="s">
        <v>13</v>
      </c>
      <c r="D23" s="71">
        <v>41995</v>
      </c>
      <c r="E23" s="37">
        <f>(D23*0.76)-4000</f>
        <v>27916.2</v>
      </c>
      <c r="F23" s="33" t="s">
        <v>14</v>
      </c>
      <c r="G23" s="72">
        <f>E23*A23</f>
        <v>27916.2</v>
      </c>
      <c r="H23" s="1"/>
    </row>
    <row r="24" customFormat="1" ht="15" spans="1:8">
      <c r="A24" s="39"/>
      <c r="B24" s="39"/>
      <c r="C24" s="73" t="s">
        <v>15</v>
      </c>
      <c r="D24" s="74"/>
      <c r="E24" s="43"/>
      <c r="F24" s="39"/>
      <c r="G24" s="75"/>
      <c r="H24" s="1"/>
    </row>
    <row r="25" customFormat="1" ht="15.75" spans="1:8">
      <c r="A25" s="14"/>
      <c r="B25" s="14"/>
      <c r="C25" s="76" t="s">
        <v>16</v>
      </c>
      <c r="D25" s="13"/>
      <c r="E25" s="48"/>
      <c r="F25" s="14"/>
      <c r="G25" s="77"/>
      <c r="H25" s="1"/>
    </row>
    <row r="26" customFormat="1" ht="15" spans="1:8">
      <c r="A26" s="33">
        <v>1</v>
      </c>
      <c r="B26" s="33" t="s">
        <v>12</v>
      </c>
      <c r="C26" s="35" t="s">
        <v>95</v>
      </c>
      <c r="D26" s="36">
        <v>36995</v>
      </c>
      <c r="E26" s="37">
        <f>(D26*0.76)-1200</f>
        <v>26916.2</v>
      </c>
      <c r="F26" s="33" t="s">
        <v>14</v>
      </c>
      <c r="G26" s="38">
        <f>E26*A26</f>
        <v>26916.2</v>
      </c>
      <c r="H26" s="1"/>
    </row>
    <row r="27" customFormat="1" ht="15" spans="1:8">
      <c r="A27" s="39"/>
      <c r="B27" s="39"/>
      <c r="C27" s="41" t="s">
        <v>92</v>
      </c>
      <c r="D27" s="42"/>
      <c r="E27" s="43"/>
      <c r="F27" s="39"/>
      <c r="G27" s="44"/>
      <c r="H27" s="1"/>
    </row>
    <row r="28" customFormat="1" ht="15" spans="1:8">
      <c r="A28" s="39"/>
      <c r="B28" s="39"/>
      <c r="C28" s="41" t="s">
        <v>283</v>
      </c>
      <c r="D28" s="42"/>
      <c r="E28" s="43"/>
      <c r="F28" s="39"/>
      <c r="G28" s="44"/>
      <c r="H28" s="1"/>
    </row>
    <row r="29" customFormat="1" ht="15.75" spans="1:8">
      <c r="A29" s="14"/>
      <c r="B29" s="14"/>
      <c r="C29" s="90" t="s">
        <v>97</v>
      </c>
      <c r="D29" s="47"/>
      <c r="E29" s="48"/>
      <c r="F29" s="14"/>
      <c r="G29" s="49"/>
      <c r="H29" s="1"/>
    </row>
    <row r="30" s="2" customFormat="1" ht="15" spans="1:8">
      <c r="A30" s="4" t="s">
        <v>22</v>
      </c>
      <c r="B30" s="16"/>
      <c r="C30" s="16"/>
      <c r="D30" s="5"/>
      <c r="E30" s="6"/>
      <c r="F30" s="17" t="s">
        <v>14</v>
      </c>
      <c r="G30" s="8">
        <v>600</v>
      </c>
      <c r="H30" s="1"/>
    </row>
    <row r="31" ht="17.25" spans="1:7">
      <c r="A31" s="95" t="s">
        <v>20</v>
      </c>
      <c r="B31" s="96"/>
      <c r="C31" s="96"/>
      <c r="D31" s="97"/>
      <c r="E31" s="98"/>
      <c r="F31" s="99" t="s">
        <v>14</v>
      </c>
      <c r="G31" s="86">
        <f>SUM(G20:G30)</f>
        <v>134460.6</v>
      </c>
    </row>
    <row r="32" ht="16.5" spans="1:8">
      <c r="A32" s="87"/>
      <c r="B32" s="87"/>
      <c r="C32" s="87"/>
      <c r="D32" s="87"/>
      <c r="E32" s="87"/>
      <c r="F32" s="88"/>
      <c r="G32" s="89"/>
      <c r="H32" s="2"/>
    </row>
    <row r="33" spans="1:8">
      <c r="A33" s="1" t="s">
        <v>30</v>
      </c>
      <c r="H33" s="2"/>
    </row>
    <row r="34" spans="2:8">
      <c r="B34" s="1" t="s">
        <v>31</v>
      </c>
      <c r="H34" s="2"/>
    </row>
    <row r="35" spans="8:8">
      <c r="H35" s="2"/>
    </row>
    <row r="36" spans="1:8">
      <c r="A36" s="1" t="s">
        <v>57</v>
      </c>
      <c r="H36" s="2"/>
    </row>
    <row r="37" spans="2:8">
      <c r="B37" s="18" t="s">
        <v>284</v>
      </c>
      <c r="H37" s="2"/>
    </row>
    <row r="38" spans="2:8">
      <c r="B38" s="19" t="s">
        <v>285</v>
      </c>
      <c r="H38" s="2"/>
    </row>
    <row r="39" spans="2:8">
      <c r="B39" s="19" t="s">
        <v>286</v>
      </c>
      <c r="H39" s="2"/>
    </row>
    <row r="40" spans="2:8">
      <c r="B40" s="1" t="s">
        <v>58</v>
      </c>
      <c r="H40" s="2"/>
    </row>
    <row r="41" spans="2:8">
      <c r="B41" s="1" t="s">
        <v>59</v>
      </c>
      <c r="H41" s="2"/>
    </row>
    <row r="42" spans="2:8">
      <c r="B42" s="1" t="s">
        <v>60</v>
      </c>
      <c r="H42" s="2"/>
    </row>
    <row r="43" spans="2:8">
      <c r="B43" s="1" t="s">
        <v>98</v>
      </c>
      <c r="H43" s="2"/>
    </row>
    <row r="44" spans="8:8">
      <c r="H44" s="2"/>
    </row>
    <row r="45" spans="1:1">
      <c r="A45" s="1" t="s">
        <v>32</v>
      </c>
    </row>
    <row r="46" customFormat="1" ht="15" spans="1:8">
      <c r="A46" s="2"/>
      <c r="B46" s="1" t="s">
        <v>112</v>
      </c>
      <c r="H46" s="1"/>
    </row>
    <row r="47" customFormat="1" ht="15" spans="1:8">
      <c r="A47" s="2"/>
      <c r="B47" s="1" t="s">
        <v>33</v>
      </c>
      <c r="H47" s="1"/>
    </row>
    <row r="48" s="2" customFormat="1" spans="2:8">
      <c r="B48" s="1" t="s">
        <v>99</v>
      </c>
      <c r="H48" s="1"/>
    </row>
    <row r="50" spans="1:1">
      <c r="A50" s="1" t="s">
        <v>34</v>
      </c>
    </row>
    <row r="51" spans="2:2">
      <c r="B51" s="1" t="s">
        <v>35</v>
      </c>
    </row>
    <row r="53" spans="2:2">
      <c r="B53" s="1" t="s">
        <v>38</v>
      </c>
    </row>
    <row r="55" spans="2:2">
      <c r="B55" s="1" t="s">
        <v>39</v>
      </c>
    </row>
    <row r="61" spans="1:1">
      <c r="A61" s="1" t="s">
        <v>40</v>
      </c>
    </row>
    <row r="64" spans="1:1">
      <c r="A64" s="1" t="s">
        <v>41</v>
      </c>
    </row>
    <row r="65" spans="1:1">
      <c r="A65" s="1" t="s">
        <v>42</v>
      </c>
    </row>
    <row r="68" spans="1:4">
      <c r="A68" s="1" t="s">
        <v>43</v>
      </c>
      <c r="D68" s="1" t="s">
        <v>44</v>
      </c>
    </row>
    <row r="71" spans="1:4">
      <c r="A71" s="1" t="s">
        <v>45</v>
      </c>
      <c r="D71" s="1" t="s">
        <v>46</v>
      </c>
    </row>
    <row r="72" spans="1:4">
      <c r="A72" s="1" t="s">
        <v>47</v>
      </c>
      <c r="D72" s="1" t="s">
        <v>48</v>
      </c>
    </row>
    <row r="77" spans="1:5">
      <c r="A77" s="1" t="s">
        <v>287</v>
      </c>
      <c r="D77" s="1" t="s">
        <v>50</v>
      </c>
      <c r="E77" s="1" t="s">
        <v>51</v>
      </c>
    </row>
    <row r="78" spans="1:5">
      <c r="A78" s="1" t="s">
        <v>288</v>
      </c>
      <c r="E78" s="1" t="s">
        <v>53</v>
      </c>
    </row>
  </sheetData>
  <mergeCells count="21">
    <mergeCell ref="A4:B4"/>
    <mergeCell ref="A30:E30"/>
    <mergeCell ref="A31:E31"/>
    <mergeCell ref="A20:A22"/>
    <mergeCell ref="A23:A25"/>
    <mergeCell ref="A26:A29"/>
    <mergeCell ref="B20:B22"/>
    <mergeCell ref="B23:B25"/>
    <mergeCell ref="B26:B29"/>
    <mergeCell ref="D20:D22"/>
    <mergeCell ref="D23:D25"/>
    <mergeCell ref="D26:D29"/>
    <mergeCell ref="E20:E22"/>
    <mergeCell ref="E23:E25"/>
    <mergeCell ref="E26:E29"/>
    <mergeCell ref="F20:F22"/>
    <mergeCell ref="F23:F25"/>
    <mergeCell ref="F26:F29"/>
    <mergeCell ref="G20:G22"/>
    <mergeCell ref="G23:G25"/>
    <mergeCell ref="G26:G29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9"/>
  <sheetViews>
    <sheetView workbookViewId="0">
      <selection activeCell="G27" sqref="G27:G29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45700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289</v>
      </c>
      <c r="B7" s="26"/>
    </row>
    <row r="8" spans="1:2">
      <c r="A8" s="26" t="s">
        <v>290</v>
      </c>
      <c r="B8" s="26"/>
    </row>
    <row r="9" spans="1:2">
      <c r="A9" s="26" t="s">
        <v>291</v>
      </c>
      <c r="B9" s="26"/>
    </row>
    <row r="10" spans="1:2">
      <c r="A10" s="26"/>
      <c r="B10" s="26"/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56</v>
      </c>
    </row>
    <row r="19" ht="15" spans="3:3">
      <c r="C19" s="24"/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1</v>
      </c>
      <c r="B21" s="33" t="s">
        <v>12</v>
      </c>
      <c r="C21" s="70" t="s">
        <v>292</v>
      </c>
      <c r="D21" s="71">
        <v>119995</v>
      </c>
      <c r="E21" s="37">
        <f>D21*0.76</f>
        <v>91196.2</v>
      </c>
      <c r="F21" s="33" t="s">
        <v>14</v>
      </c>
      <c r="G21" s="72">
        <f>E21*A21</f>
        <v>91196.2</v>
      </c>
    </row>
    <row r="22" spans="1:7">
      <c r="A22" s="39"/>
      <c r="B22" s="39"/>
      <c r="C22" s="73" t="s">
        <v>293</v>
      </c>
      <c r="D22" s="74"/>
      <c r="E22" s="43"/>
      <c r="F22" s="39"/>
      <c r="G22" s="75"/>
    </row>
    <row r="23" ht="15" spans="1:7">
      <c r="A23" s="14"/>
      <c r="B23" s="14"/>
      <c r="C23" s="76" t="s">
        <v>294</v>
      </c>
      <c r="D23" s="13"/>
      <c r="E23" s="48"/>
      <c r="F23" s="14"/>
      <c r="G23" s="77"/>
    </row>
    <row r="24" customFormat="1" ht="15" spans="1:8">
      <c r="A24" s="33">
        <v>1</v>
      </c>
      <c r="B24" s="33" t="s">
        <v>12</v>
      </c>
      <c r="C24" s="70" t="s">
        <v>281</v>
      </c>
      <c r="D24" s="71">
        <v>113195</v>
      </c>
      <c r="E24" s="37">
        <f>(D24*0.76)-7000</f>
        <v>79028.2</v>
      </c>
      <c r="F24" s="33" t="s">
        <v>14</v>
      </c>
      <c r="G24" s="72">
        <f>E24*A24</f>
        <v>79028.2</v>
      </c>
      <c r="H24" s="1"/>
    </row>
    <row r="25" customFormat="1" ht="15" spans="1:8">
      <c r="A25" s="39"/>
      <c r="B25" s="39"/>
      <c r="C25" s="73" t="s">
        <v>110</v>
      </c>
      <c r="D25" s="74"/>
      <c r="E25" s="43"/>
      <c r="F25" s="39"/>
      <c r="G25" s="75"/>
      <c r="H25" s="1"/>
    </row>
    <row r="26" customFormat="1" ht="15.75" spans="1:8">
      <c r="A26" s="14"/>
      <c r="B26" s="14"/>
      <c r="C26" s="76" t="s">
        <v>282</v>
      </c>
      <c r="D26" s="13"/>
      <c r="E26" s="48"/>
      <c r="F26" s="14"/>
      <c r="G26" s="77"/>
      <c r="H26" s="1"/>
    </row>
    <row r="27" customFormat="1" ht="15" spans="1:8">
      <c r="A27" s="33">
        <v>1</v>
      </c>
      <c r="B27" s="33" t="s">
        <v>12</v>
      </c>
      <c r="C27" s="70" t="s">
        <v>295</v>
      </c>
      <c r="D27" s="71">
        <v>117995</v>
      </c>
      <c r="E27" s="37">
        <f>(D27*0.76)</f>
        <v>89676.2</v>
      </c>
      <c r="F27" s="33" t="s">
        <v>14</v>
      </c>
      <c r="G27" s="72">
        <f>E27*A27</f>
        <v>89676.2</v>
      </c>
      <c r="H27" s="1"/>
    </row>
    <row r="28" customFormat="1" ht="15" spans="1:8">
      <c r="A28" s="39"/>
      <c r="B28" s="39"/>
      <c r="C28" s="73" t="s">
        <v>296</v>
      </c>
      <c r="D28" s="74"/>
      <c r="E28" s="43"/>
      <c r="F28" s="39"/>
      <c r="G28" s="75"/>
      <c r="H28" s="1"/>
    </row>
    <row r="29" customFormat="1" ht="15.75" spans="1:8">
      <c r="A29" s="14"/>
      <c r="B29" s="14"/>
      <c r="C29" s="76" t="s">
        <v>297</v>
      </c>
      <c r="D29" s="13"/>
      <c r="E29" s="48"/>
      <c r="F29" s="14"/>
      <c r="G29" s="77"/>
      <c r="H29" s="1"/>
    </row>
    <row r="30" s="2" customFormat="1" ht="15" spans="1:8">
      <c r="A30" s="4" t="s">
        <v>22</v>
      </c>
      <c r="B30" s="16"/>
      <c r="C30" s="16"/>
      <c r="D30" s="5"/>
      <c r="E30" s="6"/>
      <c r="F30" s="17" t="s">
        <v>14</v>
      </c>
      <c r="G30" s="8">
        <v>600</v>
      </c>
      <c r="H30" s="1"/>
    </row>
    <row r="31" ht="17.25" spans="1:7">
      <c r="A31" s="95" t="s">
        <v>20</v>
      </c>
      <c r="B31" s="96"/>
      <c r="C31" s="96"/>
      <c r="D31" s="97"/>
      <c r="E31" s="98"/>
      <c r="F31" s="99" t="s">
        <v>14</v>
      </c>
      <c r="G31" s="86">
        <f>SUM(G21:G30)</f>
        <v>260500.6</v>
      </c>
    </row>
    <row r="32" ht="16.5" spans="1:8">
      <c r="A32" s="87"/>
      <c r="B32" s="87"/>
      <c r="C32" s="87"/>
      <c r="D32" s="87"/>
      <c r="E32" s="87"/>
      <c r="F32" s="88"/>
      <c r="G32" s="89"/>
      <c r="H32" s="2"/>
    </row>
    <row r="33" spans="1:8">
      <c r="A33" s="1" t="s">
        <v>30</v>
      </c>
      <c r="H33" s="2"/>
    </row>
    <row r="34" spans="2:8">
      <c r="B34" s="1" t="s">
        <v>31</v>
      </c>
      <c r="H34" s="2"/>
    </row>
    <row r="35" spans="8:8">
      <c r="H35" s="2"/>
    </row>
    <row r="36" spans="1:8">
      <c r="A36" s="1" t="s">
        <v>57</v>
      </c>
      <c r="H36" s="2"/>
    </row>
    <row r="37" spans="2:8">
      <c r="B37" s="18" t="s">
        <v>298</v>
      </c>
      <c r="H37" s="2"/>
    </row>
    <row r="38" spans="2:8">
      <c r="B38" s="19" t="s">
        <v>285</v>
      </c>
      <c r="H38" s="2"/>
    </row>
    <row r="39" spans="2:8">
      <c r="B39" s="19" t="s">
        <v>286</v>
      </c>
      <c r="H39" s="2"/>
    </row>
    <row r="40" spans="2:8">
      <c r="B40" s="18" t="s">
        <v>284</v>
      </c>
      <c r="H40" s="2"/>
    </row>
    <row r="41" spans="2:8">
      <c r="B41" s="19" t="s">
        <v>285</v>
      </c>
      <c r="H41" s="2"/>
    </row>
    <row r="42" spans="2:8">
      <c r="B42" s="19" t="s">
        <v>286</v>
      </c>
      <c r="H42" s="2"/>
    </row>
    <row r="43" spans="2:8">
      <c r="B43" s="20" t="s">
        <v>299</v>
      </c>
      <c r="H43" s="2"/>
    </row>
    <row r="44" spans="2:8">
      <c r="B44" s="19" t="s">
        <v>285</v>
      </c>
      <c r="H44" s="2"/>
    </row>
    <row r="45" spans="2:8">
      <c r="B45" s="19" t="s">
        <v>286</v>
      </c>
      <c r="H45" s="2"/>
    </row>
    <row r="46" spans="8:8">
      <c r="H46" s="2"/>
    </row>
    <row r="47" spans="1:1">
      <c r="A47" s="1" t="s">
        <v>32</v>
      </c>
    </row>
    <row r="48" customFormat="1" ht="15" spans="1:8">
      <c r="A48" s="2"/>
      <c r="B48" s="1" t="s">
        <v>300</v>
      </c>
      <c r="H48" s="1"/>
    </row>
    <row r="49" customFormat="1" ht="15" spans="1:8">
      <c r="A49" s="2"/>
      <c r="B49" s="1" t="s">
        <v>112</v>
      </c>
      <c r="H49" s="1"/>
    </row>
    <row r="50" s="2" customFormat="1" spans="2:8">
      <c r="B50" s="1" t="s">
        <v>301</v>
      </c>
      <c r="H50" s="1"/>
    </row>
    <row r="52" spans="1:1">
      <c r="A52" s="1" t="s">
        <v>34</v>
      </c>
    </row>
    <row r="53" spans="2:2">
      <c r="B53" s="1" t="s">
        <v>35</v>
      </c>
    </row>
    <row r="55" spans="2:2">
      <c r="B55" s="1" t="s">
        <v>38</v>
      </c>
    </row>
    <row r="57" spans="2:2">
      <c r="B57" s="1" t="s">
        <v>39</v>
      </c>
    </row>
    <row r="62" spans="1:1">
      <c r="A62" s="1" t="s">
        <v>40</v>
      </c>
    </row>
    <row r="65" spans="1:1">
      <c r="A65" s="1" t="s">
        <v>41</v>
      </c>
    </row>
    <row r="66" spans="1:1">
      <c r="A66" s="1" t="s">
        <v>42</v>
      </c>
    </row>
    <row r="69" spans="1:4">
      <c r="A69" s="1" t="s">
        <v>43</v>
      </c>
      <c r="D69" s="1" t="s">
        <v>44</v>
      </c>
    </row>
    <row r="72" spans="1:4">
      <c r="A72" s="1" t="s">
        <v>45</v>
      </c>
      <c r="D72" s="1" t="s">
        <v>46</v>
      </c>
    </row>
    <row r="73" spans="1:4">
      <c r="A73" s="1" t="s">
        <v>47</v>
      </c>
      <c r="D73" s="1" t="s">
        <v>48</v>
      </c>
    </row>
    <row r="78" spans="1:5">
      <c r="A78" s="1" t="s">
        <v>302</v>
      </c>
      <c r="D78" s="1" t="s">
        <v>50</v>
      </c>
      <c r="E78" s="1" t="s">
        <v>51</v>
      </c>
    </row>
    <row r="79" spans="1:5">
      <c r="A79" s="1" t="s">
        <v>303</v>
      </c>
      <c r="E79" s="1" t="s">
        <v>53</v>
      </c>
    </row>
  </sheetData>
  <mergeCells count="21">
    <mergeCell ref="A4:B4"/>
    <mergeCell ref="A30:E30"/>
    <mergeCell ref="A31:E31"/>
    <mergeCell ref="A21:A23"/>
    <mergeCell ref="A24:A26"/>
    <mergeCell ref="A27:A29"/>
    <mergeCell ref="B21:B23"/>
    <mergeCell ref="B24:B26"/>
    <mergeCell ref="B27:B29"/>
    <mergeCell ref="D21:D23"/>
    <mergeCell ref="D24:D26"/>
    <mergeCell ref="D27:D29"/>
    <mergeCell ref="E21:E23"/>
    <mergeCell ref="E24:E26"/>
    <mergeCell ref="E27:E29"/>
    <mergeCell ref="F21:F23"/>
    <mergeCell ref="F24:F26"/>
    <mergeCell ref="F27:F29"/>
    <mergeCell ref="G21:G23"/>
    <mergeCell ref="G24:G26"/>
    <mergeCell ref="G27:G29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workbookViewId="0">
      <selection activeCell="A68" sqref="A68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45700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304</v>
      </c>
      <c r="B7" s="26"/>
    </row>
    <row r="8" spans="1:2">
      <c r="A8" s="26" t="s">
        <v>305</v>
      </c>
      <c r="B8" s="26"/>
    </row>
    <row r="9" spans="1:2">
      <c r="A9" s="26" t="s">
        <v>306</v>
      </c>
      <c r="B9" s="26"/>
    </row>
    <row r="10" spans="1:2">
      <c r="A10" s="26"/>
      <c r="B10" s="26"/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56</v>
      </c>
    </row>
    <row r="19" ht="15" spans="3:3">
      <c r="C19" s="24"/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2</v>
      </c>
      <c r="B21" s="33" t="s">
        <v>12</v>
      </c>
      <c r="C21" s="70" t="s">
        <v>68</v>
      </c>
      <c r="D21" s="71">
        <v>29995</v>
      </c>
      <c r="E21" s="37">
        <f>(D21*0.76)-4000</f>
        <v>18796.2</v>
      </c>
      <c r="F21" s="33" t="s">
        <v>14</v>
      </c>
      <c r="G21" s="72">
        <f>E21*A21</f>
        <v>37592.4</v>
      </c>
    </row>
    <row r="22" spans="1:7">
      <c r="A22" s="39"/>
      <c r="B22" s="39"/>
      <c r="C22" s="73" t="s">
        <v>15</v>
      </c>
      <c r="D22" s="74"/>
      <c r="E22" s="43"/>
      <c r="F22" s="39"/>
      <c r="G22" s="75"/>
    </row>
    <row r="23" ht="15" spans="1:7">
      <c r="A23" s="14"/>
      <c r="B23" s="14"/>
      <c r="C23" s="76" t="s">
        <v>69</v>
      </c>
      <c r="D23" s="13"/>
      <c r="E23" s="48"/>
      <c r="F23" s="14"/>
      <c r="G23" s="77"/>
    </row>
    <row r="24" s="2" customFormat="1" ht="15" spans="1:8">
      <c r="A24" s="4" t="s">
        <v>22</v>
      </c>
      <c r="B24" s="16"/>
      <c r="C24" s="16"/>
      <c r="D24" s="5"/>
      <c r="E24" s="6"/>
      <c r="F24" s="17" t="s">
        <v>14</v>
      </c>
      <c r="G24" s="8">
        <v>600</v>
      </c>
      <c r="H24" s="1"/>
    </row>
    <row r="25" ht="17.25" spans="1:7">
      <c r="A25" s="95" t="s">
        <v>20</v>
      </c>
      <c r="B25" s="96"/>
      <c r="C25" s="96"/>
      <c r="D25" s="97"/>
      <c r="E25" s="98"/>
      <c r="F25" s="99" t="s">
        <v>14</v>
      </c>
      <c r="G25" s="86">
        <f>SUM(G21:G24)</f>
        <v>38192.4</v>
      </c>
    </row>
    <row r="26" ht="16.5" spans="1:8">
      <c r="A26" s="87"/>
      <c r="B26" s="87"/>
      <c r="C26" s="87"/>
      <c r="D26" s="87"/>
      <c r="E26" s="87"/>
      <c r="F26" s="88"/>
      <c r="G26" s="89"/>
      <c r="H26" s="2"/>
    </row>
    <row r="27" spans="1:8">
      <c r="A27" s="1" t="s">
        <v>30</v>
      </c>
      <c r="H27" s="2"/>
    </row>
    <row r="28" spans="2:8">
      <c r="B28" s="1" t="s">
        <v>31</v>
      </c>
      <c r="H28" s="2"/>
    </row>
    <row r="29" spans="8:8">
      <c r="H29" s="2"/>
    </row>
    <row r="30" spans="1:8">
      <c r="A30" s="1" t="s">
        <v>57</v>
      </c>
      <c r="H30" s="2"/>
    </row>
    <row r="31" spans="2:8">
      <c r="B31" s="1" t="s">
        <v>58</v>
      </c>
      <c r="H31" s="2"/>
    </row>
    <row r="32" spans="2:8">
      <c r="B32" s="1" t="s">
        <v>59</v>
      </c>
      <c r="H32" s="2"/>
    </row>
    <row r="33" spans="2:8">
      <c r="B33" s="1" t="s">
        <v>60</v>
      </c>
      <c r="H33" s="2"/>
    </row>
    <row r="34" spans="8:8">
      <c r="H34" s="2"/>
    </row>
    <row r="35" spans="1:1">
      <c r="A35" s="1" t="s">
        <v>32</v>
      </c>
    </row>
    <row r="36" customFormat="1" ht="15" spans="1:8">
      <c r="A36" s="2"/>
      <c r="B36" s="1" t="s">
        <v>33</v>
      </c>
      <c r="H36" s="1"/>
    </row>
    <row r="38" spans="1:1">
      <c r="A38" s="1" t="s">
        <v>34</v>
      </c>
    </row>
    <row r="39" spans="2:2">
      <c r="B39" s="1" t="s">
        <v>35</v>
      </c>
    </row>
    <row r="41" spans="2:2">
      <c r="B41" s="1" t="s">
        <v>38</v>
      </c>
    </row>
    <row r="43" spans="2:2">
      <c r="B43" s="1" t="s">
        <v>39</v>
      </c>
    </row>
    <row r="51" spans="1:1">
      <c r="A51" s="1" t="s">
        <v>40</v>
      </c>
    </row>
    <row r="54" spans="1:1">
      <c r="A54" s="1" t="s">
        <v>41</v>
      </c>
    </row>
    <row r="55" spans="1:1">
      <c r="A55" s="1" t="s">
        <v>42</v>
      </c>
    </row>
    <row r="58" spans="1:4">
      <c r="A58" s="1" t="s">
        <v>43</v>
      </c>
      <c r="D58" s="1" t="s">
        <v>44</v>
      </c>
    </row>
    <row r="61" spans="1:4">
      <c r="A61" s="1" t="s">
        <v>45</v>
      </c>
      <c r="D61" s="1" t="s">
        <v>46</v>
      </c>
    </row>
    <row r="62" spans="1:4">
      <c r="A62" s="1" t="s">
        <v>47</v>
      </c>
      <c r="D62" s="1" t="s">
        <v>48</v>
      </c>
    </row>
    <row r="68" spans="1:5">
      <c r="A68" s="1" t="s">
        <v>307</v>
      </c>
      <c r="D68" s="1" t="s">
        <v>50</v>
      </c>
      <c r="E68" s="1" t="s">
        <v>51</v>
      </c>
    </row>
    <row r="69" spans="1:5">
      <c r="A69" s="1" t="s">
        <v>258</v>
      </c>
      <c r="E69" s="1" t="s">
        <v>53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1" orientation="portrait" horizontalDpi="120" verticalDpi="72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7"/>
  <sheetViews>
    <sheetView workbookViewId="0">
      <selection activeCell="C7" sqref="C7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26">
        <v>45701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237</v>
      </c>
    </row>
    <row r="8" spans="1:1">
      <c r="A8" s="1" t="s">
        <v>308</v>
      </c>
    </row>
    <row r="9" spans="1:1">
      <c r="A9" s="1" t="s">
        <v>251</v>
      </c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4</v>
      </c>
    </row>
    <row r="19" ht="15" spans="3:3">
      <c r="C19" s="119"/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1</v>
      </c>
      <c r="B21" s="33" t="s">
        <v>12</v>
      </c>
      <c r="C21" s="70" t="s">
        <v>281</v>
      </c>
      <c r="D21" s="71">
        <v>113195</v>
      </c>
      <c r="E21" s="37">
        <f>(D21*0.76)-7000</f>
        <v>79028.2</v>
      </c>
      <c r="F21" s="33" t="s">
        <v>14</v>
      </c>
      <c r="G21" s="72">
        <f>E21*A21</f>
        <v>79028.2</v>
      </c>
    </row>
    <row r="22" spans="1:7">
      <c r="A22" s="39"/>
      <c r="B22" s="39"/>
      <c r="C22" s="73" t="s">
        <v>110</v>
      </c>
      <c r="D22" s="74"/>
      <c r="E22" s="43"/>
      <c r="F22" s="39"/>
      <c r="G22" s="75"/>
    </row>
    <row r="23" ht="15" spans="1:7">
      <c r="A23" s="14"/>
      <c r="B23" s="14"/>
      <c r="C23" s="76" t="s">
        <v>282</v>
      </c>
      <c r="D23" s="13"/>
      <c r="E23" s="48"/>
      <c r="F23" s="14"/>
      <c r="G23" s="77"/>
    </row>
    <row r="24" spans="1:7">
      <c r="A24" s="33">
        <v>1</v>
      </c>
      <c r="B24" s="33" t="s">
        <v>12</v>
      </c>
      <c r="C24" s="70" t="s">
        <v>309</v>
      </c>
      <c r="D24" s="71">
        <v>76595</v>
      </c>
      <c r="E24" s="37">
        <f>(D24*0.76)-7000</f>
        <v>51212.2</v>
      </c>
      <c r="F24" s="33" t="s">
        <v>14</v>
      </c>
      <c r="G24" s="72">
        <f>E24*A24</f>
        <v>51212.2</v>
      </c>
    </row>
    <row r="25" spans="1:7">
      <c r="A25" s="39"/>
      <c r="B25" s="39"/>
      <c r="C25" s="73" t="s">
        <v>26</v>
      </c>
      <c r="D25" s="74"/>
      <c r="E25" s="43"/>
      <c r="F25" s="39"/>
      <c r="G25" s="75"/>
    </row>
    <row r="26" ht="15" spans="1:7">
      <c r="A26" s="14"/>
      <c r="B26" s="14"/>
      <c r="C26" s="76" t="s">
        <v>310</v>
      </c>
      <c r="D26" s="13"/>
      <c r="E26" s="48"/>
      <c r="F26" s="14"/>
      <c r="G26" s="77"/>
    </row>
    <row r="27" customFormat="1" ht="15" spans="1:7">
      <c r="A27" s="33">
        <v>2</v>
      </c>
      <c r="B27" s="33" t="s">
        <v>12</v>
      </c>
      <c r="C27" s="70" t="s">
        <v>17</v>
      </c>
      <c r="D27" s="71">
        <v>49995</v>
      </c>
      <c r="E27" s="37">
        <f>(D27*0.76)-4000</f>
        <v>33996.2</v>
      </c>
      <c r="F27" s="33" t="s">
        <v>14</v>
      </c>
      <c r="G27" s="72">
        <f>E27*A27</f>
        <v>67992.4</v>
      </c>
    </row>
    <row r="28" customFormat="1" ht="15" spans="1:7">
      <c r="A28" s="39"/>
      <c r="B28" s="39"/>
      <c r="C28" s="73" t="s">
        <v>18</v>
      </c>
      <c r="D28" s="74"/>
      <c r="E28" s="43"/>
      <c r="F28" s="39"/>
      <c r="G28" s="75"/>
    </row>
    <row r="29" customFormat="1" ht="15.75" spans="1:7">
      <c r="A29" s="14"/>
      <c r="B29" s="14"/>
      <c r="C29" s="76" t="s">
        <v>19</v>
      </c>
      <c r="D29" s="13"/>
      <c r="E29" s="48"/>
      <c r="F29" s="14"/>
      <c r="G29" s="77"/>
    </row>
    <row r="30" customFormat="1" ht="15" spans="1:7">
      <c r="A30" s="33">
        <v>1</v>
      </c>
      <c r="B30" s="33" t="s">
        <v>12</v>
      </c>
      <c r="C30" s="70" t="s">
        <v>13</v>
      </c>
      <c r="D30" s="71">
        <v>41995</v>
      </c>
      <c r="E30" s="37">
        <f>(D30*0.76)-4000</f>
        <v>27916.2</v>
      </c>
      <c r="F30" s="33" t="s">
        <v>14</v>
      </c>
      <c r="G30" s="72">
        <f>E30*A30</f>
        <v>27916.2</v>
      </c>
    </row>
    <row r="31" customFormat="1" ht="15" spans="1:7">
      <c r="A31" s="39"/>
      <c r="B31" s="39"/>
      <c r="C31" s="73" t="s">
        <v>15</v>
      </c>
      <c r="D31" s="74"/>
      <c r="E31" s="43"/>
      <c r="F31" s="39"/>
      <c r="G31" s="75"/>
    </row>
    <row r="32" customFormat="1" ht="15.75" spans="1:7">
      <c r="A32" s="14"/>
      <c r="B32" s="14"/>
      <c r="C32" s="76" t="s">
        <v>16</v>
      </c>
      <c r="D32" s="13"/>
      <c r="E32" s="48"/>
      <c r="F32" s="14"/>
      <c r="G32" s="77"/>
    </row>
    <row r="33" customFormat="1" ht="15" spans="1:7">
      <c r="A33" s="33">
        <v>1</v>
      </c>
      <c r="B33" s="33" t="s">
        <v>12</v>
      </c>
      <c r="C33" s="70" t="s">
        <v>70</v>
      </c>
      <c r="D33" s="71">
        <v>32995</v>
      </c>
      <c r="E33" s="37">
        <f>(D33*0.76)-4000</f>
        <v>21076.2</v>
      </c>
      <c r="F33" s="33" t="s">
        <v>14</v>
      </c>
      <c r="G33" s="72">
        <f>E33*A33</f>
        <v>21076.2</v>
      </c>
    </row>
    <row r="34" customFormat="1" ht="15" spans="1:7">
      <c r="A34" s="39"/>
      <c r="B34" s="39"/>
      <c r="C34" s="73" t="s">
        <v>15</v>
      </c>
      <c r="D34" s="74"/>
      <c r="E34" s="43"/>
      <c r="F34" s="39"/>
      <c r="G34" s="75"/>
    </row>
    <row r="35" customFormat="1" ht="15.75" spans="1:7">
      <c r="A35" s="14"/>
      <c r="B35" s="14"/>
      <c r="C35" s="76" t="s">
        <v>71</v>
      </c>
      <c r="D35" s="13"/>
      <c r="E35" s="48"/>
      <c r="F35" s="14"/>
      <c r="G35" s="77"/>
    </row>
    <row r="36" s="23" customFormat="1" ht="17.25" spans="1:7">
      <c r="A36" s="56" t="s">
        <v>20</v>
      </c>
      <c r="B36" s="57"/>
      <c r="C36" s="57"/>
      <c r="D36" s="58"/>
      <c r="E36" s="59"/>
      <c r="F36" s="60" t="s">
        <v>14</v>
      </c>
      <c r="G36" s="61">
        <f>SUM(G21:G35)</f>
        <v>247225.2</v>
      </c>
    </row>
    <row r="37" s="23" customFormat="1" ht="15" spans="1:7">
      <c r="A37" s="78" t="s">
        <v>21</v>
      </c>
      <c r="B37" s="79"/>
      <c r="C37" s="80"/>
      <c r="D37" s="81"/>
      <c r="E37" s="82"/>
      <c r="F37" s="83" t="s">
        <v>14</v>
      </c>
      <c r="G37" s="84">
        <v>80190</v>
      </c>
    </row>
    <row r="38" ht="17.25" spans="1:7">
      <c r="A38" s="56" t="s">
        <v>23</v>
      </c>
      <c r="B38" s="57"/>
      <c r="C38" s="57"/>
      <c r="D38" s="58"/>
      <c r="E38" s="59"/>
      <c r="F38" s="85" t="s">
        <v>14</v>
      </c>
      <c r="G38" s="86">
        <f>SUM(G36:G37)</f>
        <v>327415.2</v>
      </c>
    </row>
    <row r="39" ht="16.5" spans="1:7">
      <c r="A39" s="87"/>
      <c r="B39" s="87"/>
      <c r="C39" s="87"/>
      <c r="D39" s="87"/>
      <c r="E39" s="87"/>
      <c r="F39" s="88"/>
      <c r="G39" s="89"/>
    </row>
    <row r="40" spans="1:1">
      <c r="A40" s="1" t="s">
        <v>30</v>
      </c>
    </row>
    <row r="41" spans="2:2">
      <c r="B41" s="1" t="s">
        <v>31</v>
      </c>
    </row>
    <row r="43" spans="1:1">
      <c r="A43" s="1" t="s">
        <v>32</v>
      </c>
    </row>
    <row r="44" customFormat="1" ht="15" spans="2:2">
      <c r="B44" s="1" t="s">
        <v>112</v>
      </c>
    </row>
    <row r="45" customFormat="1" ht="15" spans="2:2">
      <c r="B45" s="1" t="s">
        <v>33</v>
      </c>
    </row>
    <row r="46" s="2" customFormat="1" spans="2:2">
      <c r="B46" s="1"/>
    </row>
    <row r="47" spans="1:1">
      <c r="A47" s="1" t="s">
        <v>34</v>
      </c>
    </row>
    <row r="48" spans="2:2">
      <c r="B48" s="1" t="s">
        <v>35</v>
      </c>
    </row>
    <row r="49" customFormat="1" ht="15" spans="2:2">
      <c r="B49" s="65" t="s">
        <v>174</v>
      </c>
    </row>
    <row r="50" s="2" customFormat="1" spans="2:2">
      <c r="B50" s="24"/>
    </row>
    <row r="51" spans="2:2">
      <c r="B51" s="1" t="s">
        <v>38</v>
      </c>
    </row>
    <row r="53" spans="2:2">
      <c r="B53" s="1" t="s">
        <v>39</v>
      </c>
    </row>
    <row r="60" spans="1:1">
      <c r="A60" s="1" t="s">
        <v>40</v>
      </c>
    </row>
    <row r="63" spans="1:1">
      <c r="A63" s="1" t="s">
        <v>41</v>
      </c>
    </row>
    <row r="64" spans="1:1">
      <c r="A64" s="1" t="s">
        <v>42</v>
      </c>
    </row>
    <row r="67" spans="1:4">
      <c r="A67" s="1" t="s">
        <v>101</v>
      </c>
      <c r="D67" s="1" t="s">
        <v>44</v>
      </c>
    </row>
    <row r="70" spans="1:4">
      <c r="A70" s="1" t="s">
        <v>45</v>
      </c>
      <c r="D70" s="1" t="s">
        <v>46</v>
      </c>
    </row>
    <row r="71" spans="1:4">
      <c r="A71" s="1" t="s">
        <v>47</v>
      </c>
      <c r="D71" s="1" t="s">
        <v>48</v>
      </c>
    </row>
    <row r="76" spans="1:5">
      <c r="A76" s="1" t="s">
        <v>311</v>
      </c>
      <c r="D76" s="1" t="s">
        <v>50</v>
      </c>
      <c r="E76" s="1" t="s">
        <v>51</v>
      </c>
    </row>
    <row r="77" spans="1:5">
      <c r="A77" s="1" t="s">
        <v>312</v>
      </c>
      <c r="E77" s="1" t="s">
        <v>53</v>
      </c>
    </row>
  </sheetData>
  <mergeCells count="33">
    <mergeCell ref="A4:B4"/>
    <mergeCell ref="A36:E36"/>
    <mergeCell ref="A38:E38"/>
    <mergeCell ref="A21:A23"/>
    <mergeCell ref="A24:A26"/>
    <mergeCell ref="A27:A29"/>
    <mergeCell ref="A30:A32"/>
    <mergeCell ref="A33:A35"/>
    <mergeCell ref="B21:B23"/>
    <mergeCell ref="B24:B26"/>
    <mergeCell ref="B27:B29"/>
    <mergeCell ref="B30:B32"/>
    <mergeCell ref="B33:B35"/>
    <mergeCell ref="D21:D23"/>
    <mergeCell ref="D24:D26"/>
    <mergeCell ref="D27:D29"/>
    <mergeCell ref="D30:D32"/>
    <mergeCell ref="D33:D35"/>
    <mergeCell ref="E21:E23"/>
    <mergeCell ref="E24:E26"/>
    <mergeCell ref="E27:E29"/>
    <mergeCell ref="E30:E32"/>
    <mergeCell ref="E33:E35"/>
    <mergeCell ref="F21:F23"/>
    <mergeCell ref="F24:F26"/>
    <mergeCell ref="F27:F29"/>
    <mergeCell ref="F30:F32"/>
    <mergeCell ref="F33:F35"/>
    <mergeCell ref="G21:G23"/>
    <mergeCell ref="G24:G26"/>
    <mergeCell ref="G27:G29"/>
    <mergeCell ref="G30:G32"/>
    <mergeCell ref="G33:G35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workbookViewId="0">
      <selection activeCell="C53" sqref="C53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26">
        <v>45701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313</v>
      </c>
    </row>
    <row r="8" spans="1:1">
      <c r="A8" s="1" t="s">
        <v>314</v>
      </c>
    </row>
    <row r="9" spans="1:1">
      <c r="A9" s="1" t="s">
        <v>120</v>
      </c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4</v>
      </c>
    </row>
    <row r="19" ht="15" spans="3:3">
      <c r="C19" s="119"/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customFormat="1" ht="15" spans="1:7">
      <c r="A21" s="33">
        <v>1</v>
      </c>
      <c r="B21" s="33" t="s">
        <v>12</v>
      </c>
      <c r="C21" s="70" t="s">
        <v>70</v>
      </c>
      <c r="D21" s="71">
        <v>32995</v>
      </c>
      <c r="E21" s="37">
        <f>(D21*0.76)-4000</f>
        <v>21076.2</v>
      </c>
      <c r="F21" s="33" t="s">
        <v>14</v>
      </c>
      <c r="G21" s="72">
        <f>E21*A21</f>
        <v>21076.2</v>
      </c>
    </row>
    <row r="22" customFormat="1" ht="15" spans="1:7">
      <c r="A22" s="39"/>
      <c r="B22" s="39"/>
      <c r="C22" s="73" t="s">
        <v>15</v>
      </c>
      <c r="D22" s="74"/>
      <c r="E22" s="43"/>
      <c r="F22" s="39"/>
      <c r="G22" s="75"/>
    </row>
    <row r="23" customFormat="1" ht="15.75" spans="1:7">
      <c r="A23" s="14"/>
      <c r="B23" s="14"/>
      <c r="C23" s="76" t="s">
        <v>71</v>
      </c>
      <c r="D23" s="13"/>
      <c r="E23" s="48"/>
      <c r="F23" s="14"/>
      <c r="G23" s="77"/>
    </row>
    <row r="24" s="23" customFormat="1" ht="17.25" spans="1:7">
      <c r="A24" s="56" t="s">
        <v>20</v>
      </c>
      <c r="B24" s="57"/>
      <c r="C24" s="57"/>
      <c r="D24" s="58"/>
      <c r="E24" s="59"/>
      <c r="F24" s="60" t="s">
        <v>14</v>
      </c>
      <c r="G24" s="61">
        <f>SUM(G21:G23)</f>
        <v>21076.2</v>
      </c>
    </row>
    <row r="25" s="23" customFormat="1" ht="15" spans="1:7">
      <c r="A25" s="78" t="s">
        <v>315</v>
      </c>
      <c r="B25" s="79"/>
      <c r="C25" s="80"/>
      <c r="D25" s="81"/>
      <c r="E25" s="82"/>
      <c r="F25" s="83" t="s">
        <v>14</v>
      </c>
      <c r="G25" s="84">
        <v>13645</v>
      </c>
    </row>
    <row r="26" s="25" customFormat="1" ht="15" spans="1:7">
      <c r="A26" s="4" t="s">
        <v>22</v>
      </c>
      <c r="B26" s="16"/>
      <c r="C26" s="16"/>
      <c r="D26" s="5"/>
      <c r="E26" s="6"/>
      <c r="F26" s="17" t="s">
        <v>14</v>
      </c>
      <c r="G26" s="8">
        <v>600</v>
      </c>
    </row>
    <row r="27" ht="17.25" spans="1:7">
      <c r="A27" s="56" t="s">
        <v>23</v>
      </c>
      <c r="B27" s="57"/>
      <c r="C27" s="57"/>
      <c r="D27" s="58"/>
      <c r="E27" s="59"/>
      <c r="F27" s="85" t="s">
        <v>14</v>
      </c>
      <c r="G27" s="86">
        <f>SUM(G24:G26)</f>
        <v>35321.2</v>
      </c>
    </row>
    <row r="28" ht="16.5" spans="1:7">
      <c r="A28" s="87"/>
      <c r="B28" s="87"/>
      <c r="C28" s="87"/>
      <c r="D28" s="87"/>
      <c r="E28" s="87"/>
      <c r="F28" s="88"/>
      <c r="G28" s="89"/>
    </row>
    <row r="29" spans="1:1">
      <c r="A29" s="1" t="s">
        <v>30</v>
      </c>
    </row>
    <row r="30" spans="2:2">
      <c r="B30" s="1" t="s">
        <v>31</v>
      </c>
    </row>
    <row r="32" spans="1:1">
      <c r="A32" s="1" t="s">
        <v>32</v>
      </c>
    </row>
    <row r="33" customFormat="1" ht="15" spans="2:2">
      <c r="B33" s="1" t="s">
        <v>33</v>
      </c>
    </row>
    <row r="34" s="2" customFormat="1" spans="2:2">
      <c r="B34" s="1"/>
    </row>
    <row r="35" spans="1:1">
      <c r="A35" s="1" t="s">
        <v>34</v>
      </c>
    </row>
    <row r="36" spans="2:2">
      <c r="B36" s="1" t="s">
        <v>35</v>
      </c>
    </row>
    <row r="37" customFormat="1" ht="15" spans="2:2">
      <c r="B37" s="65" t="s">
        <v>174</v>
      </c>
    </row>
    <row r="38" s="2" customFormat="1" spans="2:2">
      <c r="B38" s="24"/>
    </row>
    <row r="39" spans="2:2">
      <c r="B39" s="1" t="s">
        <v>38</v>
      </c>
    </row>
    <row r="41" spans="2:2">
      <c r="B41" s="1" t="s">
        <v>39</v>
      </c>
    </row>
    <row r="48" spans="1:1">
      <c r="A48" s="1" t="s">
        <v>40</v>
      </c>
    </row>
    <row r="51" spans="1:1">
      <c r="A51" s="1" t="s">
        <v>41</v>
      </c>
    </row>
    <row r="52" spans="1:1">
      <c r="A52" s="1" t="s">
        <v>42</v>
      </c>
    </row>
    <row r="55" spans="1:4">
      <c r="A55" s="1" t="s">
        <v>101</v>
      </c>
      <c r="D55" s="1" t="s">
        <v>44</v>
      </c>
    </row>
    <row r="58" spans="1:4">
      <c r="A58" s="1" t="s">
        <v>45</v>
      </c>
      <c r="D58" s="1" t="s">
        <v>46</v>
      </c>
    </row>
    <row r="59" spans="1:4">
      <c r="A59" s="1" t="s">
        <v>47</v>
      </c>
      <c r="D59" s="1" t="s">
        <v>48</v>
      </c>
    </row>
    <row r="65" spans="1:5">
      <c r="A65" s="1" t="s">
        <v>316</v>
      </c>
      <c r="D65" s="1" t="s">
        <v>50</v>
      </c>
      <c r="E65" s="1" t="s">
        <v>51</v>
      </c>
    </row>
    <row r="66" spans="1:5">
      <c r="A66" s="1" t="s">
        <v>317</v>
      </c>
      <c r="E66" s="1" t="s">
        <v>53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8"/>
  <sheetViews>
    <sheetView topLeftCell="A2" workbookViewId="0">
      <selection activeCell="H4" sqref="H4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45701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289</v>
      </c>
      <c r="B7" s="26"/>
    </row>
    <row r="8" spans="1:2">
      <c r="A8" s="26" t="s">
        <v>318</v>
      </c>
      <c r="B8" s="26"/>
    </row>
    <row r="9" spans="1:2">
      <c r="A9" s="26" t="s">
        <v>291</v>
      </c>
      <c r="B9" s="26"/>
    </row>
    <row r="10" spans="1:2">
      <c r="A10" s="26"/>
      <c r="B10" s="26"/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56</v>
      </c>
    </row>
    <row r="19" ht="15" spans="3:3">
      <c r="C19" s="24"/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1</v>
      </c>
      <c r="B21" s="33" t="s">
        <v>12</v>
      </c>
      <c r="C21" s="70" t="s">
        <v>292</v>
      </c>
      <c r="D21" s="71">
        <v>119995</v>
      </c>
      <c r="E21" s="37">
        <f>D21*0.76</f>
        <v>91196.2</v>
      </c>
      <c r="F21" s="33" t="s">
        <v>14</v>
      </c>
      <c r="G21" s="72">
        <f>E21*A21</f>
        <v>91196.2</v>
      </c>
    </row>
    <row r="22" spans="1:7">
      <c r="A22" s="39"/>
      <c r="B22" s="39"/>
      <c r="C22" s="73" t="s">
        <v>293</v>
      </c>
      <c r="D22" s="74"/>
      <c r="E22" s="43"/>
      <c r="F22" s="39"/>
      <c r="G22" s="75"/>
    </row>
    <row r="23" ht="15" spans="1:7">
      <c r="A23" s="14"/>
      <c r="B23" s="14"/>
      <c r="C23" s="76" t="s">
        <v>294</v>
      </c>
      <c r="D23" s="13"/>
      <c r="E23" s="48"/>
      <c r="F23" s="14"/>
      <c r="G23" s="77"/>
    </row>
    <row r="24" customFormat="1" ht="15" spans="1:8">
      <c r="A24" s="33">
        <v>1</v>
      </c>
      <c r="B24" s="33" t="s">
        <v>12</v>
      </c>
      <c r="C24" s="70" t="s">
        <v>17</v>
      </c>
      <c r="D24" s="71">
        <v>49995</v>
      </c>
      <c r="E24" s="37">
        <f>(D24*0.76)-4000</f>
        <v>33996.2</v>
      </c>
      <c r="F24" s="33" t="s">
        <v>14</v>
      </c>
      <c r="G24" s="72">
        <f>E24*A24</f>
        <v>33996.2</v>
      </c>
      <c r="H24" s="1"/>
    </row>
    <row r="25" customFormat="1" ht="15" spans="1:8">
      <c r="A25" s="39"/>
      <c r="B25" s="39"/>
      <c r="C25" s="73" t="s">
        <v>18</v>
      </c>
      <c r="D25" s="74"/>
      <c r="E25" s="43"/>
      <c r="F25" s="39"/>
      <c r="G25" s="75"/>
      <c r="H25" s="1"/>
    </row>
    <row r="26" customFormat="1" ht="15.75" spans="1:8">
      <c r="A26" s="14"/>
      <c r="B26" s="14"/>
      <c r="C26" s="76" t="s">
        <v>19</v>
      </c>
      <c r="D26" s="13"/>
      <c r="E26" s="48"/>
      <c r="F26" s="14"/>
      <c r="G26" s="77"/>
      <c r="H26" s="1"/>
    </row>
    <row r="27" customFormat="1" ht="17.25" spans="1:8">
      <c r="A27" s="56" t="s">
        <v>20</v>
      </c>
      <c r="B27" s="57"/>
      <c r="C27" s="57"/>
      <c r="D27" s="58"/>
      <c r="E27" s="59"/>
      <c r="F27" s="14"/>
      <c r="G27" s="86">
        <f>SUM(G21:G26)</f>
        <v>125192.4</v>
      </c>
      <c r="H27" s="1"/>
    </row>
    <row r="28" customFormat="1" ht="15.75" spans="1:8">
      <c r="A28" s="78" t="s">
        <v>21</v>
      </c>
      <c r="B28" s="79"/>
      <c r="C28" s="80"/>
      <c r="D28" s="81"/>
      <c r="E28" s="82"/>
      <c r="F28" s="14"/>
      <c r="G28" s="15">
        <v>35210</v>
      </c>
      <c r="H28" s="1"/>
    </row>
    <row r="29" s="2" customFormat="1" ht="15" spans="1:8">
      <c r="A29" s="4" t="s">
        <v>22</v>
      </c>
      <c r="B29" s="16"/>
      <c r="C29" s="16"/>
      <c r="D29" s="5"/>
      <c r="E29" s="6"/>
      <c r="F29" s="17" t="s">
        <v>14</v>
      </c>
      <c r="G29" s="8">
        <v>600</v>
      </c>
      <c r="H29" s="1"/>
    </row>
    <row r="30" ht="17.25" spans="1:7">
      <c r="A30" s="56" t="s">
        <v>23</v>
      </c>
      <c r="B30" s="57"/>
      <c r="C30" s="57"/>
      <c r="D30" s="58"/>
      <c r="E30" s="59"/>
      <c r="F30" s="99" t="s">
        <v>14</v>
      </c>
      <c r="G30" s="86">
        <f>SUM(G27:G29)</f>
        <v>161002.4</v>
      </c>
    </row>
    <row r="31" ht="16.5" spans="1:8">
      <c r="A31" s="87"/>
      <c r="B31" s="87"/>
      <c r="C31" s="87"/>
      <c r="D31" s="87"/>
      <c r="E31" s="87"/>
      <c r="F31" s="88"/>
      <c r="G31" s="89"/>
      <c r="H31" s="2"/>
    </row>
    <row r="32" spans="1:8">
      <c r="A32" s="1" t="s">
        <v>30</v>
      </c>
      <c r="H32" s="2"/>
    </row>
    <row r="33" spans="2:8">
      <c r="B33" s="1" t="s">
        <v>31</v>
      </c>
      <c r="H33" s="2"/>
    </row>
    <row r="34" spans="8:8">
      <c r="H34" s="2"/>
    </row>
    <row r="35" spans="1:1">
      <c r="A35" s="1" t="s">
        <v>32</v>
      </c>
    </row>
    <row r="36" customFormat="1" ht="15" spans="1:8">
      <c r="A36" s="2"/>
      <c r="B36" s="1" t="s">
        <v>300</v>
      </c>
      <c r="H36" s="1"/>
    </row>
    <row r="37" customFormat="1" ht="15" spans="1:8">
      <c r="A37" s="2"/>
      <c r="B37" s="1" t="s">
        <v>33</v>
      </c>
      <c r="H37" s="1"/>
    </row>
    <row r="39" spans="1:1">
      <c r="A39" s="1" t="s">
        <v>34</v>
      </c>
    </row>
    <row r="40" spans="2:2">
      <c r="B40" s="1" t="s">
        <v>35</v>
      </c>
    </row>
    <row r="41" spans="2:2">
      <c r="B41" s="65" t="s">
        <v>174</v>
      </c>
    </row>
    <row r="42" spans="2:2">
      <c r="B42" s="1" t="s">
        <v>319</v>
      </c>
    </row>
    <row r="44" spans="2:2">
      <c r="B44" s="1" t="s">
        <v>38</v>
      </c>
    </row>
    <row r="46" spans="2:2">
      <c r="B46" s="1" t="s">
        <v>39</v>
      </c>
    </row>
    <row r="51" spans="1:1">
      <c r="A51" s="1" t="s">
        <v>40</v>
      </c>
    </row>
    <row r="54" spans="1:1">
      <c r="A54" s="1" t="s">
        <v>41</v>
      </c>
    </row>
    <row r="55" spans="1:1">
      <c r="A55" s="1" t="s">
        <v>42</v>
      </c>
    </row>
    <row r="58" spans="1:4">
      <c r="A58" s="1" t="s">
        <v>43</v>
      </c>
      <c r="D58" s="1" t="s">
        <v>44</v>
      </c>
    </row>
    <row r="61" spans="1:4">
      <c r="A61" s="1" t="s">
        <v>45</v>
      </c>
      <c r="D61" s="1" t="s">
        <v>46</v>
      </c>
    </row>
    <row r="62" spans="1:4">
      <c r="A62" s="1" t="s">
        <v>47</v>
      </c>
      <c r="D62" s="1" t="s">
        <v>48</v>
      </c>
    </row>
    <row r="67" spans="1:5">
      <c r="A67" s="1" t="s">
        <v>320</v>
      </c>
      <c r="D67" s="1" t="s">
        <v>50</v>
      </c>
      <c r="E67" s="1" t="s">
        <v>51</v>
      </c>
    </row>
    <row r="68" spans="1:5">
      <c r="A68" s="1" t="s">
        <v>258</v>
      </c>
      <c r="E68" s="1" t="s">
        <v>53</v>
      </c>
    </row>
  </sheetData>
  <mergeCells count="16">
    <mergeCell ref="A4:B4"/>
    <mergeCell ref="A27:E27"/>
    <mergeCell ref="A29:E29"/>
    <mergeCell ref="A30:E30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4" bottom="0.590277777777778" header="0.5" footer="0.196527777777778"/>
  <pageSetup paperSize="1" scale="71" orientation="portrait" horizontalDpi="120" verticalDpi="72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workbookViewId="0">
      <selection activeCell="J8" sqref="J8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8.1047619047619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26">
        <v>45701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321</v>
      </c>
      <c r="B7" s="26"/>
    </row>
    <row r="8" spans="1:1">
      <c r="A8" s="1" t="s">
        <v>322</v>
      </c>
    </row>
    <row r="9" spans="1:1">
      <c r="A9" s="1" t="s">
        <v>323</v>
      </c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7" spans="1:1">
      <c r="A17" s="1" t="s">
        <v>56</v>
      </c>
    </row>
    <row r="18" ht="15" spans="3:3">
      <c r="C18" s="24"/>
    </row>
    <row r="19" ht="25.5" customHeight="1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spans="1:7">
      <c r="A20" s="101">
        <v>1</v>
      </c>
      <c r="B20" s="121" t="s">
        <v>12</v>
      </c>
      <c r="C20" s="115" t="s">
        <v>324</v>
      </c>
      <c r="D20" s="103">
        <v>319995</v>
      </c>
      <c r="E20" s="104">
        <f>D20*0.76</f>
        <v>243196.2</v>
      </c>
      <c r="F20" s="101" t="s">
        <v>14</v>
      </c>
      <c r="G20" s="105">
        <f>E20*A20</f>
        <v>243196.2</v>
      </c>
    </row>
    <row r="21" spans="1:7">
      <c r="A21" s="106"/>
      <c r="B21" s="124"/>
      <c r="C21" s="114" t="s">
        <v>110</v>
      </c>
      <c r="D21" s="108"/>
      <c r="E21" s="109"/>
      <c r="F21" s="106"/>
      <c r="G21" s="110"/>
    </row>
    <row r="22" ht="15" spans="1:7">
      <c r="A22" s="83"/>
      <c r="B22" s="127"/>
      <c r="C22" s="46" t="s">
        <v>325</v>
      </c>
      <c r="D22" s="82"/>
      <c r="E22" s="112"/>
      <c r="F22" s="83"/>
      <c r="G22" s="113"/>
    </row>
    <row r="23" ht="15" spans="1:7">
      <c r="A23" s="4" t="s">
        <v>22</v>
      </c>
      <c r="B23" s="16"/>
      <c r="C23" s="16"/>
      <c r="D23" s="5"/>
      <c r="E23" s="6"/>
      <c r="F23" s="17" t="s">
        <v>14</v>
      </c>
      <c r="G23" s="8">
        <v>600</v>
      </c>
    </row>
    <row r="24" ht="17.25" spans="1:7">
      <c r="A24" s="95" t="s">
        <v>20</v>
      </c>
      <c r="B24" s="96"/>
      <c r="C24" s="96"/>
      <c r="D24" s="97"/>
      <c r="E24" s="98"/>
      <c r="F24" s="85" t="s">
        <v>14</v>
      </c>
      <c r="G24" s="86">
        <f>SUM(G20:G23)</f>
        <v>243796.2</v>
      </c>
    </row>
    <row r="25" ht="16.5" spans="1:7">
      <c r="A25" s="87"/>
      <c r="B25" s="87"/>
      <c r="C25" s="87"/>
      <c r="D25" s="87"/>
      <c r="E25" s="87"/>
      <c r="F25" s="88"/>
      <c r="G25" s="89"/>
    </row>
    <row r="26" spans="1:1">
      <c r="A26" s="1" t="s">
        <v>30</v>
      </c>
    </row>
    <row r="27" spans="2:2">
      <c r="B27" s="1" t="s">
        <v>31</v>
      </c>
    </row>
    <row r="29" spans="1:1">
      <c r="A29" s="1" t="s">
        <v>57</v>
      </c>
    </row>
    <row r="30" spans="2:2">
      <c r="B30" s="18" t="s">
        <v>284</v>
      </c>
    </row>
    <row r="31" spans="2:2">
      <c r="B31" s="19" t="s">
        <v>285</v>
      </c>
    </row>
    <row r="32" spans="2:2">
      <c r="B32" s="19" t="s">
        <v>286</v>
      </c>
    </row>
    <row r="33" spans="2:2">
      <c r="B33" s="130"/>
    </row>
    <row r="34" spans="1:1">
      <c r="A34" s="1" t="s">
        <v>32</v>
      </c>
    </row>
    <row r="35" spans="2:2">
      <c r="B35" s="1" t="s">
        <v>112</v>
      </c>
    </row>
    <row r="36" spans="2:2">
      <c r="B36" s="130"/>
    </row>
    <row r="37" spans="1:1">
      <c r="A37" s="1" t="s">
        <v>34</v>
      </c>
    </row>
    <row r="38" spans="2:2">
      <c r="B38" s="1" t="s">
        <v>35</v>
      </c>
    </row>
    <row r="40" spans="2:2">
      <c r="B40" s="1" t="s">
        <v>38</v>
      </c>
    </row>
    <row r="42" spans="2:2">
      <c r="B42" s="1" t="s">
        <v>39</v>
      </c>
    </row>
    <row r="48" spans="1:1">
      <c r="A48" s="1" t="s">
        <v>40</v>
      </c>
    </row>
    <row r="51" spans="1:1">
      <c r="A51" s="1" t="s">
        <v>41</v>
      </c>
    </row>
    <row r="52" spans="1:1">
      <c r="A52" s="1" t="s">
        <v>42</v>
      </c>
    </row>
    <row r="55" spans="1:4">
      <c r="A55" s="1" t="s">
        <v>43</v>
      </c>
      <c r="D55" s="1" t="s">
        <v>44</v>
      </c>
    </row>
    <row r="58" spans="1:4">
      <c r="A58" s="1" t="s">
        <v>45</v>
      </c>
      <c r="D58" s="1" t="s">
        <v>46</v>
      </c>
    </row>
    <row r="59" spans="1:4">
      <c r="A59" s="1" t="s">
        <v>47</v>
      </c>
      <c r="D59" s="1" t="s">
        <v>48</v>
      </c>
    </row>
    <row r="64" spans="1:5">
      <c r="A64" s="1" t="s">
        <v>326</v>
      </c>
      <c r="D64" s="1" t="s">
        <v>50</v>
      </c>
      <c r="E64" s="1" t="s">
        <v>51</v>
      </c>
    </row>
    <row r="65" spans="1:5">
      <c r="A65" s="1" t="s">
        <v>265</v>
      </c>
      <c r="E65" s="1" t="s">
        <v>53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3"/>
  <sheetViews>
    <sheetView workbookViewId="0">
      <selection activeCell="C59" sqref="C59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8.1047619047619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26">
        <v>45701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327</v>
      </c>
      <c r="B7" s="26"/>
    </row>
    <row r="8" spans="1:1">
      <c r="A8" s="1" t="s">
        <v>328</v>
      </c>
    </row>
    <row r="9" spans="1:1">
      <c r="A9" s="1" t="s">
        <v>329</v>
      </c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7" spans="1:1">
      <c r="A17" s="1" t="s">
        <v>56</v>
      </c>
    </row>
    <row r="18" ht="15" spans="3:3">
      <c r="C18" s="24" t="s">
        <v>5</v>
      </c>
    </row>
    <row r="19" ht="25.5" customHeight="1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spans="1:7">
      <c r="A20" s="33">
        <v>1</v>
      </c>
      <c r="B20" s="34" t="s">
        <v>12</v>
      </c>
      <c r="C20" s="35" t="s">
        <v>83</v>
      </c>
      <c r="D20" s="36">
        <v>32995</v>
      </c>
      <c r="E20" s="37">
        <f>(D20*0.8)-1300</f>
        <v>25096</v>
      </c>
      <c r="F20" s="33" t="s">
        <v>14</v>
      </c>
      <c r="G20" s="38">
        <f>E20*A20</f>
        <v>25096</v>
      </c>
    </row>
    <row r="21" spans="1:7">
      <c r="A21" s="39"/>
      <c r="B21" s="40"/>
      <c r="C21" s="41" t="s">
        <v>84</v>
      </c>
      <c r="D21" s="42"/>
      <c r="E21" s="43"/>
      <c r="F21" s="39"/>
      <c r="G21" s="44"/>
    </row>
    <row r="22" spans="1:7">
      <c r="A22" s="39"/>
      <c r="B22" s="40"/>
      <c r="C22" s="41" t="s">
        <v>85</v>
      </c>
      <c r="D22" s="42"/>
      <c r="E22" s="43"/>
      <c r="F22" s="39"/>
      <c r="G22" s="44"/>
    </row>
    <row r="23" ht="15" spans="1:7">
      <c r="A23" s="14"/>
      <c r="B23" s="45"/>
      <c r="C23" s="90" t="s">
        <v>86</v>
      </c>
      <c r="D23" s="47"/>
      <c r="E23" s="48"/>
      <c r="F23" s="14"/>
      <c r="G23" s="49"/>
    </row>
    <row r="24" ht="15" spans="1:7">
      <c r="A24" s="4" t="s">
        <v>22</v>
      </c>
      <c r="B24" s="16"/>
      <c r="C24" s="16"/>
      <c r="D24" s="5"/>
      <c r="E24" s="6"/>
      <c r="F24" s="17" t="s">
        <v>14</v>
      </c>
      <c r="G24" s="8">
        <v>600</v>
      </c>
    </row>
    <row r="25" ht="17.25" spans="1:7">
      <c r="A25" s="95" t="s">
        <v>20</v>
      </c>
      <c r="B25" s="96"/>
      <c r="C25" s="96"/>
      <c r="D25" s="97"/>
      <c r="E25" s="98"/>
      <c r="F25" s="85" t="s">
        <v>14</v>
      </c>
      <c r="G25" s="86">
        <f>SUM(G20:G24)</f>
        <v>25696</v>
      </c>
    </row>
    <row r="26" ht="16.5" spans="1:7">
      <c r="A26" s="87"/>
      <c r="B26" s="87"/>
      <c r="C26" s="87"/>
      <c r="D26" s="87"/>
      <c r="E26" s="87"/>
      <c r="F26" s="88"/>
      <c r="G26" s="89"/>
    </row>
    <row r="27" ht="15" spans="3:3">
      <c r="C27" s="24" t="s">
        <v>5</v>
      </c>
    </row>
    <row r="28" ht="25.5" customHeight="1" spans="1:7">
      <c r="A28" s="66" t="s">
        <v>6</v>
      </c>
      <c r="B28" s="66" t="s">
        <v>7</v>
      </c>
      <c r="C28" s="66" t="s">
        <v>8</v>
      </c>
      <c r="D28" s="66" t="s">
        <v>9</v>
      </c>
      <c r="E28" s="67" t="s">
        <v>10</v>
      </c>
      <c r="F28" s="68"/>
      <c r="G28" s="69" t="s">
        <v>11</v>
      </c>
    </row>
    <row r="29" spans="1:7">
      <c r="A29" s="33">
        <v>1</v>
      </c>
      <c r="B29" s="33" t="s">
        <v>12</v>
      </c>
      <c r="C29" s="35" t="s">
        <v>91</v>
      </c>
      <c r="D29" s="36">
        <v>27995</v>
      </c>
      <c r="E29" s="37">
        <f>(D29*0.8)-1000</f>
        <v>21396</v>
      </c>
      <c r="F29" s="33" t="s">
        <v>14</v>
      </c>
      <c r="G29" s="38">
        <f>E29*A29</f>
        <v>21396</v>
      </c>
    </row>
    <row r="30" spans="1:7">
      <c r="A30" s="39"/>
      <c r="B30" s="39"/>
      <c r="C30" s="41" t="s">
        <v>92</v>
      </c>
      <c r="D30" s="42"/>
      <c r="E30" s="43"/>
      <c r="F30" s="39"/>
      <c r="G30" s="44"/>
    </row>
    <row r="31" spans="1:7">
      <c r="A31" s="39"/>
      <c r="B31" s="39"/>
      <c r="C31" s="41" t="s">
        <v>162</v>
      </c>
      <c r="D31" s="42"/>
      <c r="E31" s="43"/>
      <c r="F31" s="39"/>
      <c r="G31" s="44"/>
    </row>
    <row r="32" ht="15" spans="1:7">
      <c r="A32" s="14"/>
      <c r="B32" s="14"/>
      <c r="C32" s="90" t="s">
        <v>94</v>
      </c>
      <c r="D32" s="47"/>
      <c r="E32" s="48"/>
      <c r="F32" s="14"/>
      <c r="G32" s="49"/>
    </row>
    <row r="33" ht="15" spans="1:7">
      <c r="A33" s="4" t="s">
        <v>22</v>
      </c>
      <c r="B33" s="16"/>
      <c r="C33" s="16"/>
      <c r="D33" s="5"/>
      <c r="E33" s="6"/>
      <c r="F33" s="17" t="s">
        <v>14</v>
      </c>
      <c r="G33" s="8">
        <v>600</v>
      </c>
    </row>
    <row r="34" ht="17.25" spans="1:7">
      <c r="A34" s="95" t="s">
        <v>20</v>
      </c>
      <c r="B34" s="96"/>
      <c r="C34" s="96"/>
      <c r="D34" s="97"/>
      <c r="E34" s="98"/>
      <c r="F34" s="85" t="s">
        <v>14</v>
      </c>
      <c r="G34" s="86">
        <f>SUM(G29:G33)</f>
        <v>21996</v>
      </c>
    </row>
    <row r="35" ht="16.5" spans="1:7">
      <c r="A35" s="87"/>
      <c r="B35" s="87"/>
      <c r="C35" s="87"/>
      <c r="D35" s="87"/>
      <c r="E35" s="87"/>
      <c r="F35" s="88"/>
      <c r="G35" s="89"/>
    </row>
    <row r="36" spans="1:1">
      <c r="A36" s="1" t="s">
        <v>30</v>
      </c>
    </row>
    <row r="37" spans="2:2">
      <c r="B37" s="1" t="s">
        <v>31</v>
      </c>
    </row>
    <row r="39" spans="1:1">
      <c r="A39" s="1" t="s">
        <v>57</v>
      </c>
    </row>
    <row r="40" spans="2:2">
      <c r="B40" s="1" t="s">
        <v>98</v>
      </c>
    </row>
    <row r="41" spans="2:2">
      <c r="B41" s="130"/>
    </row>
    <row r="42" spans="1:1">
      <c r="A42" s="1" t="s">
        <v>32</v>
      </c>
    </row>
    <row r="43" spans="2:2">
      <c r="B43" s="1" t="s">
        <v>99</v>
      </c>
    </row>
    <row r="44" spans="2:2">
      <c r="B44" s="130"/>
    </row>
    <row r="45" spans="1:1">
      <c r="A45" s="1" t="s">
        <v>34</v>
      </c>
    </row>
    <row r="46" spans="2:2">
      <c r="B46" s="1" t="s">
        <v>35</v>
      </c>
    </row>
    <row r="48" spans="2:2">
      <c r="B48" s="1" t="s">
        <v>38</v>
      </c>
    </row>
    <row r="50" spans="2:2">
      <c r="B50" s="1" t="s">
        <v>39</v>
      </c>
    </row>
    <row r="56" spans="1:1">
      <c r="A56" s="1" t="s">
        <v>40</v>
      </c>
    </row>
    <row r="59" spans="1:1">
      <c r="A59" s="1" t="s">
        <v>41</v>
      </c>
    </row>
    <row r="60" spans="1:1">
      <c r="A60" s="1" t="s">
        <v>42</v>
      </c>
    </row>
    <row r="63" spans="1:4">
      <c r="A63" s="1" t="s">
        <v>43</v>
      </c>
      <c r="D63" s="1" t="s">
        <v>44</v>
      </c>
    </row>
    <row r="66" spans="1:4">
      <c r="A66" s="1" t="s">
        <v>45</v>
      </c>
      <c r="D66" s="1" t="s">
        <v>46</v>
      </c>
    </row>
    <row r="67" spans="1:4">
      <c r="A67" s="1" t="s">
        <v>47</v>
      </c>
      <c r="D67" s="1" t="s">
        <v>48</v>
      </c>
    </row>
    <row r="72" spans="1:5">
      <c r="A72" s="1" t="s">
        <v>330</v>
      </c>
      <c r="D72" s="1" t="s">
        <v>50</v>
      </c>
      <c r="E72" s="1" t="s">
        <v>51</v>
      </c>
    </row>
    <row r="73" spans="1:5">
      <c r="A73" s="1" t="s">
        <v>331</v>
      </c>
      <c r="E73" s="1" t="s">
        <v>53</v>
      </c>
    </row>
  </sheetData>
  <mergeCells count="17">
    <mergeCell ref="A4:B4"/>
    <mergeCell ref="A24:E24"/>
    <mergeCell ref="A25:E25"/>
    <mergeCell ref="A33:E33"/>
    <mergeCell ref="A34:E34"/>
    <mergeCell ref="A20:A23"/>
    <mergeCell ref="A29:A32"/>
    <mergeCell ref="B20:B23"/>
    <mergeCell ref="B29:B32"/>
    <mergeCell ref="D20:D23"/>
    <mergeCell ref="D29:D32"/>
    <mergeCell ref="E20:E23"/>
    <mergeCell ref="E29:E32"/>
    <mergeCell ref="F20:F23"/>
    <mergeCell ref="F29:F32"/>
    <mergeCell ref="G20:G23"/>
    <mergeCell ref="G29:G32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3"/>
  <sheetViews>
    <sheetView workbookViewId="0">
      <selection activeCell="A72" sqref="A72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8.1047619047619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26">
        <v>45701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327</v>
      </c>
      <c r="B7" s="26"/>
    </row>
    <row r="8" spans="1:1">
      <c r="A8" s="1" t="s">
        <v>328</v>
      </c>
    </row>
    <row r="9" spans="1:1">
      <c r="A9" s="1" t="s">
        <v>329</v>
      </c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7" spans="1:1">
      <c r="A17" s="1" t="s">
        <v>56</v>
      </c>
    </row>
    <row r="18" ht="15" spans="3:3">
      <c r="C18" s="24" t="s">
        <v>5</v>
      </c>
    </row>
    <row r="19" ht="25.5" customHeight="1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spans="1:7">
      <c r="A20" s="33">
        <v>1</v>
      </c>
      <c r="B20" s="34" t="s">
        <v>12</v>
      </c>
      <c r="C20" s="35" t="s">
        <v>83</v>
      </c>
      <c r="D20" s="36">
        <v>32995</v>
      </c>
      <c r="E20" s="37">
        <f>(D20*0.8)</f>
        <v>26396</v>
      </c>
      <c r="F20" s="33" t="s">
        <v>14</v>
      </c>
      <c r="G20" s="38">
        <f>E20*A20</f>
        <v>26396</v>
      </c>
    </row>
    <row r="21" spans="1:7">
      <c r="A21" s="39"/>
      <c r="B21" s="40"/>
      <c r="C21" s="41" t="s">
        <v>84</v>
      </c>
      <c r="D21" s="42"/>
      <c r="E21" s="43"/>
      <c r="F21" s="39"/>
      <c r="G21" s="44"/>
    </row>
    <row r="22" spans="1:7">
      <c r="A22" s="39"/>
      <c r="B22" s="40"/>
      <c r="C22" s="41" t="s">
        <v>85</v>
      </c>
      <c r="D22" s="42"/>
      <c r="E22" s="43"/>
      <c r="F22" s="39"/>
      <c r="G22" s="44"/>
    </row>
    <row r="23" ht="15" spans="1:7">
      <c r="A23" s="14"/>
      <c r="B23" s="45"/>
      <c r="C23" s="90" t="s">
        <v>86</v>
      </c>
      <c r="D23" s="47"/>
      <c r="E23" s="48"/>
      <c r="F23" s="14"/>
      <c r="G23" s="49"/>
    </row>
    <row r="24" ht="15" spans="1:7">
      <c r="A24" s="4" t="s">
        <v>22</v>
      </c>
      <c r="B24" s="16"/>
      <c r="C24" s="16"/>
      <c r="D24" s="5"/>
      <c r="E24" s="6"/>
      <c r="F24" s="17" t="s">
        <v>14</v>
      </c>
      <c r="G24" s="8">
        <v>600</v>
      </c>
    </row>
    <row r="25" ht="17.25" spans="1:7">
      <c r="A25" s="95" t="s">
        <v>20</v>
      </c>
      <c r="B25" s="96"/>
      <c r="C25" s="96"/>
      <c r="D25" s="97"/>
      <c r="E25" s="98"/>
      <c r="F25" s="85" t="s">
        <v>14</v>
      </c>
      <c r="G25" s="86">
        <f>SUM(G20:G24)</f>
        <v>26996</v>
      </c>
    </row>
    <row r="26" ht="16.5" spans="1:7">
      <c r="A26" s="87"/>
      <c r="B26" s="87"/>
      <c r="C26" s="87"/>
      <c r="D26" s="87"/>
      <c r="E26" s="87"/>
      <c r="F26" s="88"/>
      <c r="G26" s="89"/>
    </row>
    <row r="27" ht="15" spans="3:3">
      <c r="C27" s="24" t="s">
        <v>5</v>
      </c>
    </row>
    <row r="28" ht="25.5" customHeight="1" spans="1:7">
      <c r="A28" s="66" t="s">
        <v>6</v>
      </c>
      <c r="B28" s="66" t="s">
        <v>7</v>
      </c>
      <c r="C28" s="66" t="s">
        <v>8</v>
      </c>
      <c r="D28" s="66" t="s">
        <v>9</v>
      </c>
      <c r="E28" s="67" t="s">
        <v>10</v>
      </c>
      <c r="F28" s="68"/>
      <c r="G28" s="69" t="s">
        <v>11</v>
      </c>
    </row>
    <row r="29" spans="1:7">
      <c r="A29" s="33">
        <v>1</v>
      </c>
      <c r="B29" s="33" t="s">
        <v>12</v>
      </c>
      <c r="C29" s="35" t="s">
        <v>91</v>
      </c>
      <c r="D29" s="36">
        <v>27995</v>
      </c>
      <c r="E29" s="37">
        <f>(D29*0.8)</f>
        <v>22396</v>
      </c>
      <c r="F29" s="33" t="s">
        <v>14</v>
      </c>
      <c r="G29" s="38">
        <f>E29*A29</f>
        <v>22396</v>
      </c>
    </row>
    <row r="30" spans="1:7">
      <c r="A30" s="39"/>
      <c r="B30" s="39"/>
      <c r="C30" s="41" t="s">
        <v>92</v>
      </c>
      <c r="D30" s="42"/>
      <c r="E30" s="43"/>
      <c r="F30" s="39"/>
      <c r="G30" s="44"/>
    </row>
    <row r="31" spans="1:7">
      <c r="A31" s="39"/>
      <c r="B31" s="39"/>
      <c r="C31" s="41" t="s">
        <v>162</v>
      </c>
      <c r="D31" s="42"/>
      <c r="E31" s="43"/>
      <c r="F31" s="39"/>
      <c r="G31" s="44"/>
    </row>
    <row r="32" ht="15" spans="1:7">
      <c r="A32" s="14"/>
      <c r="B32" s="14"/>
      <c r="C32" s="90" t="s">
        <v>94</v>
      </c>
      <c r="D32" s="47"/>
      <c r="E32" s="48"/>
      <c r="F32" s="14"/>
      <c r="G32" s="49"/>
    </row>
    <row r="33" ht="15" spans="1:7">
      <c r="A33" s="4" t="s">
        <v>22</v>
      </c>
      <c r="B33" s="16"/>
      <c r="C33" s="16"/>
      <c r="D33" s="5"/>
      <c r="E33" s="6"/>
      <c r="F33" s="17" t="s">
        <v>14</v>
      </c>
      <c r="G33" s="8">
        <v>600</v>
      </c>
    </row>
    <row r="34" ht="17.25" spans="1:7">
      <c r="A34" s="95" t="s">
        <v>20</v>
      </c>
      <c r="B34" s="96"/>
      <c r="C34" s="96"/>
      <c r="D34" s="97"/>
      <c r="E34" s="98"/>
      <c r="F34" s="85" t="s">
        <v>14</v>
      </c>
      <c r="G34" s="86">
        <f>SUM(G29:G33)</f>
        <v>22996</v>
      </c>
    </row>
    <row r="35" ht="16.5" spans="1:7">
      <c r="A35" s="87"/>
      <c r="B35" s="87"/>
      <c r="C35" s="87"/>
      <c r="D35" s="87"/>
      <c r="E35" s="87"/>
      <c r="F35" s="88"/>
      <c r="G35" s="89"/>
    </row>
    <row r="36" spans="1:1">
      <c r="A36" s="1" t="s">
        <v>30</v>
      </c>
    </row>
    <row r="37" spans="2:2">
      <c r="B37" s="1" t="s">
        <v>31</v>
      </c>
    </row>
    <row r="39" spans="1:1">
      <c r="A39" s="1" t="s">
        <v>57</v>
      </c>
    </row>
    <row r="40" spans="2:2">
      <c r="B40" s="1" t="s">
        <v>98</v>
      </c>
    </row>
    <row r="41" spans="2:2">
      <c r="B41" s="130"/>
    </row>
    <row r="42" spans="1:1">
      <c r="A42" s="1" t="s">
        <v>32</v>
      </c>
    </row>
    <row r="43" spans="2:2">
      <c r="B43" s="1" t="s">
        <v>99</v>
      </c>
    </row>
    <row r="44" spans="2:2">
      <c r="B44" s="130"/>
    </row>
    <row r="45" spans="1:1">
      <c r="A45" s="1" t="s">
        <v>34</v>
      </c>
    </row>
    <row r="46" spans="2:2">
      <c r="B46" s="1" t="s">
        <v>35</v>
      </c>
    </row>
    <row r="48" spans="2:2">
      <c r="B48" s="1" t="s">
        <v>38</v>
      </c>
    </row>
    <row r="50" spans="2:2">
      <c r="B50" s="1" t="s">
        <v>39</v>
      </c>
    </row>
    <row r="56" spans="1:1">
      <c r="A56" s="1" t="s">
        <v>40</v>
      </c>
    </row>
    <row r="59" spans="1:1">
      <c r="A59" s="1" t="s">
        <v>41</v>
      </c>
    </row>
    <row r="60" spans="1:1">
      <c r="A60" s="1" t="s">
        <v>42</v>
      </c>
    </row>
    <row r="63" spans="1:4">
      <c r="A63" s="1" t="s">
        <v>43</v>
      </c>
      <c r="D63" s="1" t="s">
        <v>44</v>
      </c>
    </row>
    <row r="66" spans="1:4">
      <c r="A66" s="1" t="s">
        <v>45</v>
      </c>
      <c r="D66" s="1" t="s">
        <v>46</v>
      </c>
    </row>
    <row r="67" spans="1:4">
      <c r="A67" s="1" t="s">
        <v>47</v>
      </c>
      <c r="D67" s="1" t="s">
        <v>48</v>
      </c>
    </row>
    <row r="72" spans="1:5">
      <c r="A72" s="1" t="s">
        <v>330</v>
      </c>
      <c r="D72" s="1" t="s">
        <v>50</v>
      </c>
      <c r="E72" s="1" t="s">
        <v>51</v>
      </c>
    </row>
    <row r="73" spans="1:5">
      <c r="A73" s="1" t="s">
        <v>332</v>
      </c>
      <c r="E73" s="1" t="s">
        <v>53</v>
      </c>
    </row>
  </sheetData>
  <mergeCells count="17">
    <mergeCell ref="A4:B4"/>
    <mergeCell ref="A24:E24"/>
    <mergeCell ref="A25:E25"/>
    <mergeCell ref="A33:E33"/>
    <mergeCell ref="A34:E34"/>
    <mergeCell ref="A20:A23"/>
    <mergeCell ref="A29:A32"/>
    <mergeCell ref="B20:B23"/>
    <mergeCell ref="B29:B32"/>
    <mergeCell ref="D20:D23"/>
    <mergeCell ref="D29:D32"/>
    <mergeCell ref="E20:E23"/>
    <mergeCell ref="E29:E32"/>
    <mergeCell ref="F20:F23"/>
    <mergeCell ref="F29:F32"/>
    <mergeCell ref="G20:G23"/>
    <mergeCell ref="G29:G32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8"/>
  <sheetViews>
    <sheetView zoomScaleSheetLayoutView="60" topLeftCell="A23" workbookViewId="0">
      <selection activeCell="H35" sqref="H35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3.7142857142857" style="23" customWidth="1"/>
    <col min="4" max="4" width="12.552380952381" style="23" customWidth="1"/>
    <col min="5" max="5" width="14.7142857142857" style="23" customWidth="1"/>
    <col min="6" max="6" width="5.66666666666667" style="23" customWidth="1"/>
    <col min="7" max="7" width="16" style="23" customWidth="1"/>
    <col min="8" max="16384" width="9.1047619047619" style="23"/>
  </cols>
  <sheetData>
    <row r="4" spans="1:2">
      <c r="A4" s="26">
        <v>45691</v>
      </c>
      <c r="B4" s="26"/>
    </row>
    <row r="5" spans="1:2">
      <c r="A5" s="27"/>
      <c r="B5" s="27"/>
    </row>
    <row r="6" spans="1:2">
      <c r="A6" s="27"/>
      <c r="B6" s="27"/>
    </row>
    <row r="7" spans="1:1">
      <c r="A7" s="23" t="s">
        <v>80</v>
      </c>
    </row>
    <row r="8" spans="1:1">
      <c r="A8" s="23" t="s">
        <v>81</v>
      </c>
    </row>
    <row r="11" spans="1:1">
      <c r="A11" s="23" t="s">
        <v>1</v>
      </c>
    </row>
    <row r="13" spans="2:2">
      <c r="B13" s="23" t="s">
        <v>2</v>
      </c>
    </row>
    <row r="14" spans="2:2">
      <c r="B14" s="23" t="s">
        <v>3</v>
      </c>
    </row>
    <row r="17" spans="1:1">
      <c r="A17" s="23" t="s">
        <v>56</v>
      </c>
    </row>
    <row r="18" ht="15" spans="3:3">
      <c r="C18" s="28" t="s">
        <v>82</v>
      </c>
    </row>
    <row r="19" ht="25.5" customHeight="1" spans="1:7">
      <c r="A19" s="29" t="s">
        <v>6</v>
      </c>
      <c r="B19" s="29" t="s">
        <v>7</v>
      </c>
      <c r="C19" s="29" t="s">
        <v>8</v>
      </c>
      <c r="D19" s="29" t="s">
        <v>9</v>
      </c>
      <c r="E19" s="30" t="s">
        <v>10</v>
      </c>
      <c r="F19" s="31"/>
      <c r="G19" s="32" t="s">
        <v>11</v>
      </c>
    </row>
    <row r="20" spans="1:7">
      <c r="A20" s="101">
        <v>45</v>
      </c>
      <c r="B20" s="121" t="s">
        <v>12</v>
      </c>
      <c r="C20" s="115" t="s">
        <v>83</v>
      </c>
      <c r="D20" s="122">
        <v>32995</v>
      </c>
      <c r="E20" s="104">
        <f>(D20*0.78)-1300</f>
        <v>24436.1</v>
      </c>
      <c r="F20" s="101" t="s">
        <v>14</v>
      </c>
      <c r="G20" s="123">
        <f>E20*A20</f>
        <v>1099624.5</v>
      </c>
    </row>
    <row r="21" spans="1:7">
      <c r="A21" s="106"/>
      <c r="B21" s="124"/>
      <c r="C21" s="114" t="s">
        <v>84</v>
      </c>
      <c r="D21" s="125"/>
      <c r="E21" s="109"/>
      <c r="F21" s="106"/>
      <c r="G21" s="126"/>
    </row>
    <row r="22" spans="1:7">
      <c r="A22" s="106"/>
      <c r="B22" s="124"/>
      <c r="C22" s="114" t="s">
        <v>85</v>
      </c>
      <c r="D22" s="125"/>
      <c r="E22" s="109"/>
      <c r="F22" s="106"/>
      <c r="G22" s="126"/>
    </row>
    <row r="23" ht="15" spans="1:7">
      <c r="A23" s="83"/>
      <c r="B23" s="127"/>
      <c r="C23" s="46" t="s">
        <v>86</v>
      </c>
      <c r="D23" s="128"/>
      <c r="E23" s="112"/>
      <c r="F23" s="83"/>
      <c r="G23" s="129"/>
    </row>
    <row r="24" spans="1:7">
      <c r="A24" s="33">
        <v>5</v>
      </c>
      <c r="B24" s="33" t="s">
        <v>12</v>
      </c>
      <c r="C24" s="35" t="s">
        <v>87</v>
      </c>
      <c r="D24" s="71">
        <v>43595</v>
      </c>
      <c r="E24" s="37">
        <f>(D24*0.78)-1800</f>
        <v>32204.1</v>
      </c>
      <c r="F24" s="33" t="s">
        <v>14</v>
      </c>
      <c r="G24" s="72">
        <f>E24*A24</f>
        <v>161020.5</v>
      </c>
    </row>
    <row r="25" spans="1:7">
      <c r="A25" s="39"/>
      <c r="B25" s="39"/>
      <c r="C25" s="41" t="s">
        <v>84</v>
      </c>
      <c r="D25" s="74"/>
      <c r="E25" s="43"/>
      <c r="F25" s="39"/>
      <c r="G25" s="75"/>
    </row>
    <row r="26" spans="1:7">
      <c r="A26" s="39"/>
      <c r="B26" s="39"/>
      <c r="C26" s="41" t="s">
        <v>88</v>
      </c>
      <c r="D26" s="74"/>
      <c r="E26" s="43"/>
      <c r="F26" s="39"/>
      <c r="G26" s="75"/>
    </row>
    <row r="27" ht="15" spans="1:7">
      <c r="A27" s="14"/>
      <c r="B27" s="14"/>
      <c r="C27" s="90" t="s">
        <v>89</v>
      </c>
      <c r="D27" s="13"/>
      <c r="E27" s="48"/>
      <c r="F27" s="14"/>
      <c r="G27" s="77"/>
    </row>
    <row r="28" ht="15" spans="1:7">
      <c r="A28" s="50" t="s">
        <v>22</v>
      </c>
      <c r="B28" s="51"/>
      <c r="C28" s="51"/>
      <c r="D28" s="52"/>
      <c r="E28" s="53"/>
      <c r="F28" s="133" t="s">
        <v>14</v>
      </c>
      <c r="G28" s="55">
        <v>600</v>
      </c>
    </row>
    <row r="29" ht="17.25" spans="1:7">
      <c r="A29" s="56" t="s">
        <v>20</v>
      </c>
      <c r="B29" s="57"/>
      <c r="C29" s="57"/>
      <c r="D29" s="58"/>
      <c r="E29" s="59"/>
      <c r="F29" s="60" t="s">
        <v>14</v>
      </c>
      <c r="G29" s="61">
        <f>SUM(G20:G28)</f>
        <v>1261245</v>
      </c>
    </row>
    <row r="30" ht="16.5" spans="1:7">
      <c r="A30" s="62"/>
      <c r="B30" s="62"/>
      <c r="C30" s="62"/>
      <c r="D30" s="62"/>
      <c r="E30" s="62"/>
      <c r="F30" s="63"/>
      <c r="G30" s="64"/>
    </row>
    <row r="31" ht="15" spans="3:3">
      <c r="C31" s="28" t="s">
        <v>90</v>
      </c>
    </row>
    <row r="32" ht="25.5" customHeight="1" spans="1:7">
      <c r="A32" s="29" t="s">
        <v>6</v>
      </c>
      <c r="B32" s="29" t="s">
        <v>7</v>
      </c>
      <c r="C32" s="29" t="s">
        <v>8</v>
      </c>
      <c r="D32" s="29" t="s">
        <v>9</v>
      </c>
      <c r="E32" s="30" t="s">
        <v>10</v>
      </c>
      <c r="F32" s="31"/>
      <c r="G32" s="32" t="s">
        <v>11</v>
      </c>
    </row>
    <row r="33" spans="1:7">
      <c r="A33" s="33">
        <v>45</v>
      </c>
      <c r="B33" s="33" t="s">
        <v>12</v>
      </c>
      <c r="C33" s="35" t="s">
        <v>91</v>
      </c>
      <c r="D33" s="36">
        <v>27995</v>
      </c>
      <c r="E33" s="37">
        <f>(D33*0.78)-1000</f>
        <v>20836.1</v>
      </c>
      <c r="F33" s="33" t="s">
        <v>14</v>
      </c>
      <c r="G33" s="38">
        <f>E33*A33</f>
        <v>937624.5</v>
      </c>
    </row>
    <row r="34" spans="1:7">
      <c r="A34" s="39"/>
      <c r="B34" s="39"/>
      <c r="C34" s="41" t="s">
        <v>92</v>
      </c>
      <c r="D34" s="42"/>
      <c r="E34" s="43"/>
      <c r="F34" s="39"/>
      <c r="G34" s="44"/>
    </row>
    <row r="35" spans="1:7">
      <c r="A35" s="39"/>
      <c r="B35" s="39"/>
      <c r="C35" s="41" t="s">
        <v>93</v>
      </c>
      <c r="D35" s="42"/>
      <c r="E35" s="43"/>
      <c r="F35" s="39"/>
      <c r="G35" s="44"/>
    </row>
    <row r="36" ht="15" spans="1:7">
      <c r="A36" s="14"/>
      <c r="B36" s="14"/>
      <c r="C36" s="90" t="s">
        <v>94</v>
      </c>
      <c r="D36" s="47"/>
      <c r="E36" s="48"/>
      <c r="F36" s="14"/>
      <c r="G36" s="49"/>
    </row>
    <row r="37" spans="1:7">
      <c r="A37" s="33">
        <v>5</v>
      </c>
      <c r="B37" s="33" t="s">
        <v>12</v>
      </c>
      <c r="C37" s="35" t="s">
        <v>95</v>
      </c>
      <c r="D37" s="36">
        <v>36995</v>
      </c>
      <c r="E37" s="37">
        <f>(D37*0.78)-1200</f>
        <v>27656.1</v>
      </c>
      <c r="F37" s="33" t="s">
        <v>14</v>
      </c>
      <c r="G37" s="38">
        <f>E37*A37</f>
        <v>138280.5</v>
      </c>
    </row>
    <row r="38" spans="1:7">
      <c r="A38" s="39"/>
      <c r="B38" s="39"/>
      <c r="C38" s="41" t="s">
        <v>92</v>
      </c>
      <c r="D38" s="42"/>
      <c r="E38" s="43"/>
      <c r="F38" s="39"/>
      <c r="G38" s="44"/>
    </row>
    <row r="39" spans="1:7">
      <c r="A39" s="39"/>
      <c r="B39" s="39"/>
      <c r="C39" s="41" t="s">
        <v>96</v>
      </c>
      <c r="D39" s="42"/>
      <c r="E39" s="43"/>
      <c r="F39" s="39"/>
      <c r="G39" s="44"/>
    </row>
    <row r="40" ht="15" spans="1:7">
      <c r="A40" s="14"/>
      <c r="B40" s="14"/>
      <c r="C40" s="90" t="s">
        <v>97</v>
      </c>
      <c r="D40" s="47"/>
      <c r="E40" s="48"/>
      <c r="F40" s="14"/>
      <c r="G40" s="49"/>
    </row>
    <row r="41" ht="15" spans="1:7">
      <c r="A41" s="50" t="s">
        <v>22</v>
      </c>
      <c r="B41" s="51"/>
      <c r="C41" s="51"/>
      <c r="D41" s="52"/>
      <c r="E41" s="53"/>
      <c r="F41" s="133" t="s">
        <v>14</v>
      </c>
      <c r="G41" s="55">
        <v>600</v>
      </c>
    </row>
    <row r="42" ht="17.25" spans="1:7">
      <c r="A42" s="56" t="s">
        <v>20</v>
      </c>
      <c r="B42" s="57"/>
      <c r="C42" s="57"/>
      <c r="D42" s="58"/>
      <c r="E42" s="59"/>
      <c r="F42" s="60" t="s">
        <v>14</v>
      </c>
      <c r="G42" s="61">
        <f>SUM(G33:G41)</f>
        <v>1076505</v>
      </c>
    </row>
    <row r="43" ht="16.5" spans="1:7">
      <c r="A43" s="62"/>
      <c r="B43" s="62"/>
      <c r="C43" s="62"/>
      <c r="D43" s="62"/>
      <c r="E43" s="62"/>
      <c r="F43" s="63"/>
      <c r="G43" s="64"/>
    </row>
    <row r="44" spans="1:1">
      <c r="A44" s="23" t="s">
        <v>30</v>
      </c>
    </row>
    <row r="45" spans="2:2">
      <c r="B45" s="23" t="s">
        <v>31</v>
      </c>
    </row>
    <row r="47" s="23" customFormat="1" spans="1:1">
      <c r="A47" s="23" t="s">
        <v>57</v>
      </c>
    </row>
    <row r="48" s="23" customFormat="1" spans="2:2">
      <c r="B48" s="1" t="s">
        <v>98</v>
      </c>
    </row>
    <row r="49" s="25" customFormat="1" spans="2:2">
      <c r="B49" s="23"/>
    </row>
    <row r="50" spans="1:1">
      <c r="A50" s="23" t="s">
        <v>32</v>
      </c>
    </row>
    <row r="51" s="23" customFormat="1" spans="2:2">
      <c r="B51" s="23" t="s">
        <v>99</v>
      </c>
    </row>
    <row r="53" spans="1:1">
      <c r="A53" s="23" t="s">
        <v>100</v>
      </c>
    </row>
    <row r="54" spans="2:2">
      <c r="B54" s="23" t="s">
        <v>35</v>
      </c>
    </row>
    <row r="56" spans="2:2">
      <c r="B56" s="23" t="s">
        <v>38</v>
      </c>
    </row>
    <row r="58" spans="2:2">
      <c r="B58" s="23" t="s">
        <v>39</v>
      </c>
    </row>
    <row r="60" spans="3:3">
      <c r="C60" s="28"/>
    </row>
    <row r="63" spans="1:1">
      <c r="A63" s="23" t="s">
        <v>40</v>
      </c>
    </row>
    <row r="66" spans="1:1">
      <c r="A66" s="23" t="s">
        <v>41</v>
      </c>
    </row>
    <row r="67" spans="1:1">
      <c r="A67" s="23" t="s">
        <v>42</v>
      </c>
    </row>
    <row r="69" spans="1:4">
      <c r="A69" s="23" t="s">
        <v>101</v>
      </c>
      <c r="D69" s="23" t="s">
        <v>44</v>
      </c>
    </row>
    <row r="72" spans="1:4">
      <c r="A72" s="23" t="s">
        <v>45</v>
      </c>
      <c r="D72" s="23" t="s">
        <v>46</v>
      </c>
    </row>
    <row r="73" spans="1:4">
      <c r="A73" s="23" t="s">
        <v>47</v>
      </c>
      <c r="D73" s="23" t="s">
        <v>48</v>
      </c>
    </row>
    <row r="77" spans="1:5">
      <c r="A77" s="1" t="s">
        <v>102</v>
      </c>
      <c r="D77" s="23" t="s">
        <v>50</v>
      </c>
      <c r="E77" s="23" t="s">
        <v>51</v>
      </c>
    </row>
    <row r="78" spans="1:5">
      <c r="A78" s="23" t="s">
        <v>103</v>
      </c>
      <c r="E78" s="23" t="s">
        <v>53</v>
      </c>
    </row>
  </sheetData>
  <mergeCells count="29">
    <mergeCell ref="A4:B4"/>
    <mergeCell ref="A28:E28"/>
    <mergeCell ref="A29:E29"/>
    <mergeCell ref="A41:E41"/>
    <mergeCell ref="A42:E42"/>
    <mergeCell ref="A20:A23"/>
    <mergeCell ref="A24:A27"/>
    <mergeCell ref="A33:A36"/>
    <mergeCell ref="A37:A40"/>
    <mergeCell ref="B20:B23"/>
    <mergeCell ref="B24:B27"/>
    <mergeCell ref="B33:B36"/>
    <mergeCell ref="B37:B40"/>
    <mergeCell ref="D20:D23"/>
    <mergeCell ref="D24:D27"/>
    <mergeCell ref="D33:D36"/>
    <mergeCell ref="D37:D40"/>
    <mergeCell ref="E20:E23"/>
    <mergeCell ref="E24:E27"/>
    <mergeCell ref="E33:E36"/>
    <mergeCell ref="E37:E40"/>
    <mergeCell ref="F20:F23"/>
    <mergeCell ref="F24:F27"/>
    <mergeCell ref="F33:F36"/>
    <mergeCell ref="F37:F40"/>
    <mergeCell ref="G20:G23"/>
    <mergeCell ref="G24:G27"/>
    <mergeCell ref="G33:G36"/>
    <mergeCell ref="G37:G40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3"/>
  <sheetViews>
    <sheetView zoomScaleSheetLayoutView="60" topLeftCell="A10" workbookViewId="0">
      <selection activeCell="A72" sqref="A72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4.8571428571429" style="23" customWidth="1"/>
    <col min="4" max="4" width="12.552380952381" style="23" customWidth="1"/>
    <col min="5" max="5" width="16.1047619047619" style="23" customWidth="1"/>
    <col min="6" max="6" width="5.66666666666667" style="23" customWidth="1"/>
    <col min="7" max="7" width="20.4761904761905" style="23" customWidth="1"/>
    <col min="8" max="16384" width="9.1047619047619" style="23"/>
  </cols>
  <sheetData>
    <row r="4" spans="1:2">
      <c r="A4" s="26">
        <v>45702</v>
      </c>
      <c r="B4" s="26"/>
    </row>
    <row r="5" spans="1:2">
      <c r="A5" s="27"/>
      <c r="B5" s="27"/>
    </row>
    <row r="6" spans="1:2">
      <c r="A6" s="27"/>
      <c r="B6" s="27"/>
    </row>
    <row r="7" spans="1:1">
      <c r="A7" s="23" t="s">
        <v>333</v>
      </c>
    </row>
    <row r="8" spans="1:1">
      <c r="A8" s="23" t="s">
        <v>334</v>
      </c>
    </row>
    <row r="11" spans="1:1">
      <c r="A11" s="23" t="s">
        <v>1</v>
      </c>
    </row>
    <row r="13" spans="2:2">
      <c r="B13" s="23" t="s">
        <v>2</v>
      </c>
    </row>
    <row r="14" spans="2:2">
      <c r="B14" s="23" t="s">
        <v>3</v>
      </c>
    </row>
    <row r="17" spans="1:1">
      <c r="A17" s="23" t="s">
        <v>56</v>
      </c>
    </row>
    <row r="18" ht="15" spans="3:3">
      <c r="C18" s="28"/>
    </row>
    <row r="19" ht="25.5" customHeight="1" spans="1:7">
      <c r="A19" s="29" t="s">
        <v>6</v>
      </c>
      <c r="B19" s="29" t="s">
        <v>7</v>
      </c>
      <c r="C19" s="29" t="s">
        <v>8</v>
      </c>
      <c r="D19" s="29" t="s">
        <v>9</v>
      </c>
      <c r="E19" s="30" t="s">
        <v>10</v>
      </c>
      <c r="F19" s="31"/>
      <c r="G19" s="32" t="s">
        <v>11</v>
      </c>
    </row>
    <row r="20" spans="1:7">
      <c r="A20" s="33">
        <v>2</v>
      </c>
      <c r="B20" s="33" t="s">
        <v>12</v>
      </c>
      <c r="C20" s="70" t="s">
        <v>281</v>
      </c>
      <c r="D20" s="71">
        <v>113195</v>
      </c>
      <c r="E20" s="37">
        <f>(D20*0.76)-7000</f>
        <v>79028.2</v>
      </c>
      <c r="F20" s="33" t="s">
        <v>14</v>
      </c>
      <c r="G20" s="72">
        <f>E20*A20</f>
        <v>158056.4</v>
      </c>
    </row>
    <row r="21" spans="1:7">
      <c r="A21" s="39"/>
      <c r="B21" s="39"/>
      <c r="C21" s="73" t="s">
        <v>110</v>
      </c>
      <c r="D21" s="74"/>
      <c r="E21" s="43"/>
      <c r="F21" s="39"/>
      <c r="G21" s="75"/>
    </row>
    <row r="22" ht="15" spans="1:7">
      <c r="A22" s="14"/>
      <c r="B22" s="14"/>
      <c r="C22" s="76" t="s">
        <v>282</v>
      </c>
      <c r="D22" s="13"/>
      <c r="E22" s="48"/>
      <c r="F22" s="14"/>
      <c r="G22" s="77"/>
    </row>
    <row r="23" customFormat="1" ht="15" spans="1:7">
      <c r="A23" s="33">
        <v>1</v>
      </c>
      <c r="B23" s="33" t="s">
        <v>12</v>
      </c>
      <c r="C23" s="70" t="s">
        <v>335</v>
      </c>
      <c r="D23" s="71">
        <v>151995</v>
      </c>
      <c r="E23" s="37">
        <f>(D23*0.76)</f>
        <v>115516.2</v>
      </c>
      <c r="F23" s="33" t="s">
        <v>14</v>
      </c>
      <c r="G23" s="72">
        <f>E23*A23</f>
        <v>115516.2</v>
      </c>
    </row>
    <row r="24" customFormat="1" ht="15" spans="1:7">
      <c r="A24" s="39"/>
      <c r="B24" s="39"/>
      <c r="C24" s="73" t="s">
        <v>296</v>
      </c>
      <c r="D24" s="74"/>
      <c r="E24" s="43"/>
      <c r="F24" s="39"/>
      <c r="G24" s="75"/>
    </row>
    <row r="25" customFormat="1" ht="15.75" spans="1:7">
      <c r="A25" s="14"/>
      <c r="B25" s="14"/>
      <c r="C25" s="76" t="s">
        <v>336</v>
      </c>
      <c r="D25" s="13"/>
      <c r="E25" s="48"/>
      <c r="F25" s="14"/>
      <c r="G25" s="77"/>
    </row>
    <row r="26" s="25" customFormat="1" ht="15" spans="1:7">
      <c r="A26" s="50" t="s">
        <v>22</v>
      </c>
      <c r="B26" s="51"/>
      <c r="C26" s="51"/>
      <c r="D26" s="52"/>
      <c r="E26" s="53"/>
      <c r="F26" s="54" t="s">
        <v>14</v>
      </c>
      <c r="G26" s="55">
        <v>600</v>
      </c>
    </row>
    <row r="27" ht="17.25" spans="1:7">
      <c r="A27" s="56" t="s">
        <v>20</v>
      </c>
      <c r="B27" s="57"/>
      <c r="C27" s="57"/>
      <c r="D27" s="58"/>
      <c r="E27" s="59"/>
      <c r="F27" s="60" t="s">
        <v>14</v>
      </c>
      <c r="G27" s="61">
        <f>SUM(G20:G26)</f>
        <v>274172.6</v>
      </c>
    </row>
    <row r="28" ht="16.5" spans="1:7">
      <c r="A28" s="62"/>
      <c r="B28" s="62"/>
      <c r="C28" s="62"/>
      <c r="D28" s="62"/>
      <c r="E28" s="62"/>
      <c r="F28" s="63"/>
      <c r="G28" s="64"/>
    </row>
    <row r="29" spans="1:1">
      <c r="A29" s="23" t="s">
        <v>30</v>
      </c>
    </row>
    <row r="30" spans="2:2">
      <c r="B30" s="23" t="s">
        <v>31</v>
      </c>
    </row>
    <row r="32" s="23" customFormat="1" spans="1:1">
      <c r="A32" s="23" t="s">
        <v>57</v>
      </c>
    </row>
    <row r="33" s="23" customFormat="1" spans="2:2">
      <c r="B33" s="18" t="s">
        <v>298</v>
      </c>
    </row>
    <row r="34" s="23" customFormat="1" spans="2:2">
      <c r="B34" s="19" t="s">
        <v>285</v>
      </c>
    </row>
    <row r="35" s="23" customFormat="1" spans="2:2">
      <c r="B35" s="19" t="s">
        <v>286</v>
      </c>
    </row>
    <row r="36" s="23" customFormat="1" spans="2:2">
      <c r="B36" s="20" t="s">
        <v>299</v>
      </c>
    </row>
    <row r="37" s="23" customFormat="1" spans="2:2">
      <c r="B37" s="19" t="s">
        <v>285</v>
      </c>
    </row>
    <row r="38" s="25" customFormat="1" spans="2:2">
      <c r="B38" s="19" t="s">
        <v>286</v>
      </c>
    </row>
    <row r="39" customFormat="1" ht="15" spans="2:2">
      <c r="B39" s="23"/>
    </row>
    <row r="40" spans="1:1">
      <c r="A40" s="23" t="s">
        <v>32</v>
      </c>
    </row>
    <row r="41" s="23" customFormat="1" spans="2:2">
      <c r="B41" s="1" t="s">
        <v>112</v>
      </c>
    </row>
    <row r="42" s="25" customFormat="1" spans="2:2">
      <c r="B42" s="1" t="s">
        <v>337</v>
      </c>
    </row>
    <row r="43" s="25" customFormat="1" spans="2:2">
      <c r="B43" s="23"/>
    </row>
    <row r="44" spans="1:1">
      <c r="A44" s="23" t="s">
        <v>34</v>
      </c>
    </row>
    <row r="45" spans="2:2">
      <c r="B45" s="23" t="s">
        <v>35</v>
      </c>
    </row>
    <row r="46" s="25" customFormat="1" spans="2:2">
      <c r="B46" s="28"/>
    </row>
    <row r="47" spans="2:2">
      <c r="B47" s="23" t="s">
        <v>38</v>
      </c>
    </row>
    <row r="49" spans="2:2">
      <c r="B49" s="23" t="s">
        <v>39</v>
      </c>
    </row>
    <row r="55" spans="1:1">
      <c r="A55" s="23" t="s">
        <v>40</v>
      </c>
    </row>
    <row r="58" spans="1:1">
      <c r="A58" s="23" t="s">
        <v>41</v>
      </c>
    </row>
    <row r="59" spans="1:1">
      <c r="A59" s="23" t="s">
        <v>42</v>
      </c>
    </row>
    <row r="62" spans="1:4">
      <c r="A62" s="23" t="s">
        <v>101</v>
      </c>
      <c r="D62" s="23" t="s">
        <v>44</v>
      </c>
    </row>
    <row r="65" spans="1:4">
      <c r="A65" s="23" t="s">
        <v>45</v>
      </c>
      <c r="D65" s="23" t="s">
        <v>46</v>
      </c>
    </row>
    <row r="66" spans="1:4">
      <c r="A66" s="23" t="s">
        <v>47</v>
      </c>
      <c r="D66" s="23" t="s">
        <v>48</v>
      </c>
    </row>
    <row r="72" spans="1:5">
      <c r="A72" s="1" t="s">
        <v>338</v>
      </c>
      <c r="D72" s="23" t="s">
        <v>50</v>
      </c>
      <c r="E72" s="23" t="s">
        <v>51</v>
      </c>
    </row>
    <row r="73" spans="1:5">
      <c r="A73" s="23" t="s">
        <v>303</v>
      </c>
      <c r="E73" s="23" t="s">
        <v>53</v>
      </c>
    </row>
  </sheetData>
  <mergeCells count="15">
    <mergeCell ref="A4:B4"/>
    <mergeCell ref="A26:E26"/>
    <mergeCell ref="A27:E27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workbookViewId="0">
      <selection activeCell="E48" sqref="E48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8.1047619047619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26">
        <v>45702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339</v>
      </c>
      <c r="B7" s="26"/>
    </row>
    <row r="8" spans="1:1">
      <c r="A8" s="1" t="s">
        <v>340</v>
      </c>
    </row>
    <row r="11" spans="1:1">
      <c r="A11" s="1" t="s">
        <v>1</v>
      </c>
    </row>
    <row r="13" spans="2:2">
      <c r="B13" s="1" t="s">
        <v>2</v>
      </c>
    </row>
    <row r="14" spans="2:2">
      <c r="B14" s="1" t="s">
        <v>3</v>
      </c>
    </row>
    <row r="17" spans="1:1">
      <c r="A17" s="1" t="s">
        <v>56</v>
      </c>
    </row>
    <row r="18" ht="15" spans="3:3">
      <c r="C18" s="24"/>
    </row>
    <row r="19" ht="25.5" customHeight="1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spans="1:7">
      <c r="A20" s="33">
        <v>2</v>
      </c>
      <c r="B20" s="33" t="s">
        <v>12</v>
      </c>
      <c r="C20" s="70" t="s">
        <v>292</v>
      </c>
      <c r="D20" s="71">
        <v>119995</v>
      </c>
      <c r="E20" s="37">
        <f>D20*0.76</f>
        <v>91196.2</v>
      </c>
      <c r="F20" s="33" t="s">
        <v>14</v>
      </c>
      <c r="G20" s="72">
        <f>E20*A20</f>
        <v>182392.4</v>
      </c>
    </row>
    <row r="21" spans="1:7">
      <c r="A21" s="39"/>
      <c r="B21" s="39"/>
      <c r="C21" s="73" t="s">
        <v>293</v>
      </c>
      <c r="D21" s="74"/>
      <c r="E21" s="43"/>
      <c r="F21" s="39"/>
      <c r="G21" s="75"/>
    </row>
    <row r="22" ht="15" spans="1:7">
      <c r="A22" s="14"/>
      <c r="B22" s="14"/>
      <c r="C22" s="76" t="s">
        <v>294</v>
      </c>
      <c r="D22" s="13"/>
      <c r="E22" s="48"/>
      <c r="F22" s="14"/>
      <c r="G22" s="77"/>
    </row>
    <row r="23" ht="15" spans="1:7">
      <c r="A23" s="4" t="s">
        <v>22</v>
      </c>
      <c r="B23" s="16"/>
      <c r="C23" s="16"/>
      <c r="D23" s="5"/>
      <c r="E23" s="6"/>
      <c r="F23" s="17" t="s">
        <v>14</v>
      </c>
      <c r="G23" s="8">
        <v>600</v>
      </c>
    </row>
    <row r="24" ht="17.25" spans="1:7">
      <c r="A24" s="95" t="s">
        <v>20</v>
      </c>
      <c r="B24" s="96"/>
      <c r="C24" s="96"/>
      <c r="D24" s="97"/>
      <c r="E24" s="98"/>
      <c r="F24" s="85" t="s">
        <v>14</v>
      </c>
      <c r="G24" s="86">
        <f>SUM(G20:G23)</f>
        <v>182992.4</v>
      </c>
    </row>
    <row r="25" ht="16.5" spans="1:7">
      <c r="A25" s="87"/>
      <c r="B25" s="87"/>
      <c r="C25" s="87"/>
      <c r="D25" s="87"/>
      <c r="E25" s="87"/>
      <c r="F25" s="88"/>
      <c r="G25" s="89"/>
    </row>
    <row r="26" spans="1:1">
      <c r="A26" s="1" t="s">
        <v>30</v>
      </c>
    </row>
    <row r="27" spans="2:2">
      <c r="B27" s="1" t="s">
        <v>31</v>
      </c>
    </row>
    <row r="29" spans="1:1">
      <c r="A29" s="1" t="s">
        <v>57</v>
      </c>
    </row>
    <row r="30" spans="2:2">
      <c r="B30" s="18" t="s">
        <v>298</v>
      </c>
    </row>
    <row r="31" spans="2:2">
      <c r="B31" s="19" t="s">
        <v>285</v>
      </c>
    </row>
    <row r="32" spans="2:2">
      <c r="B32" s="19" t="s">
        <v>286</v>
      </c>
    </row>
    <row r="33" spans="2:2">
      <c r="B33" s="130"/>
    </row>
    <row r="34" spans="1:1">
      <c r="A34" s="1" t="s">
        <v>32</v>
      </c>
    </row>
    <row r="35" spans="2:2">
      <c r="B35" s="1" t="s">
        <v>300</v>
      </c>
    </row>
    <row r="36" spans="2:2">
      <c r="B36" s="130"/>
    </row>
    <row r="37" spans="1:1">
      <c r="A37" s="1" t="s">
        <v>34</v>
      </c>
    </row>
    <row r="38" spans="2:2">
      <c r="B38" s="1" t="s">
        <v>35</v>
      </c>
    </row>
    <row r="40" spans="2:2">
      <c r="B40" s="1" t="s">
        <v>38</v>
      </c>
    </row>
    <row r="42" spans="2:2">
      <c r="B42" s="1" t="s">
        <v>39</v>
      </c>
    </row>
    <row r="48" spans="1:1">
      <c r="A48" s="1" t="s">
        <v>40</v>
      </c>
    </row>
    <row r="51" spans="1:1">
      <c r="A51" s="1" t="s">
        <v>41</v>
      </c>
    </row>
    <row r="52" spans="1:1">
      <c r="A52" s="1" t="s">
        <v>42</v>
      </c>
    </row>
    <row r="55" spans="1:4">
      <c r="A55" s="1" t="s">
        <v>43</v>
      </c>
      <c r="D55" s="1" t="s">
        <v>44</v>
      </c>
    </row>
    <row r="58" spans="1:4">
      <c r="A58" s="1" t="s">
        <v>45</v>
      </c>
      <c r="D58" s="1" t="s">
        <v>46</v>
      </c>
    </row>
    <row r="59" spans="1:4">
      <c r="A59" s="1" t="s">
        <v>47</v>
      </c>
      <c r="D59" s="1" t="s">
        <v>48</v>
      </c>
    </row>
    <row r="64" spans="1:5">
      <c r="A64" s="1" t="s">
        <v>341</v>
      </c>
      <c r="D64" s="1" t="s">
        <v>50</v>
      </c>
      <c r="E64" s="1" t="s">
        <v>51</v>
      </c>
    </row>
    <row r="65" spans="1:5">
      <c r="A65" s="1" t="s">
        <v>265</v>
      </c>
      <c r="E65" s="1" t="s">
        <v>53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8"/>
  <sheetViews>
    <sheetView topLeftCell="A41" workbookViewId="0">
      <selection activeCell="A67" sqref="A6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45702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342</v>
      </c>
      <c r="B7" s="26"/>
    </row>
    <row r="8" spans="1:2">
      <c r="A8" s="26" t="s">
        <v>343</v>
      </c>
      <c r="B8" s="26"/>
    </row>
    <row r="9" spans="1:2">
      <c r="A9" s="26"/>
      <c r="B9" s="26"/>
    </row>
    <row r="11" spans="1:1">
      <c r="A11" s="1" t="s">
        <v>1</v>
      </c>
    </row>
    <row r="13" spans="2:2">
      <c r="B13" s="1" t="s">
        <v>2</v>
      </c>
    </row>
    <row r="14" spans="2:2">
      <c r="B14" s="1" t="s">
        <v>3</v>
      </c>
    </row>
    <row r="17" spans="1:1">
      <c r="A17" s="1" t="s">
        <v>56</v>
      </c>
    </row>
    <row r="18" ht="15" spans="3:3">
      <c r="C18" s="24"/>
    </row>
    <row r="19" ht="25.5" customHeight="1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spans="1:7">
      <c r="A20" s="33">
        <v>1</v>
      </c>
      <c r="B20" s="33" t="s">
        <v>12</v>
      </c>
      <c r="C20" s="70" t="s">
        <v>28</v>
      </c>
      <c r="D20" s="71">
        <v>68995</v>
      </c>
      <c r="E20" s="37">
        <f>(D20*0.76)-7000</f>
        <v>45436.2</v>
      </c>
      <c r="F20" s="33" t="s">
        <v>14</v>
      </c>
      <c r="G20" s="72">
        <f>E20*A20</f>
        <v>45436.2</v>
      </c>
    </row>
    <row r="21" spans="1:7">
      <c r="A21" s="39"/>
      <c r="B21" s="39"/>
      <c r="C21" s="73" t="s">
        <v>26</v>
      </c>
      <c r="D21" s="74"/>
      <c r="E21" s="43"/>
      <c r="F21" s="39"/>
      <c r="G21" s="75"/>
    </row>
    <row r="22" ht="15" spans="1:7">
      <c r="A22" s="14"/>
      <c r="B22" s="14"/>
      <c r="C22" s="76" t="s">
        <v>29</v>
      </c>
      <c r="D22" s="13"/>
      <c r="E22" s="48"/>
      <c r="F22" s="14"/>
      <c r="G22" s="77"/>
    </row>
    <row r="23" customFormat="1" ht="15.75" spans="1:8">
      <c r="A23" s="4" t="s">
        <v>22</v>
      </c>
      <c r="B23" s="16"/>
      <c r="C23" s="16"/>
      <c r="D23" s="5"/>
      <c r="E23" s="6"/>
      <c r="F23" s="17" t="s">
        <v>14</v>
      </c>
      <c r="G23" s="8">
        <v>600</v>
      </c>
      <c r="H23" s="1"/>
    </row>
    <row r="24" customFormat="1" ht="17.25" spans="1:8">
      <c r="A24" s="95" t="s">
        <v>20</v>
      </c>
      <c r="B24" s="97"/>
      <c r="C24" s="97"/>
      <c r="D24" s="97"/>
      <c r="E24" s="98"/>
      <c r="F24" s="99" t="s">
        <v>14</v>
      </c>
      <c r="G24" s="86">
        <f>SUM(G20:G23)</f>
        <v>46036.2</v>
      </c>
      <c r="H24" s="1"/>
    </row>
    <row r="25" ht="16.5" spans="1:8">
      <c r="A25" s="87"/>
      <c r="B25" s="87"/>
      <c r="C25" s="87"/>
      <c r="D25" s="87"/>
      <c r="E25" s="87"/>
      <c r="F25" s="88"/>
      <c r="G25" s="89"/>
      <c r="H25" s="2"/>
    </row>
    <row r="26" spans="1:8">
      <c r="A26" s="1" t="s">
        <v>30</v>
      </c>
      <c r="H26" s="2"/>
    </row>
    <row r="27" spans="2:8">
      <c r="B27" s="1" t="s">
        <v>31</v>
      </c>
      <c r="H27" s="2"/>
    </row>
    <row r="28" spans="8:8">
      <c r="H28" s="2"/>
    </row>
    <row r="29" s="1" customFormat="1" spans="1:1">
      <c r="A29" s="1" t="s">
        <v>57</v>
      </c>
    </row>
    <row r="30" s="1" customFormat="1" spans="2:2">
      <c r="B30" s="1" t="s">
        <v>58</v>
      </c>
    </row>
    <row r="31" s="2" customFormat="1" spans="2:2">
      <c r="B31" s="1" t="s">
        <v>59</v>
      </c>
    </row>
    <row r="32" s="2" customFormat="1" spans="2:2">
      <c r="B32" s="1" t="s">
        <v>60</v>
      </c>
    </row>
    <row r="33" s="2" customFormat="1" spans="2:2">
      <c r="B33" s="1"/>
    </row>
    <row r="34" spans="1:1">
      <c r="A34" s="1" t="s">
        <v>32</v>
      </c>
    </row>
    <row r="35" s="2" customFormat="1" spans="2:8">
      <c r="B35" s="1" t="s">
        <v>33</v>
      </c>
      <c r="H35" s="1"/>
    </row>
    <row r="37" spans="1:1">
      <c r="A37" s="1" t="s">
        <v>34</v>
      </c>
    </row>
    <row r="38" spans="2:2">
      <c r="B38" s="1" t="s">
        <v>35</v>
      </c>
    </row>
    <row r="40" spans="2:2">
      <c r="B40" s="1" t="s">
        <v>38</v>
      </c>
    </row>
    <row r="42" spans="2:2">
      <c r="B42" s="1" t="s">
        <v>39</v>
      </c>
    </row>
    <row r="50" spans="1:1">
      <c r="A50" s="1" t="s">
        <v>40</v>
      </c>
    </row>
    <row r="53" spans="1:1">
      <c r="A53" s="1" t="s">
        <v>41</v>
      </c>
    </row>
    <row r="54" spans="1:1">
      <c r="A54" s="1" t="s">
        <v>42</v>
      </c>
    </row>
    <row r="57" spans="1:4">
      <c r="A57" s="1" t="s">
        <v>43</v>
      </c>
      <c r="D57" s="1" t="s">
        <v>44</v>
      </c>
    </row>
    <row r="60" spans="1:4">
      <c r="A60" s="1" t="s">
        <v>45</v>
      </c>
      <c r="D60" s="1" t="s">
        <v>46</v>
      </c>
    </row>
    <row r="61" spans="1:4">
      <c r="A61" s="1" t="s">
        <v>47</v>
      </c>
      <c r="D61" s="1" t="s">
        <v>48</v>
      </c>
    </row>
    <row r="67" spans="1:5">
      <c r="A67" s="1" t="s">
        <v>344</v>
      </c>
      <c r="D67" s="1" t="s">
        <v>50</v>
      </c>
      <c r="E67" s="1" t="s">
        <v>51</v>
      </c>
    </row>
    <row r="68" spans="1:5">
      <c r="A68" s="1" t="s">
        <v>303</v>
      </c>
      <c r="E68" s="1" t="s">
        <v>53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0"/>
  <sheetViews>
    <sheetView topLeftCell="A32" workbookViewId="0">
      <selection activeCell="G43" sqref="G43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45705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345</v>
      </c>
      <c r="B7" s="26"/>
    </row>
    <row r="8" spans="1:2">
      <c r="A8" s="26" t="s">
        <v>346</v>
      </c>
      <c r="B8" s="26"/>
    </row>
    <row r="9" spans="1:2">
      <c r="A9" s="26" t="s">
        <v>347</v>
      </c>
      <c r="B9" s="26"/>
    </row>
    <row r="10" spans="1:2">
      <c r="A10" s="26"/>
      <c r="B10" s="26"/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7" spans="1:1">
      <c r="A17" s="1" t="s">
        <v>56</v>
      </c>
    </row>
    <row r="18" ht="15" spans="3:3">
      <c r="C18" s="24" t="s">
        <v>348</v>
      </c>
    </row>
    <row r="19" ht="25.5" customHeight="1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spans="1:7">
      <c r="A20" s="101">
        <v>3</v>
      </c>
      <c r="B20" s="121" t="s">
        <v>12</v>
      </c>
      <c r="C20" s="115" t="s">
        <v>349</v>
      </c>
      <c r="D20" s="122">
        <v>14695</v>
      </c>
      <c r="E20" s="104">
        <f>(D20*0.76)-600</f>
        <v>10568.2</v>
      </c>
      <c r="F20" s="101" t="s">
        <v>14</v>
      </c>
      <c r="G20" s="123">
        <f>E20*A20</f>
        <v>31704.6</v>
      </c>
    </row>
    <row r="21" spans="1:7">
      <c r="A21" s="106"/>
      <c r="B21" s="124"/>
      <c r="C21" s="114" t="s">
        <v>159</v>
      </c>
      <c r="D21" s="125"/>
      <c r="E21" s="109"/>
      <c r="F21" s="106"/>
      <c r="G21" s="126"/>
    </row>
    <row r="22" spans="1:7">
      <c r="A22" s="106"/>
      <c r="B22" s="124"/>
      <c r="C22" s="114" t="s">
        <v>350</v>
      </c>
      <c r="D22" s="125"/>
      <c r="E22" s="109"/>
      <c r="F22" s="106"/>
      <c r="G22" s="126"/>
    </row>
    <row r="23" ht="15" spans="1:7">
      <c r="A23" s="83"/>
      <c r="B23" s="127"/>
      <c r="C23" s="46" t="s">
        <v>157</v>
      </c>
      <c r="D23" s="128"/>
      <c r="E23" s="112"/>
      <c r="F23" s="83"/>
      <c r="G23" s="129"/>
    </row>
    <row r="24" customFormat="1" ht="15" spans="1:8">
      <c r="A24" s="101">
        <v>3</v>
      </c>
      <c r="B24" s="101" t="s">
        <v>12</v>
      </c>
      <c r="C24" s="115" t="s">
        <v>351</v>
      </c>
      <c r="D24" s="103">
        <v>16595</v>
      </c>
      <c r="E24" s="104">
        <f>(D24*0.76)-600</f>
        <v>12012.2</v>
      </c>
      <c r="F24" s="101" t="s">
        <v>14</v>
      </c>
      <c r="G24" s="105">
        <f>E24*A24</f>
        <v>36036.6</v>
      </c>
      <c r="H24" s="1"/>
    </row>
    <row r="25" customFormat="1" ht="15" spans="1:8">
      <c r="A25" s="106"/>
      <c r="B25" s="106"/>
      <c r="C25" s="114" t="s">
        <v>155</v>
      </c>
      <c r="D25" s="108"/>
      <c r="E25" s="109"/>
      <c r="F25" s="106"/>
      <c r="G25" s="110"/>
      <c r="H25" s="1"/>
    </row>
    <row r="26" customFormat="1" ht="15" spans="1:8">
      <c r="A26" s="106"/>
      <c r="B26" s="106"/>
      <c r="C26" s="114" t="s">
        <v>352</v>
      </c>
      <c r="D26" s="108"/>
      <c r="E26" s="109"/>
      <c r="F26" s="106"/>
      <c r="G26" s="110"/>
      <c r="H26" s="1"/>
    </row>
    <row r="27" customFormat="1" ht="15.75" spans="1:8">
      <c r="A27" s="83"/>
      <c r="B27" s="83"/>
      <c r="C27" s="46" t="s">
        <v>157</v>
      </c>
      <c r="D27" s="82"/>
      <c r="E27" s="112"/>
      <c r="F27" s="83"/>
      <c r="G27" s="113"/>
      <c r="H27" s="1"/>
    </row>
    <row r="28" customFormat="1" ht="15.75" spans="1:8">
      <c r="A28" s="4" t="s">
        <v>22</v>
      </c>
      <c r="B28" s="16"/>
      <c r="C28" s="16"/>
      <c r="D28" s="5"/>
      <c r="E28" s="6"/>
      <c r="F28" s="17" t="s">
        <v>14</v>
      </c>
      <c r="G28" s="8">
        <v>600</v>
      </c>
      <c r="H28" s="1"/>
    </row>
    <row r="29" customFormat="1" ht="17.25" spans="1:8">
      <c r="A29" s="95" t="s">
        <v>20</v>
      </c>
      <c r="B29" s="97"/>
      <c r="C29" s="97"/>
      <c r="D29" s="97"/>
      <c r="E29" s="98"/>
      <c r="F29" s="99" t="s">
        <v>14</v>
      </c>
      <c r="G29" s="86">
        <f>SUM(G20:G28)</f>
        <v>68341.2</v>
      </c>
      <c r="H29" s="1"/>
    </row>
    <row r="30" ht="16.5" spans="1:8">
      <c r="A30" s="87"/>
      <c r="B30" s="87"/>
      <c r="C30" s="87"/>
      <c r="D30" s="87"/>
      <c r="E30" s="87"/>
      <c r="F30" s="117"/>
      <c r="G30" s="89"/>
      <c r="H30" s="2"/>
    </row>
    <row r="31" ht="15" spans="3:3">
      <c r="C31" s="24" t="s">
        <v>353</v>
      </c>
    </row>
    <row r="32" ht="25.5" customHeight="1" spans="1:7">
      <c r="A32" s="66" t="s">
        <v>6</v>
      </c>
      <c r="B32" s="66" t="s">
        <v>7</v>
      </c>
      <c r="C32" s="66" t="s">
        <v>8</v>
      </c>
      <c r="D32" s="66" t="s">
        <v>9</v>
      </c>
      <c r="E32" s="67" t="s">
        <v>10</v>
      </c>
      <c r="F32" s="68"/>
      <c r="G32" s="69" t="s">
        <v>11</v>
      </c>
    </row>
    <row r="33" spans="1:7">
      <c r="A33" s="33">
        <v>3</v>
      </c>
      <c r="B33" s="33" t="s">
        <v>12</v>
      </c>
      <c r="C33" s="35" t="s">
        <v>354</v>
      </c>
      <c r="D33" s="36">
        <v>22495</v>
      </c>
      <c r="E33" s="37">
        <f>(D33*0.76)-600</f>
        <v>16496.2</v>
      </c>
      <c r="F33" s="33" t="s">
        <v>14</v>
      </c>
      <c r="G33" s="38">
        <f>E33*A33</f>
        <v>49488.6</v>
      </c>
    </row>
    <row r="34" spans="1:7">
      <c r="A34" s="39"/>
      <c r="B34" s="39"/>
      <c r="C34" s="41" t="s">
        <v>92</v>
      </c>
      <c r="D34" s="42"/>
      <c r="E34" s="43"/>
      <c r="F34" s="39"/>
      <c r="G34" s="44"/>
    </row>
    <row r="35" spans="1:7">
      <c r="A35" s="39"/>
      <c r="B35" s="39"/>
      <c r="C35" s="41" t="s">
        <v>355</v>
      </c>
      <c r="D35" s="42"/>
      <c r="E35" s="43"/>
      <c r="F35" s="39"/>
      <c r="G35" s="44"/>
    </row>
    <row r="36" ht="15" spans="1:7">
      <c r="A36" s="14"/>
      <c r="B36" s="14"/>
      <c r="C36" s="90" t="s">
        <v>94</v>
      </c>
      <c r="D36" s="47"/>
      <c r="E36" s="48"/>
      <c r="F36" s="14"/>
      <c r="G36" s="49"/>
    </row>
    <row r="37" customFormat="1" ht="15" spans="1:8">
      <c r="A37" s="33">
        <v>3</v>
      </c>
      <c r="B37" s="33" t="s">
        <v>12</v>
      </c>
      <c r="C37" s="35" t="s">
        <v>356</v>
      </c>
      <c r="D37" s="71">
        <v>26195</v>
      </c>
      <c r="E37" s="37">
        <f>(D37*0.76)-1300</f>
        <v>18608.2</v>
      </c>
      <c r="F37" s="33" t="s">
        <v>14</v>
      </c>
      <c r="G37" s="72">
        <f>E37*A37</f>
        <v>55824.6</v>
      </c>
      <c r="H37" s="1"/>
    </row>
    <row r="38" customFormat="1" ht="15" spans="1:8">
      <c r="A38" s="39"/>
      <c r="B38" s="39"/>
      <c r="C38" s="41" t="s">
        <v>84</v>
      </c>
      <c r="D38" s="74"/>
      <c r="E38" s="43"/>
      <c r="F38" s="39"/>
      <c r="G38" s="75"/>
      <c r="H38" s="1"/>
    </row>
    <row r="39" customFormat="1" ht="15" spans="1:8">
      <c r="A39" s="39"/>
      <c r="B39" s="39"/>
      <c r="C39" s="41" t="s">
        <v>357</v>
      </c>
      <c r="D39" s="74"/>
      <c r="E39" s="43"/>
      <c r="F39" s="39"/>
      <c r="G39" s="75"/>
      <c r="H39" s="1"/>
    </row>
    <row r="40" customFormat="1" ht="15.75" spans="1:8">
      <c r="A40" s="14"/>
      <c r="B40" s="14"/>
      <c r="C40" s="90" t="s">
        <v>141</v>
      </c>
      <c r="D40" s="13"/>
      <c r="E40" s="48"/>
      <c r="F40" s="14"/>
      <c r="G40" s="77"/>
      <c r="H40" s="1"/>
    </row>
    <row r="41" customFormat="1" ht="15.75" spans="1:8">
      <c r="A41" s="4" t="s">
        <v>22</v>
      </c>
      <c r="B41" s="16"/>
      <c r="C41" s="16"/>
      <c r="D41" s="5"/>
      <c r="E41" s="6"/>
      <c r="F41" s="17" t="s">
        <v>14</v>
      </c>
      <c r="G41" s="8">
        <v>600</v>
      </c>
      <c r="H41" s="1"/>
    </row>
    <row r="42" customFormat="1" ht="17.25" spans="1:8">
      <c r="A42" s="95" t="s">
        <v>20</v>
      </c>
      <c r="B42" s="97"/>
      <c r="C42" s="97"/>
      <c r="D42" s="97"/>
      <c r="E42" s="98"/>
      <c r="F42" s="99" t="s">
        <v>14</v>
      </c>
      <c r="G42" s="86">
        <f>SUM(G33:G41)</f>
        <v>105913.2</v>
      </c>
      <c r="H42" s="1"/>
    </row>
    <row r="43" ht="16.5" spans="1:8">
      <c r="A43" s="87"/>
      <c r="B43" s="87"/>
      <c r="C43" s="87"/>
      <c r="D43" s="87"/>
      <c r="E43" s="87"/>
      <c r="F43" s="117"/>
      <c r="G43" s="89"/>
      <c r="H43" s="2"/>
    </row>
    <row r="44" spans="1:8">
      <c r="A44" s="1" t="s">
        <v>30</v>
      </c>
      <c r="H44" s="2"/>
    </row>
    <row r="45" spans="2:8">
      <c r="B45" s="1" t="s">
        <v>31</v>
      </c>
      <c r="H45" s="2"/>
    </row>
    <row r="46" spans="8:8">
      <c r="H46" s="2"/>
    </row>
    <row r="47" s="1" customFormat="1" spans="1:1">
      <c r="A47" s="1" t="s">
        <v>57</v>
      </c>
    </row>
    <row r="48" s="1" customFormat="1" spans="2:2">
      <c r="B48" s="1" t="s">
        <v>98</v>
      </c>
    </row>
    <row r="49" spans="8:8">
      <c r="H49" s="2"/>
    </row>
    <row r="50" spans="1:1">
      <c r="A50" s="1" t="s">
        <v>32</v>
      </c>
    </row>
    <row r="51" s="2" customFormat="1" spans="2:8">
      <c r="B51" s="1" t="s">
        <v>99</v>
      </c>
      <c r="H51" s="1"/>
    </row>
    <row r="53" spans="1:1">
      <c r="A53" s="1" t="s">
        <v>34</v>
      </c>
    </row>
    <row r="54" spans="2:2">
      <c r="B54" s="1" t="s">
        <v>35</v>
      </c>
    </row>
    <row r="56" spans="2:2">
      <c r="B56" s="1" t="s">
        <v>38</v>
      </c>
    </row>
    <row r="58" spans="2:2">
      <c r="B58" s="1" t="s">
        <v>39</v>
      </c>
    </row>
    <row r="63" spans="1:1">
      <c r="A63" s="1" t="s">
        <v>40</v>
      </c>
    </row>
    <row r="66" spans="1:1">
      <c r="A66" s="1" t="s">
        <v>41</v>
      </c>
    </row>
    <row r="67" spans="1:1">
      <c r="A67" s="1" t="s">
        <v>42</v>
      </c>
    </row>
    <row r="70" spans="1:4">
      <c r="A70" s="1" t="s">
        <v>43</v>
      </c>
      <c r="D70" s="1" t="s">
        <v>44</v>
      </c>
    </row>
    <row r="73" spans="1:4">
      <c r="A73" s="1" t="s">
        <v>45</v>
      </c>
      <c r="D73" s="1" t="s">
        <v>46</v>
      </c>
    </row>
    <row r="74" spans="1:4">
      <c r="A74" s="1" t="s">
        <v>47</v>
      </c>
      <c r="D74" s="1" t="s">
        <v>48</v>
      </c>
    </row>
    <row r="79" spans="1:5">
      <c r="A79" s="1" t="s">
        <v>358</v>
      </c>
      <c r="D79" s="1" t="s">
        <v>50</v>
      </c>
      <c r="E79" s="1" t="s">
        <v>51</v>
      </c>
    </row>
    <row r="80" spans="1:5">
      <c r="A80" s="1" t="s">
        <v>359</v>
      </c>
      <c r="E80" s="1" t="s">
        <v>53</v>
      </c>
    </row>
  </sheetData>
  <mergeCells count="29">
    <mergeCell ref="A4:B4"/>
    <mergeCell ref="A28:E28"/>
    <mergeCell ref="A29:E29"/>
    <mergeCell ref="A41:E41"/>
    <mergeCell ref="A42:E42"/>
    <mergeCell ref="A20:A23"/>
    <mergeCell ref="A24:A27"/>
    <mergeCell ref="A33:A36"/>
    <mergeCell ref="A37:A40"/>
    <mergeCell ref="B20:B23"/>
    <mergeCell ref="B24:B27"/>
    <mergeCell ref="B33:B36"/>
    <mergeCell ref="B37:B40"/>
    <mergeCell ref="D20:D23"/>
    <mergeCell ref="D24:D27"/>
    <mergeCell ref="D33:D36"/>
    <mergeCell ref="D37:D40"/>
    <mergeCell ref="E20:E23"/>
    <mergeCell ref="E24:E27"/>
    <mergeCell ref="E33:E36"/>
    <mergeCell ref="E37:E40"/>
    <mergeCell ref="F20:F23"/>
    <mergeCell ref="F24:F27"/>
    <mergeCell ref="F33:F36"/>
    <mergeCell ref="F37:F40"/>
    <mergeCell ref="G20:G23"/>
    <mergeCell ref="G24:G27"/>
    <mergeCell ref="G33:G36"/>
    <mergeCell ref="G37:G40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topLeftCell="A11" workbookViewId="0">
      <selection activeCell="G28" sqref="G28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45705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360</v>
      </c>
      <c r="B7" s="26"/>
    </row>
    <row r="8" spans="1:2">
      <c r="A8" s="26" t="s">
        <v>361</v>
      </c>
      <c r="B8" s="26"/>
    </row>
    <row r="9" spans="1:2">
      <c r="A9" s="26" t="s">
        <v>362</v>
      </c>
      <c r="B9" s="26"/>
    </row>
    <row r="10" spans="1:2">
      <c r="A10" s="26"/>
      <c r="B10" s="26"/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4</v>
      </c>
    </row>
    <row r="19" ht="15" spans="3:3">
      <c r="C19" s="24" t="s">
        <v>5</v>
      </c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1</v>
      </c>
      <c r="B21" s="33" t="s">
        <v>12</v>
      </c>
      <c r="C21" s="70" t="s">
        <v>309</v>
      </c>
      <c r="D21" s="71">
        <v>76595</v>
      </c>
      <c r="E21" s="37">
        <f>(D21*0.76)-7000</f>
        <v>51212.2</v>
      </c>
      <c r="F21" s="33" t="s">
        <v>14</v>
      </c>
      <c r="G21" s="72">
        <f>E21*A21</f>
        <v>51212.2</v>
      </c>
    </row>
    <row r="22" spans="1:7">
      <c r="A22" s="39"/>
      <c r="B22" s="39"/>
      <c r="C22" s="73" t="s">
        <v>26</v>
      </c>
      <c r="D22" s="74"/>
      <c r="E22" s="43"/>
      <c r="F22" s="39"/>
      <c r="G22" s="75"/>
    </row>
    <row r="23" ht="15" spans="1:7">
      <c r="A23" s="14"/>
      <c r="B23" s="14"/>
      <c r="C23" s="76" t="s">
        <v>310</v>
      </c>
      <c r="D23" s="13"/>
      <c r="E23" s="48"/>
      <c r="F23" s="14"/>
      <c r="G23" s="77"/>
    </row>
    <row r="24" customFormat="1" ht="17.25" spans="1:8">
      <c r="A24" s="56" t="s">
        <v>20</v>
      </c>
      <c r="B24" s="57"/>
      <c r="C24" s="57"/>
      <c r="D24" s="58"/>
      <c r="E24" s="59"/>
      <c r="F24" s="14"/>
      <c r="G24" s="86">
        <f>SUM(G21:G23)</f>
        <v>51212.2</v>
      </c>
      <c r="H24" s="1"/>
    </row>
    <row r="25" customFormat="1" ht="15.75" spans="1:8">
      <c r="A25" s="78" t="s">
        <v>21</v>
      </c>
      <c r="B25" s="79"/>
      <c r="C25" s="80"/>
      <c r="D25" s="81"/>
      <c r="E25" s="82"/>
      <c r="F25" s="14"/>
      <c r="G25" s="15">
        <v>10740</v>
      </c>
      <c r="H25" s="1"/>
    </row>
    <row r="26" s="2" customFormat="1" ht="15" spans="1:8">
      <c r="A26" s="4" t="s">
        <v>22</v>
      </c>
      <c r="B26" s="16"/>
      <c r="C26" s="16"/>
      <c r="D26" s="5"/>
      <c r="E26" s="6"/>
      <c r="F26" s="17" t="s">
        <v>14</v>
      </c>
      <c r="G26" s="8">
        <v>600</v>
      </c>
      <c r="H26" s="1"/>
    </row>
    <row r="27" ht="17.25" spans="1:7">
      <c r="A27" s="56" t="s">
        <v>23</v>
      </c>
      <c r="B27" s="57"/>
      <c r="C27" s="57"/>
      <c r="D27" s="58"/>
      <c r="E27" s="59"/>
      <c r="F27" s="99" t="s">
        <v>14</v>
      </c>
      <c r="G27" s="86">
        <f>SUM(G24:G26)</f>
        <v>62552.2</v>
      </c>
    </row>
    <row r="28" ht="16.5" spans="1:8">
      <c r="A28" s="87"/>
      <c r="B28" s="87"/>
      <c r="C28" s="87"/>
      <c r="D28" s="87"/>
      <c r="E28" s="87"/>
      <c r="F28" s="88"/>
      <c r="G28" s="89"/>
      <c r="H28" s="2"/>
    </row>
    <row r="29" spans="1:8">
      <c r="A29" s="1" t="s">
        <v>30</v>
      </c>
      <c r="H29" s="2"/>
    </row>
    <row r="30" spans="2:8">
      <c r="B30" s="1" t="s">
        <v>31</v>
      </c>
      <c r="H30" s="2"/>
    </row>
    <row r="31" spans="8:8">
      <c r="H31" s="2"/>
    </row>
    <row r="32" spans="1:1">
      <c r="A32" s="1" t="s">
        <v>32</v>
      </c>
    </row>
    <row r="33" customFormat="1" ht="15" spans="1:8">
      <c r="A33" s="2"/>
      <c r="B33" s="1" t="s">
        <v>33</v>
      </c>
      <c r="H33" s="1"/>
    </row>
    <row r="35" spans="1:1">
      <c r="A35" s="1" t="s">
        <v>34</v>
      </c>
    </row>
    <row r="36" spans="2:2">
      <c r="B36" s="1" t="s">
        <v>35</v>
      </c>
    </row>
    <row r="37" spans="2:2">
      <c r="B37" s="65" t="s">
        <v>36</v>
      </c>
    </row>
    <row r="38" spans="2:2">
      <c r="B38" s="24" t="s">
        <v>37</v>
      </c>
    </row>
    <row r="40" spans="2:2">
      <c r="B40" s="1" t="s">
        <v>38</v>
      </c>
    </row>
    <row r="42" spans="2:2">
      <c r="B42" s="1" t="s">
        <v>39</v>
      </c>
    </row>
    <row r="47" spans="1:1">
      <c r="A47" s="1" t="s">
        <v>40</v>
      </c>
    </row>
    <row r="50" spans="1:1">
      <c r="A50" s="1" t="s">
        <v>41</v>
      </c>
    </row>
    <row r="51" spans="1:1">
      <c r="A51" s="1" t="s">
        <v>42</v>
      </c>
    </row>
    <row r="54" spans="1:4">
      <c r="A54" s="1" t="s">
        <v>43</v>
      </c>
      <c r="D54" s="1" t="s">
        <v>44</v>
      </c>
    </row>
    <row r="57" spans="1:4">
      <c r="A57" s="1" t="s">
        <v>45</v>
      </c>
      <c r="D57" s="1" t="s">
        <v>46</v>
      </c>
    </row>
    <row r="58" spans="1:4">
      <c r="A58" s="1" t="s">
        <v>47</v>
      </c>
      <c r="D58" s="1" t="s">
        <v>48</v>
      </c>
    </row>
    <row r="64" spans="1:5">
      <c r="A64" s="1" t="s">
        <v>363</v>
      </c>
      <c r="D64" s="1" t="s">
        <v>50</v>
      </c>
      <c r="E64" s="1" t="s">
        <v>51</v>
      </c>
    </row>
    <row r="65" spans="1:5">
      <c r="A65" s="1" t="s">
        <v>303</v>
      </c>
      <c r="E65" s="1" t="s">
        <v>53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topLeftCell="A2" workbookViewId="0">
      <selection activeCell="G28" sqref="G28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45705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360</v>
      </c>
      <c r="B7" s="26"/>
    </row>
    <row r="8" spans="1:2">
      <c r="A8" s="26" t="s">
        <v>361</v>
      </c>
      <c r="B8" s="26"/>
    </row>
    <row r="9" spans="1:2">
      <c r="A9" s="26" t="s">
        <v>362</v>
      </c>
      <c r="B9" s="26"/>
    </row>
    <row r="10" spans="1:2">
      <c r="A10" s="26"/>
      <c r="B10" s="26"/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4</v>
      </c>
    </row>
    <row r="19" ht="15" spans="3:3">
      <c r="C19" s="24" t="s">
        <v>24</v>
      </c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1</v>
      </c>
      <c r="B21" s="33" t="s">
        <v>12</v>
      </c>
      <c r="C21" s="70" t="s">
        <v>309</v>
      </c>
      <c r="D21" s="71">
        <v>76595</v>
      </c>
      <c r="E21" s="37">
        <f>(D21*0.76)-7000</f>
        <v>51212.2</v>
      </c>
      <c r="F21" s="33" t="s">
        <v>14</v>
      </c>
      <c r="G21" s="72">
        <f>E21*A21</f>
        <v>51212.2</v>
      </c>
    </row>
    <row r="22" spans="1:7">
      <c r="A22" s="39"/>
      <c r="B22" s="39"/>
      <c r="C22" s="73" t="s">
        <v>26</v>
      </c>
      <c r="D22" s="74"/>
      <c r="E22" s="43"/>
      <c r="F22" s="39"/>
      <c r="G22" s="75"/>
    </row>
    <row r="23" ht="15" spans="1:7">
      <c r="A23" s="14"/>
      <c r="B23" s="14"/>
      <c r="C23" s="76" t="s">
        <v>310</v>
      </c>
      <c r="D23" s="13"/>
      <c r="E23" s="48"/>
      <c r="F23" s="14"/>
      <c r="G23" s="77"/>
    </row>
    <row r="24" customFormat="1" ht="17.25" spans="1:8">
      <c r="A24" s="56" t="s">
        <v>20</v>
      </c>
      <c r="B24" s="57"/>
      <c r="C24" s="57"/>
      <c r="D24" s="58"/>
      <c r="E24" s="59"/>
      <c r="F24" s="14"/>
      <c r="G24" s="86">
        <f>SUM(G21:G23)</f>
        <v>51212.2</v>
      </c>
      <c r="H24" s="1"/>
    </row>
    <row r="25" customFormat="1" ht="15.75" spans="1:8">
      <c r="A25" s="78" t="s">
        <v>21</v>
      </c>
      <c r="B25" s="79"/>
      <c r="C25" s="80"/>
      <c r="D25" s="81"/>
      <c r="E25" s="82"/>
      <c r="F25" s="14"/>
      <c r="G25" s="15">
        <v>16240</v>
      </c>
      <c r="H25" s="1"/>
    </row>
    <row r="26" s="2" customFormat="1" ht="15" spans="1:8">
      <c r="A26" s="4" t="s">
        <v>22</v>
      </c>
      <c r="B26" s="16"/>
      <c r="C26" s="16"/>
      <c r="D26" s="5"/>
      <c r="E26" s="6"/>
      <c r="F26" s="17" t="s">
        <v>14</v>
      </c>
      <c r="G26" s="8">
        <v>600</v>
      </c>
      <c r="H26" s="1"/>
    </row>
    <row r="27" ht="17.25" spans="1:7">
      <c r="A27" s="56" t="s">
        <v>23</v>
      </c>
      <c r="B27" s="57"/>
      <c r="C27" s="57"/>
      <c r="D27" s="58"/>
      <c r="E27" s="59"/>
      <c r="F27" s="99" t="s">
        <v>14</v>
      </c>
      <c r="G27" s="86">
        <f>SUM(G24:G26)</f>
        <v>68052.2</v>
      </c>
    </row>
    <row r="28" ht="16.5" spans="1:8">
      <c r="A28" s="87"/>
      <c r="B28" s="87"/>
      <c r="C28" s="87"/>
      <c r="D28" s="87"/>
      <c r="E28" s="87"/>
      <c r="F28" s="88"/>
      <c r="G28" s="89"/>
      <c r="H28" s="2"/>
    </row>
    <row r="29" spans="1:8">
      <c r="A29" s="1" t="s">
        <v>30</v>
      </c>
      <c r="H29" s="2"/>
    </row>
    <row r="30" spans="2:8">
      <c r="B30" s="1" t="s">
        <v>31</v>
      </c>
      <c r="H30" s="2"/>
    </row>
    <row r="31" spans="8:8">
      <c r="H31" s="2"/>
    </row>
    <row r="32" spans="1:1">
      <c r="A32" s="1" t="s">
        <v>32</v>
      </c>
    </row>
    <row r="33" customFormat="1" ht="15" spans="1:8">
      <c r="A33" s="2"/>
      <c r="B33" s="1" t="s">
        <v>33</v>
      </c>
      <c r="H33" s="1"/>
    </row>
    <row r="35" spans="1:1">
      <c r="A35" s="1" t="s">
        <v>34</v>
      </c>
    </row>
    <row r="36" spans="2:2">
      <c r="B36" s="1" t="s">
        <v>35</v>
      </c>
    </row>
    <row r="37" spans="2:2">
      <c r="B37" s="65" t="s">
        <v>36</v>
      </c>
    </row>
    <row r="38" spans="2:2">
      <c r="B38" s="24" t="s">
        <v>37</v>
      </c>
    </row>
    <row r="40" spans="2:2">
      <c r="B40" s="1" t="s">
        <v>38</v>
      </c>
    </row>
    <row r="42" spans="2:2">
      <c r="B42" s="1" t="s">
        <v>39</v>
      </c>
    </row>
    <row r="47" spans="1:1">
      <c r="A47" s="1" t="s">
        <v>40</v>
      </c>
    </row>
    <row r="50" spans="1:1">
      <c r="A50" s="1" t="s">
        <v>41</v>
      </c>
    </row>
    <row r="51" spans="1:1">
      <c r="A51" s="1" t="s">
        <v>42</v>
      </c>
    </row>
    <row r="54" spans="1:4">
      <c r="A54" s="1" t="s">
        <v>43</v>
      </c>
      <c r="D54" s="1" t="s">
        <v>44</v>
      </c>
    </row>
    <row r="57" spans="1:4">
      <c r="A57" s="1" t="s">
        <v>45</v>
      </c>
      <c r="D57" s="1" t="s">
        <v>46</v>
      </c>
    </row>
    <row r="58" spans="1:4">
      <c r="A58" s="1" t="s">
        <v>47</v>
      </c>
      <c r="D58" s="1" t="s">
        <v>48</v>
      </c>
    </row>
    <row r="64" spans="1:5">
      <c r="A64" s="1" t="s">
        <v>363</v>
      </c>
      <c r="D64" s="1" t="s">
        <v>50</v>
      </c>
      <c r="E64" s="1" t="s">
        <v>51</v>
      </c>
    </row>
    <row r="65" spans="1:5">
      <c r="A65" s="1" t="s">
        <v>303</v>
      </c>
      <c r="E65" s="1" t="s">
        <v>53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topLeftCell="A10" workbookViewId="0">
      <selection activeCell="E15" sqref="E15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45705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304</v>
      </c>
      <c r="B7" s="26"/>
    </row>
    <row r="8" spans="1:2">
      <c r="A8" s="26" t="s">
        <v>305</v>
      </c>
      <c r="B8" s="26"/>
    </row>
    <row r="9" spans="1:2">
      <c r="A9" s="26" t="s">
        <v>306</v>
      </c>
      <c r="B9" s="26"/>
    </row>
    <row r="10" spans="1:2">
      <c r="A10" s="26"/>
      <c r="B10" s="26"/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56</v>
      </c>
    </row>
    <row r="19" ht="15" spans="3:3">
      <c r="C19" s="24"/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1</v>
      </c>
      <c r="B21" s="33" t="s">
        <v>12</v>
      </c>
      <c r="C21" s="70" t="s">
        <v>17</v>
      </c>
      <c r="D21" s="71">
        <v>49995</v>
      </c>
      <c r="E21" s="37">
        <f>(D21*0.76)-4000</f>
        <v>33996.2</v>
      </c>
      <c r="F21" s="33" t="s">
        <v>14</v>
      </c>
      <c r="G21" s="72">
        <f>E21*A21</f>
        <v>33996.2</v>
      </c>
    </row>
    <row r="22" spans="1:7">
      <c r="A22" s="39"/>
      <c r="B22" s="39"/>
      <c r="C22" s="73" t="s">
        <v>18</v>
      </c>
      <c r="D22" s="74"/>
      <c r="E22" s="43"/>
      <c r="F22" s="39"/>
      <c r="G22" s="75"/>
    </row>
    <row r="23" ht="15" spans="1:7">
      <c r="A23" s="14"/>
      <c r="B23" s="14"/>
      <c r="C23" s="76" t="s">
        <v>19</v>
      </c>
      <c r="D23" s="13"/>
      <c r="E23" s="48"/>
      <c r="F23" s="14"/>
      <c r="G23" s="77"/>
    </row>
    <row r="24" customFormat="1" ht="15" spans="1:8">
      <c r="A24" s="33">
        <v>1</v>
      </c>
      <c r="B24" s="33" t="s">
        <v>12</v>
      </c>
      <c r="C24" s="70" t="s">
        <v>68</v>
      </c>
      <c r="D24" s="71">
        <v>29995</v>
      </c>
      <c r="E24" s="37">
        <f>(D24*0.76)-4000</f>
        <v>18796.2</v>
      </c>
      <c r="F24" s="33" t="s">
        <v>14</v>
      </c>
      <c r="G24" s="72">
        <f>E24*A24</f>
        <v>18796.2</v>
      </c>
      <c r="H24" s="1"/>
    </row>
    <row r="25" customFormat="1" ht="15" spans="1:8">
      <c r="A25" s="39"/>
      <c r="B25" s="39"/>
      <c r="C25" s="73" t="s">
        <v>15</v>
      </c>
      <c r="D25" s="74"/>
      <c r="E25" s="43"/>
      <c r="F25" s="39"/>
      <c r="G25" s="75"/>
      <c r="H25" s="1"/>
    </row>
    <row r="26" customFormat="1" ht="15.75" spans="1:8">
      <c r="A26" s="14"/>
      <c r="B26" s="14"/>
      <c r="C26" s="76" t="s">
        <v>69</v>
      </c>
      <c r="D26" s="13"/>
      <c r="E26" s="48"/>
      <c r="F26" s="14"/>
      <c r="G26" s="77"/>
      <c r="H26" s="1"/>
    </row>
    <row r="27" s="2" customFormat="1" ht="15" spans="1:8">
      <c r="A27" s="4" t="s">
        <v>22</v>
      </c>
      <c r="B27" s="16"/>
      <c r="C27" s="16"/>
      <c r="D27" s="5"/>
      <c r="E27" s="6"/>
      <c r="F27" s="17" t="s">
        <v>14</v>
      </c>
      <c r="G27" s="8">
        <v>600</v>
      </c>
      <c r="H27" s="1"/>
    </row>
    <row r="28" ht="17.25" spans="1:7">
      <c r="A28" s="95" t="s">
        <v>20</v>
      </c>
      <c r="B28" s="96"/>
      <c r="C28" s="96"/>
      <c r="D28" s="97"/>
      <c r="E28" s="98"/>
      <c r="F28" s="99" t="s">
        <v>14</v>
      </c>
      <c r="G28" s="86">
        <f>SUM(G21:G27)</f>
        <v>53392.4</v>
      </c>
    </row>
    <row r="29" ht="16.5" spans="1:8">
      <c r="A29" s="87"/>
      <c r="B29" s="87"/>
      <c r="C29" s="87"/>
      <c r="D29" s="87"/>
      <c r="E29" s="87"/>
      <c r="F29" s="88"/>
      <c r="G29" s="89"/>
      <c r="H29" s="2"/>
    </row>
    <row r="30" spans="1:8">
      <c r="A30" s="1" t="s">
        <v>30</v>
      </c>
      <c r="H30" s="2"/>
    </row>
    <row r="31" spans="2:8">
      <c r="B31" s="1" t="s">
        <v>31</v>
      </c>
      <c r="H31" s="2"/>
    </row>
    <row r="32" spans="8:8">
      <c r="H32" s="2"/>
    </row>
    <row r="33" spans="1:8">
      <c r="A33" s="1" t="s">
        <v>57</v>
      </c>
      <c r="H33" s="2"/>
    </row>
    <row r="34" spans="2:8">
      <c r="B34" s="1" t="s">
        <v>58</v>
      </c>
      <c r="H34" s="2"/>
    </row>
    <row r="35" spans="2:8">
      <c r="B35" s="1" t="s">
        <v>59</v>
      </c>
      <c r="H35" s="2"/>
    </row>
    <row r="36" spans="2:8">
      <c r="B36" s="1" t="s">
        <v>60</v>
      </c>
      <c r="H36" s="2"/>
    </row>
    <row r="37" spans="8:8">
      <c r="H37" s="2"/>
    </row>
    <row r="38" spans="1:1">
      <c r="A38" s="1" t="s">
        <v>32</v>
      </c>
    </row>
    <row r="39" customFormat="1" ht="15" spans="1:8">
      <c r="A39" s="2"/>
      <c r="B39" s="1" t="s">
        <v>33</v>
      </c>
      <c r="H39" s="1"/>
    </row>
    <row r="41" spans="1:1">
      <c r="A41" s="1" t="s">
        <v>34</v>
      </c>
    </row>
    <row r="42" spans="2:2">
      <c r="B42" s="1" t="s">
        <v>35</v>
      </c>
    </row>
    <row r="44" spans="2:2">
      <c r="B44" s="1" t="s">
        <v>38</v>
      </c>
    </row>
    <row r="46" spans="2:2">
      <c r="B46" s="1" t="s">
        <v>39</v>
      </c>
    </row>
    <row r="54" spans="1:1">
      <c r="A54" s="1" t="s">
        <v>40</v>
      </c>
    </row>
    <row r="57" spans="1:1">
      <c r="A57" s="1" t="s">
        <v>41</v>
      </c>
    </row>
    <row r="58" spans="1:1">
      <c r="A58" s="1" t="s">
        <v>42</v>
      </c>
    </row>
    <row r="61" spans="1:4">
      <c r="A61" s="1" t="s">
        <v>43</v>
      </c>
      <c r="D61" s="1" t="s">
        <v>44</v>
      </c>
    </row>
    <row r="64" spans="1:4">
      <c r="A64" s="1" t="s">
        <v>45</v>
      </c>
      <c r="D64" s="1" t="s">
        <v>46</v>
      </c>
    </row>
    <row r="65" spans="1:4">
      <c r="A65" s="1" t="s">
        <v>47</v>
      </c>
      <c r="D65" s="1" t="s">
        <v>48</v>
      </c>
    </row>
    <row r="71" spans="1:5">
      <c r="A71" s="1" t="s">
        <v>364</v>
      </c>
      <c r="D71" s="1" t="s">
        <v>50</v>
      </c>
      <c r="E71" s="1" t="s">
        <v>51</v>
      </c>
    </row>
    <row r="72" spans="1:5">
      <c r="A72" s="1" t="s">
        <v>258</v>
      </c>
      <c r="E72" s="1" t="s">
        <v>53</v>
      </c>
    </row>
  </sheetData>
  <mergeCells count="15">
    <mergeCell ref="A4:B4"/>
    <mergeCell ref="A27:E27"/>
    <mergeCell ref="A28:E28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4" bottom="0.590277777777778" header="0.5" footer="0.196527777777778"/>
  <pageSetup paperSize="1" scale="68" orientation="portrait" horizontalDpi="120" verticalDpi="72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4"/>
  <sheetViews>
    <sheetView zoomScaleSheetLayoutView="60" topLeftCell="A20" workbookViewId="0">
      <selection activeCell="C42" sqref="C42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8.1047619047619" style="23" customWidth="1"/>
    <col min="4" max="4" width="12.552380952381" style="23" customWidth="1"/>
    <col min="5" max="5" width="16.104761904761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6">
        <v>45706</v>
      </c>
      <c r="B4" s="26"/>
    </row>
    <row r="5" spans="1:2">
      <c r="A5" s="27"/>
      <c r="B5" s="27"/>
    </row>
    <row r="6" spans="1:2">
      <c r="A6" s="27"/>
      <c r="B6" s="27"/>
    </row>
    <row r="7" spans="1:2">
      <c r="A7" s="27" t="s">
        <v>365</v>
      </c>
      <c r="B7" s="27"/>
    </row>
    <row r="8" spans="1:1">
      <c r="A8" s="27" t="s">
        <v>366</v>
      </c>
    </row>
    <row r="9" spans="1:1">
      <c r="A9" s="27" t="s">
        <v>367</v>
      </c>
    </row>
    <row r="12" spans="1:1">
      <c r="A12" s="23" t="s">
        <v>1</v>
      </c>
    </row>
    <row r="14" spans="2:2">
      <c r="B14" s="23" t="s">
        <v>2</v>
      </c>
    </row>
    <row r="15" spans="2:2">
      <c r="B15" s="23" t="s">
        <v>3</v>
      </c>
    </row>
    <row r="17" spans="1:1">
      <c r="A17" s="23" t="s">
        <v>56</v>
      </c>
    </row>
    <row r="18" ht="15" spans="3:3">
      <c r="C18" s="28" t="s">
        <v>368</v>
      </c>
    </row>
    <row r="19" ht="25.5" customHeight="1" spans="1:7">
      <c r="A19" s="29" t="s">
        <v>6</v>
      </c>
      <c r="B19" s="29" t="s">
        <v>7</v>
      </c>
      <c r="C19" s="29" t="s">
        <v>8</v>
      </c>
      <c r="D19" s="29" t="s">
        <v>9</v>
      </c>
      <c r="E19" s="30" t="s">
        <v>10</v>
      </c>
      <c r="F19" s="31"/>
      <c r="G19" s="32" t="s">
        <v>11</v>
      </c>
    </row>
    <row r="20" spans="1:7">
      <c r="A20" s="33">
        <v>1</v>
      </c>
      <c r="B20" s="33" t="s">
        <v>12</v>
      </c>
      <c r="C20" s="70" t="s">
        <v>70</v>
      </c>
      <c r="D20" s="71">
        <v>32995</v>
      </c>
      <c r="E20" s="37">
        <f>(D20*0.76)-4000</f>
        <v>21076.2</v>
      </c>
      <c r="F20" s="33" t="s">
        <v>14</v>
      </c>
      <c r="G20" s="72">
        <f>E20*A20</f>
        <v>21076.2</v>
      </c>
    </row>
    <row r="21" spans="1:7">
      <c r="A21" s="39"/>
      <c r="B21" s="39"/>
      <c r="C21" s="73" t="s">
        <v>15</v>
      </c>
      <c r="D21" s="74"/>
      <c r="E21" s="43"/>
      <c r="F21" s="39"/>
      <c r="G21" s="75"/>
    </row>
    <row r="22" ht="15" spans="1:7">
      <c r="A22" s="14"/>
      <c r="B22" s="14"/>
      <c r="C22" s="76" t="s">
        <v>71</v>
      </c>
      <c r="D22" s="13"/>
      <c r="E22" s="48"/>
      <c r="F22" s="14"/>
      <c r="G22" s="77"/>
    </row>
    <row r="23" spans="1:7">
      <c r="A23" s="33">
        <v>1</v>
      </c>
      <c r="B23" s="33" t="s">
        <v>12</v>
      </c>
      <c r="C23" s="70" t="s">
        <v>13</v>
      </c>
      <c r="D23" s="71">
        <v>41995</v>
      </c>
      <c r="E23" s="37">
        <f>(D23*0.76)-4000</f>
        <v>27916.2</v>
      </c>
      <c r="F23" s="33" t="s">
        <v>14</v>
      </c>
      <c r="G23" s="72">
        <f>E23*A23</f>
        <v>27916.2</v>
      </c>
    </row>
    <row r="24" spans="1:7">
      <c r="A24" s="39"/>
      <c r="B24" s="39"/>
      <c r="C24" s="73" t="s">
        <v>15</v>
      </c>
      <c r="D24" s="74"/>
      <c r="E24" s="43"/>
      <c r="F24" s="39"/>
      <c r="G24" s="75"/>
    </row>
    <row r="25" ht="15" spans="1:7">
      <c r="A25" s="14"/>
      <c r="B25" s="14"/>
      <c r="C25" s="76" t="s">
        <v>16</v>
      </c>
      <c r="D25" s="13"/>
      <c r="E25" s="48"/>
      <c r="F25" s="14"/>
      <c r="G25" s="77"/>
    </row>
    <row r="26" ht="15" spans="1:7">
      <c r="A26" s="50" t="s">
        <v>22</v>
      </c>
      <c r="B26" s="51"/>
      <c r="C26" s="51"/>
      <c r="D26" s="52"/>
      <c r="E26" s="53"/>
      <c r="F26" s="54" t="s">
        <v>14</v>
      </c>
      <c r="G26" s="55">
        <v>600</v>
      </c>
    </row>
    <row r="27" ht="17.25" spans="1:7">
      <c r="A27" s="56" t="s">
        <v>20</v>
      </c>
      <c r="B27" s="57"/>
      <c r="C27" s="57"/>
      <c r="D27" s="58"/>
      <c r="E27" s="59"/>
      <c r="F27" s="60" t="s">
        <v>14</v>
      </c>
      <c r="G27" s="61">
        <f>SUM(G20:G26)</f>
        <v>49592.4</v>
      </c>
    </row>
    <row r="28" ht="16.5" spans="1:7">
      <c r="A28" s="62"/>
      <c r="B28" s="62"/>
      <c r="C28" s="62"/>
      <c r="D28" s="62"/>
      <c r="E28" s="62"/>
      <c r="F28" s="63"/>
      <c r="G28" s="64"/>
    </row>
    <row r="29" ht="15" spans="3:3">
      <c r="C29" s="28" t="s">
        <v>353</v>
      </c>
    </row>
    <row r="30" ht="25.5" customHeight="1" spans="1:7">
      <c r="A30" s="29" t="s">
        <v>6</v>
      </c>
      <c r="B30" s="29" t="s">
        <v>7</v>
      </c>
      <c r="C30" s="29" t="s">
        <v>8</v>
      </c>
      <c r="D30" s="29" t="s">
        <v>9</v>
      </c>
      <c r="E30" s="30" t="s">
        <v>10</v>
      </c>
      <c r="F30" s="31"/>
      <c r="G30" s="32" t="s">
        <v>11</v>
      </c>
    </row>
    <row r="31" spans="1:7">
      <c r="A31" s="101">
        <v>1</v>
      </c>
      <c r="B31" s="101" t="s">
        <v>12</v>
      </c>
      <c r="C31" s="102" t="s">
        <v>75</v>
      </c>
      <c r="D31" s="103">
        <v>46595</v>
      </c>
      <c r="E31" s="104">
        <f>(D31*0.76)-7000</f>
        <v>28412.2</v>
      </c>
      <c r="F31" s="101" t="s">
        <v>14</v>
      </c>
      <c r="G31" s="105">
        <f>E31*A31</f>
        <v>28412.2</v>
      </c>
    </row>
    <row r="32" spans="1:7">
      <c r="A32" s="106"/>
      <c r="B32" s="106"/>
      <c r="C32" s="107" t="s">
        <v>26</v>
      </c>
      <c r="D32" s="108"/>
      <c r="E32" s="109"/>
      <c r="F32" s="106"/>
      <c r="G32" s="110"/>
    </row>
    <row r="33" ht="15" spans="1:7">
      <c r="A33" s="83"/>
      <c r="B33" s="83"/>
      <c r="C33" s="111" t="s">
        <v>76</v>
      </c>
      <c r="D33" s="82"/>
      <c r="E33" s="112"/>
      <c r="F33" s="83"/>
      <c r="G33" s="113"/>
    </row>
    <row r="34" spans="1:7">
      <c r="A34" s="33">
        <v>1</v>
      </c>
      <c r="B34" s="33" t="s">
        <v>12</v>
      </c>
      <c r="C34" s="70" t="s">
        <v>25</v>
      </c>
      <c r="D34" s="71">
        <v>59595</v>
      </c>
      <c r="E34" s="37">
        <f>(D34*0.76)-7000</f>
        <v>38292.2</v>
      </c>
      <c r="F34" s="33" t="s">
        <v>14</v>
      </c>
      <c r="G34" s="72">
        <f>E34*A34</f>
        <v>38292.2</v>
      </c>
    </row>
    <row r="35" spans="1:7">
      <c r="A35" s="39"/>
      <c r="B35" s="39"/>
      <c r="C35" s="73" t="s">
        <v>26</v>
      </c>
      <c r="D35" s="74"/>
      <c r="E35" s="43"/>
      <c r="F35" s="39"/>
      <c r="G35" s="75"/>
    </row>
    <row r="36" ht="15" spans="1:7">
      <c r="A36" s="14"/>
      <c r="B36" s="14"/>
      <c r="C36" s="76" t="s">
        <v>27</v>
      </c>
      <c r="D36" s="13"/>
      <c r="E36" s="48"/>
      <c r="F36" s="14"/>
      <c r="G36" s="77"/>
    </row>
    <row r="37" ht="15" spans="1:7">
      <c r="A37" s="50" t="s">
        <v>22</v>
      </c>
      <c r="B37" s="51"/>
      <c r="C37" s="51"/>
      <c r="D37" s="52"/>
      <c r="E37" s="53"/>
      <c r="F37" s="54" t="s">
        <v>14</v>
      </c>
      <c r="G37" s="55">
        <v>600</v>
      </c>
    </row>
    <row r="38" ht="17.25" spans="1:7">
      <c r="A38" s="56" t="s">
        <v>20</v>
      </c>
      <c r="B38" s="57"/>
      <c r="C38" s="57"/>
      <c r="D38" s="58"/>
      <c r="E38" s="59"/>
      <c r="F38" s="60" t="s">
        <v>14</v>
      </c>
      <c r="G38" s="61">
        <f>SUM(G31:G37)</f>
        <v>67304.4</v>
      </c>
    </row>
    <row r="39" ht="16.5" spans="1:7">
      <c r="A39" s="62"/>
      <c r="B39" s="62"/>
      <c r="C39" s="62"/>
      <c r="D39" s="62"/>
      <c r="E39" s="62"/>
      <c r="F39" s="63"/>
      <c r="G39" s="64"/>
    </row>
    <row r="40" ht="15" spans="3:3">
      <c r="C40" s="28" t="s">
        <v>369</v>
      </c>
    </row>
    <row r="41" ht="25.5" customHeight="1" spans="1:7">
      <c r="A41" s="29" t="s">
        <v>6</v>
      </c>
      <c r="B41" s="29" t="s">
        <v>7</v>
      </c>
      <c r="C41" s="29" t="s">
        <v>8</v>
      </c>
      <c r="D41" s="29" t="s">
        <v>9</v>
      </c>
      <c r="E41" s="30" t="s">
        <v>10</v>
      </c>
      <c r="F41" s="31"/>
      <c r="G41" s="32" t="s">
        <v>11</v>
      </c>
    </row>
    <row r="42" spans="1:7">
      <c r="A42" s="33">
        <v>1</v>
      </c>
      <c r="B42" s="33" t="s">
        <v>12</v>
      </c>
      <c r="C42" s="70" t="s">
        <v>370</v>
      </c>
      <c r="D42" s="71">
        <v>30795</v>
      </c>
      <c r="E42" s="37">
        <f>(D42*0.7)-5000</f>
        <v>16556.5</v>
      </c>
      <c r="F42" s="33" t="s">
        <v>14</v>
      </c>
      <c r="G42" s="72">
        <f>E42*A42</f>
        <v>16556.5</v>
      </c>
    </row>
    <row r="43" spans="1:7">
      <c r="A43" s="39"/>
      <c r="B43" s="39"/>
      <c r="C43" s="73" t="s">
        <v>371</v>
      </c>
      <c r="D43" s="74"/>
      <c r="E43" s="43"/>
      <c r="F43" s="39"/>
      <c r="G43" s="75"/>
    </row>
    <row r="44" ht="15" spans="1:7">
      <c r="A44" s="14"/>
      <c r="B44" s="14"/>
      <c r="C44" s="76" t="s">
        <v>372</v>
      </c>
      <c r="D44" s="13"/>
      <c r="E44" s="48"/>
      <c r="F44" s="14"/>
      <c r="G44" s="77"/>
    </row>
    <row r="45" ht="15" spans="1:7">
      <c r="A45" s="50" t="s">
        <v>22</v>
      </c>
      <c r="B45" s="51"/>
      <c r="C45" s="51"/>
      <c r="D45" s="52"/>
      <c r="E45" s="53"/>
      <c r="F45" s="54" t="s">
        <v>14</v>
      </c>
      <c r="G45" s="55">
        <v>600</v>
      </c>
    </row>
    <row r="46" ht="17.25" spans="1:7">
      <c r="A46" s="56" t="s">
        <v>20</v>
      </c>
      <c r="B46" s="57"/>
      <c r="C46" s="57"/>
      <c r="D46" s="58"/>
      <c r="E46" s="59"/>
      <c r="F46" s="60" t="s">
        <v>14</v>
      </c>
      <c r="G46" s="61">
        <f>SUM(G42:G45)</f>
        <v>17156.5</v>
      </c>
    </row>
    <row r="47" ht="16.5" spans="1:7">
      <c r="A47" s="62"/>
      <c r="B47" s="62"/>
      <c r="C47" s="62"/>
      <c r="D47" s="62"/>
      <c r="E47" s="62"/>
      <c r="F47" s="63"/>
      <c r="G47" s="64"/>
    </row>
    <row r="48" spans="1:1">
      <c r="A48" s="23" t="s">
        <v>30</v>
      </c>
    </row>
    <row r="49" spans="2:2">
      <c r="B49" s="23" t="s">
        <v>31</v>
      </c>
    </row>
    <row r="51" s="23" customFormat="1" spans="1:1">
      <c r="A51" s="23" t="s">
        <v>57</v>
      </c>
    </row>
    <row r="52" s="23" customFormat="1" spans="2:2">
      <c r="B52" s="1" t="s">
        <v>58</v>
      </c>
    </row>
    <row r="53" s="23" customFormat="1" spans="2:2">
      <c r="B53" s="1" t="s">
        <v>59</v>
      </c>
    </row>
    <row r="54" s="23" customFormat="1" spans="2:2">
      <c r="B54" s="1" t="s">
        <v>60</v>
      </c>
    </row>
    <row r="56" spans="1:1">
      <c r="A56" s="23" t="s">
        <v>32</v>
      </c>
    </row>
    <row r="57" s="23" customFormat="1" spans="2:2">
      <c r="B57" s="23" t="s">
        <v>33</v>
      </c>
    </row>
    <row r="59" spans="1:1">
      <c r="A59" s="23" t="s">
        <v>34</v>
      </c>
    </row>
    <row r="60" spans="2:2">
      <c r="B60" s="23" t="s">
        <v>35</v>
      </c>
    </row>
    <row r="62" spans="2:2">
      <c r="B62" s="23" t="s">
        <v>38</v>
      </c>
    </row>
    <row r="64" spans="2:2">
      <c r="B64" s="23" t="s">
        <v>39</v>
      </c>
    </row>
    <row r="67" spans="1:1">
      <c r="A67" s="23" t="s">
        <v>40</v>
      </c>
    </row>
    <row r="70" spans="1:1">
      <c r="A70" s="23" t="s">
        <v>41</v>
      </c>
    </row>
    <row r="71" spans="1:1">
      <c r="A71" s="23" t="s">
        <v>42</v>
      </c>
    </row>
    <row r="74" spans="1:4">
      <c r="A74" s="23" t="s">
        <v>43</v>
      </c>
      <c r="D74" s="23" t="s">
        <v>44</v>
      </c>
    </row>
    <row r="77" spans="1:4">
      <c r="A77" s="23" t="s">
        <v>45</v>
      </c>
      <c r="D77" s="23" t="s">
        <v>46</v>
      </c>
    </row>
    <row r="78" spans="1:4">
      <c r="A78" s="23" t="s">
        <v>47</v>
      </c>
      <c r="D78" s="23" t="s">
        <v>48</v>
      </c>
    </row>
    <row r="83" spans="1:5">
      <c r="A83" s="1" t="s">
        <v>373</v>
      </c>
      <c r="D83" s="23" t="s">
        <v>50</v>
      </c>
      <c r="E83" s="23" t="s">
        <v>51</v>
      </c>
    </row>
    <row r="84" spans="1:5">
      <c r="A84" s="23" t="s">
        <v>374</v>
      </c>
      <c r="E84" s="23" t="s">
        <v>53</v>
      </c>
    </row>
  </sheetData>
  <mergeCells count="37">
    <mergeCell ref="A4:B4"/>
    <mergeCell ref="A26:E26"/>
    <mergeCell ref="A27:E27"/>
    <mergeCell ref="A37:E37"/>
    <mergeCell ref="A38:E38"/>
    <mergeCell ref="A45:E45"/>
    <mergeCell ref="A46:E46"/>
    <mergeCell ref="A20:A22"/>
    <mergeCell ref="A23:A25"/>
    <mergeCell ref="A31:A33"/>
    <mergeCell ref="A34:A36"/>
    <mergeCell ref="A42:A44"/>
    <mergeCell ref="B20:B22"/>
    <mergeCell ref="B23:B25"/>
    <mergeCell ref="B31:B33"/>
    <mergeCell ref="B34:B36"/>
    <mergeCell ref="B42:B44"/>
    <mergeCell ref="D20:D22"/>
    <mergeCell ref="D23:D25"/>
    <mergeCell ref="D31:D33"/>
    <mergeCell ref="D34:D36"/>
    <mergeCell ref="D42:D44"/>
    <mergeCell ref="E20:E22"/>
    <mergeCell ref="E23:E25"/>
    <mergeCell ref="E31:E33"/>
    <mergeCell ref="E34:E36"/>
    <mergeCell ref="E42:E44"/>
    <mergeCell ref="F20:F22"/>
    <mergeCell ref="F23:F25"/>
    <mergeCell ref="F31:F33"/>
    <mergeCell ref="F34:F36"/>
    <mergeCell ref="F42:F44"/>
    <mergeCell ref="G20:G22"/>
    <mergeCell ref="G23:G25"/>
    <mergeCell ref="G31:G33"/>
    <mergeCell ref="G34:G36"/>
    <mergeCell ref="G42:G44"/>
  </mergeCells>
  <pageMargins left="0.393055555555556" right="0.17" top="0.84" bottom="0.590277777777778" header="0.5" footer="0.196527777777778"/>
  <pageSetup paperSize="1" scale="56" orientation="portrait" horizontalDpi="120" verticalDpi="72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2"/>
  <sheetViews>
    <sheetView topLeftCell="A14" workbookViewId="0">
      <selection activeCell="F11" sqref="F11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45706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375</v>
      </c>
      <c r="B7" s="26"/>
    </row>
    <row r="8" spans="1:2">
      <c r="A8" s="26" t="s">
        <v>376</v>
      </c>
      <c r="B8" s="26"/>
    </row>
    <row r="9" spans="1:2">
      <c r="A9" s="26" t="s">
        <v>377</v>
      </c>
      <c r="B9" s="26"/>
    </row>
    <row r="10" spans="1:2">
      <c r="A10" s="26"/>
      <c r="B10" s="26"/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4</v>
      </c>
    </row>
    <row r="19" ht="15" spans="3:3">
      <c r="C19" s="24" t="s">
        <v>5</v>
      </c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2</v>
      </c>
      <c r="B21" s="33" t="s">
        <v>12</v>
      </c>
      <c r="C21" s="70" t="s">
        <v>121</v>
      </c>
      <c r="D21" s="71">
        <v>110995</v>
      </c>
      <c r="E21" s="37">
        <f>(D21*0.76)-3000</f>
        <v>81356.2</v>
      </c>
      <c r="F21" s="33" t="s">
        <v>14</v>
      </c>
      <c r="G21" s="72">
        <f>E21*A21</f>
        <v>162712.4</v>
      </c>
    </row>
    <row r="22" spans="1:7">
      <c r="A22" s="39"/>
      <c r="B22" s="39"/>
      <c r="C22" s="73" t="s">
        <v>110</v>
      </c>
      <c r="D22" s="74"/>
      <c r="E22" s="43"/>
      <c r="F22" s="39"/>
      <c r="G22" s="75"/>
    </row>
    <row r="23" ht="15" spans="1:7">
      <c r="A23" s="14"/>
      <c r="B23" s="14"/>
      <c r="C23" s="76" t="s">
        <v>122</v>
      </c>
      <c r="D23" s="13"/>
      <c r="E23" s="48"/>
      <c r="F23" s="14"/>
      <c r="G23" s="77"/>
    </row>
    <row r="24" customFormat="1" ht="15" spans="1:8">
      <c r="A24" s="33">
        <v>1</v>
      </c>
      <c r="B24" s="33" t="s">
        <v>12</v>
      </c>
      <c r="C24" s="70" t="s">
        <v>281</v>
      </c>
      <c r="D24" s="71">
        <v>113195</v>
      </c>
      <c r="E24" s="37">
        <f>(D24*0.76)-7000</f>
        <v>79028.2</v>
      </c>
      <c r="F24" s="33" t="s">
        <v>14</v>
      </c>
      <c r="G24" s="72">
        <f>E24*A24</f>
        <v>79028.2</v>
      </c>
      <c r="H24" s="1"/>
    </row>
    <row r="25" customFormat="1" ht="15" spans="1:8">
      <c r="A25" s="39"/>
      <c r="B25" s="39"/>
      <c r="C25" s="73" t="s">
        <v>110</v>
      </c>
      <c r="D25" s="74"/>
      <c r="E25" s="43"/>
      <c r="F25" s="39"/>
      <c r="G25" s="75"/>
      <c r="H25" s="1"/>
    </row>
    <row r="26" customFormat="1" ht="15.75" spans="1:8">
      <c r="A26" s="14"/>
      <c r="B26" s="14"/>
      <c r="C26" s="76" t="s">
        <v>282</v>
      </c>
      <c r="D26" s="13"/>
      <c r="E26" s="48"/>
      <c r="F26" s="14"/>
      <c r="G26" s="77"/>
      <c r="H26" s="1"/>
    </row>
    <row r="27" customFormat="1" ht="15" spans="1:8">
      <c r="A27" s="33">
        <v>1</v>
      </c>
      <c r="B27" s="33" t="s">
        <v>12</v>
      </c>
      <c r="C27" s="70" t="s">
        <v>109</v>
      </c>
      <c r="D27" s="71">
        <v>80495</v>
      </c>
      <c r="E27" s="37">
        <f>(D27*0.76)-2500</f>
        <v>58676.2</v>
      </c>
      <c r="F27" s="33" t="s">
        <v>14</v>
      </c>
      <c r="G27" s="72">
        <f>E27*A27</f>
        <v>58676.2</v>
      </c>
      <c r="H27" s="1"/>
    </row>
    <row r="28" customFormat="1" ht="15" spans="1:8">
      <c r="A28" s="39"/>
      <c r="B28" s="39"/>
      <c r="C28" s="73" t="s">
        <v>110</v>
      </c>
      <c r="D28" s="74"/>
      <c r="E28" s="43"/>
      <c r="F28" s="39"/>
      <c r="G28" s="75"/>
      <c r="H28" s="1"/>
    </row>
    <row r="29" customFormat="1" ht="15.75" spans="1:8">
      <c r="A29" s="14"/>
      <c r="B29" s="14"/>
      <c r="C29" s="76" t="s">
        <v>111</v>
      </c>
      <c r="D29" s="13"/>
      <c r="E29" s="48"/>
      <c r="F29" s="14"/>
      <c r="G29" s="77"/>
      <c r="H29" s="1"/>
    </row>
    <row r="30" customFormat="1" ht="15" spans="1:8">
      <c r="A30" s="33">
        <v>2</v>
      </c>
      <c r="B30" s="33" t="s">
        <v>12</v>
      </c>
      <c r="C30" s="70" t="s">
        <v>309</v>
      </c>
      <c r="D30" s="71">
        <v>76595</v>
      </c>
      <c r="E30" s="37">
        <f>(D30*0.76)-7000</f>
        <v>51212.2</v>
      </c>
      <c r="F30" s="33" t="s">
        <v>14</v>
      </c>
      <c r="G30" s="72">
        <f>E30*A30</f>
        <v>102424.4</v>
      </c>
      <c r="H30" s="1"/>
    </row>
    <row r="31" customFormat="1" ht="15" spans="1:8">
      <c r="A31" s="39"/>
      <c r="B31" s="39"/>
      <c r="C31" s="73" t="s">
        <v>26</v>
      </c>
      <c r="D31" s="74"/>
      <c r="E31" s="43"/>
      <c r="F31" s="39"/>
      <c r="G31" s="75"/>
      <c r="H31" s="1"/>
    </row>
    <row r="32" customFormat="1" ht="15.75" spans="1:8">
      <c r="A32" s="14"/>
      <c r="B32" s="14"/>
      <c r="C32" s="76" t="s">
        <v>310</v>
      </c>
      <c r="D32" s="13"/>
      <c r="E32" s="48"/>
      <c r="F32" s="14"/>
      <c r="G32" s="77"/>
      <c r="H32" s="1"/>
    </row>
    <row r="33" customFormat="1" ht="17.25" spans="1:8">
      <c r="A33" s="56" t="s">
        <v>20</v>
      </c>
      <c r="B33" s="57"/>
      <c r="C33" s="57"/>
      <c r="D33" s="58"/>
      <c r="E33" s="59"/>
      <c r="F33" s="14"/>
      <c r="G33" s="86">
        <f>SUM(G21:G32)</f>
        <v>402841.2</v>
      </c>
      <c r="H33" s="1"/>
    </row>
    <row r="34" customFormat="1" ht="15.75" spans="1:8">
      <c r="A34" s="78" t="s">
        <v>21</v>
      </c>
      <c r="B34" s="79"/>
      <c r="C34" s="80"/>
      <c r="D34" s="81"/>
      <c r="E34" s="82"/>
      <c r="F34" s="14"/>
      <c r="G34" s="15">
        <v>151930</v>
      </c>
      <c r="H34" s="1"/>
    </row>
    <row r="35" s="2" customFormat="1" ht="15" spans="1:8">
      <c r="A35" s="4" t="s">
        <v>22</v>
      </c>
      <c r="B35" s="16"/>
      <c r="C35" s="16"/>
      <c r="D35" s="5"/>
      <c r="E35" s="6"/>
      <c r="F35" s="17" t="s">
        <v>14</v>
      </c>
      <c r="G35" s="8">
        <v>600</v>
      </c>
      <c r="H35" s="1"/>
    </row>
    <row r="36" ht="17.25" spans="1:7">
      <c r="A36" s="56" t="s">
        <v>23</v>
      </c>
      <c r="B36" s="57"/>
      <c r="C36" s="57"/>
      <c r="D36" s="58"/>
      <c r="E36" s="59"/>
      <c r="F36" s="99" t="s">
        <v>14</v>
      </c>
      <c r="G36" s="86">
        <f>SUM(G33:G35)</f>
        <v>555371.2</v>
      </c>
    </row>
    <row r="37" ht="16.5" spans="1:8">
      <c r="A37" s="87"/>
      <c r="B37" s="87"/>
      <c r="C37" s="87"/>
      <c r="D37" s="87"/>
      <c r="E37" s="87"/>
      <c r="F37" s="88"/>
      <c r="G37" s="89"/>
      <c r="H37" s="2"/>
    </row>
    <row r="38" spans="1:8">
      <c r="A38" s="1" t="s">
        <v>30</v>
      </c>
      <c r="H38" s="2"/>
    </row>
    <row r="39" spans="2:8">
      <c r="B39" s="1" t="s">
        <v>31</v>
      </c>
      <c r="H39" s="2"/>
    </row>
    <row r="40" spans="8:8">
      <c r="H40" s="2"/>
    </row>
    <row r="41" spans="1:1">
      <c r="A41" s="1" t="s">
        <v>32</v>
      </c>
    </row>
    <row r="42" customFormat="1" ht="15" spans="1:8">
      <c r="A42" s="2"/>
      <c r="B42" s="1" t="s">
        <v>33</v>
      </c>
      <c r="H42" s="1"/>
    </row>
    <row r="44" spans="1:1">
      <c r="A44" s="1" t="s">
        <v>34</v>
      </c>
    </row>
    <row r="45" spans="2:2">
      <c r="B45" s="1" t="s">
        <v>35</v>
      </c>
    </row>
    <row r="46" spans="2:2">
      <c r="B46" s="65" t="s">
        <v>36</v>
      </c>
    </row>
    <row r="48" spans="2:2">
      <c r="B48" s="1" t="s">
        <v>38</v>
      </c>
    </row>
    <row r="50" spans="2:2">
      <c r="B50" s="1" t="s">
        <v>39</v>
      </c>
    </row>
    <row r="55" spans="1:1">
      <c r="A55" s="1" t="s">
        <v>40</v>
      </c>
    </row>
    <row r="58" spans="1:1">
      <c r="A58" s="1" t="s">
        <v>41</v>
      </c>
    </row>
    <row r="59" spans="1:1">
      <c r="A59" s="1" t="s">
        <v>42</v>
      </c>
    </row>
    <row r="62" spans="1:4">
      <c r="A62" s="1" t="s">
        <v>43</v>
      </c>
      <c r="D62" s="1" t="s">
        <v>44</v>
      </c>
    </row>
    <row r="65" spans="1:4">
      <c r="A65" s="1" t="s">
        <v>45</v>
      </c>
      <c r="D65" s="1" t="s">
        <v>46</v>
      </c>
    </row>
    <row r="66" spans="1:4">
      <c r="A66" s="1" t="s">
        <v>47</v>
      </c>
      <c r="D66" s="1" t="s">
        <v>48</v>
      </c>
    </row>
    <row r="71" spans="1:5">
      <c r="A71" s="1" t="s">
        <v>378</v>
      </c>
      <c r="D71" s="1" t="s">
        <v>50</v>
      </c>
      <c r="E71" s="1" t="s">
        <v>51</v>
      </c>
    </row>
    <row r="72" spans="1:5">
      <c r="A72" s="1" t="s">
        <v>379</v>
      </c>
      <c r="E72" s="1" t="s">
        <v>53</v>
      </c>
    </row>
  </sheetData>
  <mergeCells count="28">
    <mergeCell ref="A4:B4"/>
    <mergeCell ref="A33:E33"/>
    <mergeCell ref="A35:E35"/>
    <mergeCell ref="A36:E36"/>
    <mergeCell ref="A21:A23"/>
    <mergeCell ref="A24:A26"/>
    <mergeCell ref="A27:A29"/>
    <mergeCell ref="A30:A32"/>
    <mergeCell ref="B21:B23"/>
    <mergeCell ref="B24:B26"/>
    <mergeCell ref="B27:B29"/>
    <mergeCell ref="B30:B32"/>
    <mergeCell ref="D21:D23"/>
    <mergeCell ref="D24:D26"/>
    <mergeCell ref="D27:D29"/>
    <mergeCell ref="D30:D32"/>
    <mergeCell ref="E21:E23"/>
    <mergeCell ref="E24:E26"/>
    <mergeCell ref="E27:E29"/>
    <mergeCell ref="E30:E32"/>
    <mergeCell ref="F21:F23"/>
    <mergeCell ref="F24:F26"/>
    <mergeCell ref="F27:F29"/>
    <mergeCell ref="F30:F32"/>
    <mergeCell ref="G21:G23"/>
    <mergeCell ref="G24:G26"/>
    <mergeCell ref="G27:G29"/>
    <mergeCell ref="G30:G32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3"/>
  <sheetViews>
    <sheetView workbookViewId="0">
      <selection activeCell="C27" sqref="C27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45706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380</v>
      </c>
      <c r="B7" s="26"/>
    </row>
    <row r="8" spans="1:2">
      <c r="A8" s="26" t="s">
        <v>381</v>
      </c>
      <c r="B8" s="26"/>
    </row>
    <row r="9" spans="1:2">
      <c r="A9" s="26"/>
      <c r="B9" s="26"/>
    </row>
    <row r="11" spans="1:1">
      <c r="A11" s="1" t="s">
        <v>1</v>
      </c>
    </row>
    <row r="13" spans="2:2">
      <c r="B13" s="1" t="s">
        <v>2</v>
      </c>
    </row>
    <row r="14" spans="2:2">
      <c r="B14" s="1" t="s">
        <v>3</v>
      </c>
    </row>
    <row r="17" spans="1:1">
      <c r="A17" s="1" t="s">
        <v>56</v>
      </c>
    </row>
    <row r="18" ht="15" spans="3:3">
      <c r="C18" s="24" t="s">
        <v>5</v>
      </c>
    </row>
    <row r="19" ht="25.5" customHeight="1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spans="1:7">
      <c r="A20" s="33">
        <v>1</v>
      </c>
      <c r="B20" s="33" t="s">
        <v>12</v>
      </c>
      <c r="C20" s="70" t="s">
        <v>17</v>
      </c>
      <c r="D20" s="71">
        <v>49995</v>
      </c>
      <c r="E20" s="37">
        <f>(D20*0.76)-4000</f>
        <v>33996.2</v>
      </c>
      <c r="F20" s="33" t="s">
        <v>14</v>
      </c>
      <c r="G20" s="72">
        <f>E20*A20</f>
        <v>33996.2</v>
      </c>
    </row>
    <row r="21" spans="1:7">
      <c r="A21" s="39"/>
      <c r="B21" s="39"/>
      <c r="C21" s="73" t="s">
        <v>18</v>
      </c>
      <c r="D21" s="74"/>
      <c r="E21" s="43"/>
      <c r="F21" s="39"/>
      <c r="G21" s="75"/>
    </row>
    <row r="22" ht="15" spans="1:7">
      <c r="A22" s="14"/>
      <c r="B22" s="14"/>
      <c r="C22" s="76" t="s">
        <v>19</v>
      </c>
      <c r="D22" s="13"/>
      <c r="E22" s="48"/>
      <c r="F22" s="14"/>
      <c r="G22" s="77"/>
    </row>
    <row r="23" s="2" customFormat="1" ht="15" spans="1:8">
      <c r="A23" s="4" t="s">
        <v>22</v>
      </c>
      <c r="B23" s="16"/>
      <c r="C23" s="16"/>
      <c r="D23" s="5"/>
      <c r="E23" s="6"/>
      <c r="F23" s="17" t="s">
        <v>14</v>
      </c>
      <c r="G23" s="8">
        <v>600</v>
      </c>
      <c r="H23" s="1"/>
    </row>
    <row r="24" ht="17.25" spans="1:7">
      <c r="A24" s="95" t="s">
        <v>20</v>
      </c>
      <c r="B24" s="96"/>
      <c r="C24" s="96"/>
      <c r="D24" s="97"/>
      <c r="E24" s="98"/>
      <c r="F24" s="99" t="s">
        <v>14</v>
      </c>
      <c r="G24" s="86">
        <f>SUM(G20:G23)</f>
        <v>34596.2</v>
      </c>
    </row>
    <row r="25" ht="16.5" spans="1:8">
      <c r="A25" s="87"/>
      <c r="B25" s="87"/>
      <c r="C25" s="87"/>
      <c r="D25" s="87"/>
      <c r="E25" s="87"/>
      <c r="F25" s="88"/>
      <c r="G25" s="89"/>
      <c r="H25" s="2"/>
    </row>
    <row r="26" ht="15" spans="3:3">
      <c r="C26" s="24" t="s">
        <v>24</v>
      </c>
    </row>
    <row r="27" ht="25.5" customHeight="1" spans="1:7">
      <c r="A27" s="66" t="s">
        <v>6</v>
      </c>
      <c r="B27" s="66" t="s">
        <v>7</v>
      </c>
      <c r="C27" s="66" t="s">
        <v>8</v>
      </c>
      <c r="D27" s="66" t="s">
        <v>9</v>
      </c>
      <c r="E27" s="67" t="s">
        <v>10</v>
      </c>
      <c r="F27" s="68"/>
      <c r="G27" s="69" t="s">
        <v>11</v>
      </c>
    </row>
    <row r="28" spans="1:7">
      <c r="A28" s="33">
        <v>1</v>
      </c>
      <c r="B28" s="33" t="s">
        <v>12</v>
      </c>
      <c r="C28" s="70" t="s">
        <v>28</v>
      </c>
      <c r="D28" s="71">
        <v>68995</v>
      </c>
      <c r="E28" s="37">
        <f>(D28*0.76)-7000</f>
        <v>45436.2</v>
      </c>
      <c r="F28" s="33" t="s">
        <v>14</v>
      </c>
      <c r="G28" s="72">
        <f>E28*A28</f>
        <v>45436.2</v>
      </c>
    </row>
    <row r="29" spans="1:7">
      <c r="A29" s="39"/>
      <c r="B29" s="39"/>
      <c r="C29" s="73" t="s">
        <v>26</v>
      </c>
      <c r="D29" s="74"/>
      <c r="E29" s="43"/>
      <c r="F29" s="39"/>
      <c r="G29" s="75"/>
    </row>
    <row r="30" ht="15" spans="1:7">
      <c r="A30" s="14"/>
      <c r="B30" s="14"/>
      <c r="C30" s="76" t="s">
        <v>29</v>
      </c>
      <c r="D30" s="13"/>
      <c r="E30" s="48"/>
      <c r="F30" s="14"/>
      <c r="G30" s="77"/>
    </row>
    <row r="31" s="2" customFormat="1" ht="15" spans="1:8">
      <c r="A31" s="4" t="s">
        <v>22</v>
      </c>
      <c r="B31" s="16"/>
      <c r="C31" s="16"/>
      <c r="D31" s="5"/>
      <c r="E31" s="6"/>
      <c r="F31" s="17" t="s">
        <v>14</v>
      </c>
      <c r="G31" s="8">
        <v>600</v>
      </c>
      <c r="H31" s="1"/>
    </row>
    <row r="32" ht="17.25" spans="1:7">
      <c r="A32" s="95" t="s">
        <v>20</v>
      </c>
      <c r="B32" s="96"/>
      <c r="C32" s="96"/>
      <c r="D32" s="97"/>
      <c r="E32" s="98"/>
      <c r="F32" s="99" t="s">
        <v>14</v>
      </c>
      <c r="G32" s="86">
        <f>SUM(G28:G31)</f>
        <v>46036.2</v>
      </c>
    </row>
    <row r="33" ht="16.5" spans="1:8">
      <c r="A33" s="87"/>
      <c r="B33" s="87"/>
      <c r="C33" s="87"/>
      <c r="D33" s="87"/>
      <c r="E33" s="87"/>
      <c r="F33" s="88"/>
      <c r="G33" s="89"/>
      <c r="H33" s="2"/>
    </row>
    <row r="34" spans="1:8">
      <c r="A34" s="1" t="s">
        <v>30</v>
      </c>
      <c r="H34" s="2"/>
    </row>
    <row r="35" spans="2:8">
      <c r="B35" s="1" t="s">
        <v>31</v>
      </c>
      <c r="H35" s="2"/>
    </row>
    <row r="36" spans="8:8">
      <c r="H36" s="2"/>
    </row>
    <row r="37" spans="1:8">
      <c r="A37" s="1" t="s">
        <v>57</v>
      </c>
      <c r="H37" s="2"/>
    </row>
    <row r="38" spans="2:8">
      <c r="B38" s="1" t="s">
        <v>58</v>
      </c>
      <c r="H38" s="2"/>
    </row>
    <row r="39" spans="2:8">
      <c r="B39" s="1" t="s">
        <v>59</v>
      </c>
      <c r="H39" s="2"/>
    </row>
    <row r="40" spans="2:8">
      <c r="B40" s="1" t="s">
        <v>60</v>
      </c>
      <c r="H40" s="2"/>
    </row>
    <row r="41" spans="8:8">
      <c r="H41" s="2"/>
    </row>
    <row r="42" spans="1:1">
      <c r="A42" s="1" t="s">
        <v>32</v>
      </c>
    </row>
    <row r="43" customFormat="1" ht="15" spans="1:8">
      <c r="A43" s="2"/>
      <c r="B43" s="1" t="s">
        <v>33</v>
      </c>
      <c r="H43" s="1"/>
    </row>
    <row r="45" spans="1:1">
      <c r="A45" s="1" t="s">
        <v>34</v>
      </c>
    </row>
    <row r="46" spans="2:2">
      <c r="B46" s="1" t="s">
        <v>35</v>
      </c>
    </row>
    <row r="48" spans="2:2">
      <c r="B48" s="1" t="s">
        <v>38</v>
      </c>
    </row>
    <row r="50" spans="2:2">
      <c r="B50" s="1" t="s">
        <v>39</v>
      </c>
    </row>
    <row r="56" spans="1:1">
      <c r="A56" s="1" t="s">
        <v>40</v>
      </c>
    </row>
    <row r="59" spans="1:1">
      <c r="A59" s="1" t="s">
        <v>41</v>
      </c>
    </row>
    <row r="60" spans="1:1">
      <c r="A60" s="1" t="s">
        <v>42</v>
      </c>
    </row>
    <row r="63" spans="1:4">
      <c r="A63" s="1" t="s">
        <v>43</v>
      </c>
      <c r="D63" s="1" t="s">
        <v>44</v>
      </c>
    </row>
    <row r="66" spans="1:4">
      <c r="A66" s="1" t="s">
        <v>45</v>
      </c>
      <c r="D66" s="1" t="s">
        <v>46</v>
      </c>
    </row>
    <row r="67" spans="1:4">
      <c r="A67" s="1" t="s">
        <v>47</v>
      </c>
      <c r="D67" s="1" t="s">
        <v>48</v>
      </c>
    </row>
    <row r="72" spans="1:5">
      <c r="A72" s="1" t="s">
        <v>382</v>
      </c>
      <c r="D72" s="1" t="s">
        <v>50</v>
      </c>
      <c r="E72" s="1" t="s">
        <v>51</v>
      </c>
    </row>
    <row r="73" spans="1:5">
      <c r="A73" s="1" t="s">
        <v>224</v>
      </c>
      <c r="E73" s="1" t="s">
        <v>53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3"/>
  <sheetViews>
    <sheetView zoomScaleSheetLayoutView="60" topLeftCell="A7" workbookViewId="0">
      <selection activeCell="A4" sqref="A4:B4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8.4285714285714" style="23" customWidth="1"/>
    <col min="4" max="4" width="12.552380952381" style="23" customWidth="1"/>
    <col min="5" max="5" width="16.104761904761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6">
        <v>45691</v>
      </c>
      <c r="B4" s="26"/>
    </row>
    <row r="5" spans="1:2">
      <c r="A5" s="27"/>
      <c r="B5" s="27"/>
    </row>
    <row r="6" spans="1:2">
      <c r="A6" s="27"/>
      <c r="B6" s="27"/>
    </row>
    <row r="7" spans="1:2">
      <c r="A7" s="27" t="s">
        <v>104</v>
      </c>
      <c r="B7" s="27"/>
    </row>
    <row r="8" spans="1:1">
      <c r="A8" s="27" t="s">
        <v>105</v>
      </c>
    </row>
    <row r="9" spans="1:1">
      <c r="A9" s="27" t="s">
        <v>106</v>
      </c>
    </row>
    <row r="10" spans="1:1">
      <c r="A10" s="27" t="s">
        <v>107</v>
      </c>
    </row>
    <row r="13" spans="1:1">
      <c r="A13" s="23" t="s">
        <v>1</v>
      </c>
    </row>
    <row r="15" spans="2:2">
      <c r="B15" s="23" t="s">
        <v>2</v>
      </c>
    </row>
    <row r="16" spans="2:2">
      <c r="B16" s="23" t="s">
        <v>3</v>
      </c>
    </row>
    <row r="19" spans="1:1">
      <c r="A19" s="23" t="s">
        <v>4</v>
      </c>
    </row>
    <row r="20" ht="15" spans="3:3">
      <c r="C20" s="28" t="s">
        <v>108</v>
      </c>
    </row>
    <row r="21" ht="25.5" customHeight="1" spans="1:7">
      <c r="A21" s="29" t="s">
        <v>6</v>
      </c>
      <c r="B21" s="29" t="s">
        <v>7</v>
      </c>
      <c r="C21" s="29" t="s">
        <v>8</v>
      </c>
      <c r="D21" s="29" t="s">
        <v>9</v>
      </c>
      <c r="E21" s="30" t="s">
        <v>10</v>
      </c>
      <c r="F21" s="31"/>
      <c r="G21" s="32" t="s">
        <v>11</v>
      </c>
    </row>
    <row r="22" spans="1:7">
      <c r="A22" s="33">
        <v>1</v>
      </c>
      <c r="B22" s="33" t="s">
        <v>12</v>
      </c>
      <c r="C22" s="70" t="s">
        <v>109</v>
      </c>
      <c r="D22" s="71">
        <v>80495</v>
      </c>
      <c r="E22" s="37">
        <f>(D22*0.78)-2500</f>
        <v>60286.1</v>
      </c>
      <c r="F22" s="33" t="s">
        <v>14</v>
      </c>
      <c r="G22" s="72">
        <f>E22*A22</f>
        <v>60286.1</v>
      </c>
    </row>
    <row r="23" spans="1:7">
      <c r="A23" s="39"/>
      <c r="B23" s="39"/>
      <c r="C23" s="73" t="s">
        <v>110</v>
      </c>
      <c r="D23" s="74"/>
      <c r="E23" s="43"/>
      <c r="F23" s="39"/>
      <c r="G23" s="75"/>
    </row>
    <row r="24" ht="15" spans="1:7">
      <c r="A24" s="14"/>
      <c r="B24" s="14"/>
      <c r="C24" s="76" t="s">
        <v>111</v>
      </c>
      <c r="D24" s="13"/>
      <c r="E24" s="48"/>
      <c r="F24" s="14"/>
      <c r="G24" s="77"/>
    </row>
    <row r="25" customFormat="1" ht="15" spans="1:7">
      <c r="A25" s="33">
        <v>1</v>
      </c>
      <c r="B25" s="33" t="s">
        <v>12</v>
      </c>
      <c r="C25" s="70" t="s">
        <v>70</v>
      </c>
      <c r="D25" s="71">
        <v>32995</v>
      </c>
      <c r="E25" s="37">
        <f>(D25*0.78)-4000</f>
        <v>21736.1</v>
      </c>
      <c r="F25" s="33" t="s">
        <v>14</v>
      </c>
      <c r="G25" s="72">
        <f>E25*A25</f>
        <v>21736.1</v>
      </c>
    </row>
    <row r="26" customFormat="1" ht="15" spans="1:7">
      <c r="A26" s="39"/>
      <c r="B26" s="39"/>
      <c r="C26" s="73" t="s">
        <v>15</v>
      </c>
      <c r="D26" s="74"/>
      <c r="E26" s="43"/>
      <c r="F26" s="39"/>
      <c r="G26" s="75"/>
    </row>
    <row r="27" customFormat="1" ht="15.75" spans="1:7">
      <c r="A27" s="14"/>
      <c r="B27" s="14"/>
      <c r="C27" s="76" t="s">
        <v>71</v>
      </c>
      <c r="D27" s="13"/>
      <c r="E27" s="48"/>
      <c r="F27" s="14"/>
      <c r="G27" s="77"/>
    </row>
    <row r="28" customFormat="1" ht="15" spans="1:7">
      <c r="A28" s="33">
        <v>1</v>
      </c>
      <c r="B28" s="33" t="s">
        <v>12</v>
      </c>
      <c r="C28" s="70" t="s">
        <v>68</v>
      </c>
      <c r="D28" s="71">
        <v>29995</v>
      </c>
      <c r="E28" s="37">
        <f>(D28*0.78)-4000</f>
        <v>19396.1</v>
      </c>
      <c r="F28" s="33" t="s">
        <v>14</v>
      </c>
      <c r="G28" s="72">
        <f>E28*A28</f>
        <v>19396.1</v>
      </c>
    </row>
    <row r="29" customFormat="1" ht="15" spans="1:7">
      <c r="A29" s="39"/>
      <c r="B29" s="39"/>
      <c r="C29" s="73" t="s">
        <v>15</v>
      </c>
      <c r="D29" s="74"/>
      <c r="E29" s="43"/>
      <c r="F29" s="39"/>
      <c r="G29" s="75"/>
    </row>
    <row r="30" customFormat="1" ht="15.75" spans="1:7">
      <c r="A30" s="14"/>
      <c r="B30" s="14"/>
      <c r="C30" s="76" t="s">
        <v>69</v>
      </c>
      <c r="D30" s="13"/>
      <c r="E30" s="48"/>
      <c r="F30" s="14"/>
      <c r="G30" s="77"/>
    </row>
    <row r="31" s="23" customFormat="1" ht="17.25" spans="1:7">
      <c r="A31" s="56" t="s">
        <v>20</v>
      </c>
      <c r="B31" s="57"/>
      <c r="C31" s="57"/>
      <c r="D31" s="58"/>
      <c r="E31" s="59"/>
      <c r="F31" s="60" t="s">
        <v>14</v>
      </c>
      <c r="G31" s="61">
        <f>SUM(G22:G30)</f>
        <v>101418.3</v>
      </c>
    </row>
    <row r="32" s="23" customFormat="1" ht="15" spans="1:7">
      <c r="A32" s="78" t="s">
        <v>21</v>
      </c>
      <c r="B32" s="79"/>
      <c r="C32" s="80"/>
      <c r="D32" s="81"/>
      <c r="E32" s="82"/>
      <c r="F32" s="83" t="s">
        <v>14</v>
      </c>
      <c r="G32" s="84">
        <v>104495</v>
      </c>
    </row>
    <row r="33" s="23" customFormat="1" ht="15" spans="1:7">
      <c r="A33" s="50" t="s">
        <v>22</v>
      </c>
      <c r="B33" s="51"/>
      <c r="C33" s="51"/>
      <c r="D33" s="52"/>
      <c r="E33" s="53"/>
      <c r="F33" s="54" t="s">
        <v>14</v>
      </c>
      <c r="G33" s="55">
        <v>1000</v>
      </c>
    </row>
    <row r="34" s="23" customFormat="1" ht="17.25" spans="1:7">
      <c r="A34" s="56" t="s">
        <v>23</v>
      </c>
      <c r="B34" s="57"/>
      <c r="C34" s="57"/>
      <c r="D34" s="58"/>
      <c r="E34" s="59"/>
      <c r="F34" s="120" t="s">
        <v>14</v>
      </c>
      <c r="G34" s="61">
        <f>SUM(G31:G33)</f>
        <v>206913.3</v>
      </c>
    </row>
    <row r="35" spans="1:7">
      <c r="A35" s="91"/>
      <c r="B35" s="91"/>
      <c r="C35" s="91"/>
      <c r="D35" s="91"/>
      <c r="E35" s="91"/>
      <c r="F35" s="92"/>
      <c r="G35" s="93"/>
    </row>
    <row r="36" spans="1:1">
      <c r="A36" s="23" t="s">
        <v>30</v>
      </c>
    </row>
    <row r="37" spans="2:2">
      <c r="B37" s="23" t="s">
        <v>31</v>
      </c>
    </row>
    <row r="39" spans="1:1">
      <c r="A39" s="23" t="s">
        <v>32</v>
      </c>
    </row>
    <row r="40" customFormat="1" ht="15" spans="1:2">
      <c r="A40" s="23"/>
      <c r="B40" s="1" t="s">
        <v>112</v>
      </c>
    </row>
    <row r="41" s="23" customFormat="1" spans="2:2">
      <c r="B41" s="1" t="s">
        <v>33</v>
      </c>
    </row>
    <row r="42" s="25" customFormat="1"/>
    <row r="43" s="1" customFormat="1" spans="1:1">
      <c r="A43" s="1" t="s">
        <v>113</v>
      </c>
    </row>
    <row r="44" s="1" customFormat="1" spans="2:2">
      <c r="B44" s="1" t="s">
        <v>114</v>
      </c>
    </row>
    <row r="45" spans="2:2">
      <c r="B45" s="23" t="s">
        <v>35</v>
      </c>
    </row>
    <row r="46" spans="2:2">
      <c r="B46" s="24" t="s">
        <v>36</v>
      </c>
    </row>
    <row r="47" spans="2:2">
      <c r="B47" s="24" t="s">
        <v>37</v>
      </c>
    </row>
    <row r="49" spans="2:2">
      <c r="B49" s="23" t="s">
        <v>38</v>
      </c>
    </row>
    <row r="51" spans="2:2">
      <c r="B51" s="23" t="s">
        <v>39</v>
      </c>
    </row>
    <row r="54" spans="2:2">
      <c r="B54" s="28"/>
    </row>
    <row r="56" spans="1:1">
      <c r="A56" s="23" t="s">
        <v>40</v>
      </c>
    </row>
    <row r="59" spans="1:1">
      <c r="A59" s="23" t="s">
        <v>41</v>
      </c>
    </row>
    <row r="60" spans="1:1">
      <c r="A60" s="23" t="s">
        <v>42</v>
      </c>
    </row>
    <row r="63" spans="1:4">
      <c r="A63" s="23" t="s">
        <v>43</v>
      </c>
      <c r="D63" s="23" t="s">
        <v>44</v>
      </c>
    </row>
    <row r="66" spans="1:4">
      <c r="A66" s="23" t="s">
        <v>45</v>
      </c>
      <c r="D66" s="23" t="s">
        <v>46</v>
      </c>
    </row>
    <row r="67" spans="1:4">
      <c r="A67" s="23" t="s">
        <v>47</v>
      </c>
      <c r="D67" s="23" t="s">
        <v>48</v>
      </c>
    </row>
    <row r="72" spans="1:5">
      <c r="A72" s="1" t="s">
        <v>115</v>
      </c>
      <c r="D72" s="23" t="s">
        <v>50</v>
      </c>
      <c r="E72" s="23" t="s">
        <v>51</v>
      </c>
    </row>
    <row r="73" spans="1:5">
      <c r="A73" s="23" t="s">
        <v>116</v>
      </c>
      <c r="E73" s="23" t="s">
        <v>53</v>
      </c>
    </row>
  </sheetData>
  <mergeCells count="22">
    <mergeCell ref="A4:B4"/>
    <mergeCell ref="A31:E31"/>
    <mergeCell ref="A33:E33"/>
    <mergeCell ref="A34:E34"/>
    <mergeCell ref="A22:A24"/>
    <mergeCell ref="A25:A27"/>
    <mergeCell ref="A28:A30"/>
    <mergeCell ref="B22:B24"/>
    <mergeCell ref="B25:B27"/>
    <mergeCell ref="B28:B30"/>
    <mergeCell ref="D22:D24"/>
    <mergeCell ref="D25:D27"/>
    <mergeCell ref="D28:D30"/>
    <mergeCell ref="E22:E24"/>
    <mergeCell ref="E25:E27"/>
    <mergeCell ref="E28:E30"/>
    <mergeCell ref="F22:F24"/>
    <mergeCell ref="F25:F27"/>
    <mergeCell ref="F28:F30"/>
    <mergeCell ref="G22:G24"/>
    <mergeCell ref="G25:G27"/>
    <mergeCell ref="G28:G30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21" workbookViewId="0">
      <selection activeCell="A36" sqref="$A36:$XFD3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8.1428571428571" style="1" customWidth="1"/>
    <col min="4" max="4" width="12.5714285714286" style="1" customWidth="1"/>
    <col min="5" max="5" width="16.1428571428571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45706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221</v>
      </c>
      <c r="B7" s="26"/>
    </row>
    <row r="8" spans="1:2">
      <c r="A8" s="1" t="s">
        <v>222</v>
      </c>
      <c r="B8" s="26"/>
    </row>
    <row r="11" spans="1:1">
      <c r="A11" s="1" t="s">
        <v>1</v>
      </c>
    </row>
    <row r="13" spans="2:2">
      <c r="B13" s="1" t="s">
        <v>2</v>
      </c>
    </row>
    <row r="14" spans="2:2">
      <c r="B14" s="1" t="s">
        <v>3</v>
      </c>
    </row>
    <row r="16" spans="1:1">
      <c r="A16" s="1" t="s">
        <v>56</v>
      </c>
    </row>
    <row r="17" ht="15" spans="3:3">
      <c r="C17" s="24"/>
    </row>
    <row r="18" ht="25.5" customHeight="1" spans="1:7">
      <c r="A18" s="66" t="s">
        <v>6</v>
      </c>
      <c r="B18" s="66" t="s">
        <v>7</v>
      </c>
      <c r="C18" s="66" t="s">
        <v>8</v>
      </c>
      <c r="D18" s="66" t="s">
        <v>9</v>
      </c>
      <c r="E18" s="67" t="s">
        <v>10</v>
      </c>
      <c r="F18" s="68"/>
      <c r="G18" s="69" t="s">
        <v>11</v>
      </c>
    </row>
    <row r="19" spans="1:7">
      <c r="A19" s="33">
        <v>1</v>
      </c>
      <c r="B19" s="33" t="s">
        <v>12</v>
      </c>
      <c r="C19" s="70" t="s">
        <v>383</v>
      </c>
      <c r="D19" s="71">
        <v>165995</v>
      </c>
      <c r="E19" s="37">
        <f>(D19*0.76)</f>
        <v>126156.2</v>
      </c>
      <c r="F19" s="33" t="s">
        <v>14</v>
      </c>
      <c r="G19" s="72">
        <f>E19*A19</f>
        <v>126156.2</v>
      </c>
    </row>
    <row r="20" spans="1:7">
      <c r="A20" s="39"/>
      <c r="B20" s="39"/>
      <c r="C20" s="73" t="s">
        <v>110</v>
      </c>
      <c r="D20" s="74"/>
      <c r="E20" s="43"/>
      <c r="F20" s="39"/>
      <c r="G20" s="75"/>
    </row>
    <row r="21" ht="15" spans="1:7">
      <c r="A21" s="14"/>
      <c r="B21" s="14"/>
      <c r="C21" s="76" t="s">
        <v>384</v>
      </c>
      <c r="D21" s="13"/>
      <c r="E21" s="48"/>
      <c r="F21" s="14"/>
      <c r="G21" s="77"/>
    </row>
    <row r="22" ht="15" spans="1:7">
      <c r="A22" s="4" t="s">
        <v>22</v>
      </c>
      <c r="B22" s="16"/>
      <c r="C22" s="16"/>
      <c r="D22" s="5"/>
      <c r="E22" s="6"/>
      <c r="F22" s="17" t="s">
        <v>14</v>
      </c>
      <c r="G22" s="8">
        <v>600</v>
      </c>
    </row>
    <row r="23" ht="17.25" spans="1:7">
      <c r="A23" s="95" t="s">
        <v>20</v>
      </c>
      <c r="B23" s="96"/>
      <c r="C23" s="96"/>
      <c r="D23" s="97"/>
      <c r="E23" s="98"/>
      <c r="F23" s="85" t="s">
        <v>14</v>
      </c>
      <c r="G23" s="86">
        <f>SUM(G19:G22)</f>
        <v>126756.2</v>
      </c>
    </row>
    <row r="24" ht="16.5" spans="1:7">
      <c r="A24" s="87"/>
      <c r="B24" s="87"/>
      <c r="C24" s="87"/>
      <c r="D24" s="87"/>
      <c r="E24" s="87"/>
      <c r="F24" s="88"/>
      <c r="G24" s="89"/>
    </row>
    <row r="25" spans="1:1">
      <c r="A25" s="1" t="s">
        <v>30</v>
      </c>
    </row>
    <row r="26" spans="2:2">
      <c r="B26" s="1" t="s">
        <v>31</v>
      </c>
    </row>
    <row r="28" spans="1:1">
      <c r="A28" s="1" t="s">
        <v>57</v>
      </c>
    </row>
    <row r="29" s="2" customFormat="1" spans="2:2">
      <c r="B29" s="18" t="s">
        <v>284</v>
      </c>
    </row>
    <row r="30" s="2" customFormat="1" spans="2:2">
      <c r="B30" s="19" t="s">
        <v>285</v>
      </c>
    </row>
    <row r="31" s="2" customFormat="1" spans="2:2">
      <c r="B31" s="19" t="s">
        <v>286</v>
      </c>
    </row>
    <row r="32" s="2" customFormat="1" spans="2:2">
      <c r="B32" s="1"/>
    </row>
    <row r="33" spans="1:1">
      <c r="A33" s="1" t="s">
        <v>32</v>
      </c>
    </row>
    <row r="34" s="2" customFormat="1" spans="2:2">
      <c r="B34" s="1" t="s">
        <v>112</v>
      </c>
    </row>
    <row r="35" s="2" customFormat="1"/>
    <row r="36" spans="1:1">
      <c r="A36" s="1" t="s">
        <v>34</v>
      </c>
    </row>
    <row r="37" spans="2:2">
      <c r="B37" s="1" t="s">
        <v>35</v>
      </c>
    </row>
    <row r="39" spans="2:2">
      <c r="B39" s="1" t="s">
        <v>38</v>
      </c>
    </row>
    <row r="41" spans="2:2">
      <c r="B41" s="1" t="s">
        <v>39</v>
      </c>
    </row>
    <row r="48" spans="1:1">
      <c r="A48" s="1" t="s">
        <v>40</v>
      </c>
    </row>
    <row r="51" spans="1:1">
      <c r="A51" s="1" t="s">
        <v>41</v>
      </c>
    </row>
    <row r="52" spans="1:1">
      <c r="A52" s="1" t="s">
        <v>42</v>
      </c>
    </row>
    <row r="55" spans="1:4">
      <c r="A55" s="1" t="s">
        <v>43</v>
      </c>
      <c r="D55" s="1" t="s">
        <v>44</v>
      </c>
    </row>
    <row r="58" spans="1:4">
      <c r="A58" s="1" t="s">
        <v>45</v>
      </c>
      <c r="D58" s="1" t="s">
        <v>46</v>
      </c>
    </row>
    <row r="59" spans="1:4">
      <c r="A59" s="1" t="s">
        <v>47</v>
      </c>
      <c r="D59" s="1" t="s">
        <v>48</v>
      </c>
    </row>
    <row r="64" spans="1:5">
      <c r="A64" s="1" t="s">
        <v>385</v>
      </c>
      <c r="D64" s="1" t="s">
        <v>50</v>
      </c>
      <c r="E64" s="1" t="s">
        <v>51</v>
      </c>
    </row>
    <row r="65" spans="1:5">
      <c r="A65" s="1" t="s">
        <v>265</v>
      </c>
      <c r="E65" s="1" t="s">
        <v>53</v>
      </c>
    </row>
  </sheetData>
  <mergeCells count="9">
    <mergeCell ref="A4:B4"/>
    <mergeCell ref="A22:E22"/>
    <mergeCell ref="A23:E23"/>
    <mergeCell ref="A19:A21"/>
    <mergeCell ref="B19:B21"/>
    <mergeCell ref="D19:D21"/>
    <mergeCell ref="E19:E21"/>
    <mergeCell ref="F19:F21"/>
    <mergeCell ref="G19:G21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4"/>
  <sheetViews>
    <sheetView workbookViewId="0">
      <selection activeCell="A63" sqref="A63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6">
        <v>45706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386</v>
      </c>
    </row>
    <row r="8" spans="1:1">
      <c r="A8" s="1" t="s">
        <v>387</v>
      </c>
    </row>
    <row r="9" spans="1:1">
      <c r="A9" s="1" t="s">
        <v>388</v>
      </c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7" spans="1:1">
      <c r="A17" s="1" t="s">
        <v>56</v>
      </c>
    </row>
    <row r="18" ht="15" spans="3:3">
      <c r="C18" s="24"/>
    </row>
    <row r="19" ht="25.5" customHeight="1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spans="1:7">
      <c r="A20" s="33">
        <v>2</v>
      </c>
      <c r="B20" s="33" t="s">
        <v>12</v>
      </c>
      <c r="C20" s="70" t="s">
        <v>281</v>
      </c>
      <c r="D20" s="71">
        <v>113195</v>
      </c>
      <c r="E20" s="37">
        <f>(D20*0.76)-7000</f>
        <v>79028.2</v>
      </c>
      <c r="F20" s="33" t="s">
        <v>14</v>
      </c>
      <c r="G20" s="72">
        <f>E20*A20</f>
        <v>158056.4</v>
      </c>
    </row>
    <row r="21" spans="1:7">
      <c r="A21" s="39"/>
      <c r="B21" s="39"/>
      <c r="C21" s="73" t="s">
        <v>110</v>
      </c>
      <c r="D21" s="74"/>
      <c r="E21" s="43"/>
      <c r="F21" s="39"/>
      <c r="G21" s="75"/>
    </row>
    <row r="22" ht="15" spans="1:7">
      <c r="A22" s="14"/>
      <c r="B22" s="14"/>
      <c r="C22" s="76" t="s">
        <v>282</v>
      </c>
      <c r="D22" s="13"/>
      <c r="E22" s="48"/>
      <c r="F22" s="14"/>
      <c r="G22" s="77"/>
    </row>
    <row r="23" s="23" customFormat="1" ht="17.25" spans="1:7">
      <c r="A23" s="56" t="s">
        <v>20</v>
      </c>
      <c r="B23" s="57"/>
      <c r="C23" s="57"/>
      <c r="D23" s="58"/>
      <c r="E23" s="59"/>
      <c r="F23" s="60" t="s">
        <v>14</v>
      </c>
      <c r="G23" s="61">
        <f>SUM(G20:G22)</f>
        <v>158056.4</v>
      </c>
    </row>
    <row r="24" ht="16.5" spans="1:7">
      <c r="A24" s="87"/>
      <c r="B24" s="87"/>
      <c r="C24" s="87"/>
      <c r="D24" s="87"/>
      <c r="E24" s="87"/>
      <c r="F24" s="88"/>
      <c r="G24" s="89"/>
    </row>
    <row r="25" spans="1:1">
      <c r="A25" s="1" t="s">
        <v>30</v>
      </c>
    </row>
    <row r="26" spans="2:2">
      <c r="B26" s="1" t="s">
        <v>31</v>
      </c>
    </row>
    <row r="27" customFormat="1" ht="15" spans="2:2">
      <c r="B27" s="1"/>
    </row>
    <row r="28" customFormat="1" ht="15" spans="1:2">
      <c r="A28" s="1" t="s">
        <v>57</v>
      </c>
      <c r="B28" s="1"/>
    </row>
    <row r="29" customFormat="1" ht="15" spans="2:2">
      <c r="B29" s="18" t="s">
        <v>284</v>
      </c>
    </row>
    <row r="30" customFormat="1" ht="15" spans="2:2">
      <c r="B30" s="19" t="s">
        <v>285</v>
      </c>
    </row>
    <row r="31" customFormat="1" ht="15" spans="2:2">
      <c r="B31" s="19" t="s">
        <v>286</v>
      </c>
    </row>
    <row r="32" customFormat="1" ht="15" spans="2:2">
      <c r="B32" s="1"/>
    </row>
    <row r="33" spans="1:1">
      <c r="A33" s="1" t="s">
        <v>32</v>
      </c>
    </row>
    <row r="34" spans="2:2">
      <c r="B34" s="1" t="s">
        <v>112</v>
      </c>
    </row>
    <row r="35" s="2" customFormat="1" spans="2:2">
      <c r="B35" s="1"/>
    </row>
    <row r="36" s="1" customFormat="1" spans="1:2">
      <c r="A36" s="1" t="s">
        <v>113</v>
      </c>
      <c r="B36" s="1" t="s">
        <v>114</v>
      </c>
    </row>
    <row r="37" s="1" customFormat="1" spans="2:2">
      <c r="B37" s="1" t="s">
        <v>35</v>
      </c>
    </row>
    <row r="38" s="2" customFormat="1" spans="2:2">
      <c r="B38" s="24"/>
    </row>
    <row r="39" spans="2:2">
      <c r="B39" s="1" t="s">
        <v>38</v>
      </c>
    </row>
    <row r="41" spans="2:2">
      <c r="B41" s="1" t="s">
        <v>39</v>
      </c>
    </row>
    <row r="47" spans="1:1">
      <c r="A47" s="1" t="s">
        <v>40</v>
      </c>
    </row>
    <row r="50" spans="1:1">
      <c r="A50" s="1" t="s">
        <v>41</v>
      </c>
    </row>
    <row r="51" spans="1:1">
      <c r="A51" s="1" t="s">
        <v>42</v>
      </c>
    </row>
    <row r="54" spans="1:4">
      <c r="A54" s="1" t="s">
        <v>101</v>
      </c>
      <c r="D54" s="1" t="s">
        <v>44</v>
      </c>
    </row>
    <row r="57" spans="1:4">
      <c r="A57" s="1" t="s">
        <v>45</v>
      </c>
      <c r="D57" s="1" t="s">
        <v>46</v>
      </c>
    </row>
    <row r="58" spans="1:4">
      <c r="A58" s="1" t="s">
        <v>47</v>
      </c>
      <c r="D58" s="1" t="s">
        <v>48</v>
      </c>
    </row>
    <row r="63" spans="1:5">
      <c r="A63" s="1" t="s">
        <v>389</v>
      </c>
      <c r="D63" s="1" t="s">
        <v>50</v>
      </c>
      <c r="E63" s="1" t="s">
        <v>51</v>
      </c>
    </row>
    <row r="64" spans="1:5">
      <c r="A64" s="1" t="s">
        <v>303</v>
      </c>
      <c r="E64" s="1" t="s">
        <v>53</v>
      </c>
    </row>
  </sheetData>
  <mergeCells count="8">
    <mergeCell ref="A4:B4"/>
    <mergeCell ref="A23:E23"/>
    <mergeCell ref="A20:A22"/>
    <mergeCell ref="B20:B22"/>
    <mergeCell ref="D20:D22"/>
    <mergeCell ref="E20:E22"/>
    <mergeCell ref="F20:F22"/>
    <mergeCell ref="G20:G22"/>
  </mergeCells>
  <pageMargins left="0.393055555555556" right="0.17" top="0.865972222222222" bottom="0.590277777777778" header="0.5" footer="0.196527777777778"/>
  <pageSetup paperSize="1" scale="75" orientation="portrait" horizontalDpi="120" verticalDpi="72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6"/>
  <sheetViews>
    <sheetView topLeftCell="A16" workbookViewId="0">
      <selection activeCell="C16" sqref="C16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8.1047619047619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3.4380952380952" style="1" customWidth="1"/>
    <col min="8" max="16384" width="9.1047619047619" style="1"/>
  </cols>
  <sheetData>
    <row r="4" spans="1:2">
      <c r="A4" s="26">
        <v>45707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390</v>
      </c>
    </row>
    <row r="8" spans="1:1">
      <c r="A8" s="1" t="s">
        <v>391</v>
      </c>
    </row>
    <row r="9" spans="1:1">
      <c r="A9" s="1" t="s">
        <v>392</v>
      </c>
    </row>
    <row r="10" spans="1:1">
      <c r="A10" s="1" t="s">
        <v>393</v>
      </c>
    </row>
    <row r="13" spans="1:1">
      <c r="A13" s="1" t="s">
        <v>1</v>
      </c>
    </row>
    <row r="15" spans="2:2">
      <c r="B15" s="1" t="s">
        <v>2</v>
      </c>
    </row>
    <row r="16" spans="2:2">
      <c r="B16" s="1" t="s">
        <v>3</v>
      </c>
    </row>
    <row r="18" spans="1:1">
      <c r="A18" s="1" t="s">
        <v>56</v>
      </c>
    </row>
    <row r="19" ht="15" spans="3:3">
      <c r="C19" s="24" t="s">
        <v>394</v>
      </c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customFormat="1" ht="15" spans="1:7">
      <c r="A21" s="101">
        <v>1</v>
      </c>
      <c r="B21" s="101" t="s">
        <v>12</v>
      </c>
      <c r="C21" s="102" t="s">
        <v>395</v>
      </c>
      <c r="D21" s="103">
        <v>126495</v>
      </c>
      <c r="E21" s="104">
        <f>(D21*0.76)-7000</f>
        <v>89136.2</v>
      </c>
      <c r="F21" s="101" t="s">
        <v>14</v>
      </c>
      <c r="G21" s="105">
        <f>E21*A21</f>
        <v>89136.2</v>
      </c>
    </row>
    <row r="22" customFormat="1" ht="15" spans="1:7">
      <c r="A22" s="106"/>
      <c r="B22" s="106"/>
      <c r="C22" s="107" t="s">
        <v>296</v>
      </c>
      <c r="D22" s="108"/>
      <c r="E22" s="109"/>
      <c r="F22" s="106"/>
      <c r="G22" s="110"/>
    </row>
    <row r="23" customFormat="1" ht="15.75" spans="1:7">
      <c r="A23" s="83"/>
      <c r="B23" s="83"/>
      <c r="C23" s="111" t="s">
        <v>396</v>
      </c>
      <c r="D23" s="82"/>
      <c r="E23" s="112"/>
      <c r="F23" s="83"/>
      <c r="G23" s="113"/>
    </row>
    <row r="24" ht="15" spans="1:7">
      <c r="A24" s="4" t="s">
        <v>22</v>
      </c>
      <c r="B24" s="16"/>
      <c r="C24" s="16"/>
      <c r="D24" s="5"/>
      <c r="E24" s="6"/>
      <c r="F24" s="17" t="s">
        <v>14</v>
      </c>
      <c r="G24" s="8">
        <v>600</v>
      </c>
    </row>
    <row r="25" ht="17.25" spans="1:7">
      <c r="A25" s="95" t="s">
        <v>20</v>
      </c>
      <c r="B25" s="96"/>
      <c r="C25" s="96"/>
      <c r="D25" s="97"/>
      <c r="E25" s="98"/>
      <c r="F25" s="85" t="s">
        <v>14</v>
      </c>
      <c r="G25" s="86">
        <f>SUM(G21:G24)</f>
        <v>89736.2</v>
      </c>
    </row>
    <row r="26" ht="16.5" spans="1:7">
      <c r="A26" s="87"/>
      <c r="B26" s="87"/>
      <c r="C26" s="87"/>
      <c r="D26" s="87"/>
      <c r="E26" s="87"/>
      <c r="F26" s="88"/>
      <c r="G26" s="89"/>
    </row>
    <row r="27" ht="15" spans="3:3">
      <c r="C27" s="24" t="s">
        <v>397</v>
      </c>
    </row>
    <row r="28" ht="25.5" customHeight="1" spans="1:7">
      <c r="A28" s="66" t="s">
        <v>6</v>
      </c>
      <c r="B28" s="66" t="s">
        <v>7</v>
      </c>
      <c r="C28" s="66" t="s">
        <v>8</v>
      </c>
      <c r="D28" s="66" t="s">
        <v>9</v>
      </c>
      <c r="E28" s="67" t="s">
        <v>10</v>
      </c>
      <c r="F28" s="68"/>
      <c r="G28" s="69" t="s">
        <v>11</v>
      </c>
    </row>
    <row r="29" customFormat="1" ht="15" spans="1:7">
      <c r="A29" s="33">
        <v>1</v>
      </c>
      <c r="B29" s="33" t="s">
        <v>12</v>
      </c>
      <c r="C29" s="70" t="s">
        <v>295</v>
      </c>
      <c r="D29" s="71">
        <v>117995</v>
      </c>
      <c r="E29" s="37">
        <f>(D29*0.76)</f>
        <v>89676.2</v>
      </c>
      <c r="F29" s="33" t="s">
        <v>14</v>
      </c>
      <c r="G29" s="72">
        <f>E29*A29</f>
        <v>89676.2</v>
      </c>
    </row>
    <row r="30" customFormat="1" ht="15" spans="1:7">
      <c r="A30" s="39"/>
      <c r="B30" s="39"/>
      <c r="C30" s="73" t="s">
        <v>296</v>
      </c>
      <c r="D30" s="74"/>
      <c r="E30" s="43"/>
      <c r="F30" s="39"/>
      <c r="G30" s="75"/>
    </row>
    <row r="31" customFormat="1" ht="15.75" spans="1:7">
      <c r="A31" s="14"/>
      <c r="B31" s="14"/>
      <c r="C31" s="76" t="s">
        <v>297</v>
      </c>
      <c r="D31" s="13"/>
      <c r="E31" s="48"/>
      <c r="F31" s="14"/>
      <c r="G31" s="77"/>
    </row>
    <row r="32" customFormat="1" ht="15" spans="1:7">
      <c r="A32" s="33">
        <v>1</v>
      </c>
      <c r="B32" s="33" t="s">
        <v>12</v>
      </c>
      <c r="C32" s="70" t="s">
        <v>335</v>
      </c>
      <c r="D32" s="71">
        <v>151995</v>
      </c>
      <c r="E32" s="37">
        <f>(D32*0.76)</f>
        <v>115516.2</v>
      </c>
      <c r="F32" s="33" t="s">
        <v>14</v>
      </c>
      <c r="G32" s="72">
        <f>E32*A32</f>
        <v>115516.2</v>
      </c>
    </row>
    <row r="33" customFormat="1" ht="15" spans="1:7">
      <c r="A33" s="39"/>
      <c r="B33" s="39"/>
      <c r="C33" s="73" t="s">
        <v>296</v>
      </c>
      <c r="D33" s="74"/>
      <c r="E33" s="43"/>
      <c r="F33" s="39"/>
      <c r="G33" s="75"/>
    </row>
    <row r="34" customFormat="1" ht="15.75" spans="1:7">
      <c r="A34" s="14"/>
      <c r="B34" s="14"/>
      <c r="C34" s="76" t="s">
        <v>336</v>
      </c>
      <c r="D34" s="13"/>
      <c r="E34" s="48"/>
      <c r="F34" s="14"/>
      <c r="G34" s="77"/>
    </row>
    <row r="35" ht="15" spans="1:7">
      <c r="A35" s="4" t="s">
        <v>22</v>
      </c>
      <c r="B35" s="16"/>
      <c r="C35" s="16"/>
      <c r="D35" s="5"/>
      <c r="E35" s="6"/>
      <c r="F35" s="17" t="s">
        <v>14</v>
      </c>
      <c r="G35" s="8">
        <v>600</v>
      </c>
    </row>
    <row r="36" ht="17.25" spans="1:7">
      <c r="A36" s="95" t="s">
        <v>20</v>
      </c>
      <c r="B36" s="96"/>
      <c r="C36" s="96"/>
      <c r="D36" s="97"/>
      <c r="E36" s="98"/>
      <c r="F36" s="85" t="s">
        <v>14</v>
      </c>
      <c r="G36" s="86">
        <f>SUM(G29:G35)</f>
        <v>205792.4</v>
      </c>
    </row>
    <row r="37" ht="16.5" spans="1:7">
      <c r="A37" s="87"/>
      <c r="B37" s="87"/>
      <c r="C37" s="87"/>
      <c r="D37" s="87"/>
      <c r="E37" s="87"/>
      <c r="F37" s="88"/>
      <c r="G37" s="89"/>
    </row>
    <row r="38" spans="1:1">
      <c r="A38" s="1" t="s">
        <v>30</v>
      </c>
    </row>
    <row r="39" spans="2:2">
      <c r="B39" s="1" t="s">
        <v>31</v>
      </c>
    </row>
    <row r="41" s="1" customFormat="1" spans="1:1">
      <c r="A41" s="1" t="s">
        <v>57</v>
      </c>
    </row>
    <row r="42" spans="2:2">
      <c r="B42" s="20" t="s">
        <v>299</v>
      </c>
    </row>
    <row r="43" spans="2:2">
      <c r="B43" s="19" t="s">
        <v>285</v>
      </c>
    </row>
    <row r="44" spans="2:2">
      <c r="B44" s="19" t="s">
        <v>286</v>
      </c>
    </row>
    <row r="46" spans="1:1">
      <c r="A46" s="1" t="s">
        <v>32</v>
      </c>
    </row>
    <row r="47" s="2" customFormat="1" spans="2:2">
      <c r="B47" s="1" t="s">
        <v>337</v>
      </c>
    </row>
    <row r="48" s="2" customFormat="1"/>
    <row r="49" spans="1:1">
      <c r="A49" s="1" t="s">
        <v>34</v>
      </c>
    </row>
    <row r="50" spans="2:2">
      <c r="B50" s="1" t="s">
        <v>35</v>
      </c>
    </row>
    <row r="51" spans="2:2">
      <c r="B51" s="24"/>
    </row>
    <row r="52" spans="2:2">
      <c r="B52" s="1" t="s">
        <v>38</v>
      </c>
    </row>
    <row r="54" spans="2:2">
      <c r="B54" s="1" t="s">
        <v>39</v>
      </c>
    </row>
    <row r="58" spans="2:2">
      <c r="B58" s="24"/>
    </row>
    <row r="60" spans="1:1">
      <c r="A60" s="1" t="s">
        <v>40</v>
      </c>
    </row>
    <row r="63" spans="1:1">
      <c r="A63" s="1" t="s">
        <v>41</v>
      </c>
    </row>
    <row r="64" spans="1:1">
      <c r="A64" s="1" t="s">
        <v>42</v>
      </c>
    </row>
    <row r="67" spans="1:4">
      <c r="A67" s="1" t="s">
        <v>43</v>
      </c>
      <c r="D67" s="1" t="s">
        <v>44</v>
      </c>
    </row>
    <row r="70" spans="1:4">
      <c r="A70" s="1" t="s">
        <v>45</v>
      </c>
      <c r="D70" s="1" t="s">
        <v>46</v>
      </c>
    </row>
    <row r="71" spans="1:4">
      <c r="A71" s="1" t="s">
        <v>47</v>
      </c>
      <c r="D71" s="1" t="s">
        <v>48</v>
      </c>
    </row>
    <row r="75" spans="1:5">
      <c r="A75" s="1" t="s">
        <v>398</v>
      </c>
      <c r="D75" s="1" t="s">
        <v>50</v>
      </c>
      <c r="E75" s="1" t="s">
        <v>51</v>
      </c>
    </row>
    <row r="76" spans="1:5">
      <c r="A76" s="1" t="s">
        <v>303</v>
      </c>
      <c r="E76" s="1" t="s">
        <v>53</v>
      </c>
    </row>
  </sheetData>
  <mergeCells count="23">
    <mergeCell ref="A4:B4"/>
    <mergeCell ref="A24:E24"/>
    <mergeCell ref="A25:E25"/>
    <mergeCell ref="A35:E35"/>
    <mergeCell ref="A36:E36"/>
    <mergeCell ref="A21:A23"/>
    <mergeCell ref="A29:A31"/>
    <mergeCell ref="A32:A34"/>
    <mergeCell ref="B21:B23"/>
    <mergeCell ref="B29:B31"/>
    <mergeCell ref="B32:B34"/>
    <mergeCell ref="D21:D23"/>
    <mergeCell ref="D29:D31"/>
    <mergeCell ref="D32:D34"/>
    <mergeCell ref="E21:E23"/>
    <mergeCell ref="E29:E31"/>
    <mergeCell ref="E32:E34"/>
    <mergeCell ref="F21:F23"/>
    <mergeCell ref="F29:F31"/>
    <mergeCell ref="F32:F34"/>
    <mergeCell ref="G21:G23"/>
    <mergeCell ref="G29:G31"/>
    <mergeCell ref="G32:G34"/>
  </mergeCells>
  <hyperlinks>
    <hyperlink ref="A10" r:id="rId1" display="Email: administration@iprint.com"/>
  </hyperlinks>
  <pageMargins left="0.432638888888889" right="0.17" top="0.84" bottom="0.590277777777778" header="0.511805555555556" footer="0.196527777777778"/>
  <pageSetup paperSize="1" scale="63" orientation="portrait" horizontalDpi="120" verticalDpi="72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0"/>
  <sheetViews>
    <sheetView workbookViewId="0">
      <selection activeCell="C12" sqref="C12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45707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128</v>
      </c>
      <c r="B7" s="26"/>
    </row>
    <row r="8" spans="1:2">
      <c r="A8" s="26" t="s">
        <v>399</v>
      </c>
      <c r="B8" s="26"/>
    </row>
    <row r="9" spans="1:2">
      <c r="A9" s="26" t="s">
        <v>130</v>
      </c>
      <c r="B9" s="26"/>
    </row>
    <row r="10" spans="1:2">
      <c r="A10" s="26"/>
      <c r="B10" s="26"/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56</v>
      </c>
    </row>
    <row r="19" ht="15" spans="3:3">
      <c r="C19" s="24" t="s">
        <v>273</v>
      </c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1</v>
      </c>
      <c r="B21" s="33" t="s">
        <v>12</v>
      </c>
      <c r="C21" s="70" t="s">
        <v>13</v>
      </c>
      <c r="D21" s="71">
        <v>41995</v>
      </c>
      <c r="E21" s="37">
        <f>(D21*0.76)-4000</f>
        <v>27916.2</v>
      </c>
      <c r="F21" s="33" t="s">
        <v>14</v>
      </c>
      <c r="G21" s="72">
        <f>E21*A21</f>
        <v>27916.2</v>
      </c>
    </row>
    <row r="22" spans="1:7">
      <c r="A22" s="39"/>
      <c r="B22" s="39"/>
      <c r="C22" s="73" t="s">
        <v>15</v>
      </c>
      <c r="D22" s="74"/>
      <c r="E22" s="43"/>
      <c r="F22" s="39"/>
      <c r="G22" s="75"/>
    </row>
    <row r="23" ht="15" spans="1:7">
      <c r="A23" s="14"/>
      <c r="B23" s="14"/>
      <c r="C23" s="76" t="s">
        <v>16</v>
      </c>
      <c r="D23" s="13"/>
      <c r="E23" s="48"/>
      <c r="F23" s="14"/>
      <c r="G23" s="77"/>
    </row>
    <row r="24" customFormat="1" ht="15" spans="1:8">
      <c r="A24" s="33">
        <v>1</v>
      </c>
      <c r="B24" s="33" t="s">
        <v>12</v>
      </c>
      <c r="C24" s="70" t="s">
        <v>70</v>
      </c>
      <c r="D24" s="71">
        <v>32995</v>
      </c>
      <c r="E24" s="37">
        <f>(D24*0.76)-4000</f>
        <v>21076.2</v>
      </c>
      <c r="F24" s="33" t="s">
        <v>14</v>
      </c>
      <c r="G24" s="72">
        <f>E24*A24</f>
        <v>21076.2</v>
      </c>
      <c r="H24" s="1"/>
    </row>
    <row r="25" customFormat="1" ht="15" spans="1:8">
      <c r="A25" s="39"/>
      <c r="B25" s="39"/>
      <c r="C25" s="73" t="s">
        <v>15</v>
      </c>
      <c r="D25" s="74"/>
      <c r="E25" s="43"/>
      <c r="F25" s="39"/>
      <c r="G25" s="75"/>
      <c r="H25" s="1"/>
    </row>
    <row r="26" customFormat="1" ht="15.75" spans="1:8">
      <c r="A26" s="14"/>
      <c r="B26" s="14"/>
      <c r="C26" s="76" t="s">
        <v>71</v>
      </c>
      <c r="D26" s="13"/>
      <c r="E26" s="48"/>
      <c r="F26" s="14"/>
      <c r="G26" s="77"/>
      <c r="H26" s="1"/>
    </row>
    <row r="27" s="2" customFormat="1" ht="15" spans="1:8">
      <c r="A27" s="4" t="s">
        <v>22</v>
      </c>
      <c r="B27" s="16"/>
      <c r="C27" s="16"/>
      <c r="D27" s="5"/>
      <c r="E27" s="6"/>
      <c r="F27" s="17" t="s">
        <v>14</v>
      </c>
      <c r="G27" s="8">
        <v>600</v>
      </c>
      <c r="H27" s="1"/>
    </row>
    <row r="28" ht="17.25" spans="1:7">
      <c r="A28" s="95" t="s">
        <v>20</v>
      </c>
      <c r="B28" s="96"/>
      <c r="C28" s="96"/>
      <c r="D28" s="97"/>
      <c r="E28" s="98"/>
      <c r="F28" s="99" t="s">
        <v>14</v>
      </c>
      <c r="G28" s="86">
        <f>SUM(G21:G27)</f>
        <v>49592.4</v>
      </c>
    </row>
    <row r="29" ht="16.5" spans="1:8">
      <c r="A29" s="87"/>
      <c r="B29" s="87"/>
      <c r="C29" s="87"/>
      <c r="D29" s="87"/>
      <c r="E29" s="87"/>
      <c r="F29" s="88"/>
      <c r="G29" s="89"/>
      <c r="H29" s="2"/>
    </row>
    <row r="30" ht="15" spans="3:3">
      <c r="C30" s="24" t="s">
        <v>274</v>
      </c>
    </row>
    <row r="31" ht="25.5" customHeight="1" spans="1:7">
      <c r="A31" s="66" t="s">
        <v>6</v>
      </c>
      <c r="B31" s="66" t="s">
        <v>7</v>
      </c>
      <c r="C31" s="66" t="s">
        <v>8</v>
      </c>
      <c r="D31" s="66" t="s">
        <v>9</v>
      </c>
      <c r="E31" s="67" t="s">
        <v>10</v>
      </c>
      <c r="F31" s="68"/>
      <c r="G31" s="69" t="s">
        <v>11</v>
      </c>
    </row>
    <row r="32" spans="1:7">
      <c r="A32" s="33">
        <v>1</v>
      </c>
      <c r="B32" s="33" t="s">
        <v>12</v>
      </c>
      <c r="C32" s="70" t="s">
        <v>25</v>
      </c>
      <c r="D32" s="71">
        <v>59595</v>
      </c>
      <c r="E32" s="37">
        <f>(D32*0.76)-7000</f>
        <v>38292.2</v>
      </c>
      <c r="F32" s="33" t="s">
        <v>14</v>
      </c>
      <c r="G32" s="72">
        <f>E32*A32</f>
        <v>38292.2</v>
      </c>
    </row>
    <row r="33" spans="1:7">
      <c r="A33" s="39"/>
      <c r="B33" s="39"/>
      <c r="C33" s="73" t="s">
        <v>26</v>
      </c>
      <c r="D33" s="74"/>
      <c r="E33" s="43"/>
      <c r="F33" s="39"/>
      <c r="G33" s="75"/>
    </row>
    <row r="34" ht="15" spans="1:7">
      <c r="A34" s="14"/>
      <c r="B34" s="14"/>
      <c r="C34" s="76" t="s">
        <v>27</v>
      </c>
      <c r="D34" s="13"/>
      <c r="E34" s="48"/>
      <c r="F34" s="14"/>
      <c r="G34" s="77"/>
    </row>
    <row r="35" customFormat="1" ht="15" spans="1:8">
      <c r="A35" s="101">
        <v>1</v>
      </c>
      <c r="B35" s="101" t="s">
        <v>12</v>
      </c>
      <c r="C35" s="102" t="s">
        <v>75</v>
      </c>
      <c r="D35" s="103">
        <v>46595</v>
      </c>
      <c r="E35" s="104">
        <f>(D35*0.76)-7000</f>
        <v>28412.2</v>
      </c>
      <c r="F35" s="101" t="s">
        <v>14</v>
      </c>
      <c r="G35" s="105">
        <f>E35*A35</f>
        <v>28412.2</v>
      </c>
      <c r="H35" s="1"/>
    </row>
    <row r="36" customFormat="1" ht="15" spans="1:8">
      <c r="A36" s="106"/>
      <c r="B36" s="106"/>
      <c r="C36" s="107" t="s">
        <v>26</v>
      </c>
      <c r="D36" s="108"/>
      <c r="E36" s="109"/>
      <c r="F36" s="106"/>
      <c r="G36" s="110"/>
      <c r="H36" s="1"/>
    </row>
    <row r="37" customFormat="1" ht="15.75" spans="1:8">
      <c r="A37" s="83"/>
      <c r="B37" s="83"/>
      <c r="C37" s="111" t="s">
        <v>76</v>
      </c>
      <c r="D37" s="82"/>
      <c r="E37" s="112"/>
      <c r="F37" s="83"/>
      <c r="G37" s="113"/>
      <c r="H37" s="1"/>
    </row>
    <row r="38" s="2" customFormat="1" ht="15" spans="1:8">
      <c r="A38" s="4" t="s">
        <v>22</v>
      </c>
      <c r="B38" s="16"/>
      <c r="C38" s="16"/>
      <c r="D38" s="5"/>
      <c r="E38" s="6"/>
      <c r="F38" s="17" t="s">
        <v>14</v>
      </c>
      <c r="G38" s="8">
        <v>600</v>
      </c>
      <c r="H38" s="1"/>
    </row>
    <row r="39" ht="17.25" spans="1:7">
      <c r="A39" s="95" t="s">
        <v>20</v>
      </c>
      <c r="B39" s="96"/>
      <c r="C39" s="96"/>
      <c r="D39" s="97"/>
      <c r="E39" s="98"/>
      <c r="F39" s="99" t="s">
        <v>14</v>
      </c>
      <c r="G39" s="86">
        <f>SUM(G32:G38)</f>
        <v>67304.4</v>
      </c>
    </row>
    <row r="40" ht="16.5" spans="1:8">
      <c r="A40" s="87"/>
      <c r="B40" s="87"/>
      <c r="C40" s="87"/>
      <c r="D40" s="87"/>
      <c r="E40" s="87"/>
      <c r="F40" s="88"/>
      <c r="G40" s="89"/>
      <c r="H40" s="2"/>
    </row>
    <row r="41" spans="1:8">
      <c r="A41" s="1" t="s">
        <v>30</v>
      </c>
      <c r="H41" s="2"/>
    </row>
    <row r="42" spans="2:8">
      <c r="B42" s="1" t="s">
        <v>31</v>
      </c>
      <c r="H42" s="2"/>
    </row>
    <row r="43" spans="8:8">
      <c r="H43" s="2"/>
    </row>
    <row r="44" spans="1:8">
      <c r="A44" s="1" t="s">
        <v>57</v>
      </c>
      <c r="H44" s="2"/>
    </row>
    <row r="45" spans="2:8">
      <c r="B45" s="1" t="s">
        <v>58</v>
      </c>
      <c r="H45" s="2"/>
    </row>
    <row r="46" spans="2:8">
      <c r="B46" s="1" t="s">
        <v>59</v>
      </c>
      <c r="H46" s="2"/>
    </row>
    <row r="47" spans="2:8">
      <c r="B47" s="1" t="s">
        <v>60</v>
      </c>
      <c r="H47" s="2"/>
    </row>
    <row r="48" spans="8:8">
      <c r="H48" s="2"/>
    </row>
    <row r="49" spans="1:1">
      <c r="A49" s="1" t="s">
        <v>32</v>
      </c>
    </row>
    <row r="50" s="2" customFormat="1" spans="2:8">
      <c r="B50" s="1" t="s">
        <v>33</v>
      </c>
      <c r="H50" s="1"/>
    </row>
    <row r="52" spans="1:1">
      <c r="A52" s="1" t="s">
        <v>34</v>
      </c>
    </row>
    <row r="53" spans="2:2">
      <c r="B53" s="1" t="s">
        <v>35</v>
      </c>
    </row>
    <row r="55" spans="2:2">
      <c r="B55" s="1" t="s">
        <v>38</v>
      </c>
    </row>
    <row r="57" spans="2:2">
      <c r="B57" s="1" t="s">
        <v>39</v>
      </c>
    </row>
    <row r="63" spans="1:1">
      <c r="A63" s="1" t="s">
        <v>40</v>
      </c>
    </row>
    <row r="66" spans="1:1">
      <c r="A66" s="1" t="s">
        <v>41</v>
      </c>
    </row>
    <row r="67" spans="1:1">
      <c r="A67" s="1" t="s">
        <v>42</v>
      </c>
    </row>
    <row r="70" spans="1:4">
      <c r="A70" s="1" t="s">
        <v>43</v>
      </c>
      <c r="D70" s="1" t="s">
        <v>44</v>
      </c>
    </row>
    <row r="73" spans="1:4">
      <c r="A73" s="1" t="s">
        <v>45</v>
      </c>
      <c r="D73" s="1" t="s">
        <v>46</v>
      </c>
    </row>
    <row r="74" spans="1:4">
      <c r="A74" s="1" t="s">
        <v>47</v>
      </c>
      <c r="D74" s="1" t="s">
        <v>48</v>
      </c>
    </row>
    <row r="79" spans="1:5">
      <c r="A79" s="1" t="s">
        <v>400</v>
      </c>
      <c r="D79" s="1" t="s">
        <v>50</v>
      </c>
      <c r="E79" s="1" t="s">
        <v>51</v>
      </c>
    </row>
    <row r="80" spans="1:5">
      <c r="A80" s="1" t="s">
        <v>224</v>
      </c>
      <c r="E80" s="1" t="s">
        <v>53</v>
      </c>
    </row>
  </sheetData>
  <mergeCells count="29">
    <mergeCell ref="A4:B4"/>
    <mergeCell ref="A27:E27"/>
    <mergeCell ref="A28:E28"/>
    <mergeCell ref="A38:E38"/>
    <mergeCell ref="A39:E39"/>
    <mergeCell ref="A21:A23"/>
    <mergeCell ref="A24:A26"/>
    <mergeCell ref="A32:A34"/>
    <mergeCell ref="A35:A37"/>
    <mergeCell ref="B21:B23"/>
    <mergeCell ref="B24:B26"/>
    <mergeCell ref="B32:B34"/>
    <mergeCell ref="B35:B37"/>
    <mergeCell ref="D21:D23"/>
    <mergeCell ref="D24:D26"/>
    <mergeCell ref="D32:D34"/>
    <mergeCell ref="D35:D37"/>
    <mergeCell ref="E21:E23"/>
    <mergeCell ref="E24:E26"/>
    <mergeCell ref="E32:E34"/>
    <mergeCell ref="E35:E37"/>
    <mergeCell ref="F21:F23"/>
    <mergeCell ref="F24:F26"/>
    <mergeCell ref="F32:F34"/>
    <mergeCell ref="F35:F37"/>
    <mergeCell ref="G21:G23"/>
    <mergeCell ref="G24:G26"/>
    <mergeCell ref="G32:G34"/>
    <mergeCell ref="G35:G37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topLeftCell="A44" workbookViewId="0">
      <selection activeCell="A68" sqref="A68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45707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128</v>
      </c>
      <c r="B7" s="26"/>
    </row>
    <row r="8" spans="1:2">
      <c r="A8" s="26" t="s">
        <v>399</v>
      </c>
      <c r="B8" s="26"/>
    </row>
    <row r="9" spans="1:2">
      <c r="A9" s="26" t="s">
        <v>130</v>
      </c>
      <c r="B9" s="26"/>
    </row>
    <row r="10" spans="1:2">
      <c r="A10" s="26"/>
      <c r="B10" s="26"/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56</v>
      </c>
    </row>
    <row r="19" ht="15" spans="3:3">
      <c r="C19" s="24" t="s">
        <v>401</v>
      </c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1</v>
      </c>
      <c r="B21" s="33" t="s">
        <v>12</v>
      </c>
      <c r="C21" s="35" t="s">
        <v>95</v>
      </c>
      <c r="D21" s="36">
        <v>36995</v>
      </c>
      <c r="E21" s="37">
        <f>(D21*0.76)-1200</f>
        <v>26916.2</v>
      </c>
      <c r="F21" s="33" t="s">
        <v>14</v>
      </c>
      <c r="G21" s="38">
        <f>E21*A21</f>
        <v>26916.2</v>
      </c>
    </row>
    <row r="22" spans="1:7">
      <c r="A22" s="39"/>
      <c r="B22" s="39"/>
      <c r="C22" s="41" t="s">
        <v>92</v>
      </c>
      <c r="D22" s="42"/>
      <c r="E22" s="43"/>
      <c r="F22" s="39"/>
      <c r="G22" s="44"/>
    </row>
    <row r="23" spans="1:7">
      <c r="A23" s="39"/>
      <c r="B23" s="39"/>
      <c r="C23" s="41" t="s">
        <v>283</v>
      </c>
      <c r="D23" s="42"/>
      <c r="E23" s="43"/>
      <c r="F23" s="39"/>
      <c r="G23" s="44"/>
    </row>
    <row r="24" ht="15" spans="1:7">
      <c r="A24" s="14"/>
      <c r="B24" s="14"/>
      <c r="C24" s="90" t="s">
        <v>97</v>
      </c>
      <c r="D24" s="47"/>
      <c r="E24" s="48"/>
      <c r="F24" s="14"/>
      <c r="G24" s="49"/>
    </row>
    <row r="25" customFormat="1" ht="15" spans="1:8">
      <c r="A25" s="33">
        <v>1</v>
      </c>
      <c r="B25" s="33" t="s">
        <v>12</v>
      </c>
      <c r="C25" s="35" t="s">
        <v>91</v>
      </c>
      <c r="D25" s="36">
        <v>27995</v>
      </c>
      <c r="E25" s="37">
        <f>(D25*0.76)-1000</f>
        <v>20276.2</v>
      </c>
      <c r="F25" s="33" t="s">
        <v>14</v>
      </c>
      <c r="G25" s="38">
        <f>E25*A25</f>
        <v>20276.2</v>
      </c>
      <c r="H25" s="1"/>
    </row>
    <row r="26" customFormat="1" ht="15" spans="1:8">
      <c r="A26" s="39"/>
      <c r="B26" s="39"/>
      <c r="C26" s="41" t="s">
        <v>92</v>
      </c>
      <c r="D26" s="42"/>
      <c r="E26" s="43"/>
      <c r="F26" s="39"/>
      <c r="G26" s="44"/>
      <c r="H26" s="1"/>
    </row>
    <row r="27" customFormat="1" ht="15" spans="1:8">
      <c r="A27" s="39"/>
      <c r="B27" s="39"/>
      <c r="C27" s="41" t="s">
        <v>162</v>
      </c>
      <c r="D27" s="42"/>
      <c r="E27" s="43"/>
      <c r="F27" s="39"/>
      <c r="G27" s="44"/>
      <c r="H27" s="1"/>
    </row>
    <row r="28" customFormat="1" ht="15.75" spans="1:8">
      <c r="A28" s="14"/>
      <c r="B28" s="14"/>
      <c r="C28" s="90" t="s">
        <v>94</v>
      </c>
      <c r="D28" s="47"/>
      <c r="E28" s="48"/>
      <c r="F28" s="14"/>
      <c r="G28" s="49"/>
      <c r="H28" s="1"/>
    </row>
    <row r="29" s="2" customFormat="1" ht="15" spans="1:8">
      <c r="A29" s="4" t="s">
        <v>22</v>
      </c>
      <c r="B29" s="16"/>
      <c r="C29" s="16"/>
      <c r="D29" s="5"/>
      <c r="E29" s="6"/>
      <c r="F29" s="17" t="s">
        <v>14</v>
      </c>
      <c r="G29" s="8">
        <v>600</v>
      </c>
      <c r="H29" s="1"/>
    </row>
    <row r="30" ht="17.25" spans="1:7">
      <c r="A30" s="95" t="s">
        <v>20</v>
      </c>
      <c r="B30" s="96"/>
      <c r="C30" s="96"/>
      <c r="D30" s="97"/>
      <c r="E30" s="98"/>
      <c r="F30" s="99" t="s">
        <v>14</v>
      </c>
      <c r="G30" s="86">
        <f>SUM(G21:G29)</f>
        <v>47792.4</v>
      </c>
    </row>
    <row r="31" ht="16.5" spans="1:8">
      <c r="A31" s="87"/>
      <c r="B31" s="87"/>
      <c r="C31" s="87"/>
      <c r="D31" s="87"/>
      <c r="E31" s="87"/>
      <c r="F31" s="117"/>
      <c r="G31" s="89"/>
      <c r="H31" s="2"/>
    </row>
    <row r="32" spans="1:8">
      <c r="A32" s="1" t="s">
        <v>30</v>
      </c>
      <c r="H32" s="2"/>
    </row>
    <row r="33" spans="2:8">
      <c r="B33" s="1" t="s">
        <v>31</v>
      </c>
      <c r="H33" s="2"/>
    </row>
    <row r="34" spans="8:8">
      <c r="H34" s="2"/>
    </row>
    <row r="35" spans="1:8">
      <c r="A35" s="1" t="s">
        <v>57</v>
      </c>
      <c r="H35" s="2"/>
    </row>
    <row r="36" spans="2:8">
      <c r="B36" s="1" t="s">
        <v>98</v>
      </c>
      <c r="H36" s="2"/>
    </row>
    <row r="37" spans="8:8">
      <c r="H37" s="2"/>
    </row>
    <row r="38" spans="1:1">
      <c r="A38" s="1" t="s">
        <v>32</v>
      </c>
    </row>
    <row r="39" s="2" customFormat="1" spans="2:8">
      <c r="B39" s="1" t="s">
        <v>99</v>
      </c>
      <c r="H39" s="1"/>
    </row>
    <row r="41" spans="1:1">
      <c r="A41" s="1" t="s">
        <v>34</v>
      </c>
    </row>
    <row r="42" spans="2:2">
      <c r="B42" s="1" t="s">
        <v>35</v>
      </c>
    </row>
    <row r="44" spans="2:2">
      <c r="B44" s="1" t="s">
        <v>38</v>
      </c>
    </row>
    <row r="46" spans="2:2">
      <c r="B46" s="1" t="s">
        <v>39</v>
      </c>
    </row>
    <row r="52" spans="1:1">
      <c r="A52" s="1" t="s">
        <v>40</v>
      </c>
    </row>
    <row r="55" spans="1:1">
      <c r="A55" s="1" t="s">
        <v>41</v>
      </c>
    </row>
    <row r="56" spans="1:1">
      <c r="A56" s="1" t="s">
        <v>42</v>
      </c>
    </row>
    <row r="59" spans="1:4">
      <c r="A59" s="1" t="s">
        <v>43</v>
      </c>
      <c r="D59" s="1" t="s">
        <v>44</v>
      </c>
    </row>
    <row r="62" spans="1:4">
      <c r="A62" s="1" t="s">
        <v>45</v>
      </c>
      <c r="D62" s="1" t="s">
        <v>46</v>
      </c>
    </row>
    <row r="63" spans="1:4">
      <c r="A63" s="1" t="s">
        <v>47</v>
      </c>
      <c r="D63" s="1" t="s">
        <v>48</v>
      </c>
    </row>
    <row r="68" spans="1:5">
      <c r="A68" s="1" t="s">
        <v>402</v>
      </c>
      <c r="D68" s="1" t="s">
        <v>50</v>
      </c>
      <c r="E68" s="1" t="s">
        <v>51</v>
      </c>
    </row>
    <row r="69" spans="1:5">
      <c r="A69" s="1" t="s">
        <v>403</v>
      </c>
      <c r="E69" s="1" t="s">
        <v>53</v>
      </c>
    </row>
  </sheetData>
  <mergeCells count="15">
    <mergeCell ref="A4:B4"/>
    <mergeCell ref="A29:E29"/>
    <mergeCell ref="A30:E30"/>
    <mergeCell ref="A21:A24"/>
    <mergeCell ref="A25:A28"/>
    <mergeCell ref="B21:B24"/>
    <mergeCell ref="B25:B28"/>
    <mergeCell ref="D21:D24"/>
    <mergeCell ref="D25:D28"/>
    <mergeCell ref="E21:E24"/>
    <mergeCell ref="E25:E28"/>
    <mergeCell ref="F21:F24"/>
    <mergeCell ref="F25:F28"/>
    <mergeCell ref="G21:G24"/>
    <mergeCell ref="G25:G28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workbookViewId="0">
      <selection activeCell="D20" sqref="D20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571428571429" style="1" customWidth="1"/>
    <col min="6" max="6" width="5.66666666666667" style="1" customWidth="1"/>
    <col min="7" max="7" width="17.8571428571429" style="1" customWidth="1"/>
    <col min="8" max="16384" width="9.1047619047619" style="1"/>
  </cols>
  <sheetData>
    <row r="4" spans="1:2">
      <c r="A4" s="26">
        <v>45707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63</v>
      </c>
      <c r="B7" s="26"/>
    </row>
    <row r="8" spans="1:1">
      <c r="A8" s="26" t="s">
        <v>64</v>
      </c>
    </row>
    <row r="9" spans="1:1">
      <c r="A9" s="26" t="s">
        <v>65</v>
      </c>
    </row>
    <row r="10" spans="1:1">
      <c r="A10" s="26" t="s">
        <v>66</v>
      </c>
    </row>
    <row r="11" spans="1:1">
      <c r="A11" s="116"/>
    </row>
    <row r="13" spans="1:1">
      <c r="A13" s="1" t="s">
        <v>1</v>
      </c>
    </row>
    <row r="15" spans="2:2">
      <c r="B15" s="1" t="s">
        <v>2</v>
      </c>
    </row>
    <row r="16" spans="2:2">
      <c r="B16" s="1" t="s">
        <v>3</v>
      </c>
    </row>
    <row r="19" spans="1:1">
      <c r="A19" s="1" t="s">
        <v>56</v>
      </c>
    </row>
    <row r="20" ht="15" spans="3:3">
      <c r="C20" s="24"/>
    </row>
    <row r="21" ht="26.25" spans="1:7">
      <c r="A21" s="66" t="s">
        <v>6</v>
      </c>
      <c r="B21" s="66" t="s">
        <v>7</v>
      </c>
      <c r="C21" s="66" t="s">
        <v>8</v>
      </c>
      <c r="D21" s="66" t="s">
        <v>9</v>
      </c>
      <c r="E21" s="67" t="s">
        <v>10</v>
      </c>
      <c r="F21" s="68"/>
      <c r="G21" s="69" t="s">
        <v>11</v>
      </c>
    </row>
    <row r="22" spans="1:7">
      <c r="A22" s="33">
        <v>1</v>
      </c>
      <c r="B22" s="33" t="s">
        <v>12</v>
      </c>
      <c r="C22" s="70" t="s">
        <v>17</v>
      </c>
      <c r="D22" s="71">
        <v>49995</v>
      </c>
      <c r="E22" s="37">
        <f>(D22*0.76)-4000</f>
        <v>33996.2</v>
      </c>
      <c r="F22" s="33" t="s">
        <v>14</v>
      </c>
      <c r="G22" s="72">
        <f>E22*A22</f>
        <v>33996.2</v>
      </c>
    </row>
    <row r="23" spans="1:7">
      <c r="A23" s="39"/>
      <c r="B23" s="39"/>
      <c r="C23" s="73" t="s">
        <v>18</v>
      </c>
      <c r="D23" s="74"/>
      <c r="E23" s="43"/>
      <c r="F23" s="39"/>
      <c r="G23" s="75"/>
    </row>
    <row r="24" ht="15" spans="1:7">
      <c r="A24" s="14"/>
      <c r="B24" s="14"/>
      <c r="C24" s="76" t="s">
        <v>19</v>
      </c>
      <c r="D24" s="13"/>
      <c r="E24" s="48"/>
      <c r="F24" s="14"/>
      <c r="G24" s="77"/>
    </row>
    <row r="25" ht="15" spans="1:7">
      <c r="A25" s="4" t="s">
        <v>22</v>
      </c>
      <c r="B25" s="16"/>
      <c r="C25" s="16"/>
      <c r="D25" s="5"/>
      <c r="E25" s="6"/>
      <c r="F25" s="17" t="s">
        <v>14</v>
      </c>
      <c r="G25" s="8">
        <v>600</v>
      </c>
    </row>
    <row r="26" ht="17.25" spans="1:7">
      <c r="A26" s="95" t="s">
        <v>20</v>
      </c>
      <c r="B26" s="96"/>
      <c r="C26" s="96"/>
      <c r="D26" s="97"/>
      <c r="E26" s="98"/>
      <c r="F26" s="99" t="s">
        <v>14</v>
      </c>
      <c r="G26" s="86">
        <f>SUM(G22:G25)</f>
        <v>34596.2</v>
      </c>
    </row>
    <row r="27" ht="16.5" spans="1:7">
      <c r="A27" s="87"/>
      <c r="B27" s="87"/>
      <c r="C27" s="87"/>
      <c r="D27" s="87"/>
      <c r="E27" s="87"/>
      <c r="F27" s="117"/>
      <c r="G27" s="89"/>
    </row>
    <row r="28" spans="1:1">
      <c r="A28" s="1" t="s">
        <v>30</v>
      </c>
    </row>
    <row r="29" spans="2:2">
      <c r="B29" s="1" t="s">
        <v>31</v>
      </c>
    </row>
    <row r="31" spans="1:1">
      <c r="A31" s="1" t="s">
        <v>57</v>
      </c>
    </row>
    <row r="32" spans="2:2">
      <c r="B32" s="1" t="s">
        <v>58</v>
      </c>
    </row>
    <row r="33" spans="2:2">
      <c r="B33" s="1" t="s">
        <v>77</v>
      </c>
    </row>
    <row r="34" spans="2:2">
      <c r="B34" s="118" t="s">
        <v>60</v>
      </c>
    </row>
    <row r="36" spans="1:1">
      <c r="A36" s="1" t="s">
        <v>32</v>
      </c>
    </row>
    <row r="37" spans="2:2">
      <c r="B37" s="1" t="s">
        <v>33</v>
      </c>
    </row>
    <row r="39" spans="1:1">
      <c r="A39" s="1" t="s">
        <v>34</v>
      </c>
    </row>
    <row r="40" spans="2:2">
      <c r="B40" s="1" t="s">
        <v>35</v>
      </c>
    </row>
    <row r="42" spans="2:2">
      <c r="B42" s="1" t="s">
        <v>38</v>
      </c>
    </row>
    <row r="44" spans="2:2">
      <c r="B44" s="1" t="s">
        <v>39</v>
      </c>
    </row>
    <row r="52" spans="1:1">
      <c r="A52" s="1" t="s">
        <v>40</v>
      </c>
    </row>
    <row r="55" spans="1:1">
      <c r="A55" s="1" t="s">
        <v>41</v>
      </c>
    </row>
    <row r="56" spans="1:1">
      <c r="A56" s="1" t="s">
        <v>42</v>
      </c>
    </row>
    <row r="59" spans="1:4">
      <c r="A59" s="1" t="s">
        <v>78</v>
      </c>
      <c r="D59" s="1" t="s">
        <v>44</v>
      </c>
    </row>
    <row r="62" spans="1:4">
      <c r="A62" s="1" t="s">
        <v>45</v>
      </c>
      <c r="D62" s="1" t="s">
        <v>46</v>
      </c>
    </row>
    <row r="63" spans="1:4">
      <c r="A63" s="1" t="s">
        <v>47</v>
      </c>
      <c r="D63" s="1" t="s">
        <v>48</v>
      </c>
    </row>
    <row r="65" ht="13" customHeight="1"/>
    <row r="69" spans="1:5">
      <c r="A69" s="1" t="s">
        <v>404</v>
      </c>
      <c r="D69" s="1" t="s">
        <v>50</v>
      </c>
      <c r="E69" s="1" t="s">
        <v>51</v>
      </c>
    </row>
    <row r="70" spans="1:5">
      <c r="A70" s="1" t="s">
        <v>258</v>
      </c>
      <c r="E70" s="1" t="s">
        <v>53</v>
      </c>
    </row>
  </sheetData>
  <mergeCells count="9">
    <mergeCell ref="A4:B4"/>
    <mergeCell ref="A25:E25"/>
    <mergeCell ref="A26:E26"/>
    <mergeCell ref="A22:A24"/>
    <mergeCell ref="B22:B24"/>
    <mergeCell ref="D22:D24"/>
    <mergeCell ref="E22:E24"/>
    <mergeCell ref="F22:F24"/>
    <mergeCell ref="G22:G24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workbookViewId="0">
      <selection activeCell="A66" sqref="A66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571428571429" style="1" customWidth="1"/>
    <col min="6" max="6" width="5.66666666666667" style="1" customWidth="1"/>
    <col min="7" max="7" width="17.8571428571429" style="1" customWidth="1"/>
    <col min="8" max="16384" width="9.1047619047619" style="1"/>
  </cols>
  <sheetData>
    <row r="4" spans="1:2">
      <c r="A4" s="26">
        <v>45707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405</v>
      </c>
      <c r="B7" s="26"/>
    </row>
    <row r="8" spans="1:1">
      <c r="A8" s="26" t="s">
        <v>406</v>
      </c>
    </row>
    <row r="9" spans="1:1">
      <c r="A9" s="116"/>
    </row>
    <row r="11" spans="1:1">
      <c r="A11" s="1" t="s">
        <v>1</v>
      </c>
    </row>
    <row r="13" spans="2:2">
      <c r="B13" s="1" t="s">
        <v>2</v>
      </c>
    </row>
    <row r="14" spans="2:2">
      <c r="B14" s="1" t="s">
        <v>3</v>
      </c>
    </row>
    <row r="17" spans="1:1">
      <c r="A17" s="1" t="s">
        <v>56</v>
      </c>
    </row>
    <row r="18" ht="15" spans="3:3">
      <c r="C18" s="24"/>
    </row>
    <row r="19" ht="26.25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spans="1:7">
      <c r="A20" s="101">
        <v>1</v>
      </c>
      <c r="B20" s="121" t="s">
        <v>12</v>
      </c>
      <c r="C20" s="115" t="s">
        <v>349</v>
      </c>
      <c r="D20" s="122">
        <v>14695</v>
      </c>
      <c r="E20" s="104">
        <f>(D20*0.76)-600</f>
        <v>10568.2</v>
      </c>
      <c r="F20" s="101" t="s">
        <v>14</v>
      </c>
      <c r="G20" s="123">
        <f>E20*A20</f>
        <v>10568.2</v>
      </c>
    </row>
    <row r="21" spans="1:7">
      <c r="A21" s="106"/>
      <c r="B21" s="124"/>
      <c r="C21" s="114" t="s">
        <v>159</v>
      </c>
      <c r="D21" s="125"/>
      <c r="E21" s="109"/>
      <c r="F21" s="106"/>
      <c r="G21" s="126"/>
    </row>
    <row r="22" spans="1:7">
      <c r="A22" s="106"/>
      <c r="B22" s="124"/>
      <c r="C22" s="114" t="s">
        <v>350</v>
      </c>
      <c r="D22" s="125"/>
      <c r="E22" s="109"/>
      <c r="F22" s="106"/>
      <c r="G22" s="126"/>
    </row>
    <row r="23" ht="15" spans="1:7">
      <c r="A23" s="83"/>
      <c r="B23" s="127"/>
      <c r="C23" s="46" t="s">
        <v>157</v>
      </c>
      <c r="D23" s="128"/>
      <c r="E23" s="112"/>
      <c r="F23" s="83"/>
      <c r="G23" s="129"/>
    </row>
    <row r="24" ht="15" spans="1:7">
      <c r="A24" s="4" t="s">
        <v>22</v>
      </c>
      <c r="B24" s="16"/>
      <c r="C24" s="16"/>
      <c r="D24" s="5"/>
      <c r="E24" s="6"/>
      <c r="F24" s="17" t="s">
        <v>14</v>
      </c>
      <c r="G24" s="8">
        <v>1000</v>
      </c>
    </row>
    <row r="25" ht="17.25" spans="1:7">
      <c r="A25" s="95" t="s">
        <v>20</v>
      </c>
      <c r="B25" s="96"/>
      <c r="C25" s="96"/>
      <c r="D25" s="97"/>
      <c r="E25" s="98"/>
      <c r="F25" s="99" t="s">
        <v>14</v>
      </c>
      <c r="G25" s="86">
        <f>SUM(G20:G24)</f>
        <v>11568.2</v>
      </c>
    </row>
    <row r="26" ht="16.5" spans="1:7">
      <c r="A26" s="87"/>
      <c r="B26" s="87"/>
      <c r="C26" s="87"/>
      <c r="D26" s="87"/>
      <c r="E26" s="87"/>
      <c r="F26" s="117"/>
      <c r="G26" s="89"/>
    </row>
    <row r="27" spans="1:1">
      <c r="A27" s="1" t="s">
        <v>30</v>
      </c>
    </row>
    <row r="28" spans="2:2">
      <c r="B28" s="1" t="s">
        <v>31</v>
      </c>
    </row>
    <row r="30" spans="1:1">
      <c r="A30" s="1" t="s">
        <v>57</v>
      </c>
    </row>
    <row r="31" spans="2:2">
      <c r="B31" s="1" t="s">
        <v>98</v>
      </c>
    </row>
    <row r="33" spans="1:1">
      <c r="A33" s="1" t="s">
        <v>32</v>
      </c>
    </row>
    <row r="34" spans="2:2">
      <c r="B34" s="1" t="s">
        <v>99</v>
      </c>
    </row>
    <row r="36" spans="1:1">
      <c r="A36" s="1" t="s">
        <v>34</v>
      </c>
    </row>
    <row r="37" spans="2:2">
      <c r="B37" s="1" t="s">
        <v>35</v>
      </c>
    </row>
    <row r="39" spans="2:2">
      <c r="B39" s="1" t="s">
        <v>38</v>
      </c>
    </row>
    <row r="41" spans="2:2">
      <c r="B41" s="1" t="s">
        <v>39</v>
      </c>
    </row>
    <row r="49" spans="1:1">
      <c r="A49" s="1" t="s">
        <v>40</v>
      </c>
    </row>
    <row r="52" spans="1:1">
      <c r="A52" s="1" t="s">
        <v>41</v>
      </c>
    </row>
    <row r="53" spans="1:1">
      <c r="A53" s="1" t="s">
        <v>42</v>
      </c>
    </row>
    <row r="56" spans="1:4">
      <c r="A56" s="1" t="s">
        <v>78</v>
      </c>
      <c r="D56" s="1" t="s">
        <v>44</v>
      </c>
    </row>
    <row r="59" spans="1:4">
      <c r="A59" s="1" t="s">
        <v>45</v>
      </c>
      <c r="D59" s="1" t="s">
        <v>46</v>
      </c>
    </row>
    <row r="60" spans="1:4">
      <c r="A60" s="1" t="s">
        <v>47</v>
      </c>
      <c r="D60" s="1" t="s">
        <v>48</v>
      </c>
    </row>
    <row r="62" ht="13" customHeight="1"/>
    <row r="66" spans="1:5">
      <c r="A66" s="1" t="s">
        <v>407</v>
      </c>
      <c r="D66" s="1" t="s">
        <v>50</v>
      </c>
      <c r="E66" s="1" t="s">
        <v>51</v>
      </c>
    </row>
    <row r="67" spans="1:5">
      <c r="A67" s="1" t="s">
        <v>408</v>
      </c>
      <c r="E67" s="1" t="s">
        <v>53</v>
      </c>
    </row>
  </sheetData>
  <mergeCells count="9">
    <mergeCell ref="A4:B4"/>
    <mergeCell ref="A24:E24"/>
    <mergeCell ref="A25:E25"/>
    <mergeCell ref="A20:A23"/>
    <mergeCell ref="B20:B23"/>
    <mergeCell ref="D20:D23"/>
    <mergeCell ref="E20:E23"/>
    <mergeCell ref="F20:F23"/>
    <mergeCell ref="G20:G23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I72"/>
  <sheetViews>
    <sheetView topLeftCell="A48" workbookViewId="0">
      <selection activeCell="E78" sqref="E78"/>
    </sheetView>
  </sheetViews>
  <sheetFormatPr defaultColWidth="9.14285714285714" defaultRowHeight="14.25"/>
  <cols>
    <col min="1" max="1" width="6.57142857142857" style="1" customWidth="1"/>
    <col min="2" max="2" width="11.4285714285714" style="1" customWidth="1"/>
    <col min="3" max="3" width="51" style="1" customWidth="1"/>
    <col min="4" max="5" width="12.5714285714286" style="1" customWidth="1"/>
    <col min="6" max="6" width="14.8571428571429" style="1" customWidth="1"/>
    <col min="7" max="7" width="5.71428571428571" style="1" customWidth="1"/>
    <col min="8" max="8" width="15.4285714285714" style="1" customWidth="1"/>
    <col min="9" max="16384" width="9.14285714285714" style="1"/>
  </cols>
  <sheetData>
    <row r="4" spans="1:2">
      <c r="A4" s="26">
        <v>45707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380</v>
      </c>
      <c r="B7" s="26"/>
    </row>
    <row r="8" spans="1:2">
      <c r="A8" s="26" t="s">
        <v>381</v>
      </c>
      <c r="B8" s="26"/>
    </row>
    <row r="9" spans="1:2">
      <c r="A9" s="26"/>
      <c r="B9" s="26"/>
    </row>
    <row r="11" spans="1:1">
      <c r="A11" s="1" t="s">
        <v>1</v>
      </c>
    </row>
    <row r="13" spans="2:2">
      <c r="B13" s="1" t="s">
        <v>2</v>
      </c>
    </row>
    <row r="14" spans="2:2">
      <c r="B14" s="1" t="s">
        <v>3</v>
      </c>
    </row>
    <row r="17" spans="1:1">
      <c r="A17" s="1" t="s">
        <v>56</v>
      </c>
    </row>
    <row r="18" ht="15" spans="3:3">
      <c r="C18" s="24" t="s">
        <v>5</v>
      </c>
    </row>
    <row r="19" ht="25.5" customHeight="1" spans="1:8">
      <c r="A19" s="66" t="s">
        <v>6</v>
      </c>
      <c r="B19" s="66" t="s">
        <v>7</v>
      </c>
      <c r="C19" s="66" t="s">
        <v>8</v>
      </c>
      <c r="D19" s="66" t="s">
        <v>9</v>
      </c>
      <c r="E19" s="29" t="s">
        <v>409</v>
      </c>
      <c r="F19" s="67" t="s">
        <v>10</v>
      </c>
      <c r="G19" s="68"/>
      <c r="H19" s="69" t="s">
        <v>11</v>
      </c>
    </row>
    <row r="20" spans="1:8">
      <c r="A20" s="33">
        <v>1</v>
      </c>
      <c r="B20" s="33" t="s">
        <v>12</v>
      </c>
      <c r="C20" s="70" t="s">
        <v>17</v>
      </c>
      <c r="D20" s="71">
        <v>49995</v>
      </c>
      <c r="E20" s="103">
        <f>D20/1.12</f>
        <v>44638.3928571429</v>
      </c>
      <c r="F20" s="37">
        <f>(E20*0.76)-4000</f>
        <v>29925.1785714286</v>
      </c>
      <c r="G20" s="33" t="s">
        <v>14</v>
      </c>
      <c r="H20" s="72">
        <f>F20*A20</f>
        <v>29925.1785714286</v>
      </c>
    </row>
    <row r="21" spans="1:8">
      <c r="A21" s="39"/>
      <c r="B21" s="39"/>
      <c r="C21" s="73" t="s">
        <v>18</v>
      </c>
      <c r="D21" s="74"/>
      <c r="E21" s="108"/>
      <c r="F21" s="43"/>
      <c r="G21" s="39"/>
      <c r="H21" s="75"/>
    </row>
    <row r="22" ht="15" spans="1:8">
      <c r="A22" s="14"/>
      <c r="B22" s="14"/>
      <c r="C22" s="76" t="s">
        <v>19</v>
      </c>
      <c r="D22" s="13"/>
      <c r="E22" s="82"/>
      <c r="F22" s="48"/>
      <c r="G22" s="14"/>
      <c r="H22" s="77"/>
    </row>
    <row r="23" s="2" customFormat="1" ht="15" spans="1:9">
      <c r="A23" s="4" t="s">
        <v>22</v>
      </c>
      <c r="B23" s="16"/>
      <c r="C23" s="16"/>
      <c r="D23" s="5"/>
      <c r="E23" s="5"/>
      <c r="F23" s="6"/>
      <c r="G23" s="17" t="s">
        <v>14</v>
      </c>
      <c r="H23" s="8">
        <v>600</v>
      </c>
      <c r="I23" s="1"/>
    </row>
    <row r="24" ht="17.25" spans="1:8">
      <c r="A24" s="95" t="s">
        <v>20</v>
      </c>
      <c r="B24" s="96"/>
      <c r="C24" s="96"/>
      <c r="D24" s="97"/>
      <c r="E24" s="97"/>
      <c r="F24" s="98"/>
      <c r="G24" s="99" t="s">
        <v>14</v>
      </c>
      <c r="H24" s="86">
        <f>SUM(H20:H23)</f>
        <v>30525.1785714286</v>
      </c>
    </row>
    <row r="25" ht="16.5" spans="1:9">
      <c r="A25" s="87"/>
      <c r="B25" s="87"/>
      <c r="C25" s="87"/>
      <c r="D25" s="87"/>
      <c r="E25" s="87"/>
      <c r="F25" s="87"/>
      <c r="G25" s="88"/>
      <c r="H25" s="89"/>
      <c r="I25" s="2"/>
    </row>
    <row r="26" ht="15" spans="3:3">
      <c r="C26" s="24" t="s">
        <v>24</v>
      </c>
    </row>
    <row r="27" ht="25.5" customHeight="1" spans="1:8">
      <c r="A27" s="66" t="s">
        <v>6</v>
      </c>
      <c r="B27" s="66" t="s">
        <v>7</v>
      </c>
      <c r="C27" s="66" t="s">
        <v>8</v>
      </c>
      <c r="D27" s="66" t="s">
        <v>9</v>
      </c>
      <c r="E27" s="29" t="s">
        <v>409</v>
      </c>
      <c r="F27" s="67" t="s">
        <v>10</v>
      </c>
      <c r="G27" s="68"/>
      <c r="H27" s="69" t="s">
        <v>11</v>
      </c>
    </row>
    <row r="28" spans="1:8">
      <c r="A28" s="33">
        <v>1</v>
      </c>
      <c r="B28" s="33" t="s">
        <v>12</v>
      </c>
      <c r="C28" s="70" t="s">
        <v>28</v>
      </c>
      <c r="D28" s="71">
        <v>68995</v>
      </c>
      <c r="E28" s="103">
        <f>D28/1.12</f>
        <v>61602.6785714286</v>
      </c>
      <c r="F28" s="37">
        <f>(E28*0.76)-7000</f>
        <v>39818.0357142857</v>
      </c>
      <c r="G28" s="33" t="s">
        <v>14</v>
      </c>
      <c r="H28" s="72">
        <f>F28*A28</f>
        <v>39818.0357142857</v>
      </c>
    </row>
    <row r="29" spans="1:8">
      <c r="A29" s="39"/>
      <c r="B29" s="39"/>
      <c r="C29" s="73" t="s">
        <v>26</v>
      </c>
      <c r="D29" s="74"/>
      <c r="E29" s="108"/>
      <c r="F29" s="43"/>
      <c r="G29" s="39"/>
      <c r="H29" s="75"/>
    </row>
    <row r="30" ht="15" spans="1:8">
      <c r="A30" s="14"/>
      <c r="B30" s="14"/>
      <c r="C30" s="76" t="s">
        <v>29</v>
      </c>
      <c r="D30" s="13"/>
      <c r="E30" s="82"/>
      <c r="F30" s="48"/>
      <c r="G30" s="14"/>
      <c r="H30" s="77"/>
    </row>
    <row r="31" s="2" customFormat="1" ht="15" spans="1:9">
      <c r="A31" s="4" t="s">
        <v>22</v>
      </c>
      <c r="B31" s="16"/>
      <c r="C31" s="16"/>
      <c r="D31" s="5"/>
      <c r="E31" s="5"/>
      <c r="F31" s="6"/>
      <c r="G31" s="17" t="s">
        <v>14</v>
      </c>
      <c r="H31" s="8">
        <v>600</v>
      </c>
      <c r="I31" s="1"/>
    </row>
    <row r="32" ht="17.25" spans="1:8">
      <c r="A32" s="95" t="s">
        <v>20</v>
      </c>
      <c r="B32" s="96"/>
      <c r="C32" s="96"/>
      <c r="D32" s="97"/>
      <c r="E32" s="97"/>
      <c r="F32" s="98"/>
      <c r="G32" s="99" t="s">
        <v>14</v>
      </c>
      <c r="H32" s="86">
        <f>SUM(H28:H31)</f>
        <v>40418.0357142857</v>
      </c>
    </row>
    <row r="33" ht="16.5" spans="1:9">
      <c r="A33" s="87"/>
      <c r="B33" s="87"/>
      <c r="C33" s="87"/>
      <c r="D33" s="87"/>
      <c r="E33" s="87"/>
      <c r="F33" s="87"/>
      <c r="G33" s="88"/>
      <c r="H33" s="89"/>
      <c r="I33" s="2"/>
    </row>
    <row r="34" spans="1:9">
      <c r="A34" s="1" t="s">
        <v>30</v>
      </c>
      <c r="I34" s="2"/>
    </row>
    <row r="35" spans="2:9">
      <c r="B35" s="1" t="s">
        <v>31</v>
      </c>
      <c r="I35" s="2"/>
    </row>
    <row r="36" spans="9:9">
      <c r="I36" s="2"/>
    </row>
    <row r="37" spans="1:9">
      <c r="A37" s="1" t="s">
        <v>57</v>
      </c>
      <c r="I37" s="2"/>
    </row>
    <row r="38" spans="2:9">
      <c r="B38" s="1" t="s">
        <v>58</v>
      </c>
      <c r="I38" s="2"/>
    </row>
    <row r="39" spans="2:9">
      <c r="B39" s="1" t="s">
        <v>59</v>
      </c>
      <c r="I39" s="2"/>
    </row>
    <row r="40" spans="2:9">
      <c r="B40" s="1" t="s">
        <v>60</v>
      </c>
      <c r="I40" s="2"/>
    </row>
    <row r="41" spans="9:9">
      <c r="I41" s="2"/>
    </row>
    <row r="42" spans="1:1">
      <c r="A42" s="1" t="s">
        <v>32</v>
      </c>
    </row>
    <row r="43" customFormat="1" ht="15" spans="1:9">
      <c r="A43" s="2"/>
      <c r="B43" s="1" t="s">
        <v>33</v>
      </c>
      <c r="I43" s="1"/>
    </row>
    <row r="45" spans="1:1">
      <c r="A45" s="1" t="s">
        <v>34</v>
      </c>
    </row>
    <row r="47" spans="2:2">
      <c r="B47" s="1" t="s">
        <v>38</v>
      </c>
    </row>
    <row r="49" spans="2:2">
      <c r="B49" s="1" t="s">
        <v>39</v>
      </c>
    </row>
    <row r="55" spans="1:1">
      <c r="A55" s="1" t="s">
        <v>40</v>
      </c>
    </row>
    <row r="58" spans="1:1">
      <c r="A58" s="1" t="s">
        <v>41</v>
      </c>
    </row>
    <row r="59" spans="1:1">
      <c r="A59" s="1" t="s">
        <v>42</v>
      </c>
    </row>
    <row r="62" spans="1:4">
      <c r="A62" s="1" t="s">
        <v>43</v>
      </c>
      <c r="D62" s="1" t="s">
        <v>44</v>
      </c>
    </row>
    <row r="65" spans="1:4">
      <c r="A65" s="1" t="s">
        <v>45</v>
      </c>
      <c r="D65" s="1" t="s">
        <v>46</v>
      </c>
    </row>
    <row r="66" spans="1:4">
      <c r="A66" s="1" t="s">
        <v>47</v>
      </c>
      <c r="D66" s="1" t="s">
        <v>48</v>
      </c>
    </row>
    <row r="71" spans="1:6">
      <c r="A71" s="1" t="s">
        <v>410</v>
      </c>
      <c r="D71" s="1" t="s">
        <v>50</v>
      </c>
      <c r="F71" s="1" t="s">
        <v>51</v>
      </c>
    </row>
    <row r="72" spans="1:6">
      <c r="A72" s="1" t="s">
        <v>224</v>
      </c>
      <c r="F72" s="1" t="s">
        <v>53</v>
      </c>
    </row>
  </sheetData>
  <mergeCells count="19">
    <mergeCell ref="A4:B4"/>
    <mergeCell ref="A23:F23"/>
    <mergeCell ref="A24:F24"/>
    <mergeCell ref="A31:F31"/>
    <mergeCell ref="A32:F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  <mergeCell ref="H20:H22"/>
    <mergeCell ref="H28:H30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3"/>
  <sheetViews>
    <sheetView topLeftCell="A15" workbookViewId="0">
      <selection activeCell="A25" sqref="A25:E25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2.7142857142857" style="1" customWidth="1"/>
    <col min="4" max="4" width="12.5714285714286" style="1" customWidth="1"/>
    <col min="5" max="5" width="15.2857142857143" style="1" customWidth="1"/>
    <col min="6" max="6" width="5.71428571428571" style="1" customWidth="1"/>
    <col min="7" max="7" width="14.2857142857143" style="1" customWidth="1"/>
    <col min="8" max="16384" width="9.14285714285714" style="1"/>
  </cols>
  <sheetData>
    <row r="4" spans="1:2">
      <c r="A4" s="26">
        <v>45707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411</v>
      </c>
      <c r="B7" s="26"/>
    </row>
    <row r="8" spans="1:1">
      <c r="A8" s="1" t="s">
        <v>412</v>
      </c>
    </row>
    <row r="9" spans="1:1">
      <c r="A9" s="1" t="s">
        <v>413</v>
      </c>
    </row>
    <row r="10" spans="1:1">
      <c r="A10" s="1" t="s">
        <v>414</v>
      </c>
    </row>
    <row r="13" spans="1:1">
      <c r="A13" s="1" t="s">
        <v>1</v>
      </c>
    </row>
    <row r="15" spans="2:2">
      <c r="B15" s="1" t="s">
        <v>2</v>
      </c>
    </row>
    <row r="16" spans="2:2">
      <c r="B16" s="1" t="s">
        <v>3</v>
      </c>
    </row>
    <row r="19" spans="1:1">
      <c r="A19" s="1" t="s">
        <v>4</v>
      </c>
    </row>
    <row r="20" ht="15" spans="3:3">
      <c r="C20" s="24"/>
    </row>
    <row r="21" ht="25.5" customHeight="1" spans="1:7">
      <c r="A21" s="66" t="s">
        <v>6</v>
      </c>
      <c r="B21" s="66" t="s">
        <v>7</v>
      </c>
      <c r="C21" s="66" t="s">
        <v>8</v>
      </c>
      <c r="D21" s="66" t="s">
        <v>9</v>
      </c>
      <c r="E21" s="67" t="s">
        <v>10</v>
      </c>
      <c r="F21" s="68"/>
      <c r="G21" s="69" t="s">
        <v>11</v>
      </c>
    </row>
    <row r="22" spans="1:7">
      <c r="A22" s="33">
        <v>1</v>
      </c>
      <c r="B22" s="33" t="s">
        <v>12</v>
      </c>
      <c r="C22" s="70" t="s">
        <v>121</v>
      </c>
      <c r="D22" s="71">
        <v>110995</v>
      </c>
      <c r="E22" s="37">
        <f>(D22*0.76)-3000</f>
        <v>81356.2</v>
      </c>
      <c r="F22" s="33" t="s">
        <v>14</v>
      </c>
      <c r="G22" s="72">
        <f>E22*A22</f>
        <v>81356.2</v>
      </c>
    </row>
    <row r="23" spans="1:7">
      <c r="A23" s="39"/>
      <c r="B23" s="39"/>
      <c r="C23" s="73" t="s">
        <v>110</v>
      </c>
      <c r="D23" s="74"/>
      <c r="E23" s="43"/>
      <c r="F23" s="39"/>
      <c r="G23" s="75"/>
    </row>
    <row r="24" ht="15" spans="1:7">
      <c r="A24" s="14"/>
      <c r="B24" s="14"/>
      <c r="C24" s="76" t="s">
        <v>122</v>
      </c>
      <c r="D24" s="13"/>
      <c r="E24" s="48"/>
      <c r="F24" s="14"/>
      <c r="G24" s="77"/>
    </row>
    <row r="25" customFormat="1" ht="17.25" spans="1:8">
      <c r="A25" s="56" t="s">
        <v>20</v>
      </c>
      <c r="B25" s="57"/>
      <c r="C25" s="57"/>
      <c r="D25" s="58"/>
      <c r="E25" s="59"/>
      <c r="F25" s="14"/>
      <c r="G25" s="86">
        <f>SUM(G22:G24)</f>
        <v>81356.2</v>
      </c>
      <c r="H25" s="1"/>
    </row>
    <row r="26" customFormat="1" ht="15.75" spans="1:8">
      <c r="A26" s="78" t="s">
        <v>21</v>
      </c>
      <c r="B26" s="79"/>
      <c r="C26" s="80"/>
      <c r="D26" s="81"/>
      <c r="E26" s="82"/>
      <c r="F26" s="14"/>
      <c r="G26" s="15">
        <v>86565</v>
      </c>
      <c r="H26" s="1"/>
    </row>
    <row r="27" s="2" customFormat="1" ht="15" spans="1:8">
      <c r="A27" s="4" t="s">
        <v>22</v>
      </c>
      <c r="B27" s="16"/>
      <c r="C27" s="16"/>
      <c r="D27" s="5"/>
      <c r="E27" s="6"/>
      <c r="F27" s="17" t="s">
        <v>14</v>
      </c>
      <c r="G27" s="8">
        <v>600</v>
      </c>
      <c r="H27" s="1"/>
    </row>
    <row r="28" ht="17.25" spans="1:7">
      <c r="A28" s="56" t="s">
        <v>23</v>
      </c>
      <c r="B28" s="57"/>
      <c r="C28" s="57"/>
      <c r="D28" s="58"/>
      <c r="E28" s="59"/>
      <c r="F28" s="99" t="s">
        <v>14</v>
      </c>
      <c r="G28" s="86">
        <f>SUM(G25:G27)</f>
        <v>168521.2</v>
      </c>
    </row>
    <row r="29" ht="16.5" spans="1:7">
      <c r="A29" s="87"/>
      <c r="B29" s="87"/>
      <c r="C29" s="87"/>
      <c r="D29" s="87"/>
      <c r="E29" s="87"/>
      <c r="F29" s="88"/>
      <c r="G29" s="89"/>
    </row>
    <row r="30" spans="1:1">
      <c r="A30" s="1" t="s">
        <v>30</v>
      </c>
    </row>
    <row r="31" spans="2:2">
      <c r="B31" s="1" t="s">
        <v>31</v>
      </c>
    </row>
    <row r="33" spans="1:1">
      <c r="A33" s="1" t="s">
        <v>32</v>
      </c>
    </row>
    <row r="34" spans="2:2">
      <c r="B34" s="1" t="s">
        <v>112</v>
      </c>
    </row>
    <row r="35" s="2" customFormat="1"/>
    <row r="36" spans="1:1">
      <c r="A36" s="1" t="s">
        <v>34</v>
      </c>
    </row>
    <row r="37" spans="2:2">
      <c r="B37" s="1" t="s">
        <v>35</v>
      </c>
    </row>
    <row r="39" spans="2:2">
      <c r="B39" s="1" t="s">
        <v>38</v>
      </c>
    </row>
    <row r="41" spans="2:2">
      <c r="B41" s="1" t="s">
        <v>39</v>
      </c>
    </row>
    <row r="44" spans="2:2">
      <c r="B44" s="24"/>
    </row>
    <row r="45" spans="2:2">
      <c r="B45" s="24"/>
    </row>
    <row r="47" spans="1:1">
      <c r="A47" s="1" t="s">
        <v>40</v>
      </c>
    </row>
    <row r="50" spans="1:1">
      <c r="A50" s="1" t="s">
        <v>41</v>
      </c>
    </row>
    <row r="51" spans="1:1">
      <c r="A51" s="1" t="s">
        <v>42</v>
      </c>
    </row>
    <row r="54" spans="1:4">
      <c r="A54" s="1" t="s">
        <v>43</v>
      </c>
      <c r="D54" s="1" t="s">
        <v>44</v>
      </c>
    </row>
    <row r="57" spans="1:4">
      <c r="A57" s="1" t="s">
        <v>45</v>
      </c>
      <c r="D57" s="1" t="s">
        <v>46</v>
      </c>
    </row>
    <row r="58" spans="1:4">
      <c r="A58" s="1" t="s">
        <v>47</v>
      </c>
      <c r="D58" s="1" t="s">
        <v>48</v>
      </c>
    </row>
    <row r="62" spans="1:5">
      <c r="A62" s="1" t="s">
        <v>415</v>
      </c>
      <c r="D62" s="1" t="s">
        <v>50</v>
      </c>
      <c r="E62" s="1" t="s">
        <v>51</v>
      </c>
    </row>
    <row r="63" spans="1:5">
      <c r="A63" s="1" t="s">
        <v>416</v>
      </c>
      <c r="E63" s="1" t="s">
        <v>53</v>
      </c>
    </row>
  </sheetData>
  <mergeCells count="10">
    <mergeCell ref="A4:B4"/>
    <mergeCell ref="A25:E25"/>
    <mergeCell ref="A27:E27"/>
    <mergeCell ref="A28:E28"/>
    <mergeCell ref="A22:A24"/>
    <mergeCell ref="B22:B24"/>
    <mergeCell ref="D22:D24"/>
    <mergeCell ref="E22:E24"/>
    <mergeCell ref="F22:F24"/>
    <mergeCell ref="G22:G24"/>
  </mergeCells>
  <pageMargins left="0.393055555555556" right="0.17" top="0.84" bottom="0.590277777777778" header="0.5" footer="0.196527777777778"/>
  <pageSetup paperSize="1" scale="77" orientation="portrait" horizontalDpi="120" verticalDpi="72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0"/>
  <sheetViews>
    <sheetView workbookViewId="0">
      <selection activeCell="A20" sqref="A20:A23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45707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345</v>
      </c>
      <c r="B7" s="26"/>
    </row>
    <row r="8" spans="1:2">
      <c r="A8" s="26" t="s">
        <v>346</v>
      </c>
      <c r="B8" s="26"/>
    </row>
    <row r="9" spans="1:2">
      <c r="A9" s="26" t="s">
        <v>347</v>
      </c>
      <c r="B9" s="26"/>
    </row>
    <row r="10" spans="1:2">
      <c r="A10" s="26"/>
      <c r="B10" s="26"/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7" spans="1:1">
      <c r="A17" s="1" t="s">
        <v>56</v>
      </c>
    </row>
    <row r="18" ht="15" spans="3:3">
      <c r="C18" s="24" t="s">
        <v>348</v>
      </c>
    </row>
    <row r="19" ht="25.5" customHeight="1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spans="1:7">
      <c r="A20" s="101">
        <v>3</v>
      </c>
      <c r="B20" s="121" t="s">
        <v>12</v>
      </c>
      <c r="C20" s="115" t="s">
        <v>158</v>
      </c>
      <c r="D20" s="122">
        <v>16195</v>
      </c>
      <c r="E20" s="104">
        <f>(D20*0.76)-800</f>
        <v>11508.2</v>
      </c>
      <c r="F20" s="101" t="s">
        <v>14</v>
      </c>
      <c r="G20" s="123">
        <f>E20*A20</f>
        <v>34524.6</v>
      </c>
    </row>
    <row r="21" spans="1:7">
      <c r="A21" s="106"/>
      <c r="B21" s="124"/>
      <c r="C21" s="114" t="s">
        <v>417</v>
      </c>
      <c r="D21" s="125"/>
      <c r="E21" s="109"/>
      <c r="F21" s="106"/>
      <c r="G21" s="126"/>
    </row>
    <row r="22" spans="1:7">
      <c r="A22" s="106"/>
      <c r="B22" s="124"/>
      <c r="C22" s="114" t="s">
        <v>160</v>
      </c>
      <c r="D22" s="125"/>
      <c r="E22" s="109"/>
      <c r="F22" s="106"/>
      <c r="G22" s="126"/>
    </row>
    <row r="23" ht="15" spans="1:7">
      <c r="A23" s="83"/>
      <c r="B23" s="127"/>
      <c r="C23" s="46" t="s">
        <v>418</v>
      </c>
      <c r="D23" s="128"/>
      <c r="E23" s="112"/>
      <c r="F23" s="83"/>
      <c r="G23" s="129"/>
    </row>
    <row r="24" customFormat="1" ht="15" spans="1:8">
      <c r="A24" s="101">
        <v>3</v>
      </c>
      <c r="B24" s="101" t="s">
        <v>12</v>
      </c>
      <c r="C24" s="115" t="s">
        <v>154</v>
      </c>
      <c r="D24" s="103">
        <v>17995</v>
      </c>
      <c r="E24" s="104">
        <f>(D24*0.76)-800</f>
        <v>12876.2</v>
      </c>
      <c r="F24" s="101" t="s">
        <v>14</v>
      </c>
      <c r="G24" s="105">
        <f>E24*A24</f>
        <v>38628.6</v>
      </c>
      <c r="H24" s="1"/>
    </row>
    <row r="25" customFormat="1" ht="15" spans="1:8">
      <c r="A25" s="106"/>
      <c r="B25" s="106"/>
      <c r="C25" s="114" t="s">
        <v>155</v>
      </c>
      <c r="D25" s="108"/>
      <c r="E25" s="109"/>
      <c r="F25" s="106"/>
      <c r="G25" s="110"/>
      <c r="H25" s="1"/>
    </row>
    <row r="26" customFormat="1" ht="15" spans="1:8">
      <c r="A26" s="106"/>
      <c r="B26" s="106"/>
      <c r="C26" s="114" t="s">
        <v>156</v>
      </c>
      <c r="D26" s="108"/>
      <c r="E26" s="109"/>
      <c r="F26" s="106"/>
      <c r="G26" s="110"/>
      <c r="H26" s="1"/>
    </row>
    <row r="27" customFormat="1" ht="15.75" spans="1:8">
      <c r="A27" s="83"/>
      <c r="B27" s="83"/>
      <c r="C27" s="46" t="s">
        <v>157</v>
      </c>
      <c r="D27" s="82"/>
      <c r="E27" s="112"/>
      <c r="F27" s="83"/>
      <c r="G27" s="113"/>
      <c r="H27" s="1"/>
    </row>
    <row r="28" customFormat="1" ht="15.75" spans="1:8">
      <c r="A28" s="4" t="s">
        <v>22</v>
      </c>
      <c r="B28" s="16"/>
      <c r="C28" s="16"/>
      <c r="D28" s="5"/>
      <c r="E28" s="6"/>
      <c r="F28" s="17" t="s">
        <v>14</v>
      </c>
      <c r="G28" s="8">
        <v>600</v>
      </c>
      <c r="H28" s="1"/>
    </row>
    <row r="29" customFormat="1" ht="17.25" spans="1:8">
      <c r="A29" s="95" t="s">
        <v>20</v>
      </c>
      <c r="B29" s="97"/>
      <c r="C29" s="97"/>
      <c r="D29" s="97"/>
      <c r="E29" s="98"/>
      <c r="F29" s="99" t="s">
        <v>14</v>
      </c>
      <c r="G29" s="86">
        <f>SUM(G20:G28)</f>
        <v>73753.2</v>
      </c>
      <c r="H29" s="1"/>
    </row>
    <row r="30" ht="16.5" spans="1:8">
      <c r="A30" s="87"/>
      <c r="B30" s="87"/>
      <c r="C30" s="87"/>
      <c r="D30" s="87"/>
      <c r="E30" s="87"/>
      <c r="F30" s="117"/>
      <c r="G30" s="89"/>
      <c r="H30" s="2"/>
    </row>
    <row r="31" ht="15" spans="3:3">
      <c r="C31" s="24" t="s">
        <v>353</v>
      </c>
    </row>
    <row r="32" ht="25.5" customHeight="1" spans="1:7">
      <c r="A32" s="66" t="s">
        <v>6</v>
      </c>
      <c r="B32" s="66" t="s">
        <v>7</v>
      </c>
      <c r="C32" s="66" t="s">
        <v>8</v>
      </c>
      <c r="D32" s="66" t="s">
        <v>9</v>
      </c>
      <c r="E32" s="67" t="s">
        <v>10</v>
      </c>
      <c r="F32" s="68"/>
      <c r="G32" s="69" t="s">
        <v>11</v>
      </c>
    </row>
    <row r="33" spans="1:7">
      <c r="A33" s="33">
        <v>3</v>
      </c>
      <c r="B33" s="33" t="s">
        <v>12</v>
      </c>
      <c r="C33" s="35" t="s">
        <v>142</v>
      </c>
      <c r="D33" s="36">
        <v>24995</v>
      </c>
      <c r="E33" s="37">
        <f>(D33*0.76)-800</f>
        <v>18196.2</v>
      </c>
      <c r="F33" s="33" t="s">
        <v>14</v>
      </c>
      <c r="G33" s="38">
        <f>E33*A33</f>
        <v>54588.6</v>
      </c>
    </row>
    <row r="34" spans="1:7">
      <c r="A34" s="39"/>
      <c r="B34" s="39"/>
      <c r="C34" s="41" t="s">
        <v>92</v>
      </c>
      <c r="D34" s="42"/>
      <c r="E34" s="43"/>
      <c r="F34" s="39"/>
      <c r="G34" s="44"/>
    </row>
    <row r="35" spans="1:7">
      <c r="A35" s="39"/>
      <c r="B35" s="39"/>
      <c r="C35" s="41" t="s">
        <v>234</v>
      </c>
      <c r="D35" s="42"/>
      <c r="E35" s="43"/>
      <c r="F35" s="39"/>
      <c r="G35" s="44"/>
    </row>
    <row r="36" ht="15" spans="1:7">
      <c r="A36" s="14"/>
      <c r="B36" s="14"/>
      <c r="C36" s="90" t="s">
        <v>94</v>
      </c>
      <c r="D36" s="47"/>
      <c r="E36" s="48"/>
      <c r="F36" s="14"/>
      <c r="G36" s="49"/>
    </row>
    <row r="37" customFormat="1" ht="15" spans="1:8">
      <c r="A37" s="33">
        <v>3</v>
      </c>
      <c r="B37" s="34" t="s">
        <v>12</v>
      </c>
      <c r="C37" s="35" t="s">
        <v>139</v>
      </c>
      <c r="D37" s="36">
        <v>28995</v>
      </c>
      <c r="E37" s="37">
        <f>(D37*0.76)-1300</f>
        <v>20736.2</v>
      </c>
      <c r="F37" s="33" t="s">
        <v>14</v>
      </c>
      <c r="G37" s="38">
        <f>E37*A37</f>
        <v>62208.6</v>
      </c>
      <c r="H37" s="1"/>
    </row>
    <row r="38" customFormat="1" ht="15" spans="1:8">
      <c r="A38" s="39"/>
      <c r="B38" s="40"/>
      <c r="C38" s="41" t="s">
        <v>84</v>
      </c>
      <c r="D38" s="42"/>
      <c r="E38" s="43"/>
      <c r="F38" s="39"/>
      <c r="G38" s="44"/>
      <c r="H38" s="1"/>
    </row>
    <row r="39" customFormat="1" ht="15" spans="1:8">
      <c r="A39" s="39"/>
      <c r="B39" s="40"/>
      <c r="C39" s="41" t="s">
        <v>140</v>
      </c>
      <c r="D39" s="42"/>
      <c r="E39" s="43"/>
      <c r="F39" s="39"/>
      <c r="G39" s="44"/>
      <c r="H39" s="1"/>
    </row>
    <row r="40" customFormat="1" ht="15.75" spans="1:8">
      <c r="A40" s="14"/>
      <c r="B40" s="45"/>
      <c r="C40" s="90" t="s">
        <v>141</v>
      </c>
      <c r="D40" s="47"/>
      <c r="E40" s="48"/>
      <c r="F40" s="14"/>
      <c r="G40" s="49"/>
      <c r="H40" s="1"/>
    </row>
    <row r="41" customFormat="1" ht="15.75" spans="1:8">
      <c r="A41" s="4" t="s">
        <v>22</v>
      </c>
      <c r="B41" s="16"/>
      <c r="C41" s="16"/>
      <c r="D41" s="5"/>
      <c r="E41" s="6"/>
      <c r="F41" s="17" t="s">
        <v>14</v>
      </c>
      <c r="G41" s="8">
        <v>600</v>
      </c>
      <c r="H41" s="1"/>
    </row>
    <row r="42" customFormat="1" ht="17.25" spans="1:8">
      <c r="A42" s="95" t="s">
        <v>20</v>
      </c>
      <c r="B42" s="97"/>
      <c r="C42" s="97"/>
      <c r="D42" s="97"/>
      <c r="E42" s="98"/>
      <c r="F42" s="99" t="s">
        <v>14</v>
      </c>
      <c r="G42" s="86">
        <f>SUM(G33:G41)</f>
        <v>117397.2</v>
      </c>
      <c r="H42" s="1"/>
    </row>
    <row r="43" ht="16.5" spans="1:8">
      <c r="A43" s="87"/>
      <c r="B43" s="87"/>
      <c r="C43" s="87"/>
      <c r="D43" s="87"/>
      <c r="E43" s="87"/>
      <c r="F43" s="117"/>
      <c r="G43" s="89"/>
      <c r="H43" s="2"/>
    </row>
    <row r="44" spans="1:8">
      <c r="A44" s="1" t="s">
        <v>30</v>
      </c>
      <c r="H44" s="2"/>
    </row>
    <row r="45" spans="2:8">
      <c r="B45" s="1" t="s">
        <v>31</v>
      </c>
      <c r="H45" s="2"/>
    </row>
    <row r="46" spans="8:8">
      <c r="H46" s="2"/>
    </row>
    <row r="47" s="1" customFormat="1" spans="1:1">
      <c r="A47" s="1" t="s">
        <v>57</v>
      </c>
    </row>
    <row r="48" s="1" customFormat="1" spans="2:2">
      <c r="B48" s="1" t="s">
        <v>98</v>
      </c>
    </row>
    <row r="49" spans="8:8">
      <c r="H49" s="2"/>
    </row>
    <row r="50" spans="1:1">
      <c r="A50" s="1" t="s">
        <v>32</v>
      </c>
    </row>
    <row r="51" s="2" customFormat="1" spans="2:8">
      <c r="B51" s="1" t="s">
        <v>99</v>
      </c>
      <c r="H51" s="1"/>
    </row>
    <row r="53" spans="1:1">
      <c r="A53" s="1" t="s">
        <v>34</v>
      </c>
    </row>
    <row r="54" spans="2:2">
      <c r="B54" s="1" t="s">
        <v>35</v>
      </c>
    </row>
    <row r="56" spans="2:2">
      <c r="B56" s="1" t="s">
        <v>38</v>
      </c>
    </row>
    <row r="58" spans="2:2">
      <c r="B58" s="1" t="s">
        <v>39</v>
      </c>
    </row>
    <row r="63" spans="1:1">
      <c r="A63" s="1" t="s">
        <v>40</v>
      </c>
    </row>
    <row r="66" spans="1:1">
      <c r="A66" s="1" t="s">
        <v>41</v>
      </c>
    </row>
    <row r="67" spans="1:1">
      <c r="A67" s="1" t="s">
        <v>42</v>
      </c>
    </row>
    <row r="70" spans="1:4">
      <c r="A70" s="1" t="s">
        <v>43</v>
      </c>
      <c r="D70" s="1" t="s">
        <v>44</v>
      </c>
    </row>
    <row r="73" spans="1:4">
      <c r="A73" s="1" t="s">
        <v>45</v>
      </c>
      <c r="D73" s="1" t="s">
        <v>46</v>
      </c>
    </row>
    <row r="74" spans="1:4">
      <c r="A74" s="1" t="s">
        <v>47</v>
      </c>
      <c r="D74" s="1" t="s">
        <v>48</v>
      </c>
    </row>
    <row r="79" spans="1:5">
      <c r="A79" s="1" t="s">
        <v>419</v>
      </c>
      <c r="D79" s="1" t="s">
        <v>50</v>
      </c>
      <c r="E79" s="1" t="s">
        <v>51</v>
      </c>
    </row>
    <row r="80" spans="1:5">
      <c r="A80" s="1" t="s">
        <v>420</v>
      </c>
      <c r="E80" s="1" t="s">
        <v>53</v>
      </c>
    </row>
  </sheetData>
  <mergeCells count="29">
    <mergeCell ref="A4:B4"/>
    <mergeCell ref="A28:E28"/>
    <mergeCell ref="A29:E29"/>
    <mergeCell ref="A41:E41"/>
    <mergeCell ref="A42:E42"/>
    <mergeCell ref="A20:A23"/>
    <mergeCell ref="A24:A27"/>
    <mergeCell ref="A33:A36"/>
    <mergeCell ref="A37:A40"/>
    <mergeCell ref="B20:B23"/>
    <mergeCell ref="B24:B27"/>
    <mergeCell ref="B33:B36"/>
    <mergeCell ref="B37:B40"/>
    <mergeCell ref="D20:D23"/>
    <mergeCell ref="D24:D27"/>
    <mergeCell ref="D33:D36"/>
    <mergeCell ref="D37:D40"/>
    <mergeCell ref="E20:E23"/>
    <mergeCell ref="E24:E27"/>
    <mergeCell ref="E33:E36"/>
    <mergeCell ref="E37:E40"/>
    <mergeCell ref="F20:F23"/>
    <mergeCell ref="F24:F27"/>
    <mergeCell ref="F33:F36"/>
    <mergeCell ref="F37:F40"/>
    <mergeCell ref="G20:G23"/>
    <mergeCell ref="G24:G27"/>
    <mergeCell ref="G33:G36"/>
    <mergeCell ref="G37:G40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6"/>
  <sheetViews>
    <sheetView zoomScaleSheetLayoutView="60" workbookViewId="0">
      <selection activeCell="A4" sqref="A4:B4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6.5714285714286" style="23" customWidth="1"/>
    <col min="4" max="4" width="12.552380952381" style="23" customWidth="1"/>
    <col min="5" max="5" width="14.857142857142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6">
        <v>45691</v>
      </c>
      <c r="B4" s="26"/>
    </row>
    <row r="5" spans="1:2">
      <c r="A5" s="27"/>
      <c r="B5" s="27"/>
    </row>
    <row r="6" spans="1:2">
      <c r="A6" s="27"/>
      <c r="B6" s="27"/>
    </row>
    <row r="7" spans="1:2">
      <c r="A7" s="27" t="s">
        <v>117</v>
      </c>
      <c r="B7" s="27"/>
    </row>
    <row r="8" spans="1:2">
      <c r="A8" s="27" t="s">
        <v>118</v>
      </c>
      <c r="B8" s="27"/>
    </row>
    <row r="9" spans="1:2">
      <c r="A9" s="27" t="s">
        <v>119</v>
      </c>
      <c r="B9" s="27"/>
    </row>
    <row r="10" spans="1:2">
      <c r="A10" s="27" t="s">
        <v>120</v>
      </c>
      <c r="B10" s="27"/>
    </row>
    <row r="13" spans="1:1">
      <c r="A13" s="23" t="s">
        <v>1</v>
      </c>
    </row>
    <row r="15" spans="2:2">
      <c r="B15" s="23" t="s">
        <v>2</v>
      </c>
    </row>
    <row r="16" spans="2:2">
      <c r="B16" s="23" t="s">
        <v>3</v>
      </c>
    </row>
    <row r="19" spans="1:1">
      <c r="A19" s="23" t="s">
        <v>4</v>
      </c>
    </row>
    <row r="20" ht="15" spans="3:3">
      <c r="C20" s="28" t="s">
        <v>5</v>
      </c>
    </row>
    <row r="21" ht="25.5" customHeight="1" spans="1:7">
      <c r="A21" s="29" t="s">
        <v>6</v>
      </c>
      <c r="B21" s="29" t="s">
        <v>7</v>
      </c>
      <c r="C21" s="29" t="s">
        <v>8</v>
      </c>
      <c r="D21" s="29" t="s">
        <v>9</v>
      </c>
      <c r="E21" s="30" t="s">
        <v>10</v>
      </c>
      <c r="F21" s="31"/>
      <c r="G21" s="32" t="s">
        <v>11</v>
      </c>
    </row>
    <row r="22" spans="1:7">
      <c r="A22" s="33">
        <v>1</v>
      </c>
      <c r="B22" s="33" t="s">
        <v>12</v>
      </c>
      <c r="C22" s="70" t="s">
        <v>121</v>
      </c>
      <c r="D22" s="71">
        <v>110995</v>
      </c>
      <c r="E22" s="37">
        <f>(D22*0.78)-3000</f>
        <v>83576.1</v>
      </c>
      <c r="F22" s="33" t="s">
        <v>14</v>
      </c>
      <c r="G22" s="72">
        <f>E22*A22</f>
        <v>83576.1</v>
      </c>
    </row>
    <row r="23" spans="1:7">
      <c r="A23" s="39"/>
      <c r="B23" s="39"/>
      <c r="C23" s="73" t="s">
        <v>110</v>
      </c>
      <c r="D23" s="74"/>
      <c r="E23" s="43"/>
      <c r="F23" s="39"/>
      <c r="G23" s="75"/>
    </row>
    <row r="24" ht="15" spans="1:7">
      <c r="A24" s="14"/>
      <c r="B24" s="14"/>
      <c r="C24" s="76" t="s">
        <v>122</v>
      </c>
      <c r="D24" s="13"/>
      <c r="E24" s="48"/>
      <c r="F24" s="14"/>
      <c r="G24" s="77"/>
    </row>
    <row r="25" customFormat="1" ht="17.25" spans="1:7">
      <c r="A25" s="95" t="s">
        <v>20</v>
      </c>
      <c r="B25" s="97"/>
      <c r="C25" s="97"/>
      <c r="D25" s="97"/>
      <c r="E25" s="98"/>
      <c r="F25" s="85" t="s">
        <v>14</v>
      </c>
      <c r="G25" s="86">
        <f>SUM(G22:G24)</f>
        <v>83576.1</v>
      </c>
    </row>
    <row r="26" customFormat="1" ht="15.75" spans="1:7">
      <c r="A26" s="9" t="s">
        <v>21</v>
      </c>
      <c r="B26" s="10"/>
      <c r="C26" s="11"/>
      <c r="D26" s="12"/>
      <c r="E26" s="13"/>
      <c r="F26" s="14" t="s">
        <v>14</v>
      </c>
      <c r="G26" s="15">
        <v>18400</v>
      </c>
    </row>
    <row r="27" s="2" customFormat="1" ht="15" spans="1:7">
      <c r="A27" s="4" t="s">
        <v>22</v>
      </c>
      <c r="B27" s="16"/>
      <c r="C27" s="16"/>
      <c r="D27" s="5"/>
      <c r="E27" s="6"/>
      <c r="F27" s="17" t="s">
        <v>14</v>
      </c>
      <c r="G27" s="8">
        <v>1000</v>
      </c>
    </row>
    <row r="28" s="1" customFormat="1" ht="17.25" spans="1:7">
      <c r="A28" s="95" t="s">
        <v>23</v>
      </c>
      <c r="B28" s="96"/>
      <c r="C28" s="96"/>
      <c r="D28" s="97"/>
      <c r="E28" s="98"/>
      <c r="F28" s="99" t="s">
        <v>14</v>
      </c>
      <c r="G28" s="86">
        <f>SUM(G25:G27)</f>
        <v>102976.1</v>
      </c>
    </row>
    <row r="29" s="2" customFormat="1" ht="16.5" spans="1:7">
      <c r="A29" s="87"/>
      <c r="B29" s="87"/>
      <c r="C29" s="87"/>
      <c r="D29" s="87"/>
      <c r="E29" s="87"/>
      <c r="F29" s="117"/>
      <c r="G29" s="89"/>
    </row>
    <row r="30" s="2" customFormat="1" ht="15" spans="1:7">
      <c r="A30" s="23"/>
      <c r="B30" s="23"/>
      <c r="C30" s="28" t="s">
        <v>24</v>
      </c>
      <c r="D30" s="23"/>
      <c r="E30" s="23"/>
      <c r="F30" s="23"/>
      <c r="G30" s="23"/>
    </row>
    <row r="31" s="2" customFormat="1" ht="25.5" customHeight="1" spans="1:7">
      <c r="A31" s="29" t="s">
        <v>6</v>
      </c>
      <c r="B31" s="29" t="s">
        <v>7</v>
      </c>
      <c r="C31" s="29" t="s">
        <v>8</v>
      </c>
      <c r="D31" s="29" t="s">
        <v>9</v>
      </c>
      <c r="E31" s="30" t="s">
        <v>10</v>
      </c>
      <c r="F31" s="31"/>
      <c r="G31" s="32" t="s">
        <v>11</v>
      </c>
    </row>
    <row r="32" s="2" customFormat="1" spans="1:7">
      <c r="A32" s="33">
        <v>1</v>
      </c>
      <c r="B32" s="33" t="s">
        <v>12</v>
      </c>
      <c r="C32" s="70" t="s">
        <v>123</v>
      </c>
      <c r="D32" s="71">
        <v>173995</v>
      </c>
      <c r="E32" s="37">
        <f>(D32*0.78)-8000</f>
        <v>127716.1</v>
      </c>
      <c r="F32" s="33" t="s">
        <v>14</v>
      </c>
      <c r="G32" s="72">
        <f>E32*A32</f>
        <v>127716.1</v>
      </c>
    </row>
    <row r="33" s="2" customFormat="1" spans="1:7">
      <c r="A33" s="39"/>
      <c r="B33" s="39"/>
      <c r="C33" s="73" t="s">
        <v>110</v>
      </c>
      <c r="D33" s="74"/>
      <c r="E33" s="43"/>
      <c r="F33" s="39"/>
      <c r="G33" s="75"/>
    </row>
    <row r="34" s="2" customFormat="1" ht="15" spans="1:7">
      <c r="A34" s="14"/>
      <c r="B34" s="14"/>
      <c r="C34" s="76" t="s">
        <v>124</v>
      </c>
      <c r="D34" s="13"/>
      <c r="E34" s="48"/>
      <c r="F34" s="14"/>
      <c r="G34" s="77"/>
    </row>
    <row r="35" customFormat="1" ht="17.25" spans="1:7">
      <c r="A35" s="95" t="s">
        <v>20</v>
      </c>
      <c r="B35" s="97"/>
      <c r="C35" s="97"/>
      <c r="D35" s="97"/>
      <c r="E35" s="98"/>
      <c r="F35" s="85" t="s">
        <v>14</v>
      </c>
      <c r="G35" s="86">
        <f>SUM(G32:G34)</f>
        <v>127716.1</v>
      </c>
    </row>
    <row r="36" customFormat="1" ht="15.75" spans="1:7">
      <c r="A36" s="9" t="s">
        <v>21</v>
      </c>
      <c r="B36" s="10"/>
      <c r="C36" s="11"/>
      <c r="D36" s="12"/>
      <c r="E36" s="13"/>
      <c r="F36" s="14" t="s">
        <v>14</v>
      </c>
      <c r="G36" s="15">
        <v>18400</v>
      </c>
    </row>
    <row r="37" s="2" customFormat="1" ht="15" spans="1:7">
      <c r="A37" s="4" t="s">
        <v>22</v>
      </c>
      <c r="B37" s="16"/>
      <c r="C37" s="16"/>
      <c r="D37" s="5"/>
      <c r="E37" s="6"/>
      <c r="F37" s="17" t="s">
        <v>14</v>
      </c>
      <c r="G37" s="8">
        <v>1000</v>
      </c>
    </row>
    <row r="38" s="1" customFormat="1" ht="17.25" spans="1:7">
      <c r="A38" s="95" t="s">
        <v>23</v>
      </c>
      <c r="B38" s="96"/>
      <c r="C38" s="96"/>
      <c r="D38" s="97"/>
      <c r="E38" s="98"/>
      <c r="F38" s="99" t="s">
        <v>14</v>
      </c>
      <c r="G38" s="86">
        <f>SUM(G35:G37)</f>
        <v>147116.1</v>
      </c>
    </row>
    <row r="39" s="2" customFormat="1" ht="16.5" spans="1:7">
      <c r="A39" s="87"/>
      <c r="B39" s="87"/>
      <c r="C39" s="87"/>
      <c r="D39" s="87"/>
      <c r="E39" s="87"/>
      <c r="F39" s="117"/>
      <c r="G39" s="89"/>
    </row>
    <row r="40" spans="1:1">
      <c r="A40" s="23" t="s">
        <v>30</v>
      </c>
    </row>
    <row r="41" spans="2:2">
      <c r="B41" s="23" t="s">
        <v>31</v>
      </c>
    </row>
    <row r="43" spans="1:1">
      <c r="A43" s="23" t="s">
        <v>32</v>
      </c>
    </row>
    <row r="44" s="25" customFormat="1" spans="2:2">
      <c r="B44" s="1" t="s">
        <v>112</v>
      </c>
    </row>
    <row r="46" s="1" customFormat="1" spans="1:1">
      <c r="A46" s="1" t="s">
        <v>34</v>
      </c>
    </row>
    <row r="47" s="1" customFormat="1" spans="2:2">
      <c r="B47" s="1" t="s">
        <v>35</v>
      </c>
    </row>
    <row r="48" spans="2:2">
      <c r="B48" s="24" t="s">
        <v>36</v>
      </c>
    </row>
    <row r="49" spans="2:2">
      <c r="B49" s="24" t="s">
        <v>37</v>
      </c>
    </row>
    <row r="51" spans="2:2">
      <c r="B51" s="23" t="s">
        <v>38</v>
      </c>
    </row>
    <row r="53" spans="2:2">
      <c r="B53" s="23" t="s">
        <v>39</v>
      </c>
    </row>
    <row r="55" spans="2:2">
      <c r="B55" s="65"/>
    </row>
    <row r="56" spans="2:2">
      <c r="B56" s="65" t="s">
        <v>125</v>
      </c>
    </row>
    <row r="57" spans="2:2">
      <c r="B57" s="65"/>
    </row>
    <row r="60" spans="1:1">
      <c r="A60" s="23" t="s">
        <v>40</v>
      </c>
    </row>
    <row r="63" spans="1:1">
      <c r="A63" s="23" t="s">
        <v>41</v>
      </c>
    </row>
    <row r="64" spans="1:1">
      <c r="A64" s="23" t="s">
        <v>42</v>
      </c>
    </row>
    <row r="67" spans="1:4">
      <c r="A67" s="23" t="s">
        <v>43</v>
      </c>
      <c r="D67" s="23" t="s">
        <v>44</v>
      </c>
    </row>
    <row r="70" spans="1:4">
      <c r="A70" s="23" t="s">
        <v>45</v>
      </c>
      <c r="D70" s="23" t="s">
        <v>46</v>
      </c>
    </row>
    <row r="71" spans="1:4">
      <c r="A71" s="23" t="s">
        <v>47</v>
      </c>
      <c r="D71" s="23" t="s">
        <v>48</v>
      </c>
    </row>
    <row r="75" spans="1:5">
      <c r="A75" s="1" t="s">
        <v>126</v>
      </c>
      <c r="D75" s="23" t="s">
        <v>50</v>
      </c>
      <c r="E75" s="23" t="s">
        <v>51</v>
      </c>
    </row>
    <row r="76" spans="1:5">
      <c r="A76" s="1" t="s">
        <v>127</v>
      </c>
      <c r="E76" s="23" t="s">
        <v>53</v>
      </c>
    </row>
  </sheetData>
  <mergeCells count="19">
    <mergeCell ref="A4:B4"/>
    <mergeCell ref="A25:E25"/>
    <mergeCell ref="A27:E27"/>
    <mergeCell ref="A28:E28"/>
    <mergeCell ref="A35:E35"/>
    <mergeCell ref="A37:E37"/>
    <mergeCell ref="A38:E38"/>
    <mergeCell ref="A22:A24"/>
    <mergeCell ref="A32:A34"/>
    <mergeCell ref="B22:B24"/>
    <mergeCell ref="B32:B34"/>
    <mergeCell ref="D22:D24"/>
    <mergeCell ref="D32:D34"/>
    <mergeCell ref="E22:E24"/>
    <mergeCell ref="E32:E34"/>
    <mergeCell ref="F22:F24"/>
    <mergeCell ref="F32:F34"/>
    <mergeCell ref="G22:G24"/>
    <mergeCell ref="G32:G34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9"/>
  <sheetViews>
    <sheetView workbookViewId="0">
      <selection activeCell="C17" sqref="C1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571428571429" style="1" customWidth="1"/>
    <col min="6" max="6" width="5.66666666666667" style="1" customWidth="1"/>
    <col min="7" max="7" width="17.8571428571429" style="1" customWidth="1"/>
    <col min="8" max="16384" width="9.1047619047619" style="1"/>
  </cols>
  <sheetData>
    <row r="4" spans="1:2">
      <c r="A4" s="26">
        <v>45707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421</v>
      </c>
      <c r="B7" s="26"/>
    </row>
    <row r="8" spans="1:1">
      <c r="A8" s="116"/>
    </row>
    <row r="10" spans="1:1">
      <c r="A10" s="1" t="s">
        <v>1</v>
      </c>
    </row>
    <row r="12" spans="2:2">
      <c r="B12" s="1" t="s">
        <v>2</v>
      </c>
    </row>
    <row r="13" spans="2:2">
      <c r="B13" s="1" t="s">
        <v>3</v>
      </c>
    </row>
    <row r="16" spans="1:1">
      <c r="A16" s="1" t="s">
        <v>56</v>
      </c>
    </row>
    <row r="17" ht="15" spans="3:3">
      <c r="C17" s="24"/>
    </row>
    <row r="18" ht="26.25" spans="1:7">
      <c r="A18" s="66" t="s">
        <v>6</v>
      </c>
      <c r="B18" s="66" t="s">
        <v>7</v>
      </c>
      <c r="C18" s="66" t="s">
        <v>8</v>
      </c>
      <c r="D18" s="66" t="s">
        <v>9</v>
      </c>
      <c r="E18" s="67" t="s">
        <v>10</v>
      </c>
      <c r="F18" s="68"/>
      <c r="G18" s="69" t="s">
        <v>11</v>
      </c>
    </row>
    <row r="19" spans="1:7">
      <c r="A19" s="33">
        <v>1</v>
      </c>
      <c r="B19" s="33" t="s">
        <v>12</v>
      </c>
      <c r="C19" s="70" t="s">
        <v>68</v>
      </c>
      <c r="D19" s="71">
        <v>29995</v>
      </c>
      <c r="E19" s="37">
        <f>(D19*0.78)-4000</f>
        <v>19396.1</v>
      </c>
      <c r="F19" s="33" t="s">
        <v>14</v>
      </c>
      <c r="G19" s="72">
        <f>E19*A19</f>
        <v>19396.1</v>
      </c>
    </row>
    <row r="20" spans="1:7">
      <c r="A20" s="39"/>
      <c r="B20" s="39"/>
      <c r="C20" s="73" t="s">
        <v>15</v>
      </c>
      <c r="D20" s="74"/>
      <c r="E20" s="43"/>
      <c r="F20" s="39"/>
      <c r="G20" s="75"/>
    </row>
    <row r="21" ht="15" spans="1:7">
      <c r="A21" s="14"/>
      <c r="B21" s="14"/>
      <c r="C21" s="76" t="s">
        <v>69</v>
      </c>
      <c r="D21" s="13"/>
      <c r="E21" s="48"/>
      <c r="F21" s="14"/>
      <c r="G21" s="77"/>
    </row>
    <row r="22" spans="1:7">
      <c r="A22" s="33">
        <v>1</v>
      </c>
      <c r="B22" s="33" t="s">
        <v>12</v>
      </c>
      <c r="C22" s="70" t="s">
        <v>70</v>
      </c>
      <c r="D22" s="71">
        <v>32995</v>
      </c>
      <c r="E22" s="37">
        <f>(D22*0.78)-4000</f>
        <v>21736.1</v>
      </c>
      <c r="F22" s="33" t="s">
        <v>14</v>
      </c>
      <c r="G22" s="72">
        <f>E22*A22</f>
        <v>21736.1</v>
      </c>
    </row>
    <row r="23" spans="1:7">
      <c r="A23" s="39"/>
      <c r="B23" s="39"/>
      <c r="C23" s="73" t="s">
        <v>15</v>
      </c>
      <c r="D23" s="74"/>
      <c r="E23" s="43"/>
      <c r="F23" s="39"/>
      <c r="G23" s="75"/>
    </row>
    <row r="24" ht="15" spans="1:7">
      <c r="A24" s="14"/>
      <c r="B24" s="14"/>
      <c r="C24" s="76" t="s">
        <v>71</v>
      </c>
      <c r="D24" s="13"/>
      <c r="E24" s="48"/>
      <c r="F24" s="14"/>
      <c r="G24" s="77"/>
    </row>
    <row r="25" spans="1:7">
      <c r="A25" s="33">
        <v>1</v>
      </c>
      <c r="B25" s="33" t="s">
        <v>12</v>
      </c>
      <c r="C25" s="70" t="s">
        <v>13</v>
      </c>
      <c r="D25" s="71">
        <v>41995</v>
      </c>
      <c r="E25" s="37">
        <f>(D25*0.78)-4000</f>
        <v>28756.1</v>
      </c>
      <c r="F25" s="33" t="s">
        <v>14</v>
      </c>
      <c r="G25" s="72">
        <f>E25*A25</f>
        <v>28756.1</v>
      </c>
    </row>
    <row r="26" spans="1:7">
      <c r="A26" s="39"/>
      <c r="B26" s="39"/>
      <c r="C26" s="73" t="s">
        <v>15</v>
      </c>
      <c r="D26" s="74"/>
      <c r="E26" s="43"/>
      <c r="F26" s="39"/>
      <c r="G26" s="75"/>
    </row>
    <row r="27" ht="15" spans="1:7">
      <c r="A27" s="14"/>
      <c r="B27" s="14"/>
      <c r="C27" s="76" t="s">
        <v>16</v>
      </c>
      <c r="D27" s="13"/>
      <c r="E27" s="48"/>
      <c r="F27" s="14"/>
      <c r="G27" s="77"/>
    </row>
    <row r="28" spans="1:7">
      <c r="A28" s="33">
        <v>1</v>
      </c>
      <c r="B28" s="33" t="s">
        <v>12</v>
      </c>
      <c r="C28" s="70" t="s">
        <v>281</v>
      </c>
      <c r="D28" s="71">
        <v>113195</v>
      </c>
      <c r="E28" s="37">
        <f>(D28*0.78)-7000</f>
        <v>81292.1</v>
      </c>
      <c r="F28" s="33" t="s">
        <v>14</v>
      </c>
      <c r="G28" s="72">
        <f>E28*A28</f>
        <v>81292.1</v>
      </c>
    </row>
    <row r="29" spans="1:7">
      <c r="A29" s="39"/>
      <c r="B29" s="39"/>
      <c r="C29" s="73" t="s">
        <v>110</v>
      </c>
      <c r="D29" s="74"/>
      <c r="E29" s="43"/>
      <c r="F29" s="39"/>
      <c r="G29" s="75"/>
    </row>
    <row r="30" ht="15" spans="1:7">
      <c r="A30" s="14"/>
      <c r="B30" s="14"/>
      <c r="C30" s="76" t="s">
        <v>282</v>
      </c>
      <c r="D30" s="13"/>
      <c r="E30" s="48"/>
      <c r="F30" s="14"/>
      <c r="G30" s="77"/>
    </row>
    <row r="31" ht="15" spans="1:7">
      <c r="A31" s="4" t="s">
        <v>22</v>
      </c>
      <c r="B31" s="16"/>
      <c r="C31" s="16"/>
      <c r="D31" s="5"/>
      <c r="E31" s="6"/>
      <c r="F31" s="17" t="s">
        <v>14</v>
      </c>
      <c r="G31" s="8">
        <v>600</v>
      </c>
    </row>
    <row r="32" ht="17.25" spans="1:7">
      <c r="A32" s="95" t="s">
        <v>20</v>
      </c>
      <c r="B32" s="96"/>
      <c r="C32" s="96"/>
      <c r="D32" s="97"/>
      <c r="E32" s="98"/>
      <c r="F32" s="99" t="s">
        <v>14</v>
      </c>
      <c r="G32" s="86">
        <f>SUM(G19:G31)</f>
        <v>151780.4</v>
      </c>
    </row>
    <row r="33" ht="16.5" spans="1:7">
      <c r="A33" s="87"/>
      <c r="B33" s="87"/>
      <c r="C33" s="87"/>
      <c r="D33" s="87"/>
      <c r="E33" s="87"/>
      <c r="F33" s="117"/>
      <c r="G33" s="89"/>
    </row>
    <row r="34" spans="1:1">
      <c r="A34" s="1" t="s">
        <v>30</v>
      </c>
    </row>
    <row r="35" spans="2:2">
      <c r="B35" s="1" t="s">
        <v>31</v>
      </c>
    </row>
    <row r="37" spans="1:1">
      <c r="A37" s="1" t="s">
        <v>57</v>
      </c>
    </row>
    <row r="38" spans="2:2">
      <c r="B38" s="1" t="s">
        <v>58</v>
      </c>
    </row>
    <row r="39" spans="2:2">
      <c r="B39" s="1" t="s">
        <v>59</v>
      </c>
    </row>
    <row r="40" spans="2:2">
      <c r="B40" s="1" t="s">
        <v>60</v>
      </c>
    </row>
    <row r="41" spans="2:2">
      <c r="B41" s="18" t="s">
        <v>284</v>
      </c>
    </row>
    <row r="42" spans="2:2">
      <c r="B42" s="19" t="s">
        <v>285</v>
      </c>
    </row>
    <row r="43" spans="2:2">
      <c r="B43" s="19" t="s">
        <v>286</v>
      </c>
    </row>
    <row r="45" spans="1:1">
      <c r="A45" s="1" t="s">
        <v>32</v>
      </c>
    </row>
    <row r="46" spans="2:2">
      <c r="B46" s="1" t="s">
        <v>33</v>
      </c>
    </row>
    <row r="47" spans="2:2">
      <c r="B47" s="1" t="s">
        <v>112</v>
      </c>
    </row>
    <row r="49" spans="1:1">
      <c r="A49" s="1" t="s">
        <v>34</v>
      </c>
    </row>
    <row r="50" spans="2:2">
      <c r="B50" s="1" t="s">
        <v>35</v>
      </c>
    </row>
    <row r="52" spans="2:2">
      <c r="B52" s="1" t="s">
        <v>38</v>
      </c>
    </row>
    <row r="54" spans="2:2">
      <c r="B54" s="1" t="s">
        <v>39</v>
      </c>
    </row>
    <row r="61" spans="1:1">
      <c r="A61" s="1" t="s">
        <v>40</v>
      </c>
    </row>
    <row r="64" spans="1:1">
      <c r="A64" s="1" t="s">
        <v>41</v>
      </c>
    </row>
    <row r="65" spans="1:1">
      <c r="A65" s="1" t="s">
        <v>42</v>
      </c>
    </row>
    <row r="68" spans="1:4">
      <c r="A68" s="1" t="s">
        <v>78</v>
      </c>
      <c r="D68" s="1" t="s">
        <v>44</v>
      </c>
    </row>
    <row r="71" spans="1:4">
      <c r="A71" s="1" t="s">
        <v>45</v>
      </c>
      <c r="D71" s="1" t="s">
        <v>46</v>
      </c>
    </row>
    <row r="72" spans="1:4">
      <c r="A72" s="1" t="s">
        <v>47</v>
      </c>
      <c r="D72" s="1" t="s">
        <v>48</v>
      </c>
    </row>
    <row r="74" ht="13" customHeight="1"/>
    <row r="78" spans="1:5">
      <c r="A78" s="1" t="s">
        <v>422</v>
      </c>
      <c r="D78" s="1" t="s">
        <v>50</v>
      </c>
      <c r="E78" s="1" t="s">
        <v>51</v>
      </c>
    </row>
    <row r="79" spans="1:5">
      <c r="A79" s="1" t="s">
        <v>52</v>
      </c>
      <c r="E79" s="1" t="s">
        <v>53</v>
      </c>
    </row>
  </sheetData>
  <mergeCells count="27">
    <mergeCell ref="A4:B4"/>
    <mergeCell ref="A31:E31"/>
    <mergeCell ref="A32:E32"/>
    <mergeCell ref="A19:A21"/>
    <mergeCell ref="A22:A24"/>
    <mergeCell ref="A25:A27"/>
    <mergeCell ref="A28:A30"/>
    <mergeCell ref="B19:B21"/>
    <mergeCell ref="B22:B24"/>
    <mergeCell ref="B25:B27"/>
    <mergeCell ref="B28:B30"/>
    <mergeCell ref="D19:D21"/>
    <mergeCell ref="D22:D24"/>
    <mergeCell ref="D25:D27"/>
    <mergeCell ref="D28:D30"/>
    <mergeCell ref="E19:E21"/>
    <mergeCell ref="E22:E24"/>
    <mergeCell ref="E25:E27"/>
    <mergeCell ref="E28:E30"/>
    <mergeCell ref="F19:F21"/>
    <mergeCell ref="F22:F24"/>
    <mergeCell ref="F25:F27"/>
    <mergeCell ref="F28:F30"/>
    <mergeCell ref="G19:G21"/>
    <mergeCell ref="G22:G24"/>
    <mergeCell ref="G25:G27"/>
    <mergeCell ref="G28:G30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5"/>
  <sheetViews>
    <sheetView topLeftCell="A41" workbookViewId="0">
      <selection activeCell="A64" sqref="A64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45707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423</v>
      </c>
      <c r="B7" s="26"/>
    </row>
    <row r="8" spans="1:2">
      <c r="A8" s="26" t="s">
        <v>424</v>
      </c>
      <c r="B8" s="26"/>
    </row>
    <row r="9" spans="1:2">
      <c r="A9" s="26" t="s">
        <v>425</v>
      </c>
      <c r="B9" s="26"/>
    </row>
    <row r="10" spans="1:2">
      <c r="A10" s="26"/>
      <c r="B10" s="26"/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4</v>
      </c>
    </row>
    <row r="19" ht="15" spans="3:3">
      <c r="C19" s="24"/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4</v>
      </c>
      <c r="B21" s="33" t="s">
        <v>12</v>
      </c>
      <c r="C21" s="70" t="s">
        <v>426</v>
      </c>
      <c r="D21" s="71">
        <v>154995</v>
      </c>
      <c r="E21" s="37">
        <f>(D21*0.76)</f>
        <v>117796.2</v>
      </c>
      <c r="F21" s="33" t="s">
        <v>14</v>
      </c>
      <c r="G21" s="72">
        <f>E21*A21</f>
        <v>471184.8</v>
      </c>
    </row>
    <row r="22" spans="1:7">
      <c r="A22" s="39"/>
      <c r="B22" s="39"/>
      <c r="C22" s="73" t="s">
        <v>293</v>
      </c>
      <c r="D22" s="74"/>
      <c r="E22" s="43"/>
      <c r="F22" s="39"/>
      <c r="G22" s="75"/>
    </row>
    <row r="23" ht="15" spans="1:7">
      <c r="A23" s="14"/>
      <c r="B23" s="14"/>
      <c r="C23" s="76" t="s">
        <v>427</v>
      </c>
      <c r="D23" s="13"/>
      <c r="E23" s="48"/>
      <c r="F23" s="14"/>
      <c r="G23" s="77"/>
    </row>
    <row r="24" customFormat="1" ht="17.25" spans="1:8">
      <c r="A24" s="56" t="s">
        <v>20</v>
      </c>
      <c r="B24" s="57"/>
      <c r="C24" s="57"/>
      <c r="D24" s="58"/>
      <c r="E24" s="59"/>
      <c r="F24" s="14"/>
      <c r="G24" s="86">
        <f>SUM(G21:G23)</f>
        <v>471184.8</v>
      </c>
      <c r="H24" s="1"/>
    </row>
    <row r="25" customFormat="1" ht="15.75" spans="1:8">
      <c r="A25" s="78" t="s">
        <v>21</v>
      </c>
      <c r="B25" s="79"/>
      <c r="C25" s="80"/>
      <c r="D25" s="81"/>
      <c r="E25" s="82"/>
      <c r="F25" s="14"/>
      <c r="G25" s="15">
        <v>428060</v>
      </c>
      <c r="H25" s="1"/>
    </row>
    <row r="26" s="2" customFormat="1" ht="15" spans="1:8">
      <c r="A26" s="4" t="s">
        <v>22</v>
      </c>
      <c r="B26" s="16"/>
      <c r="C26" s="16"/>
      <c r="D26" s="5"/>
      <c r="E26" s="6"/>
      <c r="F26" s="17" t="s">
        <v>14</v>
      </c>
      <c r="G26" s="8">
        <v>600</v>
      </c>
      <c r="H26" s="1"/>
    </row>
    <row r="27" ht="17.25" spans="1:7">
      <c r="A27" s="56" t="s">
        <v>23</v>
      </c>
      <c r="B27" s="57"/>
      <c r="C27" s="57"/>
      <c r="D27" s="58"/>
      <c r="E27" s="59"/>
      <c r="F27" s="99" t="s">
        <v>14</v>
      </c>
      <c r="G27" s="86">
        <f>SUM(G24:G26)</f>
        <v>899844.8</v>
      </c>
    </row>
    <row r="28" ht="16.5" spans="1:8">
      <c r="A28" s="87"/>
      <c r="B28" s="87"/>
      <c r="C28" s="87"/>
      <c r="D28" s="87"/>
      <c r="E28" s="87"/>
      <c r="F28" s="88"/>
      <c r="G28" s="89"/>
      <c r="H28" s="2"/>
    </row>
    <row r="29" spans="1:8">
      <c r="A29" s="1" t="s">
        <v>30</v>
      </c>
      <c r="H29" s="2"/>
    </row>
    <row r="30" spans="2:8">
      <c r="B30" s="1" t="s">
        <v>31</v>
      </c>
      <c r="H30" s="2"/>
    </row>
    <row r="31" spans="8:8">
      <c r="H31" s="2"/>
    </row>
    <row r="32" spans="1:1">
      <c r="A32" s="1" t="s">
        <v>32</v>
      </c>
    </row>
    <row r="33" customFormat="1" ht="15" spans="1:8">
      <c r="A33" s="2"/>
      <c r="B33" s="1" t="s">
        <v>300</v>
      </c>
      <c r="H33" s="1"/>
    </row>
    <row r="35" spans="1:1">
      <c r="A35" s="1" t="s">
        <v>34</v>
      </c>
    </row>
    <row r="36" spans="2:2">
      <c r="B36" s="1" t="s">
        <v>35</v>
      </c>
    </row>
    <row r="37" spans="2:2">
      <c r="B37" s="65" t="s">
        <v>174</v>
      </c>
    </row>
    <row r="39" spans="2:2">
      <c r="B39" s="1" t="s">
        <v>38</v>
      </c>
    </row>
    <row r="41" spans="2:2">
      <c r="B41" s="1" t="s">
        <v>39</v>
      </c>
    </row>
    <row r="47" spans="1:1">
      <c r="A47" s="1" t="s">
        <v>40</v>
      </c>
    </row>
    <row r="50" spans="1:1">
      <c r="A50" s="1" t="s">
        <v>41</v>
      </c>
    </row>
    <row r="51" spans="1:1">
      <c r="A51" s="1" t="s">
        <v>42</v>
      </c>
    </row>
    <row r="54" spans="1:4">
      <c r="A54" s="1" t="s">
        <v>43</v>
      </c>
      <c r="D54" s="1" t="s">
        <v>44</v>
      </c>
    </row>
    <row r="57" spans="1:4">
      <c r="A57" s="1" t="s">
        <v>45</v>
      </c>
      <c r="D57" s="1" t="s">
        <v>46</v>
      </c>
    </row>
    <row r="58" spans="1:4">
      <c r="A58" s="1" t="s">
        <v>47</v>
      </c>
      <c r="D58" s="1" t="s">
        <v>48</v>
      </c>
    </row>
    <row r="64" spans="1:5">
      <c r="A64" s="1" t="s">
        <v>428</v>
      </c>
      <c r="D64" s="1" t="s">
        <v>50</v>
      </c>
      <c r="E64" s="1" t="s">
        <v>51</v>
      </c>
    </row>
    <row r="65" spans="1:5">
      <c r="A65" s="1" t="s">
        <v>265</v>
      </c>
      <c r="E65" s="1" t="s">
        <v>53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topLeftCell="A21" workbookViewId="0">
      <selection activeCell="A30" sqref="$A30:$XFD33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26">
        <v>45707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249</v>
      </c>
    </row>
    <row r="8" spans="1:1">
      <c r="A8" s="1" t="s">
        <v>250</v>
      </c>
    </row>
    <row r="9" spans="1:1">
      <c r="A9" s="1" t="s">
        <v>251</v>
      </c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4</v>
      </c>
    </row>
    <row r="19" ht="15" spans="3:3">
      <c r="C19" s="119" t="s">
        <v>252</v>
      </c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1</v>
      </c>
      <c r="B21" s="33" t="s">
        <v>12</v>
      </c>
      <c r="C21" s="70" t="s">
        <v>253</v>
      </c>
      <c r="D21" s="71">
        <v>42995</v>
      </c>
      <c r="E21" s="37">
        <f>D21*0.76</f>
        <v>32676.2</v>
      </c>
      <c r="F21" s="33" t="s">
        <v>14</v>
      </c>
      <c r="G21" s="72">
        <f>E21*A21</f>
        <v>32676.2</v>
      </c>
    </row>
    <row r="22" spans="1:7">
      <c r="A22" s="39"/>
      <c r="B22" s="39"/>
      <c r="C22" s="114" t="s">
        <v>243</v>
      </c>
      <c r="D22" s="74"/>
      <c r="E22" s="43"/>
      <c r="F22" s="39"/>
      <c r="G22" s="75"/>
    </row>
    <row r="23" ht="15" spans="1:7">
      <c r="A23" s="14"/>
      <c r="B23" s="14"/>
      <c r="C23" s="46" t="s">
        <v>254</v>
      </c>
      <c r="D23" s="13"/>
      <c r="E23" s="48"/>
      <c r="F23" s="14"/>
      <c r="G23" s="77"/>
    </row>
    <row r="24" spans="1:7">
      <c r="A24" s="33">
        <v>2</v>
      </c>
      <c r="B24" s="33" t="s">
        <v>12</v>
      </c>
      <c r="C24" s="115" t="s">
        <v>255</v>
      </c>
      <c r="D24" s="71">
        <v>10995</v>
      </c>
      <c r="E24" s="37">
        <f>D24*0.76</f>
        <v>8356.2</v>
      </c>
      <c r="F24" s="33" t="s">
        <v>14</v>
      </c>
      <c r="G24" s="72">
        <f>E24*A24</f>
        <v>16712.4</v>
      </c>
    </row>
    <row r="25" spans="1:7">
      <c r="A25" s="39"/>
      <c r="B25" s="39"/>
      <c r="C25" s="114" t="s">
        <v>245</v>
      </c>
      <c r="D25" s="74"/>
      <c r="E25" s="43"/>
      <c r="F25" s="39"/>
      <c r="G25" s="75"/>
    </row>
    <row r="26" ht="15" spans="1:7">
      <c r="A26" s="14"/>
      <c r="B26" s="14"/>
      <c r="C26" s="46" t="s">
        <v>256</v>
      </c>
      <c r="D26" s="13"/>
      <c r="E26" s="48"/>
      <c r="F26" s="14"/>
      <c r="G26" s="77"/>
    </row>
    <row r="27" customFormat="1" ht="15" spans="1:7">
      <c r="A27" s="33">
        <v>1</v>
      </c>
      <c r="B27" s="33" t="s">
        <v>12</v>
      </c>
      <c r="C27" s="70" t="s">
        <v>13</v>
      </c>
      <c r="D27" s="71">
        <v>41995</v>
      </c>
      <c r="E27" s="37">
        <f>(D27*0.76)-4000</f>
        <v>27916.2</v>
      </c>
      <c r="F27" s="33" t="s">
        <v>14</v>
      </c>
      <c r="G27" s="72">
        <f>E27*A27</f>
        <v>27916.2</v>
      </c>
    </row>
    <row r="28" customFormat="1" ht="15" spans="1:7">
      <c r="A28" s="39"/>
      <c r="B28" s="39"/>
      <c r="C28" s="73" t="s">
        <v>15</v>
      </c>
      <c r="D28" s="74"/>
      <c r="E28" s="43"/>
      <c r="F28" s="39"/>
      <c r="G28" s="75"/>
    </row>
    <row r="29" customFormat="1" ht="15.75" spans="1:7">
      <c r="A29" s="14"/>
      <c r="B29" s="14"/>
      <c r="C29" s="76" t="s">
        <v>16</v>
      </c>
      <c r="D29" s="13"/>
      <c r="E29" s="48"/>
      <c r="F29" s="14"/>
      <c r="G29" s="77"/>
    </row>
    <row r="30" s="23" customFormat="1" ht="17.25" spans="1:7">
      <c r="A30" s="56" t="s">
        <v>20</v>
      </c>
      <c r="B30" s="57"/>
      <c r="C30" s="57"/>
      <c r="D30" s="58"/>
      <c r="E30" s="59"/>
      <c r="F30" s="60" t="s">
        <v>14</v>
      </c>
      <c r="G30" s="61">
        <f>SUM(G21:G29)</f>
        <v>77304.8</v>
      </c>
    </row>
    <row r="31" s="23" customFormat="1" ht="15" spans="1:7">
      <c r="A31" s="78" t="s">
        <v>21</v>
      </c>
      <c r="B31" s="79"/>
      <c r="C31" s="80"/>
      <c r="D31" s="81"/>
      <c r="E31" s="82"/>
      <c r="F31" s="83" t="s">
        <v>14</v>
      </c>
      <c r="G31" s="84">
        <v>68625</v>
      </c>
    </row>
    <row r="32" ht="15" spans="1:7">
      <c r="A32" s="4" t="s">
        <v>22</v>
      </c>
      <c r="B32" s="16"/>
      <c r="C32" s="16"/>
      <c r="D32" s="5"/>
      <c r="E32" s="6"/>
      <c r="F32" s="17" t="s">
        <v>14</v>
      </c>
      <c r="G32" s="8">
        <v>600</v>
      </c>
    </row>
    <row r="33" ht="17.25" spans="1:7">
      <c r="A33" s="56" t="s">
        <v>23</v>
      </c>
      <c r="B33" s="57"/>
      <c r="C33" s="57"/>
      <c r="D33" s="58"/>
      <c r="E33" s="59"/>
      <c r="F33" s="85" t="s">
        <v>14</v>
      </c>
      <c r="G33" s="86">
        <f>SUM(G30:G32)</f>
        <v>146529.8</v>
      </c>
    </row>
    <row r="34" ht="16.5" spans="1:7">
      <c r="A34" s="87"/>
      <c r="B34" s="87"/>
      <c r="C34" s="87"/>
      <c r="D34" s="87"/>
      <c r="E34" s="87"/>
      <c r="F34" s="88"/>
      <c r="G34" s="89"/>
    </row>
    <row r="35" spans="1:1">
      <c r="A35" s="1" t="s">
        <v>30</v>
      </c>
    </row>
    <row r="36" spans="2:2">
      <c r="B36" s="1" t="s">
        <v>31</v>
      </c>
    </row>
    <row r="38" spans="1:1">
      <c r="A38" s="1" t="s">
        <v>32</v>
      </c>
    </row>
    <row r="39" customFormat="1" ht="15" spans="2:2">
      <c r="B39" s="1" t="s">
        <v>218</v>
      </c>
    </row>
    <row r="40" customFormat="1" ht="15" spans="2:2">
      <c r="B40" s="1" t="s">
        <v>33</v>
      </c>
    </row>
    <row r="41" s="2" customFormat="1" spans="2:2">
      <c r="B41" s="1"/>
    </row>
    <row r="42" s="1" customFormat="1" spans="1:1">
      <c r="A42" s="1" t="s">
        <v>113</v>
      </c>
    </row>
    <row r="43" s="1" customFormat="1" spans="2:2">
      <c r="B43" s="1" t="s">
        <v>114</v>
      </c>
    </row>
    <row r="44" spans="2:2">
      <c r="B44" s="1" t="s">
        <v>35</v>
      </c>
    </row>
    <row r="45" customFormat="1" ht="15" spans="2:2">
      <c r="B45" s="65" t="s">
        <v>174</v>
      </c>
    </row>
    <row r="46" s="2" customFormat="1" spans="2:2">
      <c r="B46" s="24"/>
    </row>
    <row r="47" spans="2:2">
      <c r="B47" s="1" t="s">
        <v>38</v>
      </c>
    </row>
    <row r="49" spans="2:2">
      <c r="B49" s="1" t="s">
        <v>39</v>
      </c>
    </row>
    <row r="54" spans="1:1">
      <c r="A54" s="1" t="s">
        <v>40</v>
      </c>
    </row>
    <row r="57" spans="1:1">
      <c r="A57" s="1" t="s">
        <v>41</v>
      </c>
    </row>
    <row r="58" spans="1:1">
      <c r="A58" s="1" t="s">
        <v>42</v>
      </c>
    </row>
    <row r="61" spans="1:4">
      <c r="A61" s="1" t="s">
        <v>101</v>
      </c>
      <c r="D61" s="1" t="s">
        <v>44</v>
      </c>
    </row>
    <row r="64" spans="1:4">
      <c r="A64" s="1" t="s">
        <v>45</v>
      </c>
      <c r="D64" s="1" t="s">
        <v>46</v>
      </c>
    </row>
    <row r="65" spans="1:4">
      <c r="A65" s="1" t="s">
        <v>47</v>
      </c>
      <c r="D65" s="1" t="s">
        <v>48</v>
      </c>
    </row>
    <row r="70" spans="1:5">
      <c r="A70" s="1" t="s">
        <v>429</v>
      </c>
      <c r="D70" s="1" t="s">
        <v>50</v>
      </c>
      <c r="E70" s="1" t="s">
        <v>51</v>
      </c>
    </row>
    <row r="71" spans="1:5">
      <c r="A71" s="1" t="s">
        <v>258</v>
      </c>
      <c r="E71" s="1" t="s">
        <v>53</v>
      </c>
    </row>
  </sheetData>
  <mergeCells count="22">
    <mergeCell ref="A4:B4"/>
    <mergeCell ref="A30:E30"/>
    <mergeCell ref="A32:E32"/>
    <mergeCell ref="A33:E33"/>
    <mergeCell ref="A21:A23"/>
    <mergeCell ref="A24:A26"/>
    <mergeCell ref="A27:A29"/>
    <mergeCell ref="B21:B23"/>
    <mergeCell ref="B24:B26"/>
    <mergeCell ref="B27:B29"/>
    <mergeCell ref="D21:D23"/>
    <mergeCell ref="D24:D26"/>
    <mergeCell ref="D27:D29"/>
    <mergeCell ref="E21:E23"/>
    <mergeCell ref="E24:E26"/>
    <mergeCell ref="E27:E29"/>
    <mergeCell ref="F21:F23"/>
    <mergeCell ref="F24:F26"/>
    <mergeCell ref="F27:F29"/>
    <mergeCell ref="G21:G23"/>
    <mergeCell ref="G24:G26"/>
    <mergeCell ref="G27:G29"/>
  </mergeCells>
  <pageMargins left="0.393055555555556" right="0.17" top="0.84" bottom="0.590277777777778" header="0.5" footer="0.196527777777778"/>
  <pageSetup paperSize="1" scale="68" orientation="portrait" horizontalDpi="120" verticalDpi="72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workbookViewId="0">
      <selection activeCell="A64" sqref="A64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8.1047619047619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3.4380952380952" style="1" customWidth="1"/>
    <col min="8" max="16384" width="9.1047619047619" style="1"/>
  </cols>
  <sheetData>
    <row r="4" spans="1:2">
      <c r="A4" s="26">
        <v>45707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390</v>
      </c>
    </row>
    <row r="8" spans="1:1">
      <c r="A8" s="1" t="s">
        <v>391</v>
      </c>
    </row>
    <row r="9" spans="1:1">
      <c r="A9" s="1" t="s">
        <v>392</v>
      </c>
    </row>
    <row r="10" spans="1:1">
      <c r="A10" s="1" t="s">
        <v>393</v>
      </c>
    </row>
    <row r="13" spans="1:1">
      <c r="A13" s="1" t="s">
        <v>1</v>
      </c>
    </row>
    <row r="15" spans="2:2">
      <c r="B15" s="1" t="s">
        <v>2</v>
      </c>
    </row>
    <row r="16" spans="2:2">
      <c r="B16" s="1" t="s">
        <v>3</v>
      </c>
    </row>
    <row r="18" spans="1:1">
      <c r="A18" s="1" t="s">
        <v>56</v>
      </c>
    </row>
    <row r="19" ht="15" spans="3:3">
      <c r="C19" s="24" t="s">
        <v>5</v>
      </c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customFormat="1" ht="15" spans="1:7">
      <c r="A21" s="33">
        <v>1</v>
      </c>
      <c r="B21" s="34" t="s">
        <v>12</v>
      </c>
      <c r="C21" s="35" t="s">
        <v>131</v>
      </c>
      <c r="D21" s="36">
        <v>48695</v>
      </c>
      <c r="E21" s="37">
        <f>(D21*0.76)-1800</f>
        <v>35208.2</v>
      </c>
      <c r="F21" s="33" t="s">
        <v>14</v>
      </c>
      <c r="G21" s="38">
        <f>E21*A21</f>
        <v>35208.2</v>
      </c>
    </row>
    <row r="22" customFormat="1" ht="15" spans="1:7">
      <c r="A22" s="39"/>
      <c r="B22" s="40"/>
      <c r="C22" s="41" t="s">
        <v>84</v>
      </c>
      <c r="D22" s="42"/>
      <c r="E22" s="43"/>
      <c r="F22" s="39"/>
      <c r="G22" s="44"/>
    </row>
    <row r="23" customFormat="1" ht="15" spans="1:7">
      <c r="A23" s="39"/>
      <c r="B23" s="40"/>
      <c r="C23" s="41" t="s">
        <v>132</v>
      </c>
      <c r="D23" s="42"/>
      <c r="E23" s="43"/>
      <c r="F23" s="39"/>
      <c r="G23" s="44"/>
    </row>
    <row r="24" customFormat="1" ht="15.75" spans="1:7">
      <c r="A24" s="14"/>
      <c r="B24" s="45"/>
      <c r="C24" s="90" t="s">
        <v>133</v>
      </c>
      <c r="D24" s="47"/>
      <c r="E24" s="48"/>
      <c r="F24" s="14"/>
      <c r="G24" s="49"/>
    </row>
    <row r="25" ht="15" spans="1:7">
      <c r="A25" s="4" t="s">
        <v>22</v>
      </c>
      <c r="B25" s="16"/>
      <c r="C25" s="16"/>
      <c r="D25" s="5"/>
      <c r="E25" s="6"/>
      <c r="F25" s="17" t="s">
        <v>14</v>
      </c>
      <c r="G25" s="8">
        <v>600</v>
      </c>
    </row>
    <row r="26" ht="17.25" spans="1:7">
      <c r="A26" s="95" t="s">
        <v>20</v>
      </c>
      <c r="B26" s="96"/>
      <c r="C26" s="96"/>
      <c r="D26" s="97"/>
      <c r="E26" s="98"/>
      <c r="F26" s="85" t="s">
        <v>14</v>
      </c>
      <c r="G26" s="86">
        <f>SUM(G21:G25)</f>
        <v>35808.2</v>
      </c>
    </row>
    <row r="27" ht="16.5" spans="1:7">
      <c r="A27" s="87"/>
      <c r="B27" s="87"/>
      <c r="C27" s="87"/>
      <c r="D27" s="87"/>
      <c r="E27" s="87"/>
      <c r="F27" s="88"/>
      <c r="G27" s="89"/>
    </row>
    <row r="28" spans="1:1">
      <c r="A28" s="1" t="s">
        <v>30</v>
      </c>
    </row>
    <row r="29" spans="2:2">
      <c r="B29" s="1" t="s">
        <v>31</v>
      </c>
    </row>
    <row r="31" s="1" customFormat="1" spans="1:1">
      <c r="A31" s="1" t="s">
        <v>57</v>
      </c>
    </row>
    <row r="32" spans="2:2">
      <c r="B32" s="1" t="s">
        <v>98</v>
      </c>
    </row>
    <row r="34" spans="1:1">
      <c r="A34" s="1" t="s">
        <v>32</v>
      </c>
    </row>
    <row r="35" s="2" customFormat="1" spans="2:2">
      <c r="B35" s="1" t="s">
        <v>99</v>
      </c>
    </row>
    <row r="36" s="2" customFormat="1"/>
    <row r="37" spans="1:1">
      <c r="A37" s="1" t="s">
        <v>34</v>
      </c>
    </row>
    <row r="38" spans="2:2">
      <c r="B38" s="1" t="s">
        <v>35</v>
      </c>
    </row>
    <row r="39" spans="2:2">
      <c r="B39" s="24"/>
    </row>
    <row r="40" spans="2:2">
      <c r="B40" s="1" t="s">
        <v>38</v>
      </c>
    </row>
    <row r="42" spans="2:2">
      <c r="B42" s="1" t="s">
        <v>39</v>
      </c>
    </row>
    <row r="46" spans="2:2">
      <c r="B46" s="24"/>
    </row>
    <row r="48" spans="1:1">
      <c r="A48" s="1" t="s">
        <v>40</v>
      </c>
    </row>
    <row r="51" spans="1:1">
      <c r="A51" s="1" t="s">
        <v>41</v>
      </c>
    </row>
    <row r="52" spans="1:1">
      <c r="A52" s="1" t="s">
        <v>42</v>
      </c>
    </row>
    <row r="55" spans="1:4">
      <c r="A55" s="1" t="s">
        <v>43</v>
      </c>
      <c r="D55" s="1" t="s">
        <v>44</v>
      </c>
    </row>
    <row r="58" spans="1:4">
      <c r="A58" s="1" t="s">
        <v>45</v>
      </c>
      <c r="D58" s="1" t="s">
        <v>46</v>
      </c>
    </row>
    <row r="59" spans="1:4">
      <c r="A59" s="1" t="s">
        <v>47</v>
      </c>
      <c r="D59" s="1" t="s">
        <v>48</v>
      </c>
    </row>
    <row r="64" spans="1:5">
      <c r="A64" s="1" t="s">
        <v>430</v>
      </c>
      <c r="D64" s="1" t="s">
        <v>50</v>
      </c>
      <c r="E64" s="1" t="s">
        <v>51</v>
      </c>
    </row>
    <row r="65" spans="1:5">
      <c r="A65" s="1" t="s">
        <v>272</v>
      </c>
      <c r="E65" s="1" t="s">
        <v>53</v>
      </c>
    </row>
  </sheetData>
  <mergeCells count="9">
    <mergeCell ref="A4:B4"/>
    <mergeCell ref="A25:E25"/>
    <mergeCell ref="A26:E26"/>
    <mergeCell ref="A21:A24"/>
    <mergeCell ref="B21:B24"/>
    <mergeCell ref="D21:D24"/>
    <mergeCell ref="E21:E24"/>
    <mergeCell ref="F21:F24"/>
    <mergeCell ref="G21:G24"/>
  </mergeCells>
  <hyperlinks>
    <hyperlink ref="A10" r:id="rId1" display="Email: administration@iprint.com"/>
  </hyperlinks>
  <pageMargins left="0.432638888888889" right="0.17" top="0.84" bottom="0.590277777777778" header="0.511805555555556" footer="0.196527777777778"/>
  <pageSetup paperSize="1" scale="75" orientation="portrait" horizontalDpi="120" verticalDpi="72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4" workbookViewId="0">
      <selection activeCell="G24" sqref="G24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1.7142857142857" style="1" customWidth="1"/>
    <col min="4" max="4" width="12.5714285714286" style="1" customWidth="1"/>
    <col min="5" max="5" width="14.5714285714286" style="1" customWidth="1"/>
    <col min="6" max="6" width="5.71428571428571" style="1" customWidth="1"/>
    <col min="7" max="7" width="17.1428571428571" style="1" customWidth="1"/>
    <col min="8" max="16384" width="9.14285714285714" style="1"/>
  </cols>
  <sheetData>
    <row r="4" spans="1:2">
      <c r="A4" s="26">
        <v>45708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386</v>
      </c>
    </row>
    <row r="8" spans="1:1">
      <c r="A8" s="1" t="s">
        <v>431</v>
      </c>
    </row>
    <row r="9" spans="1:1">
      <c r="A9" s="1" t="s">
        <v>432</v>
      </c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7" spans="1:1">
      <c r="A17" s="1" t="s">
        <v>4</v>
      </c>
    </row>
    <row r="18" ht="15" spans="3:3">
      <c r="C18" s="24"/>
    </row>
    <row r="19" ht="25.5" customHeight="1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spans="1:7">
      <c r="A20" s="33">
        <v>2</v>
      </c>
      <c r="B20" s="33" t="s">
        <v>12</v>
      </c>
      <c r="C20" s="70" t="s">
        <v>281</v>
      </c>
      <c r="D20" s="71">
        <v>113195</v>
      </c>
      <c r="E20" s="37">
        <f>(D20*0.76)-7000</f>
        <v>79028.2</v>
      </c>
      <c r="F20" s="33" t="s">
        <v>14</v>
      </c>
      <c r="G20" s="72">
        <f>E20*A20</f>
        <v>158056.4</v>
      </c>
    </row>
    <row r="21" spans="1:7">
      <c r="A21" s="39"/>
      <c r="B21" s="39"/>
      <c r="C21" s="73" t="s">
        <v>110</v>
      </c>
      <c r="D21" s="74"/>
      <c r="E21" s="43"/>
      <c r="F21" s="39"/>
      <c r="G21" s="75"/>
    </row>
    <row r="22" ht="15" spans="1:7">
      <c r="A22" s="14"/>
      <c r="B22" s="14"/>
      <c r="C22" s="76" t="s">
        <v>282</v>
      </c>
      <c r="D22" s="13"/>
      <c r="E22" s="48"/>
      <c r="F22" s="14"/>
      <c r="G22" s="77"/>
    </row>
    <row r="23" s="23" customFormat="1" ht="17.25" spans="1:7">
      <c r="A23" s="56" t="s">
        <v>20</v>
      </c>
      <c r="B23" s="57"/>
      <c r="C23" s="57"/>
      <c r="D23" s="58"/>
      <c r="E23" s="59"/>
      <c r="F23" s="60" t="s">
        <v>14</v>
      </c>
      <c r="G23" s="61">
        <f>SUM(G20)</f>
        <v>158056.4</v>
      </c>
    </row>
    <row r="24" s="23" customFormat="1" ht="15" spans="1:7">
      <c r="A24" s="78" t="s">
        <v>21</v>
      </c>
      <c r="B24" s="79"/>
      <c r="C24" s="80"/>
      <c r="D24" s="81"/>
      <c r="E24" s="82"/>
      <c r="F24" s="83" t="s">
        <v>14</v>
      </c>
      <c r="G24" s="84">
        <v>109800</v>
      </c>
    </row>
    <row r="25" s="25" customFormat="1" ht="17.25" spans="1:7">
      <c r="A25" s="56" t="s">
        <v>23</v>
      </c>
      <c r="B25" s="57"/>
      <c r="C25" s="57"/>
      <c r="D25" s="58"/>
      <c r="E25" s="59"/>
      <c r="F25" s="85" t="s">
        <v>14</v>
      </c>
      <c r="G25" s="86">
        <f>SUM(G23:G24)</f>
        <v>267856.4</v>
      </c>
    </row>
    <row r="26" ht="16.5" spans="1:7">
      <c r="A26" s="87"/>
      <c r="B26" s="87"/>
      <c r="C26" s="87"/>
      <c r="D26" s="87"/>
      <c r="E26" s="87"/>
      <c r="F26" s="88"/>
      <c r="G26" s="89"/>
    </row>
    <row r="27" spans="1:1">
      <c r="A27" s="1" t="s">
        <v>30</v>
      </c>
    </row>
    <row r="28" spans="2:2">
      <c r="B28" s="1" t="s">
        <v>31</v>
      </c>
    </row>
    <row r="29" customFormat="1" ht="15" spans="2:2">
      <c r="B29" s="1"/>
    </row>
    <row r="30" spans="1:1">
      <c r="A30" s="1" t="s">
        <v>32</v>
      </c>
    </row>
    <row r="31" spans="2:2">
      <c r="B31" s="1" t="s">
        <v>112</v>
      </c>
    </row>
    <row r="32" s="2" customFormat="1" spans="2:2">
      <c r="B32" s="1"/>
    </row>
    <row r="33" s="1" customFormat="1" spans="1:2">
      <c r="A33" s="1" t="s">
        <v>113</v>
      </c>
      <c r="B33" s="1" t="s">
        <v>114</v>
      </c>
    </row>
    <row r="34" s="1" customFormat="1" spans="2:2">
      <c r="B34" s="1" t="s">
        <v>35</v>
      </c>
    </row>
    <row r="35" s="2" customFormat="1" spans="2:2">
      <c r="B35" s="24" t="s">
        <v>36</v>
      </c>
    </row>
    <row r="36" s="2" customFormat="1" spans="2:2">
      <c r="B36" s="24" t="s">
        <v>37</v>
      </c>
    </row>
    <row r="37" s="2" customFormat="1" spans="2:2">
      <c r="B37" s="24"/>
    </row>
    <row r="38" spans="2:2">
      <c r="B38" s="1" t="s">
        <v>38</v>
      </c>
    </row>
    <row r="40" spans="2:2">
      <c r="B40" s="1" t="s">
        <v>39</v>
      </c>
    </row>
    <row r="47" spans="1:1">
      <c r="A47" s="1" t="s">
        <v>40</v>
      </c>
    </row>
    <row r="50" spans="1:1">
      <c r="A50" s="1" t="s">
        <v>41</v>
      </c>
    </row>
    <row r="51" spans="1:1">
      <c r="A51" s="1" t="s">
        <v>42</v>
      </c>
    </row>
    <row r="54" spans="1:4">
      <c r="A54" s="1" t="s">
        <v>101</v>
      </c>
      <c r="D54" s="1" t="s">
        <v>44</v>
      </c>
    </row>
    <row r="57" spans="1:4">
      <c r="A57" s="1" t="s">
        <v>45</v>
      </c>
      <c r="D57" s="1" t="s">
        <v>46</v>
      </c>
    </row>
    <row r="58" spans="1:4">
      <c r="A58" s="1" t="s">
        <v>47</v>
      </c>
      <c r="D58" s="1" t="s">
        <v>48</v>
      </c>
    </row>
    <row r="64" spans="1:5">
      <c r="A64" s="1" t="s">
        <v>433</v>
      </c>
      <c r="D64" s="1" t="s">
        <v>50</v>
      </c>
      <c r="E64" s="1" t="s">
        <v>51</v>
      </c>
    </row>
    <row r="65" spans="1:5">
      <c r="A65" s="1" t="s">
        <v>303</v>
      </c>
      <c r="E65" s="1" t="s">
        <v>53</v>
      </c>
    </row>
  </sheetData>
  <mergeCells count="9">
    <mergeCell ref="A4:B4"/>
    <mergeCell ref="A23:E23"/>
    <mergeCell ref="A25:E25"/>
    <mergeCell ref="A20:A22"/>
    <mergeCell ref="B20:B22"/>
    <mergeCell ref="D20:D22"/>
    <mergeCell ref="E20:E22"/>
    <mergeCell ref="F20:F22"/>
    <mergeCell ref="G20:G22"/>
  </mergeCells>
  <pageMargins left="0.393055555555556" right="0.17" top="0.865972222222222" bottom="0.590277777777778" header="0.5" footer="0.196527777777778"/>
  <pageSetup paperSize="1" scale="75" orientation="portrait" horizontalDpi="120" verticalDpi="72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3"/>
  <sheetViews>
    <sheetView topLeftCell="A21" workbookViewId="0">
      <selection activeCell="A33" sqref="$A33:$XFD36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45708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434</v>
      </c>
      <c r="B7" s="26"/>
    </row>
    <row r="8" spans="1:2">
      <c r="A8" s="26" t="s">
        <v>435</v>
      </c>
      <c r="B8" s="26"/>
    </row>
    <row r="9" spans="1:2">
      <c r="A9" s="26" t="s">
        <v>436</v>
      </c>
      <c r="B9" s="26"/>
    </row>
    <row r="10" spans="1:2">
      <c r="A10" s="26"/>
      <c r="B10" s="26"/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4</v>
      </c>
    </row>
    <row r="19" ht="15" spans="3:3">
      <c r="C19" s="24"/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1</v>
      </c>
      <c r="B21" s="33" t="s">
        <v>12</v>
      </c>
      <c r="C21" s="70" t="s">
        <v>383</v>
      </c>
      <c r="D21" s="71">
        <v>165995</v>
      </c>
      <c r="E21" s="37">
        <f>(D21*0.76)</f>
        <v>126156.2</v>
      </c>
      <c r="F21" s="33" t="s">
        <v>14</v>
      </c>
      <c r="G21" s="72">
        <f>E21*A21</f>
        <v>126156.2</v>
      </c>
    </row>
    <row r="22" spans="1:7">
      <c r="A22" s="39"/>
      <c r="B22" s="39"/>
      <c r="C22" s="73" t="s">
        <v>110</v>
      </c>
      <c r="D22" s="74"/>
      <c r="E22" s="43"/>
      <c r="F22" s="39"/>
      <c r="G22" s="75"/>
    </row>
    <row r="23" ht="15" spans="1:7">
      <c r="A23" s="14"/>
      <c r="B23" s="14"/>
      <c r="C23" s="76" t="s">
        <v>384</v>
      </c>
      <c r="D23" s="13"/>
      <c r="E23" s="48"/>
      <c r="F23" s="14"/>
      <c r="G23" s="77"/>
    </row>
    <row r="24" customFormat="1" ht="15" spans="1:7">
      <c r="A24" s="33">
        <v>1</v>
      </c>
      <c r="B24" s="33" t="s">
        <v>12</v>
      </c>
      <c r="C24" s="70" t="s">
        <v>281</v>
      </c>
      <c r="D24" s="71">
        <v>113195</v>
      </c>
      <c r="E24" s="37">
        <f>(D24*0.76)-7000</f>
        <v>79028.2</v>
      </c>
      <c r="F24" s="33" t="s">
        <v>14</v>
      </c>
      <c r="G24" s="72">
        <f>E24*A24</f>
        <v>79028.2</v>
      </c>
    </row>
    <row r="25" customFormat="1" ht="15" spans="1:7">
      <c r="A25" s="39"/>
      <c r="B25" s="39"/>
      <c r="C25" s="73" t="s">
        <v>110</v>
      </c>
      <c r="D25" s="74"/>
      <c r="E25" s="43"/>
      <c r="F25" s="39"/>
      <c r="G25" s="75"/>
    </row>
    <row r="26" customFormat="1" ht="15.75" spans="1:7">
      <c r="A26" s="14"/>
      <c r="B26" s="14"/>
      <c r="C26" s="76" t="s">
        <v>282</v>
      </c>
      <c r="D26" s="13"/>
      <c r="E26" s="48"/>
      <c r="F26" s="14"/>
      <c r="G26" s="77"/>
    </row>
    <row r="27" customFormat="1" ht="15" spans="1:7">
      <c r="A27" s="33">
        <v>1</v>
      </c>
      <c r="B27" s="33" t="s">
        <v>12</v>
      </c>
      <c r="C27" s="70" t="s">
        <v>335</v>
      </c>
      <c r="D27" s="71">
        <v>151995</v>
      </c>
      <c r="E27" s="37">
        <f>(D27*0.76)</f>
        <v>115516.2</v>
      </c>
      <c r="F27" s="33" t="s">
        <v>14</v>
      </c>
      <c r="G27" s="72">
        <f>E27*A27</f>
        <v>115516.2</v>
      </c>
    </row>
    <row r="28" customFormat="1" ht="15" spans="1:7">
      <c r="A28" s="39"/>
      <c r="B28" s="39"/>
      <c r="C28" s="73" t="s">
        <v>296</v>
      </c>
      <c r="D28" s="74"/>
      <c r="E28" s="43"/>
      <c r="F28" s="39"/>
      <c r="G28" s="75"/>
    </row>
    <row r="29" customFormat="1" ht="15.75" spans="1:7">
      <c r="A29" s="14"/>
      <c r="B29" s="14"/>
      <c r="C29" s="76" t="s">
        <v>336</v>
      </c>
      <c r="D29" s="13"/>
      <c r="E29" s="48"/>
      <c r="F29" s="14"/>
      <c r="G29" s="77"/>
    </row>
    <row r="30" customFormat="1" ht="15" spans="1:7">
      <c r="A30" s="33">
        <v>1</v>
      </c>
      <c r="B30" s="33" t="s">
        <v>12</v>
      </c>
      <c r="C30" s="70" t="s">
        <v>309</v>
      </c>
      <c r="D30" s="71">
        <v>76595</v>
      </c>
      <c r="E30" s="37">
        <f>(D30*0.76)-7000</f>
        <v>51212.2</v>
      </c>
      <c r="F30" s="33" t="s">
        <v>14</v>
      </c>
      <c r="G30" s="72">
        <f>E30*A30</f>
        <v>51212.2</v>
      </c>
    </row>
    <row r="31" customFormat="1" ht="15" spans="1:7">
      <c r="A31" s="39"/>
      <c r="B31" s="39"/>
      <c r="C31" s="73" t="s">
        <v>26</v>
      </c>
      <c r="D31" s="74"/>
      <c r="E31" s="43"/>
      <c r="F31" s="39"/>
      <c r="G31" s="75"/>
    </row>
    <row r="32" customFormat="1" ht="15.75" spans="1:7">
      <c r="A32" s="14"/>
      <c r="B32" s="14"/>
      <c r="C32" s="76" t="s">
        <v>310</v>
      </c>
      <c r="D32" s="13"/>
      <c r="E32" s="48"/>
      <c r="F32" s="14"/>
      <c r="G32" s="77"/>
    </row>
    <row r="33" s="23" customFormat="1" ht="17.25" spans="1:7">
      <c r="A33" s="56" t="s">
        <v>20</v>
      </c>
      <c r="B33" s="57"/>
      <c r="C33" s="57"/>
      <c r="D33" s="58"/>
      <c r="E33" s="59"/>
      <c r="F33" s="60" t="s">
        <v>14</v>
      </c>
      <c r="G33" s="61">
        <f>SUM(G21:G32)</f>
        <v>371912.8</v>
      </c>
    </row>
    <row r="34" s="23" customFormat="1" ht="15" spans="1:7">
      <c r="A34" s="50" t="s">
        <v>22</v>
      </c>
      <c r="B34" s="51"/>
      <c r="C34" s="51"/>
      <c r="D34" s="52"/>
      <c r="E34" s="53"/>
      <c r="F34" s="54" t="s">
        <v>14</v>
      </c>
      <c r="G34" s="55">
        <v>600</v>
      </c>
    </row>
    <row r="35" s="23" customFormat="1" ht="15" spans="1:7">
      <c r="A35" s="78" t="s">
        <v>21</v>
      </c>
      <c r="B35" s="79"/>
      <c r="C35" s="80"/>
      <c r="D35" s="81"/>
      <c r="E35" s="82"/>
      <c r="F35" s="83" t="s">
        <v>14</v>
      </c>
      <c r="G35" s="84">
        <v>124470</v>
      </c>
    </row>
    <row r="36" s="23" customFormat="1" ht="17.25" spans="1:7">
      <c r="A36" s="56" t="s">
        <v>23</v>
      </c>
      <c r="B36" s="57"/>
      <c r="C36" s="57"/>
      <c r="D36" s="58"/>
      <c r="E36" s="59"/>
      <c r="F36" s="120" t="s">
        <v>14</v>
      </c>
      <c r="G36" s="61">
        <f>SUM(G33:G35)</f>
        <v>496982.8</v>
      </c>
    </row>
    <row r="37" ht="16.5" spans="1:8">
      <c r="A37" s="87"/>
      <c r="B37" s="87"/>
      <c r="C37" s="87"/>
      <c r="D37" s="87"/>
      <c r="E37" s="87"/>
      <c r="F37" s="88"/>
      <c r="G37" s="89"/>
      <c r="H37" s="2"/>
    </row>
    <row r="38" spans="1:8">
      <c r="A38" s="1" t="s">
        <v>30</v>
      </c>
      <c r="H38" s="2"/>
    </row>
    <row r="39" spans="2:8">
      <c r="B39" s="1" t="s">
        <v>31</v>
      </c>
      <c r="H39" s="2"/>
    </row>
    <row r="40" spans="8:8">
      <c r="H40" s="2"/>
    </row>
    <row r="41" spans="1:1">
      <c r="A41" s="1" t="s">
        <v>32</v>
      </c>
    </row>
    <row r="42" customFormat="1" ht="15" spans="1:8">
      <c r="A42" s="2"/>
      <c r="B42" s="1" t="s">
        <v>112</v>
      </c>
      <c r="H42" s="1"/>
    </row>
    <row r="43" customFormat="1" ht="15" spans="1:8">
      <c r="A43" s="2"/>
      <c r="B43" s="1" t="s">
        <v>337</v>
      </c>
      <c r="H43" s="1"/>
    </row>
    <row r="44" s="2" customFormat="1" spans="2:8">
      <c r="B44" s="1" t="s">
        <v>33</v>
      </c>
      <c r="H44" s="1"/>
    </row>
    <row r="46" spans="1:1">
      <c r="A46" s="1" t="s">
        <v>34</v>
      </c>
    </row>
    <row r="47" spans="2:2">
      <c r="B47" s="1" t="s">
        <v>35</v>
      </c>
    </row>
    <row r="48" spans="2:2">
      <c r="B48" s="24" t="s">
        <v>174</v>
      </c>
    </row>
    <row r="50" spans="2:2">
      <c r="B50" s="1" t="s">
        <v>38</v>
      </c>
    </row>
    <row r="52" spans="2:2">
      <c r="B52" s="1" t="s">
        <v>39</v>
      </c>
    </row>
    <row r="53" spans="2:2">
      <c r="B53" s="65"/>
    </row>
    <row r="54" spans="2:2">
      <c r="B54" s="65" t="s">
        <v>437</v>
      </c>
    </row>
    <row r="57" spans="1:1">
      <c r="A57" s="1" t="s">
        <v>40</v>
      </c>
    </row>
    <row r="60" spans="1:1">
      <c r="A60" s="1" t="s">
        <v>41</v>
      </c>
    </row>
    <row r="61" spans="1:1">
      <c r="A61" s="1" t="s">
        <v>42</v>
      </c>
    </row>
    <row r="64" spans="1:4">
      <c r="A64" s="1" t="s">
        <v>43</v>
      </c>
      <c r="D64" s="1" t="s">
        <v>44</v>
      </c>
    </row>
    <row r="67" spans="1:4">
      <c r="A67" s="1" t="s">
        <v>45</v>
      </c>
      <c r="D67" s="1" t="s">
        <v>46</v>
      </c>
    </row>
    <row r="68" spans="1:4">
      <c r="A68" s="1" t="s">
        <v>47</v>
      </c>
      <c r="D68" s="1" t="s">
        <v>48</v>
      </c>
    </row>
    <row r="72" spans="1:5">
      <c r="A72" s="1" t="s">
        <v>438</v>
      </c>
      <c r="D72" s="1" t="s">
        <v>50</v>
      </c>
      <c r="E72" s="1" t="s">
        <v>51</v>
      </c>
    </row>
    <row r="73" spans="1:5">
      <c r="A73" s="1" t="s">
        <v>303</v>
      </c>
      <c r="E73" s="1" t="s">
        <v>53</v>
      </c>
    </row>
  </sheetData>
  <mergeCells count="28">
    <mergeCell ref="A4:B4"/>
    <mergeCell ref="A33:E33"/>
    <mergeCell ref="A34:E34"/>
    <mergeCell ref="A36:E36"/>
    <mergeCell ref="A21:A23"/>
    <mergeCell ref="A24:A26"/>
    <mergeCell ref="A27:A29"/>
    <mergeCell ref="A30:A32"/>
    <mergeCell ref="B21:B23"/>
    <mergeCell ref="B24:B26"/>
    <mergeCell ref="B27:B29"/>
    <mergeCell ref="B30:B32"/>
    <mergeCell ref="D21:D23"/>
    <mergeCell ref="D24:D26"/>
    <mergeCell ref="D27:D29"/>
    <mergeCell ref="D30:D32"/>
    <mergeCell ref="E21:E23"/>
    <mergeCell ref="E24:E26"/>
    <mergeCell ref="E27:E29"/>
    <mergeCell ref="E30:E32"/>
    <mergeCell ref="F21:F23"/>
    <mergeCell ref="F24:F26"/>
    <mergeCell ref="F27:F29"/>
    <mergeCell ref="F30:F32"/>
    <mergeCell ref="G21:G23"/>
    <mergeCell ref="G24:G26"/>
    <mergeCell ref="G27:G29"/>
    <mergeCell ref="G30:G32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topLeftCell="A7" workbookViewId="0">
      <selection activeCell="F18" sqref="F18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8.1047619047619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3.4380952380952" style="1" customWidth="1"/>
    <col min="8" max="16384" width="9.1047619047619" style="1"/>
  </cols>
  <sheetData>
    <row r="4" spans="1:2">
      <c r="A4" s="26">
        <v>45708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439</v>
      </c>
    </row>
    <row r="8" spans="1:1">
      <c r="A8" s="1" t="s">
        <v>440</v>
      </c>
    </row>
    <row r="11" spans="1:1">
      <c r="A11" s="1" t="s">
        <v>1</v>
      </c>
    </row>
    <row r="13" spans="2:2">
      <c r="B13" s="1" t="s">
        <v>2</v>
      </c>
    </row>
    <row r="14" spans="2:2">
      <c r="B14" s="1" t="s">
        <v>3</v>
      </c>
    </row>
    <row r="16" spans="1:1">
      <c r="A16" s="1" t="s">
        <v>56</v>
      </c>
    </row>
    <row r="17" ht="15" spans="3:3">
      <c r="C17" s="24"/>
    </row>
    <row r="18" ht="25.5" customHeight="1" spans="1:7">
      <c r="A18" s="66" t="s">
        <v>6</v>
      </c>
      <c r="B18" s="66" t="s">
        <v>7</v>
      </c>
      <c r="C18" s="66" t="s">
        <v>8</v>
      </c>
      <c r="D18" s="66" t="s">
        <v>9</v>
      </c>
      <c r="E18" s="67" t="s">
        <v>10</v>
      </c>
      <c r="F18" s="68"/>
      <c r="G18" s="69" t="s">
        <v>11</v>
      </c>
    </row>
    <row r="19" customFormat="1" ht="15" spans="1:7">
      <c r="A19" s="33">
        <v>7</v>
      </c>
      <c r="B19" s="33" t="s">
        <v>12</v>
      </c>
      <c r="C19" s="70" t="s">
        <v>68</v>
      </c>
      <c r="D19" s="71">
        <v>29995</v>
      </c>
      <c r="E19" s="37">
        <f>(D19*0.76)-4000</f>
        <v>18796.2</v>
      </c>
      <c r="F19" s="33" t="s">
        <v>14</v>
      </c>
      <c r="G19" s="72">
        <f>E19*A19</f>
        <v>131573.4</v>
      </c>
    </row>
    <row r="20" customFormat="1" ht="15" spans="1:7">
      <c r="A20" s="39"/>
      <c r="B20" s="39"/>
      <c r="C20" s="73" t="s">
        <v>15</v>
      </c>
      <c r="D20" s="74"/>
      <c r="E20" s="43"/>
      <c r="F20" s="39"/>
      <c r="G20" s="75"/>
    </row>
    <row r="21" customFormat="1" ht="15.75" spans="1:7">
      <c r="A21" s="14"/>
      <c r="B21" s="14"/>
      <c r="C21" s="76" t="s">
        <v>69</v>
      </c>
      <c r="D21" s="13"/>
      <c r="E21" s="48"/>
      <c r="F21" s="14"/>
      <c r="G21" s="77"/>
    </row>
    <row r="22" customFormat="1" ht="15" spans="1:7">
      <c r="A22" s="33">
        <v>2</v>
      </c>
      <c r="B22" s="33" t="s">
        <v>12</v>
      </c>
      <c r="C22" s="70" t="s">
        <v>70</v>
      </c>
      <c r="D22" s="71">
        <v>32995</v>
      </c>
      <c r="E22" s="37">
        <f>(D22*0.76)-4000</f>
        <v>21076.2</v>
      </c>
      <c r="F22" s="33" t="s">
        <v>14</v>
      </c>
      <c r="G22" s="72">
        <f>E22*A22</f>
        <v>42152.4</v>
      </c>
    </row>
    <row r="23" customFormat="1" ht="15" spans="1:7">
      <c r="A23" s="39"/>
      <c r="B23" s="39"/>
      <c r="C23" s="73" t="s">
        <v>15</v>
      </c>
      <c r="D23" s="74"/>
      <c r="E23" s="43"/>
      <c r="F23" s="39"/>
      <c r="G23" s="75"/>
    </row>
    <row r="24" customFormat="1" ht="15.75" spans="1:7">
      <c r="A24" s="14"/>
      <c r="B24" s="14"/>
      <c r="C24" s="76" t="s">
        <v>71</v>
      </c>
      <c r="D24" s="13"/>
      <c r="E24" s="48"/>
      <c r="F24" s="14"/>
      <c r="G24" s="77"/>
    </row>
    <row r="25" customFormat="1" ht="15" spans="1:7">
      <c r="A25" s="33">
        <v>3</v>
      </c>
      <c r="B25" s="33" t="s">
        <v>12</v>
      </c>
      <c r="C25" s="70" t="s">
        <v>309</v>
      </c>
      <c r="D25" s="71">
        <v>76595</v>
      </c>
      <c r="E25" s="37">
        <f>(D25*0.76)-7000</f>
        <v>51212.2</v>
      </c>
      <c r="F25" s="33" t="s">
        <v>14</v>
      </c>
      <c r="G25" s="72">
        <f>E25*A25</f>
        <v>153636.6</v>
      </c>
    </row>
    <row r="26" customFormat="1" ht="15" spans="1:7">
      <c r="A26" s="39"/>
      <c r="B26" s="39"/>
      <c r="C26" s="73" t="s">
        <v>26</v>
      </c>
      <c r="D26" s="74"/>
      <c r="E26" s="43"/>
      <c r="F26" s="39"/>
      <c r="G26" s="75"/>
    </row>
    <row r="27" customFormat="1" ht="15.75" spans="1:7">
      <c r="A27" s="14"/>
      <c r="B27" s="14"/>
      <c r="C27" s="76" t="s">
        <v>310</v>
      </c>
      <c r="D27" s="13"/>
      <c r="E27" s="48"/>
      <c r="F27" s="14"/>
      <c r="G27" s="77"/>
    </row>
    <row r="28" ht="15" spans="1:7">
      <c r="A28" s="4" t="s">
        <v>22</v>
      </c>
      <c r="B28" s="16"/>
      <c r="C28" s="16"/>
      <c r="D28" s="5"/>
      <c r="E28" s="6"/>
      <c r="F28" s="17" t="s">
        <v>14</v>
      </c>
      <c r="G28" s="8">
        <v>600</v>
      </c>
    </row>
    <row r="29" ht="17.25" spans="1:7">
      <c r="A29" s="95" t="s">
        <v>20</v>
      </c>
      <c r="B29" s="96"/>
      <c r="C29" s="96"/>
      <c r="D29" s="97"/>
      <c r="E29" s="98"/>
      <c r="F29" s="85" t="s">
        <v>14</v>
      </c>
      <c r="G29" s="86">
        <f>SUM(G19:G28)</f>
        <v>327962.4</v>
      </c>
    </row>
    <row r="30" ht="16.5" spans="1:7">
      <c r="A30" s="87"/>
      <c r="B30" s="87"/>
      <c r="C30" s="87"/>
      <c r="D30" s="87"/>
      <c r="E30" s="87"/>
      <c r="F30" s="88"/>
      <c r="G30" s="89"/>
    </row>
    <row r="31" spans="1:1">
      <c r="A31" s="1" t="s">
        <v>30</v>
      </c>
    </row>
    <row r="32" spans="2:2">
      <c r="B32" s="1" t="s">
        <v>31</v>
      </c>
    </row>
    <row r="34" s="1" customFormat="1" spans="1:1">
      <c r="A34" s="1" t="s">
        <v>57</v>
      </c>
    </row>
    <row r="35" spans="2:2">
      <c r="B35" s="1" t="s">
        <v>58</v>
      </c>
    </row>
    <row r="36" spans="2:2">
      <c r="B36" s="1" t="s">
        <v>59</v>
      </c>
    </row>
    <row r="37" spans="2:2">
      <c r="B37" s="1" t="s">
        <v>60</v>
      </c>
    </row>
    <row r="39" spans="1:1">
      <c r="A39" s="1" t="s">
        <v>32</v>
      </c>
    </row>
    <row r="40" s="2" customFormat="1" spans="2:2">
      <c r="B40" s="1" t="s">
        <v>33</v>
      </c>
    </row>
    <row r="41" s="2" customFormat="1"/>
    <row r="42" spans="1:1">
      <c r="A42" s="1" t="s">
        <v>34</v>
      </c>
    </row>
    <row r="43" spans="2:2">
      <c r="B43" s="1" t="s">
        <v>35</v>
      </c>
    </row>
    <row r="44" spans="2:2">
      <c r="B44" s="24"/>
    </row>
    <row r="45" spans="2:2">
      <c r="B45" s="1" t="s">
        <v>38</v>
      </c>
    </row>
    <row r="47" spans="2:2">
      <c r="B47" s="1" t="s">
        <v>39</v>
      </c>
    </row>
    <row r="50" spans="2:2">
      <c r="B50" s="24"/>
    </row>
    <row r="52" spans="1:1">
      <c r="A52" s="1" t="s">
        <v>40</v>
      </c>
    </row>
    <row r="55" spans="1:1">
      <c r="A55" s="1" t="s">
        <v>41</v>
      </c>
    </row>
    <row r="56" spans="1:1">
      <c r="A56" s="1" t="s">
        <v>42</v>
      </c>
    </row>
    <row r="59" spans="1:4">
      <c r="A59" s="1" t="s">
        <v>43</v>
      </c>
      <c r="D59" s="1" t="s">
        <v>44</v>
      </c>
    </row>
    <row r="62" spans="1:4">
      <c r="A62" s="1" t="s">
        <v>45</v>
      </c>
      <c r="D62" s="1" t="s">
        <v>46</v>
      </c>
    </row>
    <row r="63" spans="1:4">
      <c r="A63" s="1" t="s">
        <v>47</v>
      </c>
      <c r="D63" s="1" t="s">
        <v>48</v>
      </c>
    </row>
    <row r="68" spans="1:5">
      <c r="A68" s="1" t="s">
        <v>441</v>
      </c>
      <c r="D68" s="1" t="s">
        <v>50</v>
      </c>
      <c r="E68" s="1" t="s">
        <v>51</v>
      </c>
    </row>
    <row r="69" spans="1:5">
      <c r="A69" s="1" t="s">
        <v>224</v>
      </c>
      <c r="E69" s="1" t="s">
        <v>53</v>
      </c>
    </row>
  </sheetData>
  <mergeCells count="21">
    <mergeCell ref="A4:B4"/>
    <mergeCell ref="A28:E28"/>
    <mergeCell ref="A29:E29"/>
    <mergeCell ref="A19:A21"/>
    <mergeCell ref="A22:A24"/>
    <mergeCell ref="A25:A27"/>
    <mergeCell ref="B19:B21"/>
    <mergeCell ref="B22:B24"/>
    <mergeCell ref="B25:B27"/>
    <mergeCell ref="D19:D21"/>
    <mergeCell ref="D22:D24"/>
    <mergeCell ref="D25:D27"/>
    <mergeCell ref="E19:E21"/>
    <mergeCell ref="E22:E24"/>
    <mergeCell ref="E25:E27"/>
    <mergeCell ref="F19:F21"/>
    <mergeCell ref="F22:F24"/>
    <mergeCell ref="F25:F27"/>
    <mergeCell ref="G19:G21"/>
    <mergeCell ref="G22:G24"/>
    <mergeCell ref="G25:G27"/>
  </mergeCells>
  <pageMargins left="0.432638888888889" right="0.17" top="0.84" bottom="0.590277777777778" header="0.511805555555556" footer="0.196527777777778"/>
  <pageSetup paperSize="1" scale="70" orientation="portrait" horizontalDpi="120" verticalDpi="72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zoomScaleSheetLayoutView="60" topLeftCell="A7" workbookViewId="0">
      <selection activeCell="C20" sqref="C20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6.5714285714286" style="23" customWidth="1"/>
    <col min="4" max="4" width="12.552380952381" style="23" customWidth="1"/>
    <col min="5" max="5" width="14.857142857142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6">
        <v>45709</v>
      </c>
      <c r="B4" s="26"/>
    </row>
    <row r="5" spans="1:2">
      <c r="A5" s="27"/>
      <c r="B5" s="27"/>
    </row>
    <row r="6" spans="1:2">
      <c r="A6" s="27"/>
      <c r="B6" s="27"/>
    </row>
    <row r="7" spans="1:2">
      <c r="A7" s="23" t="s">
        <v>442</v>
      </c>
      <c r="B7" s="27"/>
    </row>
    <row r="8" spans="1:2">
      <c r="A8" s="23" t="s">
        <v>443</v>
      </c>
      <c r="B8" s="27"/>
    </row>
    <row r="9" spans="1:1">
      <c r="A9" s="23" t="s">
        <v>444</v>
      </c>
    </row>
    <row r="12" spans="1:1">
      <c r="A12" s="23" t="s">
        <v>1</v>
      </c>
    </row>
    <row r="14" spans="2:2">
      <c r="B14" s="23" t="s">
        <v>2</v>
      </c>
    </row>
    <row r="15" spans="2:2">
      <c r="B15" s="23" t="s">
        <v>3</v>
      </c>
    </row>
    <row r="18" spans="1:1">
      <c r="A18" s="23" t="s">
        <v>4</v>
      </c>
    </row>
    <row r="19" ht="15" spans="3:3">
      <c r="C19" s="28"/>
    </row>
    <row r="20" ht="25.5" customHeight="1" spans="1:7">
      <c r="A20" s="29" t="s">
        <v>6</v>
      </c>
      <c r="B20" s="29" t="s">
        <v>7</v>
      </c>
      <c r="C20" s="29" t="s">
        <v>8</v>
      </c>
      <c r="D20" s="29" t="s">
        <v>9</v>
      </c>
      <c r="E20" s="30" t="s">
        <v>10</v>
      </c>
      <c r="F20" s="31"/>
      <c r="G20" s="32" t="s">
        <v>11</v>
      </c>
    </row>
    <row r="21" spans="1:7">
      <c r="A21" s="33">
        <v>13</v>
      </c>
      <c r="B21" s="33" t="s">
        <v>12</v>
      </c>
      <c r="C21" s="70" t="s">
        <v>383</v>
      </c>
      <c r="D21" s="71">
        <v>165995</v>
      </c>
      <c r="E21" s="37">
        <f>(D21*0.76)</f>
        <v>126156.2</v>
      </c>
      <c r="F21" s="33" t="s">
        <v>14</v>
      </c>
      <c r="G21" s="72">
        <f>E21*A21</f>
        <v>1640030.6</v>
      </c>
    </row>
    <row r="22" spans="1:7">
      <c r="A22" s="39"/>
      <c r="B22" s="39"/>
      <c r="C22" s="73" t="s">
        <v>110</v>
      </c>
      <c r="D22" s="74"/>
      <c r="E22" s="43"/>
      <c r="F22" s="39"/>
      <c r="G22" s="75"/>
    </row>
    <row r="23" ht="15" spans="1:7">
      <c r="A23" s="14"/>
      <c r="B23" s="14"/>
      <c r="C23" s="76" t="s">
        <v>384</v>
      </c>
      <c r="D23" s="13"/>
      <c r="E23" s="48"/>
      <c r="F23" s="14"/>
      <c r="G23" s="77"/>
    </row>
    <row r="24" spans="1:7">
      <c r="A24" s="33">
        <v>2</v>
      </c>
      <c r="B24" s="33" t="s">
        <v>12</v>
      </c>
      <c r="C24" s="70" t="s">
        <v>281</v>
      </c>
      <c r="D24" s="71">
        <v>113195</v>
      </c>
      <c r="E24" s="37">
        <f>(D24*0.76)-7000</f>
        <v>79028.2</v>
      </c>
      <c r="F24" s="33" t="s">
        <v>14</v>
      </c>
      <c r="G24" s="72">
        <f>E24*A24</f>
        <v>158056.4</v>
      </c>
    </row>
    <row r="25" spans="1:7">
      <c r="A25" s="39"/>
      <c r="B25" s="39"/>
      <c r="C25" s="73" t="s">
        <v>110</v>
      </c>
      <c r="D25" s="74"/>
      <c r="E25" s="43"/>
      <c r="F25" s="39"/>
      <c r="G25" s="75"/>
    </row>
    <row r="26" ht="15" spans="1:7">
      <c r="A26" s="14"/>
      <c r="B26" s="14"/>
      <c r="C26" s="76" t="s">
        <v>282</v>
      </c>
      <c r="D26" s="13"/>
      <c r="E26" s="48"/>
      <c r="F26" s="14"/>
      <c r="G26" s="77"/>
    </row>
    <row r="27" spans="1:7">
      <c r="A27" s="33">
        <v>3</v>
      </c>
      <c r="B27" s="33" t="s">
        <v>12</v>
      </c>
      <c r="C27" s="70" t="s">
        <v>309</v>
      </c>
      <c r="D27" s="71">
        <v>76595</v>
      </c>
      <c r="E27" s="37">
        <f>(D27*0.76)-7000</f>
        <v>51212.2</v>
      </c>
      <c r="F27" s="33" t="s">
        <v>14</v>
      </c>
      <c r="G27" s="72">
        <f>E27*A27</f>
        <v>153636.6</v>
      </c>
    </row>
    <row r="28" spans="1:7">
      <c r="A28" s="39"/>
      <c r="B28" s="39"/>
      <c r="C28" s="73" t="s">
        <v>26</v>
      </c>
      <c r="D28" s="74"/>
      <c r="E28" s="43"/>
      <c r="F28" s="39"/>
      <c r="G28" s="75"/>
    </row>
    <row r="29" ht="15" spans="1:7">
      <c r="A29" s="14"/>
      <c r="B29" s="14"/>
      <c r="C29" s="76" t="s">
        <v>310</v>
      </c>
      <c r="D29" s="13"/>
      <c r="E29" s="48"/>
      <c r="F29" s="14"/>
      <c r="G29" s="77"/>
    </row>
    <row r="30" s="1" customFormat="1" ht="17.25" spans="1:7">
      <c r="A30" s="4" t="s">
        <v>20</v>
      </c>
      <c r="B30" s="5"/>
      <c r="C30" s="5"/>
      <c r="D30" s="5"/>
      <c r="E30" s="6"/>
      <c r="F30" s="7" t="s">
        <v>14</v>
      </c>
      <c r="G30" s="61">
        <f>SUM(G21:G29)</f>
        <v>1951723.6</v>
      </c>
    </row>
    <row r="31" s="1" customFormat="1" ht="15" spans="1:7">
      <c r="A31" s="9" t="s">
        <v>21</v>
      </c>
      <c r="B31" s="10"/>
      <c r="C31" s="11"/>
      <c r="D31" s="12"/>
      <c r="E31" s="13"/>
      <c r="F31" s="14" t="s">
        <v>14</v>
      </c>
      <c r="G31" s="15">
        <v>382400</v>
      </c>
    </row>
    <row r="32" ht="17.25" spans="1:7">
      <c r="A32" s="56" t="s">
        <v>20</v>
      </c>
      <c r="B32" s="57"/>
      <c r="C32" s="57"/>
      <c r="D32" s="58"/>
      <c r="E32" s="59"/>
      <c r="F32" s="60" t="s">
        <v>14</v>
      </c>
      <c r="G32" s="61">
        <f>SUM(G30:G31)</f>
        <v>2334123.6</v>
      </c>
    </row>
    <row r="33" ht="16.5" spans="1:7">
      <c r="A33" s="62"/>
      <c r="B33" s="62"/>
      <c r="C33" s="62"/>
      <c r="D33" s="62"/>
      <c r="E33" s="62"/>
      <c r="F33" s="63"/>
      <c r="G33" s="64"/>
    </row>
    <row r="34" spans="1:1">
      <c r="A34" s="23" t="s">
        <v>30</v>
      </c>
    </row>
    <row r="35" spans="2:2">
      <c r="B35" s="23" t="s">
        <v>31</v>
      </c>
    </row>
    <row r="37" spans="1:1">
      <c r="A37" s="23" t="s">
        <v>32</v>
      </c>
    </row>
    <row r="38" s="25" customFormat="1" spans="2:2">
      <c r="B38" s="1" t="s">
        <v>112</v>
      </c>
    </row>
    <row r="39" s="25" customFormat="1" spans="2:2">
      <c r="B39" s="1" t="s">
        <v>33</v>
      </c>
    </row>
    <row r="41" spans="1:1">
      <c r="A41" s="23" t="s">
        <v>34</v>
      </c>
    </row>
    <row r="42" spans="2:2">
      <c r="B42" s="23" t="s">
        <v>35</v>
      </c>
    </row>
    <row r="43" spans="2:2">
      <c r="B43" s="24" t="s">
        <v>36</v>
      </c>
    </row>
    <row r="44" spans="2:2">
      <c r="B44" s="24" t="s">
        <v>37</v>
      </c>
    </row>
    <row r="46" spans="2:2">
      <c r="B46" s="23" t="s">
        <v>38</v>
      </c>
    </row>
    <row r="48" spans="2:2">
      <c r="B48" s="23" t="s">
        <v>39</v>
      </c>
    </row>
    <row r="51" spans="2:2">
      <c r="B51" s="65"/>
    </row>
    <row r="53" spans="1:1">
      <c r="A53" s="23" t="s">
        <v>40</v>
      </c>
    </row>
    <row r="56" spans="1:1">
      <c r="A56" s="23" t="s">
        <v>41</v>
      </c>
    </row>
    <row r="57" spans="1:1">
      <c r="A57" s="23" t="s">
        <v>42</v>
      </c>
    </row>
    <row r="60" spans="1:4">
      <c r="A60" s="23" t="s">
        <v>43</v>
      </c>
      <c r="D60" s="23" t="s">
        <v>44</v>
      </c>
    </row>
    <row r="63" spans="1:4">
      <c r="A63" s="23" t="s">
        <v>45</v>
      </c>
      <c r="D63" s="23" t="s">
        <v>46</v>
      </c>
    </row>
    <row r="64" spans="1:4">
      <c r="A64" s="23" t="s">
        <v>47</v>
      </c>
      <c r="D64" s="23" t="s">
        <v>48</v>
      </c>
    </row>
    <row r="68" spans="1:5">
      <c r="A68" s="1" t="s">
        <v>445</v>
      </c>
      <c r="D68" s="23" t="s">
        <v>50</v>
      </c>
      <c r="E68" s="23" t="s">
        <v>51</v>
      </c>
    </row>
    <row r="69" spans="1:5">
      <c r="A69" s="1" t="s">
        <v>446</v>
      </c>
      <c r="E69" s="23" t="s">
        <v>53</v>
      </c>
    </row>
  </sheetData>
  <mergeCells count="20">
    <mergeCell ref="A4:B4"/>
    <mergeCell ref="A32:E32"/>
    <mergeCell ref="A21:A23"/>
    <mergeCell ref="A24:A26"/>
    <mergeCell ref="A27:A29"/>
    <mergeCell ref="B21:B23"/>
    <mergeCell ref="B24:B26"/>
    <mergeCell ref="B27:B29"/>
    <mergeCell ref="D21:D23"/>
    <mergeCell ref="D24:D26"/>
    <mergeCell ref="D27:D29"/>
    <mergeCell ref="E21:E23"/>
    <mergeCell ref="E24:E26"/>
    <mergeCell ref="E27:E29"/>
    <mergeCell ref="F21:F23"/>
    <mergeCell ref="F24:F26"/>
    <mergeCell ref="F27:F29"/>
    <mergeCell ref="G21:G23"/>
    <mergeCell ref="G24:G26"/>
    <mergeCell ref="G27:G29"/>
  </mergeCells>
  <pageMargins left="0.393055555555556" right="0.17" top="0.84" bottom="0.590277777777778" header="0.5" footer="0.196527777777778"/>
  <pageSetup paperSize="1" scale="71" orientation="portrait" horizontalDpi="120" verticalDpi="72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I69"/>
  <sheetViews>
    <sheetView topLeftCell="A47" workbookViewId="0">
      <selection activeCell="A68" sqref="A68"/>
    </sheetView>
  </sheetViews>
  <sheetFormatPr defaultColWidth="9.14285714285714" defaultRowHeight="14.25"/>
  <cols>
    <col min="1" max="1" width="6.57142857142857" style="1" customWidth="1"/>
    <col min="2" max="2" width="11.4285714285714" style="1" customWidth="1"/>
    <col min="3" max="3" width="51" style="1" customWidth="1"/>
    <col min="4" max="5" width="12.5714285714286" style="1" customWidth="1"/>
    <col min="6" max="6" width="14.8571428571429" style="1" customWidth="1"/>
    <col min="7" max="7" width="5.71428571428571" style="1" customWidth="1"/>
    <col min="8" max="8" width="15.4285714285714" style="1" customWidth="1"/>
    <col min="9" max="16384" width="9.14285714285714" style="1"/>
  </cols>
  <sheetData>
    <row r="4" spans="1:2">
      <c r="A4" s="26">
        <v>45709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447</v>
      </c>
      <c r="B7" s="26"/>
    </row>
    <row r="8" spans="1:2">
      <c r="A8" s="26" t="s">
        <v>381</v>
      </c>
      <c r="B8" s="26"/>
    </row>
    <row r="9" spans="1:2">
      <c r="A9" s="26"/>
      <c r="B9" s="26"/>
    </row>
    <row r="11" spans="1:1">
      <c r="A11" s="1" t="s">
        <v>1</v>
      </c>
    </row>
    <row r="13" spans="2:2">
      <c r="B13" s="1" t="s">
        <v>2</v>
      </c>
    </row>
    <row r="14" spans="2:2">
      <c r="B14" s="1" t="s">
        <v>3</v>
      </c>
    </row>
    <row r="17" spans="1:1">
      <c r="A17" s="1" t="s">
        <v>56</v>
      </c>
    </row>
    <row r="18" ht="15" spans="3:3">
      <c r="C18" s="24"/>
    </row>
    <row r="19" ht="25.5" customHeight="1" spans="1:8">
      <c r="A19" s="66" t="s">
        <v>6</v>
      </c>
      <c r="B19" s="66" t="s">
        <v>7</v>
      </c>
      <c r="C19" s="66" t="s">
        <v>8</v>
      </c>
      <c r="D19" s="66" t="s">
        <v>9</v>
      </c>
      <c r="E19" s="29" t="s">
        <v>409</v>
      </c>
      <c r="F19" s="67" t="s">
        <v>10</v>
      </c>
      <c r="G19" s="68"/>
      <c r="H19" s="69" t="s">
        <v>11</v>
      </c>
    </row>
    <row r="20" spans="1:8">
      <c r="A20" s="33">
        <v>1</v>
      </c>
      <c r="B20" s="33" t="s">
        <v>12</v>
      </c>
      <c r="C20" s="70" t="s">
        <v>13</v>
      </c>
      <c r="D20" s="71">
        <v>41995</v>
      </c>
      <c r="E20" s="103">
        <f>D20/1.12</f>
        <v>37495.5357142857</v>
      </c>
      <c r="F20" s="37">
        <f>(E20*0.76)-4000</f>
        <v>24496.6071428571</v>
      </c>
      <c r="G20" s="33" t="s">
        <v>14</v>
      </c>
      <c r="H20" s="72">
        <f>F20*A20</f>
        <v>24496.6071428571</v>
      </c>
    </row>
    <row r="21" spans="1:8">
      <c r="A21" s="39"/>
      <c r="B21" s="39"/>
      <c r="C21" s="73" t="s">
        <v>15</v>
      </c>
      <c r="D21" s="74"/>
      <c r="E21" s="108"/>
      <c r="F21" s="43"/>
      <c r="G21" s="39"/>
      <c r="H21" s="75"/>
    </row>
    <row r="22" ht="15" spans="1:8">
      <c r="A22" s="14"/>
      <c r="B22" s="14"/>
      <c r="C22" s="76" t="s">
        <v>16</v>
      </c>
      <c r="D22" s="13"/>
      <c r="E22" s="82"/>
      <c r="F22" s="48"/>
      <c r="G22" s="14"/>
      <c r="H22" s="77"/>
    </row>
    <row r="23" customFormat="1" ht="15" spans="1:9">
      <c r="A23" s="33">
        <v>1</v>
      </c>
      <c r="B23" s="33" t="s">
        <v>12</v>
      </c>
      <c r="C23" s="70" t="s">
        <v>370</v>
      </c>
      <c r="D23" s="71">
        <v>30795</v>
      </c>
      <c r="E23" s="103">
        <f>D23/1.12</f>
        <v>27495.5357142857</v>
      </c>
      <c r="F23" s="37">
        <f>(E23*0.7)-5000</f>
        <v>14246.875</v>
      </c>
      <c r="G23" s="33" t="s">
        <v>14</v>
      </c>
      <c r="H23" s="72">
        <f>F23*A23</f>
        <v>14246.875</v>
      </c>
      <c r="I23" s="1"/>
    </row>
    <row r="24" customFormat="1" ht="15" spans="1:9">
      <c r="A24" s="39"/>
      <c r="B24" s="39"/>
      <c r="C24" s="73" t="s">
        <v>371</v>
      </c>
      <c r="D24" s="74"/>
      <c r="E24" s="108"/>
      <c r="F24" s="43"/>
      <c r="G24" s="39"/>
      <c r="H24" s="75"/>
      <c r="I24" s="1"/>
    </row>
    <row r="25" customFormat="1" ht="15.75" spans="1:9">
      <c r="A25" s="14"/>
      <c r="B25" s="14"/>
      <c r="C25" s="76" t="s">
        <v>372</v>
      </c>
      <c r="D25" s="13"/>
      <c r="E25" s="82"/>
      <c r="F25" s="48"/>
      <c r="G25" s="14"/>
      <c r="H25" s="77"/>
      <c r="I25" s="1"/>
    </row>
    <row r="26" s="2" customFormat="1" ht="15" spans="1:9">
      <c r="A26" s="4" t="s">
        <v>22</v>
      </c>
      <c r="B26" s="16"/>
      <c r="C26" s="16"/>
      <c r="D26" s="5"/>
      <c r="E26" s="5"/>
      <c r="F26" s="6"/>
      <c r="G26" s="17" t="s">
        <v>14</v>
      </c>
      <c r="H26" s="8">
        <v>600</v>
      </c>
      <c r="I26" s="1"/>
    </row>
    <row r="27" ht="17.25" spans="1:8">
      <c r="A27" s="95" t="s">
        <v>20</v>
      </c>
      <c r="B27" s="96"/>
      <c r="C27" s="96"/>
      <c r="D27" s="97"/>
      <c r="E27" s="97"/>
      <c r="F27" s="98"/>
      <c r="G27" s="99" t="s">
        <v>14</v>
      </c>
      <c r="H27" s="86">
        <f>SUM(H20:H26)</f>
        <v>39343.4821428571</v>
      </c>
    </row>
    <row r="28" ht="16.5" spans="1:9">
      <c r="A28" s="87"/>
      <c r="B28" s="87"/>
      <c r="C28" s="87"/>
      <c r="D28" s="87"/>
      <c r="E28" s="87"/>
      <c r="F28" s="87"/>
      <c r="G28" s="88"/>
      <c r="H28" s="89"/>
      <c r="I28" s="2"/>
    </row>
    <row r="29" ht="16.5" spans="1:9">
      <c r="A29" s="87"/>
      <c r="B29" s="87"/>
      <c r="C29" s="87"/>
      <c r="D29" s="87"/>
      <c r="E29" s="87"/>
      <c r="F29" s="87"/>
      <c r="G29" s="88"/>
      <c r="H29" s="89"/>
      <c r="I29" s="2"/>
    </row>
    <row r="30" spans="1:9">
      <c r="A30" s="1" t="s">
        <v>30</v>
      </c>
      <c r="I30" s="2"/>
    </row>
    <row r="31" spans="2:9">
      <c r="B31" s="1" t="s">
        <v>31</v>
      </c>
      <c r="I31" s="2"/>
    </row>
    <row r="32" spans="9:9">
      <c r="I32" s="2"/>
    </row>
    <row r="33" spans="1:9">
      <c r="A33" s="1" t="s">
        <v>57</v>
      </c>
      <c r="I33" s="2"/>
    </row>
    <row r="34" spans="2:9">
      <c r="B34" s="1" t="s">
        <v>58</v>
      </c>
      <c r="I34" s="2"/>
    </row>
    <row r="35" spans="2:9">
      <c r="B35" s="1" t="s">
        <v>59</v>
      </c>
      <c r="I35" s="2"/>
    </row>
    <row r="36" spans="2:9">
      <c r="B36" s="1" t="s">
        <v>60</v>
      </c>
      <c r="I36" s="2"/>
    </row>
    <row r="37" spans="9:9">
      <c r="I37" s="2"/>
    </row>
    <row r="38" spans="1:1">
      <c r="A38" s="1" t="s">
        <v>32</v>
      </c>
    </row>
    <row r="39" customFormat="1" ht="15" spans="1:9">
      <c r="A39" s="2"/>
      <c r="B39" s="1" t="s">
        <v>33</v>
      </c>
      <c r="I39" s="1"/>
    </row>
    <row r="41" spans="1:1">
      <c r="A41" s="1" t="s">
        <v>34</v>
      </c>
    </row>
    <row r="43" spans="2:2">
      <c r="B43" s="1" t="s">
        <v>38</v>
      </c>
    </row>
    <row r="45" spans="2:2">
      <c r="B45" s="1" t="s">
        <v>39</v>
      </c>
    </row>
    <row r="52" spans="1:1">
      <c r="A52" s="1" t="s">
        <v>40</v>
      </c>
    </row>
    <row r="55" spans="1:1">
      <c r="A55" s="1" t="s">
        <v>41</v>
      </c>
    </row>
    <row r="56" spans="1:1">
      <c r="A56" s="1" t="s">
        <v>42</v>
      </c>
    </row>
    <row r="59" spans="1:4">
      <c r="A59" s="1" t="s">
        <v>43</v>
      </c>
      <c r="D59" s="1" t="s">
        <v>44</v>
      </c>
    </row>
    <row r="62" spans="1:4">
      <c r="A62" s="1" t="s">
        <v>45</v>
      </c>
      <c r="D62" s="1" t="s">
        <v>46</v>
      </c>
    </row>
    <row r="63" spans="1:4">
      <c r="A63" s="1" t="s">
        <v>47</v>
      </c>
      <c r="D63" s="1" t="s">
        <v>48</v>
      </c>
    </row>
    <row r="68" spans="1:6">
      <c r="A68" s="1" t="s">
        <v>448</v>
      </c>
      <c r="D68" s="1" t="s">
        <v>50</v>
      </c>
      <c r="F68" s="1" t="s">
        <v>51</v>
      </c>
    </row>
    <row r="69" spans="1:6">
      <c r="A69" s="1" t="s">
        <v>449</v>
      </c>
      <c r="F69" s="1" t="s">
        <v>53</v>
      </c>
    </row>
  </sheetData>
  <mergeCells count="17">
    <mergeCell ref="A4:B4"/>
    <mergeCell ref="A26:F26"/>
    <mergeCell ref="A27:F27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  <mergeCell ref="H20:H22"/>
    <mergeCell ref="H23:H25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zoomScaleSheetLayoutView="60" workbookViewId="0">
      <selection activeCell="A64" sqref="A64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6.5714285714286" style="23" customWidth="1"/>
    <col min="4" max="4" width="12.552380952381" style="23" customWidth="1"/>
    <col min="5" max="5" width="14.857142857142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6">
        <v>45709</v>
      </c>
      <c r="B4" s="26"/>
    </row>
    <row r="5" spans="1:2">
      <c r="A5" s="27"/>
      <c r="B5" s="27"/>
    </row>
    <row r="6" spans="1:2">
      <c r="A6" s="27"/>
      <c r="B6" s="27"/>
    </row>
    <row r="7" spans="1:2">
      <c r="A7" s="23" t="s">
        <v>450</v>
      </c>
      <c r="B7" s="27"/>
    </row>
    <row r="8" spans="1:2">
      <c r="A8" s="23" t="s">
        <v>451</v>
      </c>
      <c r="B8" s="27"/>
    </row>
    <row r="9" spans="1:1">
      <c r="A9" s="23" t="s">
        <v>452</v>
      </c>
    </row>
    <row r="12" spans="1:1">
      <c r="A12" s="23" t="s">
        <v>1</v>
      </c>
    </row>
    <row r="14" spans="2:2">
      <c r="B14" s="23" t="s">
        <v>2</v>
      </c>
    </row>
    <row r="15" spans="2:2">
      <c r="B15" s="23" t="s">
        <v>3</v>
      </c>
    </row>
    <row r="18" spans="1:1">
      <c r="A18" s="23" t="s">
        <v>4</v>
      </c>
    </row>
    <row r="19" ht="15" spans="3:3">
      <c r="C19" s="28"/>
    </row>
    <row r="20" ht="25.5" customHeight="1" spans="1:7">
      <c r="A20" s="29" t="s">
        <v>6</v>
      </c>
      <c r="B20" s="29" t="s">
        <v>7</v>
      </c>
      <c r="C20" s="29" t="s">
        <v>8</v>
      </c>
      <c r="D20" s="29" t="s">
        <v>9</v>
      </c>
      <c r="E20" s="30" t="s">
        <v>10</v>
      </c>
      <c r="F20" s="31"/>
      <c r="G20" s="32" t="s">
        <v>11</v>
      </c>
    </row>
    <row r="21" spans="1:7">
      <c r="A21" s="33">
        <v>1</v>
      </c>
      <c r="B21" s="33" t="s">
        <v>12</v>
      </c>
      <c r="C21" s="70" t="s">
        <v>17</v>
      </c>
      <c r="D21" s="71">
        <v>49995</v>
      </c>
      <c r="E21" s="37">
        <f>(D21*0.76)-4000</f>
        <v>33996.2</v>
      </c>
      <c r="F21" s="33" t="s">
        <v>14</v>
      </c>
      <c r="G21" s="72">
        <f>E21*A21</f>
        <v>33996.2</v>
      </c>
    </row>
    <row r="22" spans="1:7">
      <c r="A22" s="39"/>
      <c r="B22" s="39"/>
      <c r="C22" s="73" t="s">
        <v>18</v>
      </c>
      <c r="D22" s="74"/>
      <c r="E22" s="43"/>
      <c r="F22" s="39"/>
      <c r="G22" s="75"/>
    </row>
    <row r="23" ht="15" spans="1:7">
      <c r="A23" s="14"/>
      <c r="B23" s="14"/>
      <c r="C23" s="76" t="s">
        <v>19</v>
      </c>
      <c r="D23" s="13"/>
      <c r="E23" s="48"/>
      <c r="F23" s="14"/>
      <c r="G23" s="77"/>
    </row>
    <row r="24" s="23" customFormat="1" ht="17.25" spans="1:7">
      <c r="A24" s="56" t="s">
        <v>20</v>
      </c>
      <c r="B24" s="57"/>
      <c r="C24" s="57"/>
      <c r="D24" s="58"/>
      <c r="E24" s="59"/>
      <c r="F24" s="60" t="s">
        <v>14</v>
      </c>
      <c r="G24" s="61">
        <f>SUM(G21)</f>
        <v>33996.2</v>
      </c>
    </row>
    <row r="25" s="23" customFormat="1" ht="15" spans="1:7">
      <c r="A25" s="50" t="s">
        <v>22</v>
      </c>
      <c r="B25" s="51"/>
      <c r="C25" s="51"/>
      <c r="D25" s="52"/>
      <c r="E25" s="53"/>
      <c r="F25" s="54" t="s">
        <v>14</v>
      </c>
      <c r="G25" s="55">
        <v>600</v>
      </c>
    </row>
    <row r="26" s="23" customFormat="1" ht="15" spans="1:7">
      <c r="A26" s="78" t="s">
        <v>21</v>
      </c>
      <c r="B26" s="79"/>
      <c r="C26" s="80"/>
      <c r="D26" s="81"/>
      <c r="E26" s="82"/>
      <c r="F26" s="83" t="s">
        <v>14</v>
      </c>
      <c r="G26" s="84">
        <v>14715</v>
      </c>
    </row>
    <row r="27" s="23" customFormat="1" ht="17.25" spans="1:7">
      <c r="A27" s="56" t="s">
        <v>23</v>
      </c>
      <c r="B27" s="57"/>
      <c r="C27" s="57"/>
      <c r="D27" s="58"/>
      <c r="E27" s="59"/>
      <c r="F27" s="120" t="s">
        <v>14</v>
      </c>
      <c r="G27" s="61">
        <f>SUM(G24:G26)</f>
        <v>49311.2</v>
      </c>
    </row>
    <row r="28" ht="16.5" spans="1:7">
      <c r="A28" s="62"/>
      <c r="B28" s="62"/>
      <c r="C28" s="62"/>
      <c r="D28" s="62"/>
      <c r="E28" s="62"/>
      <c r="F28" s="63"/>
      <c r="G28" s="64"/>
    </row>
    <row r="29" spans="1:1">
      <c r="A29" s="23" t="s">
        <v>30</v>
      </c>
    </row>
    <row r="30" spans="2:2">
      <c r="B30" s="23" t="s">
        <v>31</v>
      </c>
    </row>
    <row r="32" spans="1:1">
      <c r="A32" s="23" t="s">
        <v>32</v>
      </c>
    </row>
    <row r="33" s="25" customFormat="1" spans="2:2">
      <c r="B33" s="1" t="s">
        <v>33</v>
      </c>
    </row>
    <row r="35" spans="1:1">
      <c r="A35" s="23" t="s">
        <v>34</v>
      </c>
    </row>
    <row r="36" spans="2:2">
      <c r="B36" s="23" t="s">
        <v>35</v>
      </c>
    </row>
    <row r="37" spans="2:2">
      <c r="B37" s="24" t="s">
        <v>174</v>
      </c>
    </row>
    <row r="39" spans="2:2">
      <c r="B39" s="23" t="s">
        <v>38</v>
      </c>
    </row>
    <row r="41" spans="2:2">
      <c r="B41" s="23" t="s">
        <v>39</v>
      </c>
    </row>
    <row r="45" spans="2:2">
      <c r="B45" s="65"/>
    </row>
    <row r="47" spans="1:1">
      <c r="A47" s="23" t="s">
        <v>40</v>
      </c>
    </row>
    <row r="50" spans="1:1">
      <c r="A50" s="23" t="s">
        <v>41</v>
      </c>
    </row>
    <row r="51" spans="1:1">
      <c r="A51" s="23" t="s">
        <v>42</v>
      </c>
    </row>
    <row r="54" spans="1:4">
      <c r="A54" s="23" t="s">
        <v>43</v>
      </c>
      <c r="D54" s="23" t="s">
        <v>44</v>
      </c>
    </row>
    <row r="57" spans="1:4">
      <c r="A57" s="23" t="s">
        <v>45</v>
      </c>
      <c r="D57" s="23" t="s">
        <v>46</v>
      </c>
    </row>
    <row r="58" spans="1:4">
      <c r="A58" s="23" t="s">
        <v>47</v>
      </c>
      <c r="D58" s="23" t="s">
        <v>48</v>
      </c>
    </row>
    <row r="64" spans="1:5">
      <c r="A64" s="1" t="s">
        <v>453</v>
      </c>
      <c r="D64" s="23" t="s">
        <v>50</v>
      </c>
      <c r="E64" s="23" t="s">
        <v>51</v>
      </c>
    </row>
    <row r="65" spans="1:5">
      <c r="A65" s="1" t="s">
        <v>258</v>
      </c>
      <c r="E65" s="23" t="s">
        <v>53</v>
      </c>
    </row>
  </sheetData>
  <mergeCells count="10">
    <mergeCell ref="A4:B4"/>
    <mergeCell ref="A24:E24"/>
    <mergeCell ref="A25:E25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workbookViewId="0">
      <selection activeCell="C48" sqref="C48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45691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128</v>
      </c>
      <c r="B7" s="26"/>
    </row>
    <row r="8" spans="1:2">
      <c r="A8" s="26" t="s">
        <v>129</v>
      </c>
      <c r="B8" s="26"/>
    </row>
    <row r="9" spans="1:2">
      <c r="A9" s="26" t="s">
        <v>130</v>
      </c>
      <c r="B9" s="26"/>
    </row>
    <row r="10" spans="1:2">
      <c r="A10" s="26"/>
      <c r="B10" s="26"/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56</v>
      </c>
    </row>
    <row r="19" ht="15" spans="3:3">
      <c r="C19" s="24"/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1</v>
      </c>
      <c r="B21" s="34" t="s">
        <v>12</v>
      </c>
      <c r="C21" s="35" t="s">
        <v>131</v>
      </c>
      <c r="D21" s="36">
        <v>48695</v>
      </c>
      <c r="E21" s="37">
        <f>(D21*0.78)-1800</f>
        <v>36182.1</v>
      </c>
      <c r="F21" s="33" t="s">
        <v>14</v>
      </c>
      <c r="G21" s="38">
        <f>E21*A21</f>
        <v>36182.1</v>
      </c>
    </row>
    <row r="22" spans="1:7">
      <c r="A22" s="39"/>
      <c r="B22" s="40"/>
      <c r="C22" s="41" t="s">
        <v>84</v>
      </c>
      <c r="D22" s="42"/>
      <c r="E22" s="43"/>
      <c r="F22" s="39"/>
      <c r="G22" s="44"/>
    </row>
    <row r="23" spans="1:7">
      <c r="A23" s="39"/>
      <c r="B23" s="40"/>
      <c r="C23" s="41" t="s">
        <v>132</v>
      </c>
      <c r="D23" s="42"/>
      <c r="E23" s="43"/>
      <c r="F23" s="39"/>
      <c r="G23" s="44"/>
    </row>
    <row r="24" ht="15" spans="1:7">
      <c r="A24" s="14"/>
      <c r="B24" s="45"/>
      <c r="C24" s="90" t="s">
        <v>133</v>
      </c>
      <c r="D24" s="47"/>
      <c r="E24" s="48"/>
      <c r="F24" s="14"/>
      <c r="G24" s="49"/>
    </row>
    <row r="25" s="2" customFormat="1" ht="15" spans="1:8">
      <c r="A25" s="4" t="s">
        <v>22</v>
      </c>
      <c r="B25" s="16"/>
      <c r="C25" s="16"/>
      <c r="D25" s="5"/>
      <c r="E25" s="6"/>
      <c r="F25" s="17" t="s">
        <v>14</v>
      </c>
      <c r="G25" s="8">
        <v>600</v>
      </c>
      <c r="H25" s="1"/>
    </row>
    <row r="26" ht="17.25" spans="1:7">
      <c r="A26" s="95" t="s">
        <v>20</v>
      </c>
      <c r="B26" s="96"/>
      <c r="C26" s="96"/>
      <c r="D26" s="97"/>
      <c r="E26" s="98"/>
      <c r="F26" s="99" t="s">
        <v>14</v>
      </c>
      <c r="G26" s="86">
        <f>SUM(G21:G25)</f>
        <v>36782.1</v>
      </c>
    </row>
    <row r="27" ht="16.5" spans="1:8">
      <c r="A27" s="87"/>
      <c r="B27" s="87"/>
      <c r="C27" s="87"/>
      <c r="D27" s="87"/>
      <c r="E27" s="87"/>
      <c r="F27" s="88"/>
      <c r="G27" s="89"/>
      <c r="H27" s="2"/>
    </row>
    <row r="28" spans="1:8">
      <c r="A28" s="1" t="s">
        <v>30</v>
      </c>
      <c r="H28" s="2"/>
    </row>
    <row r="29" spans="2:8">
      <c r="B29" s="1" t="s">
        <v>31</v>
      </c>
      <c r="H29" s="2"/>
    </row>
    <row r="30" spans="8:8">
      <c r="H30" s="2"/>
    </row>
    <row r="31" spans="1:8">
      <c r="A31" s="1" t="s">
        <v>57</v>
      </c>
      <c r="H31" s="2"/>
    </row>
    <row r="32" spans="2:8">
      <c r="B32" s="1" t="s">
        <v>98</v>
      </c>
      <c r="H32" s="2"/>
    </row>
    <row r="33" spans="8:8">
      <c r="H33" s="2"/>
    </row>
    <row r="34" spans="1:1">
      <c r="A34" s="1" t="s">
        <v>32</v>
      </c>
    </row>
    <row r="35" s="2" customFormat="1" spans="2:8">
      <c r="B35" s="1" t="s">
        <v>99</v>
      </c>
      <c r="H35" s="1"/>
    </row>
    <row r="37" spans="1:1">
      <c r="A37" s="1" t="s">
        <v>34</v>
      </c>
    </row>
    <row r="38" spans="2:2">
      <c r="B38" s="1" t="s">
        <v>35</v>
      </c>
    </row>
    <row r="40" spans="2:2">
      <c r="B40" s="1" t="s">
        <v>38</v>
      </c>
    </row>
    <row r="42" spans="2:2">
      <c r="B42" s="1" t="s">
        <v>39</v>
      </c>
    </row>
    <row r="49" spans="1:1">
      <c r="A49" s="1" t="s">
        <v>40</v>
      </c>
    </row>
    <row r="52" spans="1:1">
      <c r="A52" s="1" t="s">
        <v>41</v>
      </c>
    </row>
    <row r="53" spans="1:1">
      <c r="A53" s="1" t="s">
        <v>42</v>
      </c>
    </row>
    <row r="56" spans="1:4">
      <c r="A56" s="1" t="s">
        <v>43</v>
      </c>
      <c r="D56" s="1" t="s">
        <v>44</v>
      </c>
    </row>
    <row r="59" spans="1:4">
      <c r="A59" s="1" t="s">
        <v>45</v>
      </c>
      <c r="D59" s="1" t="s">
        <v>46</v>
      </c>
    </row>
    <row r="60" spans="1:4">
      <c r="A60" s="1" t="s">
        <v>47</v>
      </c>
      <c r="D60" s="1" t="s">
        <v>48</v>
      </c>
    </row>
    <row r="66" spans="1:5">
      <c r="A66" s="1" t="s">
        <v>134</v>
      </c>
      <c r="D66" s="1" t="s">
        <v>50</v>
      </c>
      <c r="E66" s="1" t="s">
        <v>51</v>
      </c>
    </row>
    <row r="67" spans="1:5">
      <c r="A67" s="1" t="s">
        <v>135</v>
      </c>
      <c r="E67" s="1" t="s">
        <v>53</v>
      </c>
    </row>
  </sheetData>
  <mergeCells count="9">
    <mergeCell ref="A4:B4"/>
    <mergeCell ref="A25:E25"/>
    <mergeCell ref="A26:E26"/>
    <mergeCell ref="A21:A24"/>
    <mergeCell ref="B21:B24"/>
    <mergeCell ref="D21:D24"/>
    <mergeCell ref="E21:E24"/>
    <mergeCell ref="F21:F24"/>
    <mergeCell ref="G21:G24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topLeftCell="A28" workbookViewId="0">
      <selection activeCell="C57" sqref="C5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8.1047619047619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3.4380952380952" style="1" customWidth="1"/>
    <col min="8" max="16384" width="9.1047619047619" style="1"/>
  </cols>
  <sheetData>
    <row r="4" spans="1:2">
      <c r="A4" s="26">
        <v>45712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454</v>
      </c>
    </row>
    <row r="8" spans="1:1">
      <c r="A8" s="1" t="s">
        <v>455</v>
      </c>
    </row>
    <row r="11" spans="1:1">
      <c r="A11" s="1" t="s">
        <v>1</v>
      </c>
    </row>
    <row r="13" spans="2:2">
      <c r="B13" s="1" t="s">
        <v>2</v>
      </c>
    </row>
    <row r="14" spans="2:2">
      <c r="B14" s="1" t="s">
        <v>3</v>
      </c>
    </row>
    <row r="16" spans="1:1">
      <c r="A16" s="1" t="s">
        <v>56</v>
      </c>
    </row>
    <row r="17" ht="15" spans="3:3">
      <c r="C17" s="24" t="s">
        <v>5</v>
      </c>
    </row>
    <row r="18" ht="25.5" customHeight="1" spans="1:7">
      <c r="A18" s="66" t="s">
        <v>6</v>
      </c>
      <c r="B18" s="66" t="s">
        <v>7</v>
      </c>
      <c r="C18" s="66" t="s">
        <v>8</v>
      </c>
      <c r="D18" s="66" t="s">
        <v>9</v>
      </c>
      <c r="E18" s="67" t="s">
        <v>10</v>
      </c>
      <c r="F18" s="68"/>
      <c r="G18" s="69" t="s">
        <v>11</v>
      </c>
    </row>
    <row r="19" customFormat="1" ht="15" spans="1:7">
      <c r="A19" s="33">
        <v>1</v>
      </c>
      <c r="B19" s="33" t="s">
        <v>12</v>
      </c>
      <c r="C19" s="70" t="s">
        <v>70</v>
      </c>
      <c r="D19" s="71">
        <v>32995</v>
      </c>
      <c r="E19" s="37">
        <f>(D19*0.76)-4000</f>
        <v>21076.2</v>
      </c>
      <c r="F19" s="33" t="s">
        <v>14</v>
      </c>
      <c r="G19" s="72">
        <f>E19*A19</f>
        <v>21076.2</v>
      </c>
    </row>
    <row r="20" customFormat="1" ht="15" spans="1:7">
      <c r="A20" s="39"/>
      <c r="B20" s="39"/>
      <c r="C20" s="73" t="s">
        <v>15</v>
      </c>
      <c r="D20" s="74"/>
      <c r="E20" s="43"/>
      <c r="F20" s="39"/>
      <c r="G20" s="75"/>
    </row>
    <row r="21" customFormat="1" ht="15.75" spans="1:7">
      <c r="A21" s="14"/>
      <c r="B21" s="14"/>
      <c r="C21" s="76" t="s">
        <v>71</v>
      </c>
      <c r="D21" s="13"/>
      <c r="E21" s="48"/>
      <c r="F21" s="14"/>
      <c r="G21" s="77"/>
    </row>
    <row r="22" ht="15" spans="1:7">
      <c r="A22" s="4" t="s">
        <v>22</v>
      </c>
      <c r="B22" s="16"/>
      <c r="C22" s="16"/>
      <c r="D22" s="5"/>
      <c r="E22" s="6"/>
      <c r="F22" s="17" t="s">
        <v>14</v>
      </c>
      <c r="G22" s="8">
        <v>600</v>
      </c>
    </row>
    <row r="23" ht="17.25" spans="1:7">
      <c r="A23" s="95" t="s">
        <v>20</v>
      </c>
      <c r="B23" s="96"/>
      <c r="C23" s="96"/>
      <c r="D23" s="97"/>
      <c r="E23" s="98"/>
      <c r="F23" s="85" t="s">
        <v>14</v>
      </c>
      <c r="G23" s="86">
        <f>SUM(G19:G22)</f>
        <v>21676.2</v>
      </c>
    </row>
    <row r="24" ht="16.5" spans="1:7">
      <c r="A24" s="87"/>
      <c r="B24" s="87"/>
      <c r="C24" s="87"/>
      <c r="D24" s="87"/>
      <c r="E24" s="87"/>
      <c r="F24" s="88"/>
      <c r="G24" s="89"/>
    </row>
    <row r="25" ht="15" spans="3:3">
      <c r="C25" s="24" t="s">
        <v>5</v>
      </c>
    </row>
    <row r="26" ht="25.5" customHeight="1" spans="1:7">
      <c r="A26" s="66" t="s">
        <v>6</v>
      </c>
      <c r="B26" s="66" t="s">
        <v>7</v>
      </c>
      <c r="C26" s="66" t="s">
        <v>8</v>
      </c>
      <c r="D26" s="66" t="s">
        <v>9</v>
      </c>
      <c r="E26" s="67" t="s">
        <v>10</v>
      </c>
      <c r="F26" s="68"/>
      <c r="G26" s="69" t="s">
        <v>11</v>
      </c>
    </row>
    <row r="27" customFormat="1" ht="15" spans="1:7">
      <c r="A27" s="101">
        <v>1</v>
      </c>
      <c r="B27" s="101" t="s">
        <v>12</v>
      </c>
      <c r="C27" s="102" t="s">
        <v>75</v>
      </c>
      <c r="D27" s="103">
        <v>46595</v>
      </c>
      <c r="E27" s="104">
        <f>(D27*0.76)-7000</f>
        <v>28412.2</v>
      </c>
      <c r="F27" s="101" t="s">
        <v>14</v>
      </c>
      <c r="G27" s="105">
        <f>E27*A27</f>
        <v>28412.2</v>
      </c>
    </row>
    <row r="28" customFormat="1" ht="15" spans="1:7">
      <c r="A28" s="106"/>
      <c r="B28" s="106"/>
      <c r="C28" s="107" t="s">
        <v>26</v>
      </c>
      <c r="D28" s="108"/>
      <c r="E28" s="109"/>
      <c r="F28" s="106"/>
      <c r="G28" s="110"/>
    </row>
    <row r="29" customFormat="1" ht="15.75" spans="1:7">
      <c r="A29" s="83"/>
      <c r="B29" s="83"/>
      <c r="C29" s="111" t="s">
        <v>76</v>
      </c>
      <c r="D29" s="82"/>
      <c r="E29" s="112"/>
      <c r="F29" s="83"/>
      <c r="G29" s="113"/>
    </row>
    <row r="30" ht="15" spans="1:7">
      <c r="A30" s="4" t="s">
        <v>22</v>
      </c>
      <c r="B30" s="16"/>
      <c r="C30" s="16"/>
      <c r="D30" s="5"/>
      <c r="E30" s="6"/>
      <c r="F30" s="17" t="s">
        <v>14</v>
      </c>
      <c r="G30" s="8">
        <v>600</v>
      </c>
    </row>
    <row r="31" ht="17.25" spans="1:7">
      <c r="A31" s="95" t="s">
        <v>20</v>
      </c>
      <c r="B31" s="96"/>
      <c r="C31" s="96"/>
      <c r="D31" s="97"/>
      <c r="E31" s="98"/>
      <c r="F31" s="85" t="s">
        <v>14</v>
      </c>
      <c r="G31" s="86">
        <f>SUM(G27:G30)</f>
        <v>29012.2</v>
      </c>
    </row>
    <row r="32" ht="16.5" spans="1:7">
      <c r="A32" s="87"/>
      <c r="B32" s="87"/>
      <c r="C32" s="87"/>
      <c r="D32" s="87"/>
      <c r="E32" s="87"/>
      <c r="F32" s="88"/>
      <c r="G32" s="89"/>
    </row>
    <row r="33" spans="1:1">
      <c r="A33" s="1" t="s">
        <v>30</v>
      </c>
    </row>
    <row r="34" spans="2:2">
      <c r="B34" s="1" t="s">
        <v>31</v>
      </c>
    </row>
    <row r="36" s="1" customFormat="1" spans="1:1">
      <c r="A36" s="1" t="s">
        <v>57</v>
      </c>
    </row>
    <row r="37" spans="2:2">
      <c r="B37" s="1" t="s">
        <v>58</v>
      </c>
    </row>
    <row r="38" spans="2:2">
      <c r="B38" s="1" t="s">
        <v>59</v>
      </c>
    </row>
    <row r="39" spans="2:2">
      <c r="B39" s="1" t="s">
        <v>60</v>
      </c>
    </row>
    <row r="41" spans="1:1">
      <c r="A41" s="1" t="s">
        <v>32</v>
      </c>
    </row>
    <row r="42" s="2" customFormat="1" spans="2:2">
      <c r="B42" s="1" t="s">
        <v>33</v>
      </c>
    </row>
    <row r="43" s="2" customFormat="1"/>
    <row r="44" spans="1:1">
      <c r="A44" s="1" t="s">
        <v>34</v>
      </c>
    </row>
    <row r="45" spans="2:2">
      <c r="B45" s="1" t="s">
        <v>35</v>
      </c>
    </row>
    <row r="46" spans="2:2">
      <c r="B46" s="24"/>
    </row>
    <row r="47" spans="2:2">
      <c r="B47" s="1" t="s">
        <v>38</v>
      </c>
    </row>
    <row r="49" spans="2:2">
      <c r="B49" s="1" t="s">
        <v>39</v>
      </c>
    </row>
    <row r="52" spans="2:2">
      <c r="B52" s="24"/>
    </row>
    <row r="54" spans="1:1">
      <c r="A54" s="1" t="s">
        <v>40</v>
      </c>
    </row>
    <row r="57" spans="1:1">
      <c r="A57" s="1" t="s">
        <v>41</v>
      </c>
    </row>
    <row r="58" spans="1:1">
      <c r="A58" s="1" t="s">
        <v>42</v>
      </c>
    </row>
    <row r="61" spans="1:4">
      <c r="A61" s="1" t="s">
        <v>43</v>
      </c>
      <c r="D61" s="1" t="s">
        <v>44</v>
      </c>
    </row>
    <row r="64" spans="1:4">
      <c r="A64" s="1" t="s">
        <v>45</v>
      </c>
      <c r="D64" s="1" t="s">
        <v>46</v>
      </c>
    </row>
    <row r="65" spans="1:4">
      <c r="A65" s="1" t="s">
        <v>47</v>
      </c>
      <c r="D65" s="1" t="s">
        <v>48</v>
      </c>
    </row>
    <row r="70" spans="1:5">
      <c r="A70" s="1" t="s">
        <v>456</v>
      </c>
      <c r="D70" s="1" t="s">
        <v>50</v>
      </c>
      <c r="E70" s="1" t="s">
        <v>51</v>
      </c>
    </row>
    <row r="71" spans="1:5">
      <c r="A71" s="1" t="s">
        <v>224</v>
      </c>
      <c r="E71" s="1" t="s">
        <v>53</v>
      </c>
    </row>
  </sheetData>
  <mergeCells count="17">
    <mergeCell ref="A4:B4"/>
    <mergeCell ref="A22:E22"/>
    <mergeCell ref="A23:E23"/>
    <mergeCell ref="A30:E30"/>
    <mergeCell ref="A31:E31"/>
    <mergeCell ref="A19:A21"/>
    <mergeCell ref="A27:A29"/>
    <mergeCell ref="B19:B21"/>
    <mergeCell ref="B27:B29"/>
    <mergeCell ref="D19:D21"/>
    <mergeCell ref="D27:D29"/>
    <mergeCell ref="E19:E21"/>
    <mergeCell ref="E27:E29"/>
    <mergeCell ref="F19:F21"/>
    <mergeCell ref="F27:F29"/>
    <mergeCell ref="G19:G21"/>
    <mergeCell ref="G27:G29"/>
  </mergeCells>
  <pageMargins left="0.432638888888889" right="0.17" top="0.84" bottom="0.590277777777778" header="0.511805555555556" footer="0.196527777777778"/>
  <pageSetup paperSize="1" scale="67" orientation="portrait" horizontalDpi="120" verticalDpi="72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zoomScaleSheetLayoutView="60" topLeftCell="A15" workbookViewId="0">
      <selection activeCell="C32" sqref="C32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6.5714285714286" style="23" customWidth="1"/>
    <col min="4" max="4" width="12.552380952381" style="23" customWidth="1"/>
    <col min="5" max="5" width="14.857142857142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6">
        <v>45712</v>
      </c>
      <c r="B4" s="26"/>
    </row>
    <row r="5" spans="1:2">
      <c r="A5" s="27"/>
      <c r="B5" s="27"/>
    </row>
    <row r="6" spans="1:2">
      <c r="A6" s="27"/>
      <c r="B6" s="27"/>
    </row>
    <row r="7" spans="1:2">
      <c r="A7" s="23" t="s">
        <v>457</v>
      </c>
      <c r="B7" s="27"/>
    </row>
    <row r="8" spans="1:2">
      <c r="A8" s="23" t="s">
        <v>458</v>
      </c>
      <c r="B8" s="27"/>
    </row>
    <row r="9" spans="1:1">
      <c r="A9" s="23" t="s">
        <v>459</v>
      </c>
    </row>
    <row r="12" spans="1:1">
      <c r="A12" s="23" t="s">
        <v>1</v>
      </c>
    </row>
    <row r="14" spans="2:2">
      <c r="B14" s="23" t="s">
        <v>2</v>
      </c>
    </row>
    <row r="15" spans="2:2">
      <c r="B15" s="23" t="s">
        <v>3</v>
      </c>
    </row>
    <row r="18" spans="1:1">
      <c r="A18" s="23" t="s">
        <v>4</v>
      </c>
    </row>
    <row r="19" ht="15" spans="3:3">
      <c r="C19" s="28"/>
    </row>
    <row r="20" ht="25.5" customHeight="1" spans="1:7">
      <c r="A20" s="29" t="s">
        <v>6</v>
      </c>
      <c r="B20" s="29" t="s">
        <v>7</v>
      </c>
      <c r="C20" s="29" t="s">
        <v>8</v>
      </c>
      <c r="D20" s="29" t="s">
        <v>9</v>
      </c>
      <c r="E20" s="30" t="s">
        <v>10</v>
      </c>
      <c r="F20" s="31"/>
      <c r="G20" s="32" t="s">
        <v>11</v>
      </c>
    </row>
    <row r="21" spans="1:7">
      <c r="A21" s="33">
        <v>2</v>
      </c>
      <c r="B21" s="33" t="s">
        <v>12</v>
      </c>
      <c r="C21" s="70" t="s">
        <v>309</v>
      </c>
      <c r="D21" s="71">
        <v>76595</v>
      </c>
      <c r="E21" s="37">
        <f>(D21*0.76)-7000</f>
        <v>51212.2</v>
      </c>
      <c r="F21" s="33" t="s">
        <v>14</v>
      </c>
      <c r="G21" s="72">
        <f>E21*A21</f>
        <v>102424.4</v>
      </c>
    </row>
    <row r="22" spans="1:7">
      <c r="A22" s="39"/>
      <c r="B22" s="39"/>
      <c r="C22" s="73" t="s">
        <v>26</v>
      </c>
      <c r="D22" s="74"/>
      <c r="E22" s="43"/>
      <c r="F22" s="39"/>
      <c r="G22" s="75"/>
    </row>
    <row r="23" ht="15" spans="1:7">
      <c r="A23" s="14"/>
      <c r="B23" s="14"/>
      <c r="C23" s="76" t="s">
        <v>310</v>
      </c>
      <c r="D23" s="13"/>
      <c r="E23" s="48"/>
      <c r="F23" s="14"/>
      <c r="G23" s="77"/>
    </row>
    <row r="24" customFormat="1" ht="15" spans="1:7">
      <c r="A24" s="33">
        <v>1</v>
      </c>
      <c r="B24" s="33" t="s">
        <v>12</v>
      </c>
      <c r="C24" s="70" t="s">
        <v>73</v>
      </c>
      <c r="D24" s="71">
        <v>42595</v>
      </c>
      <c r="E24" s="37">
        <f>(D24*0.76)-7000</f>
        <v>25372.2</v>
      </c>
      <c r="F24" s="33" t="s">
        <v>14</v>
      </c>
      <c r="G24" s="72">
        <f>E24*A24</f>
        <v>25372.2</v>
      </c>
    </row>
    <row r="25" customFormat="1" ht="15" spans="1:7">
      <c r="A25" s="39"/>
      <c r="B25" s="39"/>
      <c r="C25" s="73" t="s">
        <v>26</v>
      </c>
      <c r="D25" s="74"/>
      <c r="E25" s="43"/>
      <c r="F25" s="39"/>
      <c r="G25" s="75"/>
    </row>
    <row r="26" customFormat="1" ht="15.75" spans="1:7">
      <c r="A26" s="14"/>
      <c r="B26" s="14"/>
      <c r="C26" s="76" t="s">
        <v>74</v>
      </c>
      <c r="D26" s="13"/>
      <c r="E26" s="48"/>
      <c r="F26" s="14"/>
      <c r="G26" s="77"/>
    </row>
    <row r="27" s="23" customFormat="1" ht="17.25" spans="1:7">
      <c r="A27" s="56" t="s">
        <v>20</v>
      </c>
      <c r="B27" s="57"/>
      <c r="C27" s="57"/>
      <c r="D27" s="58"/>
      <c r="E27" s="59"/>
      <c r="F27" s="60" t="s">
        <v>14</v>
      </c>
      <c r="G27" s="61">
        <f>SUM(G21:G26)</f>
        <v>127796.6</v>
      </c>
    </row>
    <row r="28" s="23" customFormat="1" ht="15" spans="1:7">
      <c r="A28" s="50" t="s">
        <v>21</v>
      </c>
      <c r="B28" s="51"/>
      <c r="C28" s="51"/>
      <c r="D28" s="52"/>
      <c r="E28" s="53"/>
      <c r="F28" s="54" t="s">
        <v>14</v>
      </c>
      <c r="G28" s="55">
        <v>34220</v>
      </c>
    </row>
    <row r="29" s="23" customFormat="1" ht="15" spans="1:7">
      <c r="A29" s="4" t="s">
        <v>22</v>
      </c>
      <c r="B29" s="16"/>
      <c r="C29" s="16"/>
      <c r="D29" s="5"/>
      <c r="E29" s="6"/>
      <c r="F29" s="83" t="s">
        <v>14</v>
      </c>
      <c r="G29" s="84">
        <v>1000</v>
      </c>
    </row>
    <row r="30" s="23" customFormat="1" ht="17.25" spans="1:7">
      <c r="A30" s="56" t="s">
        <v>23</v>
      </c>
      <c r="B30" s="57"/>
      <c r="C30" s="57"/>
      <c r="D30" s="58"/>
      <c r="E30" s="59"/>
      <c r="F30" s="120" t="s">
        <v>14</v>
      </c>
      <c r="G30" s="61">
        <f>SUM(G27:G29)</f>
        <v>163016.6</v>
      </c>
    </row>
    <row r="31" ht="16.5" spans="1:7">
      <c r="A31" s="62"/>
      <c r="B31" s="62"/>
      <c r="C31" s="62"/>
      <c r="D31" s="62"/>
      <c r="E31" s="62"/>
      <c r="F31" s="63"/>
      <c r="G31" s="64"/>
    </row>
    <row r="32" spans="1:1">
      <c r="A32" s="23" t="s">
        <v>30</v>
      </c>
    </row>
    <row r="33" spans="2:2">
      <c r="B33" s="23" t="s">
        <v>31</v>
      </c>
    </row>
    <row r="35" spans="1:1">
      <c r="A35" s="23" t="s">
        <v>32</v>
      </c>
    </row>
    <row r="36" s="25" customFormat="1" spans="2:2">
      <c r="B36" s="1" t="s">
        <v>33</v>
      </c>
    </row>
    <row r="38" spans="1:1">
      <c r="A38" s="23" t="s">
        <v>34</v>
      </c>
    </row>
    <row r="39" spans="2:2">
      <c r="B39" s="23" t="s">
        <v>35</v>
      </c>
    </row>
    <row r="40" spans="2:2">
      <c r="B40" s="24" t="s">
        <v>36</v>
      </c>
    </row>
    <row r="41" spans="2:2">
      <c r="B41" s="24" t="s">
        <v>37</v>
      </c>
    </row>
    <row r="43" spans="2:2">
      <c r="B43" s="23" t="s">
        <v>38</v>
      </c>
    </row>
    <row r="45" spans="2:2">
      <c r="B45" s="23" t="s">
        <v>39</v>
      </c>
    </row>
    <row r="49" spans="2:2">
      <c r="B49" s="65"/>
    </row>
    <row r="51" spans="1:1">
      <c r="A51" s="23" t="s">
        <v>40</v>
      </c>
    </row>
    <row r="54" spans="1:1">
      <c r="A54" s="23" t="s">
        <v>41</v>
      </c>
    </row>
    <row r="55" spans="1:1">
      <c r="A55" s="23" t="s">
        <v>42</v>
      </c>
    </row>
    <row r="58" spans="1:4">
      <c r="A58" s="23" t="s">
        <v>43</v>
      </c>
      <c r="D58" s="23" t="s">
        <v>44</v>
      </c>
    </row>
    <row r="61" spans="1:4">
      <c r="A61" s="23" t="s">
        <v>45</v>
      </c>
      <c r="D61" s="23" t="s">
        <v>46</v>
      </c>
    </row>
    <row r="62" spans="1:4">
      <c r="A62" s="23" t="s">
        <v>47</v>
      </c>
      <c r="D62" s="23" t="s">
        <v>48</v>
      </c>
    </row>
    <row r="68" spans="1:5">
      <c r="A68" s="1" t="s">
        <v>460</v>
      </c>
      <c r="D68" s="23" t="s">
        <v>50</v>
      </c>
      <c r="E68" s="23" t="s">
        <v>51</v>
      </c>
    </row>
    <row r="69" spans="1:5">
      <c r="A69" s="1" t="s">
        <v>461</v>
      </c>
      <c r="E69" s="23" t="s">
        <v>53</v>
      </c>
    </row>
  </sheetData>
  <mergeCells count="17">
    <mergeCell ref="A4:B4"/>
    <mergeCell ref="A27:E27"/>
    <mergeCell ref="A28:E28"/>
    <mergeCell ref="A29:E29"/>
    <mergeCell ref="A30:E30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4" bottom="0.590277777777778" header="0.5" footer="0.196527777777778"/>
  <pageSetup paperSize="1" scale="71" orientation="portrait" horizontalDpi="120" verticalDpi="72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zoomScaleSheetLayoutView="60" topLeftCell="A35" workbookViewId="0">
      <selection activeCell="F46" sqref="F46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6.5714285714286" style="23" customWidth="1"/>
    <col min="4" max="4" width="12.552380952381" style="23" customWidth="1"/>
    <col min="5" max="5" width="14.857142857142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6">
        <v>45712</v>
      </c>
      <c r="B4" s="26"/>
    </row>
    <row r="5" spans="1:2">
      <c r="A5" s="27"/>
      <c r="B5" s="27"/>
    </row>
    <row r="6" spans="1:2">
      <c r="A6" s="27"/>
      <c r="B6" s="27"/>
    </row>
    <row r="7" spans="1:2">
      <c r="A7" s="27" t="s">
        <v>462</v>
      </c>
      <c r="B7" s="27"/>
    </row>
    <row r="8" spans="1:2">
      <c r="A8" s="23" t="s">
        <v>463</v>
      </c>
      <c r="B8" s="27"/>
    </row>
    <row r="9" spans="1:2">
      <c r="A9" s="23" t="s">
        <v>464</v>
      </c>
      <c r="B9" s="27"/>
    </row>
    <row r="10" spans="1:1">
      <c r="A10" s="23" t="s">
        <v>465</v>
      </c>
    </row>
    <row r="13" spans="1:1">
      <c r="A13" s="23" t="s">
        <v>1</v>
      </c>
    </row>
    <row r="15" spans="2:2">
      <c r="B15" s="23" t="s">
        <v>2</v>
      </c>
    </row>
    <row r="16" spans="2:2">
      <c r="B16" s="23" t="s">
        <v>3</v>
      </c>
    </row>
    <row r="19" spans="1:1">
      <c r="A19" s="23" t="s">
        <v>4</v>
      </c>
    </row>
    <row r="20" ht="15" spans="3:3">
      <c r="C20" s="28" t="s">
        <v>5</v>
      </c>
    </row>
    <row r="21" ht="25.5" customHeight="1" spans="1:7">
      <c r="A21" s="29" t="s">
        <v>6</v>
      </c>
      <c r="B21" s="29" t="s">
        <v>7</v>
      </c>
      <c r="C21" s="29" t="s">
        <v>8</v>
      </c>
      <c r="D21" s="29" t="s">
        <v>9</v>
      </c>
      <c r="E21" s="30" t="s">
        <v>10</v>
      </c>
      <c r="F21" s="31"/>
      <c r="G21" s="32" t="s">
        <v>11</v>
      </c>
    </row>
    <row r="22" spans="1:7">
      <c r="A22" s="33">
        <v>2</v>
      </c>
      <c r="B22" s="33" t="s">
        <v>12</v>
      </c>
      <c r="C22" s="70" t="s">
        <v>426</v>
      </c>
      <c r="D22" s="71">
        <v>154995</v>
      </c>
      <c r="E22" s="37">
        <f>(D22*0.76)</f>
        <v>117796.2</v>
      </c>
      <c r="F22" s="33" t="s">
        <v>14</v>
      </c>
      <c r="G22" s="72">
        <f>E22*A22</f>
        <v>235592.4</v>
      </c>
    </row>
    <row r="23" spans="1:7">
      <c r="A23" s="39"/>
      <c r="B23" s="39"/>
      <c r="C23" s="73" t="s">
        <v>293</v>
      </c>
      <c r="D23" s="74"/>
      <c r="E23" s="43"/>
      <c r="F23" s="39"/>
      <c r="G23" s="75"/>
    </row>
    <row r="24" ht="15" spans="1:7">
      <c r="A24" s="14"/>
      <c r="B24" s="14"/>
      <c r="C24" s="76" t="s">
        <v>427</v>
      </c>
      <c r="D24" s="13"/>
      <c r="E24" s="48"/>
      <c r="F24" s="14"/>
      <c r="G24" s="77"/>
    </row>
    <row r="25" customFormat="1" ht="15" spans="1:7">
      <c r="A25" s="33">
        <v>1</v>
      </c>
      <c r="B25" s="33" t="s">
        <v>12</v>
      </c>
      <c r="C25" s="70" t="s">
        <v>17</v>
      </c>
      <c r="D25" s="71">
        <v>49995</v>
      </c>
      <c r="E25" s="37">
        <f>(D25*0.76)-4000</f>
        <v>33996.2</v>
      </c>
      <c r="F25" s="33" t="s">
        <v>14</v>
      </c>
      <c r="G25" s="72">
        <f>E25*A25</f>
        <v>33996.2</v>
      </c>
    </row>
    <row r="26" customFormat="1" ht="15" spans="1:7">
      <c r="A26" s="39"/>
      <c r="B26" s="39"/>
      <c r="C26" s="73" t="s">
        <v>18</v>
      </c>
      <c r="D26" s="74"/>
      <c r="E26" s="43"/>
      <c r="F26" s="39"/>
      <c r="G26" s="75"/>
    </row>
    <row r="27" customFormat="1" ht="15.75" spans="1:7">
      <c r="A27" s="14"/>
      <c r="B27" s="14"/>
      <c r="C27" s="76" t="s">
        <v>19</v>
      </c>
      <c r="D27" s="13"/>
      <c r="E27" s="48"/>
      <c r="F27" s="14"/>
      <c r="G27" s="77"/>
    </row>
    <row r="28" s="23" customFormat="1" ht="17.25" spans="1:7">
      <c r="A28" s="56" t="s">
        <v>20</v>
      </c>
      <c r="B28" s="57"/>
      <c r="C28" s="57"/>
      <c r="D28" s="58"/>
      <c r="E28" s="59"/>
      <c r="F28" s="60" t="s">
        <v>14</v>
      </c>
      <c r="G28" s="61">
        <f>SUM(G22:G27)</f>
        <v>269588.6</v>
      </c>
    </row>
    <row r="29" s="23" customFormat="1" ht="15" spans="1:7">
      <c r="A29" s="50" t="s">
        <v>21</v>
      </c>
      <c r="B29" s="51"/>
      <c r="C29" s="51"/>
      <c r="D29" s="52"/>
      <c r="E29" s="53"/>
      <c r="F29" s="54" t="s">
        <v>14</v>
      </c>
      <c r="G29" s="55">
        <v>112450</v>
      </c>
    </row>
    <row r="30" s="23" customFormat="1" ht="15" spans="1:7">
      <c r="A30" s="4" t="s">
        <v>22</v>
      </c>
      <c r="B30" s="16"/>
      <c r="C30" s="16"/>
      <c r="D30" s="5"/>
      <c r="E30" s="6"/>
      <c r="F30" s="83" t="s">
        <v>14</v>
      </c>
      <c r="G30" s="84">
        <v>600</v>
      </c>
    </row>
    <row r="31" s="23" customFormat="1" ht="17.25" spans="1:7">
      <c r="A31" s="56" t="s">
        <v>23</v>
      </c>
      <c r="B31" s="57"/>
      <c r="C31" s="57"/>
      <c r="D31" s="58"/>
      <c r="E31" s="59"/>
      <c r="F31" s="120" t="s">
        <v>14</v>
      </c>
      <c r="G31" s="61">
        <f>SUM(G28:G30)</f>
        <v>382638.6</v>
      </c>
    </row>
    <row r="32" ht="16.5" spans="1:7">
      <c r="A32" s="62"/>
      <c r="B32" s="62"/>
      <c r="C32" s="62"/>
      <c r="D32" s="62"/>
      <c r="E32" s="62"/>
      <c r="F32" s="63"/>
      <c r="G32" s="64"/>
    </row>
    <row r="33" spans="1:1">
      <c r="A33" s="23" t="s">
        <v>30</v>
      </c>
    </row>
    <row r="34" spans="2:2">
      <c r="B34" s="23" t="s">
        <v>31</v>
      </c>
    </row>
    <row r="36" spans="1:1">
      <c r="A36" s="23" t="s">
        <v>32</v>
      </c>
    </row>
    <row r="37" customFormat="1" ht="15" spans="1:2">
      <c r="A37" s="25"/>
      <c r="B37" s="1" t="s">
        <v>300</v>
      </c>
    </row>
    <row r="38" s="25" customFormat="1" spans="2:2">
      <c r="B38" s="1" t="s">
        <v>33</v>
      </c>
    </row>
    <row r="40" spans="1:1">
      <c r="A40" s="23" t="s">
        <v>34</v>
      </c>
    </row>
    <row r="41" spans="2:2">
      <c r="B41" s="23" t="s">
        <v>35</v>
      </c>
    </row>
    <row r="42" spans="2:2">
      <c r="B42" s="24" t="s">
        <v>174</v>
      </c>
    </row>
    <row r="44" spans="2:2">
      <c r="B44" s="23" t="s">
        <v>38</v>
      </c>
    </row>
    <row r="46" spans="2:2">
      <c r="B46" s="23" t="s">
        <v>39</v>
      </c>
    </row>
    <row r="49" spans="2:2">
      <c r="B49" s="65"/>
    </row>
    <row r="51" spans="1:1">
      <c r="A51" s="23" t="s">
        <v>40</v>
      </c>
    </row>
    <row r="54" spans="1:1">
      <c r="A54" s="23" t="s">
        <v>41</v>
      </c>
    </row>
    <row r="55" spans="1:1">
      <c r="A55" s="23" t="s">
        <v>42</v>
      </c>
    </row>
    <row r="58" spans="1:4">
      <c r="A58" s="23" t="s">
        <v>43</v>
      </c>
      <c r="D58" s="23" t="s">
        <v>44</v>
      </c>
    </row>
    <row r="61" spans="1:4">
      <c r="A61" s="23" t="s">
        <v>45</v>
      </c>
      <c r="D61" s="23" t="s">
        <v>46</v>
      </c>
    </row>
    <row r="62" spans="1:4">
      <c r="A62" s="23" t="s">
        <v>47</v>
      </c>
      <c r="D62" s="23" t="s">
        <v>48</v>
      </c>
    </row>
    <row r="67" spans="1:5">
      <c r="A67" s="1" t="s">
        <v>466</v>
      </c>
      <c r="D67" s="23" t="s">
        <v>50</v>
      </c>
      <c r="E67" s="23" t="s">
        <v>51</v>
      </c>
    </row>
    <row r="68" spans="1:5">
      <c r="A68" s="1" t="s">
        <v>467</v>
      </c>
      <c r="E68" s="23" t="s">
        <v>53</v>
      </c>
    </row>
  </sheetData>
  <mergeCells count="17">
    <mergeCell ref="A4:B4"/>
    <mergeCell ref="A28:E28"/>
    <mergeCell ref="A29:E29"/>
    <mergeCell ref="A30:E30"/>
    <mergeCell ref="A31:E31"/>
    <mergeCell ref="A22:A24"/>
    <mergeCell ref="A25:A27"/>
    <mergeCell ref="B22:B24"/>
    <mergeCell ref="B25:B27"/>
    <mergeCell ref="D22:D24"/>
    <mergeCell ref="D25:D27"/>
    <mergeCell ref="E22:E24"/>
    <mergeCell ref="E25:E27"/>
    <mergeCell ref="F22:F24"/>
    <mergeCell ref="F25:F27"/>
    <mergeCell ref="G22:G24"/>
    <mergeCell ref="G25:G27"/>
  </mergeCells>
  <pageMargins left="0.393055555555556" right="0.17" top="0.84" bottom="0.590277777777778" header="0.5" footer="0.196527777777778"/>
  <pageSetup paperSize="1" scale="71" orientation="portrait" horizontalDpi="120" verticalDpi="72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zoomScaleSheetLayoutView="60" topLeftCell="A41" workbookViewId="0">
      <selection activeCell="A67" sqref="A67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6.5714285714286" style="23" customWidth="1"/>
    <col min="4" max="4" width="12.552380952381" style="23" customWidth="1"/>
    <col min="5" max="5" width="14.857142857142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6">
        <v>45712</v>
      </c>
      <c r="B4" s="26"/>
    </row>
    <row r="5" spans="1:2">
      <c r="A5" s="27"/>
      <c r="B5" s="27"/>
    </row>
    <row r="6" spans="1:2">
      <c r="A6" s="27"/>
      <c r="B6" s="27"/>
    </row>
    <row r="7" spans="1:2">
      <c r="A7" s="27" t="s">
        <v>462</v>
      </c>
      <c r="B7" s="27"/>
    </row>
    <row r="8" spans="1:2">
      <c r="A8" s="23" t="s">
        <v>463</v>
      </c>
      <c r="B8" s="27"/>
    </row>
    <row r="9" spans="1:2">
      <c r="A9" s="23" t="s">
        <v>464</v>
      </c>
      <c r="B9" s="27"/>
    </row>
    <row r="10" spans="1:1">
      <c r="A10" s="23" t="s">
        <v>465</v>
      </c>
    </row>
    <row r="13" spans="1:1">
      <c r="A13" s="23" t="s">
        <v>1</v>
      </c>
    </row>
    <row r="15" spans="2:2">
      <c r="B15" s="23" t="s">
        <v>2</v>
      </c>
    </row>
    <row r="16" spans="2:2">
      <c r="B16" s="23" t="s">
        <v>3</v>
      </c>
    </row>
    <row r="19" spans="1:1">
      <c r="A19" s="23" t="s">
        <v>4</v>
      </c>
    </row>
    <row r="20" ht="15" spans="3:3">
      <c r="C20" s="28" t="s">
        <v>24</v>
      </c>
    </row>
    <row r="21" ht="25.5" customHeight="1" spans="1:7">
      <c r="A21" s="29" t="s">
        <v>6</v>
      </c>
      <c r="B21" s="29" t="s">
        <v>7</v>
      </c>
      <c r="C21" s="29" t="s">
        <v>8</v>
      </c>
      <c r="D21" s="29" t="s">
        <v>9</v>
      </c>
      <c r="E21" s="30" t="s">
        <v>10</v>
      </c>
      <c r="F21" s="31"/>
      <c r="G21" s="32" t="s">
        <v>11</v>
      </c>
    </row>
    <row r="22" spans="1:7">
      <c r="A22" s="33">
        <v>2</v>
      </c>
      <c r="B22" s="33" t="s">
        <v>12</v>
      </c>
      <c r="C22" s="70" t="s">
        <v>383</v>
      </c>
      <c r="D22" s="71">
        <v>165995</v>
      </c>
      <c r="E22" s="37">
        <f>(D22*0.76)</f>
        <v>126156.2</v>
      </c>
      <c r="F22" s="33" t="s">
        <v>14</v>
      </c>
      <c r="G22" s="72">
        <f>E22*A22</f>
        <v>252312.4</v>
      </c>
    </row>
    <row r="23" spans="1:7">
      <c r="A23" s="39"/>
      <c r="B23" s="39"/>
      <c r="C23" s="73" t="s">
        <v>110</v>
      </c>
      <c r="D23" s="74"/>
      <c r="E23" s="43"/>
      <c r="F23" s="39"/>
      <c r="G23" s="75"/>
    </row>
    <row r="24" ht="15" spans="1:7">
      <c r="A24" s="14"/>
      <c r="B24" s="14"/>
      <c r="C24" s="76" t="s">
        <v>384</v>
      </c>
      <c r="D24" s="13"/>
      <c r="E24" s="48"/>
      <c r="F24" s="14"/>
      <c r="G24" s="77"/>
    </row>
    <row r="25" customFormat="1" ht="15" spans="1:7">
      <c r="A25" s="33">
        <v>1</v>
      </c>
      <c r="B25" s="33" t="s">
        <v>12</v>
      </c>
      <c r="C25" s="70" t="s">
        <v>17</v>
      </c>
      <c r="D25" s="71">
        <v>49995</v>
      </c>
      <c r="E25" s="37">
        <f>(D25*0.76)-4000</f>
        <v>33996.2</v>
      </c>
      <c r="F25" s="33" t="s">
        <v>14</v>
      </c>
      <c r="G25" s="72">
        <f>E25*A25</f>
        <v>33996.2</v>
      </c>
    </row>
    <row r="26" customFormat="1" ht="15" spans="1:7">
      <c r="A26" s="39"/>
      <c r="B26" s="39"/>
      <c r="C26" s="73" t="s">
        <v>18</v>
      </c>
      <c r="D26" s="74"/>
      <c r="E26" s="43"/>
      <c r="F26" s="39"/>
      <c r="G26" s="75"/>
    </row>
    <row r="27" customFormat="1" ht="15.75" spans="1:7">
      <c r="A27" s="14"/>
      <c r="B27" s="14"/>
      <c r="C27" s="76" t="s">
        <v>19</v>
      </c>
      <c r="D27" s="13"/>
      <c r="E27" s="48"/>
      <c r="F27" s="14"/>
      <c r="G27" s="77"/>
    </row>
    <row r="28" s="23" customFormat="1" ht="17.25" spans="1:7">
      <c r="A28" s="56" t="s">
        <v>20</v>
      </c>
      <c r="B28" s="57"/>
      <c r="C28" s="57"/>
      <c r="D28" s="58"/>
      <c r="E28" s="59"/>
      <c r="F28" s="60" t="s">
        <v>14</v>
      </c>
      <c r="G28" s="61">
        <f>SUM(G22:G27)</f>
        <v>286308.6</v>
      </c>
    </row>
    <row r="29" s="23" customFormat="1" ht="15" spans="1:7">
      <c r="A29" s="50" t="s">
        <v>21</v>
      </c>
      <c r="B29" s="51"/>
      <c r="C29" s="51"/>
      <c r="D29" s="52"/>
      <c r="E29" s="53"/>
      <c r="F29" s="54" t="s">
        <v>14</v>
      </c>
      <c r="G29" s="55">
        <v>82240</v>
      </c>
    </row>
    <row r="30" s="23" customFormat="1" ht="15" spans="1:7">
      <c r="A30" s="4" t="s">
        <v>22</v>
      </c>
      <c r="B30" s="16"/>
      <c r="C30" s="16"/>
      <c r="D30" s="5"/>
      <c r="E30" s="6"/>
      <c r="F30" s="83" t="s">
        <v>14</v>
      </c>
      <c r="G30" s="84">
        <v>600</v>
      </c>
    </row>
    <row r="31" s="23" customFormat="1" ht="17.25" spans="1:7">
      <c r="A31" s="56" t="s">
        <v>23</v>
      </c>
      <c r="B31" s="57"/>
      <c r="C31" s="57"/>
      <c r="D31" s="58"/>
      <c r="E31" s="59"/>
      <c r="F31" s="120" t="s">
        <v>14</v>
      </c>
      <c r="G31" s="61">
        <f>SUM(G28:G30)</f>
        <v>369148.6</v>
      </c>
    </row>
    <row r="32" ht="16.5" spans="1:7">
      <c r="A32" s="62"/>
      <c r="B32" s="62"/>
      <c r="C32" s="62"/>
      <c r="D32" s="62"/>
      <c r="E32" s="62"/>
      <c r="F32" s="63"/>
      <c r="G32" s="64"/>
    </row>
    <row r="33" spans="1:1">
      <c r="A33" s="23" t="s">
        <v>30</v>
      </c>
    </row>
    <row r="34" spans="2:2">
      <c r="B34" s="23" t="s">
        <v>31</v>
      </c>
    </row>
    <row r="36" spans="1:1">
      <c r="A36" s="23" t="s">
        <v>32</v>
      </c>
    </row>
    <row r="37" customFormat="1" ht="15" spans="1:2">
      <c r="A37" s="25"/>
      <c r="B37" s="1" t="s">
        <v>112</v>
      </c>
    </row>
    <row r="38" s="25" customFormat="1" spans="2:2">
      <c r="B38" s="1" t="s">
        <v>33</v>
      </c>
    </row>
    <row r="40" spans="1:1">
      <c r="A40" s="23" t="s">
        <v>34</v>
      </c>
    </row>
    <row r="41" spans="2:2">
      <c r="B41" s="23" t="s">
        <v>35</v>
      </c>
    </row>
    <row r="42" spans="2:2">
      <c r="B42" s="24" t="s">
        <v>174</v>
      </c>
    </row>
    <row r="44" spans="2:2">
      <c r="B44" s="23" t="s">
        <v>38</v>
      </c>
    </row>
    <row r="46" spans="2:2">
      <c r="B46" s="23" t="s">
        <v>39</v>
      </c>
    </row>
    <row r="49" spans="2:2">
      <c r="B49" s="65"/>
    </row>
    <row r="51" spans="1:1">
      <c r="A51" s="23" t="s">
        <v>40</v>
      </c>
    </row>
    <row r="54" spans="1:1">
      <c r="A54" s="23" t="s">
        <v>41</v>
      </c>
    </row>
    <row r="55" spans="1:1">
      <c r="A55" s="23" t="s">
        <v>42</v>
      </c>
    </row>
    <row r="58" spans="1:4">
      <c r="A58" s="23" t="s">
        <v>43</v>
      </c>
      <c r="D58" s="23" t="s">
        <v>44</v>
      </c>
    </row>
    <row r="61" spans="1:4">
      <c r="A61" s="23" t="s">
        <v>45</v>
      </c>
      <c r="D61" s="23" t="s">
        <v>46</v>
      </c>
    </row>
    <row r="62" spans="1:4">
      <c r="A62" s="23" t="s">
        <v>47</v>
      </c>
      <c r="D62" s="23" t="s">
        <v>48</v>
      </c>
    </row>
    <row r="67" spans="1:5">
      <c r="A67" s="1" t="s">
        <v>468</v>
      </c>
      <c r="D67" s="23" t="s">
        <v>50</v>
      </c>
      <c r="E67" s="23" t="s">
        <v>51</v>
      </c>
    </row>
    <row r="68" spans="1:5">
      <c r="A68" s="1" t="s">
        <v>467</v>
      </c>
      <c r="E68" s="23" t="s">
        <v>53</v>
      </c>
    </row>
  </sheetData>
  <mergeCells count="17">
    <mergeCell ref="A4:B4"/>
    <mergeCell ref="A28:E28"/>
    <mergeCell ref="A29:E29"/>
    <mergeCell ref="A30:E30"/>
    <mergeCell ref="A31:E31"/>
    <mergeCell ref="A22:A24"/>
    <mergeCell ref="A25:A27"/>
    <mergeCell ref="B22:B24"/>
    <mergeCell ref="B25:B27"/>
    <mergeCell ref="D22:D24"/>
    <mergeCell ref="D25:D27"/>
    <mergeCell ref="E22:E24"/>
    <mergeCell ref="E25:E27"/>
    <mergeCell ref="F22:F24"/>
    <mergeCell ref="F25:F27"/>
    <mergeCell ref="G22:G24"/>
    <mergeCell ref="G25:G27"/>
  </mergeCells>
  <pageMargins left="0.393055555555556" right="0.17" top="0.84" bottom="0.590277777777778" header="0.5" footer="0.196527777777778"/>
  <pageSetup paperSize="1" scale="71" orientation="portrait" horizontalDpi="120" verticalDpi="72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topLeftCell="A4" workbookViewId="0">
      <selection activeCell="A33" sqref="A33:E33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26">
        <v>45712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249</v>
      </c>
    </row>
    <row r="8" spans="1:1">
      <c r="A8" s="1" t="s">
        <v>250</v>
      </c>
    </row>
    <row r="9" spans="1:1">
      <c r="A9" s="1" t="s">
        <v>251</v>
      </c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4</v>
      </c>
    </row>
    <row r="19" ht="15" spans="3:3">
      <c r="C19" s="119" t="s">
        <v>259</v>
      </c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1</v>
      </c>
      <c r="B21" s="33" t="s">
        <v>12</v>
      </c>
      <c r="C21" s="70" t="s">
        <v>213</v>
      </c>
      <c r="D21" s="71">
        <v>79995</v>
      </c>
      <c r="E21" s="37">
        <f>D21*0.76</f>
        <v>60796.2</v>
      </c>
      <c r="F21" s="33" t="s">
        <v>14</v>
      </c>
      <c r="G21" s="72">
        <f>E21*A21</f>
        <v>60796.2</v>
      </c>
    </row>
    <row r="22" spans="1:7">
      <c r="A22" s="39"/>
      <c r="B22" s="39"/>
      <c r="C22" s="114" t="s">
        <v>243</v>
      </c>
      <c r="D22" s="74"/>
      <c r="E22" s="43"/>
      <c r="F22" s="39"/>
      <c r="G22" s="75"/>
    </row>
    <row r="23" ht="15" spans="1:7">
      <c r="A23" s="14"/>
      <c r="B23" s="14"/>
      <c r="C23" s="46" t="s">
        <v>244</v>
      </c>
      <c r="D23" s="13"/>
      <c r="E23" s="48"/>
      <c r="F23" s="14"/>
      <c r="G23" s="77"/>
    </row>
    <row r="24" spans="1:7">
      <c r="A24" s="33">
        <v>2</v>
      </c>
      <c r="B24" s="33" t="s">
        <v>12</v>
      </c>
      <c r="C24" s="115" t="s">
        <v>255</v>
      </c>
      <c r="D24" s="71">
        <v>10995</v>
      </c>
      <c r="E24" s="37">
        <f>D24*0.76</f>
        <v>8356.2</v>
      </c>
      <c r="F24" s="33" t="s">
        <v>14</v>
      </c>
      <c r="G24" s="72">
        <f>E24*A24</f>
        <v>16712.4</v>
      </c>
    </row>
    <row r="25" spans="1:7">
      <c r="A25" s="39"/>
      <c r="B25" s="39"/>
      <c r="C25" s="114" t="s">
        <v>245</v>
      </c>
      <c r="D25" s="74"/>
      <c r="E25" s="43"/>
      <c r="F25" s="39"/>
      <c r="G25" s="75"/>
    </row>
    <row r="26" ht="15" spans="1:7">
      <c r="A26" s="14"/>
      <c r="B26" s="14"/>
      <c r="C26" s="46" t="s">
        <v>256</v>
      </c>
      <c r="D26" s="13"/>
      <c r="E26" s="48"/>
      <c r="F26" s="14"/>
      <c r="G26" s="77"/>
    </row>
    <row r="27" customFormat="1" ht="15" spans="1:7">
      <c r="A27" s="33">
        <v>1</v>
      </c>
      <c r="B27" s="33" t="s">
        <v>12</v>
      </c>
      <c r="C27" s="115" t="s">
        <v>210</v>
      </c>
      <c r="D27" s="71">
        <v>15995</v>
      </c>
      <c r="E27" s="37">
        <f>D27*0.76</f>
        <v>12156.2</v>
      </c>
      <c r="F27" s="33" t="s">
        <v>14</v>
      </c>
      <c r="G27" s="72">
        <f>E27*A27</f>
        <v>12156.2</v>
      </c>
    </row>
    <row r="28" customFormat="1" ht="15" spans="1:7">
      <c r="A28" s="39"/>
      <c r="B28" s="39"/>
      <c r="C28" s="114" t="s">
        <v>245</v>
      </c>
      <c r="D28" s="74"/>
      <c r="E28" s="43"/>
      <c r="F28" s="39"/>
      <c r="G28" s="75"/>
    </row>
    <row r="29" customFormat="1" ht="15.75" spans="1:7">
      <c r="A29" s="14"/>
      <c r="B29" s="14"/>
      <c r="C29" s="46" t="s">
        <v>246</v>
      </c>
      <c r="D29" s="13"/>
      <c r="E29" s="48"/>
      <c r="F29" s="14"/>
      <c r="G29" s="77"/>
    </row>
    <row r="30" s="23" customFormat="1" ht="17.25" spans="1:7">
      <c r="A30" s="56" t="s">
        <v>20</v>
      </c>
      <c r="B30" s="57"/>
      <c r="C30" s="57"/>
      <c r="D30" s="58"/>
      <c r="E30" s="59"/>
      <c r="F30" s="60" t="s">
        <v>14</v>
      </c>
      <c r="G30" s="61">
        <f>SUM(G21:G29)</f>
        <v>89664.8</v>
      </c>
    </row>
    <row r="31" s="23" customFormat="1" ht="15" spans="1:7">
      <c r="A31" s="78" t="s">
        <v>21</v>
      </c>
      <c r="B31" s="79"/>
      <c r="C31" s="80"/>
      <c r="D31" s="81"/>
      <c r="E31" s="82"/>
      <c r="F31" s="83" t="s">
        <v>14</v>
      </c>
      <c r="G31" s="84">
        <v>67200</v>
      </c>
    </row>
    <row r="32" ht="15" spans="1:7">
      <c r="A32" s="4" t="s">
        <v>22</v>
      </c>
      <c r="B32" s="16"/>
      <c r="C32" s="16"/>
      <c r="D32" s="5"/>
      <c r="E32" s="6"/>
      <c r="F32" s="17" t="s">
        <v>14</v>
      </c>
      <c r="G32" s="8">
        <v>600</v>
      </c>
    </row>
    <row r="33" ht="17.25" spans="1:7">
      <c r="A33" s="56" t="s">
        <v>23</v>
      </c>
      <c r="B33" s="57"/>
      <c r="C33" s="57"/>
      <c r="D33" s="58"/>
      <c r="E33" s="59"/>
      <c r="F33" s="85" t="s">
        <v>14</v>
      </c>
      <c r="G33" s="86">
        <f>SUM(G30:G32)</f>
        <v>157464.8</v>
      </c>
    </row>
    <row r="34" ht="16.5" spans="1:7">
      <c r="A34" s="87"/>
      <c r="B34" s="87"/>
      <c r="C34" s="87"/>
      <c r="D34" s="87"/>
      <c r="E34" s="87"/>
      <c r="F34" s="88"/>
      <c r="G34" s="89"/>
    </row>
    <row r="35" spans="1:1">
      <c r="A35" s="1" t="s">
        <v>30</v>
      </c>
    </row>
    <row r="36" spans="2:2">
      <c r="B36" s="1" t="s">
        <v>31</v>
      </c>
    </row>
    <row r="38" spans="1:1">
      <c r="A38" s="1" t="s">
        <v>32</v>
      </c>
    </row>
    <row r="39" customFormat="1" ht="15" spans="2:2">
      <c r="B39" s="1" t="s">
        <v>218</v>
      </c>
    </row>
    <row r="40" s="2" customFormat="1" spans="2:2">
      <c r="B40" s="1"/>
    </row>
    <row r="41" spans="1:1">
      <c r="A41" s="1" t="s">
        <v>34</v>
      </c>
    </row>
    <row r="42" spans="2:2">
      <c r="B42" s="1" t="s">
        <v>35</v>
      </c>
    </row>
    <row r="43" customFormat="1" ht="15" spans="2:2">
      <c r="B43" s="65" t="s">
        <v>174</v>
      </c>
    </row>
    <row r="44" s="2" customFormat="1" spans="2:2">
      <c r="B44" s="24"/>
    </row>
    <row r="45" spans="2:2">
      <c r="B45" s="1" t="s">
        <v>38</v>
      </c>
    </row>
    <row r="47" spans="2:2">
      <c r="B47" s="1" t="s">
        <v>39</v>
      </c>
    </row>
    <row r="53" spans="1:1">
      <c r="A53" s="1" t="s">
        <v>40</v>
      </c>
    </row>
    <row r="56" spans="1:1">
      <c r="A56" s="1" t="s">
        <v>41</v>
      </c>
    </row>
    <row r="57" spans="1:1">
      <c r="A57" s="1" t="s">
        <v>42</v>
      </c>
    </row>
    <row r="60" spans="1:4">
      <c r="A60" s="1" t="s">
        <v>101</v>
      </c>
      <c r="D60" s="1" t="s">
        <v>44</v>
      </c>
    </row>
    <row r="63" spans="1:4">
      <c r="A63" s="1" t="s">
        <v>45</v>
      </c>
      <c r="D63" s="1" t="s">
        <v>46</v>
      </c>
    </row>
    <row r="64" spans="1:4">
      <c r="A64" s="1" t="s">
        <v>47</v>
      </c>
      <c r="D64" s="1" t="s">
        <v>48</v>
      </c>
    </row>
    <row r="69" spans="1:5">
      <c r="A69" s="1" t="s">
        <v>469</v>
      </c>
      <c r="D69" s="1" t="s">
        <v>50</v>
      </c>
      <c r="E69" s="1" t="s">
        <v>51</v>
      </c>
    </row>
    <row r="70" spans="1:5">
      <c r="A70" s="1" t="s">
        <v>265</v>
      </c>
      <c r="E70" s="1" t="s">
        <v>53</v>
      </c>
    </row>
  </sheetData>
  <mergeCells count="22">
    <mergeCell ref="A4:B4"/>
    <mergeCell ref="A30:E30"/>
    <mergeCell ref="A32:E32"/>
    <mergeCell ref="A33:E33"/>
    <mergeCell ref="A21:A23"/>
    <mergeCell ref="A24:A26"/>
    <mergeCell ref="A27:A29"/>
    <mergeCell ref="B21:B23"/>
    <mergeCell ref="B24:B26"/>
    <mergeCell ref="B27:B29"/>
    <mergeCell ref="D21:D23"/>
    <mergeCell ref="D24:D26"/>
    <mergeCell ref="D27:D29"/>
    <mergeCell ref="E21:E23"/>
    <mergeCell ref="E24:E26"/>
    <mergeCell ref="E27:E29"/>
    <mergeCell ref="F21:F23"/>
    <mergeCell ref="F24:F26"/>
    <mergeCell ref="F27:F29"/>
    <mergeCell ref="G21:G23"/>
    <mergeCell ref="G24:G26"/>
    <mergeCell ref="G27:G29"/>
  </mergeCells>
  <pageMargins left="0.393055555555556" right="0.17" top="0.84" bottom="0.590277777777778" header="0.5" footer="0.196527777777778"/>
  <pageSetup paperSize="1" scale="69" orientation="portrait" horizontalDpi="120" verticalDpi="72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workbookViewId="0">
      <selection activeCell="A16" sqref="A16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26">
        <v>45712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421</v>
      </c>
    </row>
    <row r="10" spans="1:1">
      <c r="A10" s="1" t="s">
        <v>1</v>
      </c>
    </row>
    <row r="12" spans="2:2">
      <c r="B12" s="1" t="s">
        <v>2</v>
      </c>
    </row>
    <row r="13" spans="2:2">
      <c r="B13" s="1" t="s">
        <v>3</v>
      </c>
    </row>
    <row r="16" spans="1:1">
      <c r="A16" s="1" t="s">
        <v>4</v>
      </c>
    </row>
    <row r="17" ht="15" spans="3:3">
      <c r="C17" s="119"/>
    </row>
    <row r="18" ht="25.5" customHeight="1" spans="1:7">
      <c r="A18" s="66" t="s">
        <v>6</v>
      </c>
      <c r="B18" s="66" t="s">
        <v>7</v>
      </c>
      <c r="C18" s="66" t="s">
        <v>8</v>
      </c>
      <c r="D18" s="66" t="s">
        <v>9</v>
      </c>
      <c r="E18" s="67" t="s">
        <v>10</v>
      </c>
      <c r="F18" s="68"/>
      <c r="G18" s="69" t="s">
        <v>11</v>
      </c>
    </row>
    <row r="19" spans="1:7">
      <c r="A19" s="33">
        <v>1</v>
      </c>
      <c r="B19" s="33" t="s">
        <v>12</v>
      </c>
      <c r="C19" s="70" t="s">
        <v>281</v>
      </c>
      <c r="D19" s="71">
        <v>113195</v>
      </c>
      <c r="E19" s="37">
        <f>(D19*0.76)-7000</f>
        <v>79028.2</v>
      </c>
      <c r="F19" s="33" t="s">
        <v>14</v>
      </c>
      <c r="G19" s="72">
        <f>E19*A19</f>
        <v>79028.2</v>
      </c>
    </row>
    <row r="20" spans="1:7">
      <c r="A20" s="39"/>
      <c r="B20" s="39"/>
      <c r="C20" s="73" t="s">
        <v>110</v>
      </c>
      <c r="D20" s="74"/>
      <c r="E20" s="43"/>
      <c r="F20" s="39"/>
      <c r="G20" s="75"/>
    </row>
    <row r="21" ht="15" spans="1:7">
      <c r="A21" s="14"/>
      <c r="B21" s="14"/>
      <c r="C21" s="76" t="s">
        <v>282</v>
      </c>
      <c r="D21" s="13"/>
      <c r="E21" s="48"/>
      <c r="F21" s="14"/>
      <c r="G21" s="77"/>
    </row>
    <row r="22" spans="1:7">
      <c r="A22" s="33">
        <v>1</v>
      </c>
      <c r="B22" s="33" t="s">
        <v>12</v>
      </c>
      <c r="C22" s="70" t="s">
        <v>25</v>
      </c>
      <c r="D22" s="71">
        <v>59595</v>
      </c>
      <c r="E22" s="37">
        <f>(D22*0.76)-7000</f>
        <v>38292.2</v>
      </c>
      <c r="F22" s="33" t="s">
        <v>14</v>
      </c>
      <c r="G22" s="72">
        <f>E22*A22</f>
        <v>38292.2</v>
      </c>
    </row>
    <row r="23" spans="1:7">
      <c r="A23" s="39"/>
      <c r="B23" s="39"/>
      <c r="C23" s="73" t="s">
        <v>26</v>
      </c>
      <c r="D23" s="74"/>
      <c r="E23" s="43"/>
      <c r="F23" s="39"/>
      <c r="G23" s="75"/>
    </row>
    <row r="24" ht="15" spans="1:7">
      <c r="A24" s="14"/>
      <c r="B24" s="14"/>
      <c r="C24" s="76" t="s">
        <v>27</v>
      </c>
      <c r="D24" s="13"/>
      <c r="E24" s="48"/>
      <c r="F24" s="14"/>
      <c r="G24" s="77"/>
    </row>
    <row r="25" customFormat="1" ht="15" spans="1:7">
      <c r="A25" s="101">
        <v>1</v>
      </c>
      <c r="B25" s="101" t="s">
        <v>12</v>
      </c>
      <c r="C25" s="102" t="s">
        <v>75</v>
      </c>
      <c r="D25" s="103">
        <v>46595</v>
      </c>
      <c r="E25" s="104">
        <f>(D25*0.76)-7000</f>
        <v>28412.2</v>
      </c>
      <c r="F25" s="101" t="s">
        <v>14</v>
      </c>
      <c r="G25" s="105">
        <f>E25*A25</f>
        <v>28412.2</v>
      </c>
    </row>
    <row r="26" customFormat="1" ht="15" spans="1:7">
      <c r="A26" s="106"/>
      <c r="B26" s="106"/>
      <c r="C26" s="107" t="s">
        <v>26</v>
      </c>
      <c r="D26" s="108"/>
      <c r="E26" s="109"/>
      <c r="F26" s="106"/>
      <c r="G26" s="110"/>
    </row>
    <row r="27" customFormat="1" ht="15.75" spans="1:7">
      <c r="A27" s="83"/>
      <c r="B27" s="83"/>
      <c r="C27" s="111" t="s">
        <v>76</v>
      </c>
      <c r="D27" s="82"/>
      <c r="E27" s="112"/>
      <c r="F27" s="83"/>
      <c r="G27" s="113"/>
    </row>
    <row r="28" customFormat="1" ht="15" spans="1:7">
      <c r="A28" s="33">
        <v>1</v>
      </c>
      <c r="B28" s="33" t="s">
        <v>12</v>
      </c>
      <c r="C28" s="70" t="s">
        <v>73</v>
      </c>
      <c r="D28" s="71">
        <v>42595</v>
      </c>
      <c r="E28" s="37">
        <f>(D28*0.76)-7000</f>
        <v>25372.2</v>
      </c>
      <c r="F28" s="33" t="s">
        <v>14</v>
      </c>
      <c r="G28" s="72">
        <f>E28*A28</f>
        <v>25372.2</v>
      </c>
    </row>
    <row r="29" customFormat="1" ht="15" spans="1:7">
      <c r="A29" s="39"/>
      <c r="B29" s="39"/>
      <c r="C29" s="73" t="s">
        <v>26</v>
      </c>
      <c r="D29" s="74"/>
      <c r="E29" s="43"/>
      <c r="F29" s="39"/>
      <c r="G29" s="75"/>
    </row>
    <row r="30" customFormat="1" ht="15.75" spans="1:7">
      <c r="A30" s="14"/>
      <c r="B30" s="14"/>
      <c r="C30" s="76" t="s">
        <v>74</v>
      </c>
      <c r="D30" s="13"/>
      <c r="E30" s="48"/>
      <c r="F30" s="14"/>
      <c r="G30" s="77"/>
    </row>
    <row r="31" s="23" customFormat="1" ht="17.25" spans="1:7">
      <c r="A31" s="56" t="s">
        <v>20</v>
      </c>
      <c r="B31" s="57"/>
      <c r="C31" s="57"/>
      <c r="D31" s="58"/>
      <c r="E31" s="59"/>
      <c r="F31" s="60" t="s">
        <v>14</v>
      </c>
      <c r="G31" s="61">
        <f>SUM(G19:G30)</f>
        <v>171104.8</v>
      </c>
    </row>
    <row r="32" s="23" customFormat="1" ht="15" spans="1:7">
      <c r="A32" s="78" t="s">
        <v>21</v>
      </c>
      <c r="B32" s="79"/>
      <c r="C32" s="80"/>
      <c r="D32" s="81"/>
      <c r="E32" s="82"/>
      <c r="F32" s="83" t="s">
        <v>14</v>
      </c>
      <c r="G32" s="84">
        <v>83010</v>
      </c>
    </row>
    <row r="33" ht="15" spans="1:7">
      <c r="A33" s="4" t="s">
        <v>22</v>
      </c>
      <c r="B33" s="16"/>
      <c r="C33" s="16"/>
      <c r="D33" s="5"/>
      <c r="E33" s="6"/>
      <c r="F33" s="17" t="s">
        <v>14</v>
      </c>
      <c r="G33" s="8">
        <v>600</v>
      </c>
    </row>
    <row r="34" ht="17.25" spans="1:7">
      <c r="A34" s="56" t="s">
        <v>23</v>
      </c>
      <c r="B34" s="57"/>
      <c r="C34" s="57"/>
      <c r="D34" s="58"/>
      <c r="E34" s="59"/>
      <c r="F34" s="85" t="s">
        <v>14</v>
      </c>
      <c r="G34" s="86">
        <f>SUM(G31:G33)</f>
        <v>254714.8</v>
      </c>
    </row>
    <row r="35" ht="16.5" spans="1:7">
      <c r="A35" s="87"/>
      <c r="B35" s="87"/>
      <c r="C35" s="87"/>
      <c r="D35" s="87"/>
      <c r="E35" s="87"/>
      <c r="F35" s="88"/>
      <c r="G35" s="89"/>
    </row>
    <row r="36" spans="1:1">
      <c r="A36" s="1" t="s">
        <v>30</v>
      </c>
    </row>
    <row r="37" spans="2:2">
      <c r="B37" s="1" t="s">
        <v>31</v>
      </c>
    </row>
    <row r="39" spans="1:1">
      <c r="A39" s="1" t="s">
        <v>32</v>
      </c>
    </row>
    <row r="40" customFormat="1" ht="15" spans="2:2">
      <c r="B40" s="1" t="s">
        <v>112</v>
      </c>
    </row>
    <row r="41" customFormat="1" ht="15" spans="2:2">
      <c r="B41" s="1" t="s">
        <v>33</v>
      </c>
    </row>
    <row r="42" s="2" customFormat="1" spans="2:2">
      <c r="B42" s="1"/>
    </row>
    <row r="43" spans="1:1">
      <c r="A43" s="1" t="s">
        <v>34</v>
      </c>
    </row>
    <row r="44" spans="2:2">
      <c r="B44" s="1" t="s">
        <v>35</v>
      </c>
    </row>
    <row r="45" customFormat="1" ht="15" spans="2:2">
      <c r="B45" s="65" t="s">
        <v>174</v>
      </c>
    </row>
    <row r="46" s="2" customFormat="1" spans="2:2">
      <c r="B46" s="24"/>
    </row>
    <row r="47" spans="2:2">
      <c r="B47" s="1" t="s">
        <v>38</v>
      </c>
    </row>
    <row r="49" spans="2:2">
      <c r="B49" s="1" t="s">
        <v>39</v>
      </c>
    </row>
    <row r="51" spans="2:2">
      <c r="B51" s="1" t="s">
        <v>470</v>
      </c>
    </row>
    <row r="55" spans="1:1">
      <c r="A55" s="1" t="s">
        <v>40</v>
      </c>
    </row>
    <row r="58" spans="1:1">
      <c r="A58" s="1" t="s">
        <v>41</v>
      </c>
    </row>
    <row r="59" spans="1:1">
      <c r="A59" s="1" t="s">
        <v>42</v>
      </c>
    </row>
    <row r="62" spans="1:4">
      <c r="A62" s="1" t="s">
        <v>101</v>
      </c>
      <c r="D62" s="1" t="s">
        <v>44</v>
      </c>
    </row>
    <row r="65" spans="1:4">
      <c r="A65" s="1" t="s">
        <v>45</v>
      </c>
      <c r="D65" s="1" t="s">
        <v>46</v>
      </c>
    </row>
    <row r="66" spans="1:4">
      <c r="A66" s="1" t="s">
        <v>47</v>
      </c>
      <c r="D66" s="1" t="s">
        <v>48</v>
      </c>
    </row>
    <row r="71" spans="1:5">
      <c r="A71" s="1" t="s">
        <v>471</v>
      </c>
      <c r="D71" s="1" t="s">
        <v>50</v>
      </c>
      <c r="E71" s="1" t="s">
        <v>51</v>
      </c>
    </row>
    <row r="72" spans="1:5">
      <c r="A72" s="1" t="s">
        <v>303</v>
      </c>
      <c r="E72" s="1" t="s">
        <v>53</v>
      </c>
    </row>
  </sheetData>
  <mergeCells count="28">
    <mergeCell ref="A4:B4"/>
    <mergeCell ref="A31:E31"/>
    <mergeCell ref="A33:E33"/>
    <mergeCell ref="A34:E34"/>
    <mergeCell ref="A19:A21"/>
    <mergeCell ref="A22:A24"/>
    <mergeCell ref="A25:A27"/>
    <mergeCell ref="A28:A30"/>
    <mergeCell ref="B19:B21"/>
    <mergeCell ref="B22:B24"/>
    <mergeCell ref="B25:B27"/>
    <mergeCell ref="B28:B30"/>
    <mergeCell ref="D19:D21"/>
    <mergeCell ref="D22:D24"/>
    <mergeCell ref="D25:D27"/>
    <mergeCell ref="D28:D30"/>
    <mergeCell ref="E19:E21"/>
    <mergeCell ref="E22:E24"/>
    <mergeCell ref="E25:E27"/>
    <mergeCell ref="E28:E30"/>
    <mergeCell ref="F19:F21"/>
    <mergeCell ref="F22:F24"/>
    <mergeCell ref="F25:F27"/>
    <mergeCell ref="F28:F30"/>
    <mergeCell ref="G19:G21"/>
    <mergeCell ref="G22:G24"/>
    <mergeCell ref="G25:G27"/>
    <mergeCell ref="G28:G30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topLeftCell="A21" workbookViewId="0">
      <selection activeCell="A31" sqref="$A31:$XFD34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26">
        <v>45712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421</v>
      </c>
    </row>
    <row r="10" spans="1:1">
      <c r="A10" s="1" t="s">
        <v>1</v>
      </c>
    </row>
    <row r="12" spans="2:2">
      <c r="B12" s="1" t="s">
        <v>2</v>
      </c>
    </row>
    <row r="13" spans="2:2">
      <c r="B13" s="1" t="s">
        <v>3</v>
      </c>
    </row>
    <row r="16" spans="1:1">
      <c r="A16" s="1" t="s">
        <v>4</v>
      </c>
    </row>
    <row r="17" ht="15" spans="3:3">
      <c r="C17" s="24" t="s">
        <v>24</v>
      </c>
    </row>
    <row r="18" ht="25.5" customHeight="1" spans="1:7">
      <c r="A18" s="66" t="s">
        <v>6</v>
      </c>
      <c r="B18" s="66" t="s">
        <v>7</v>
      </c>
      <c r="C18" s="66" t="s">
        <v>8</v>
      </c>
      <c r="D18" s="66" t="s">
        <v>9</v>
      </c>
      <c r="E18" s="67" t="s">
        <v>10</v>
      </c>
      <c r="F18" s="68"/>
      <c r="G18" s="69" t="s">
        <v>11</v>
      </c>
    </row>
    <row r="19" spans="1:7">
      <c r="A19" s="33">
        <v>1</v>
      </c>
      <c r="B19" s="33" t="s">
        <v>12</v>
      </c>
      <c r="C19" s="70" t="s">
        <v>281</v>
      </c>
      <c r="D19" s="71">
        <v>113195</v>
      </c>
      <c r="E19" s="37">
        <f>(D19*0.76)-7000</f>
        <v>79028.2</v>
      </c>
      <c r="F19" s="33" t="s">
        <v>14</v>
      </c>
      <c r="G19" s="72">
        <f>E19*A19</f>
        <v>79028.2</v>
      </c>
    </row>
    <row r="20" spans="1:7">
      <c r="A20" s="39"/>
      <c r="B20" s="39"/>
      <c r="C20" s="73" t="s">
        <v>110</v>
      </c>
      <c r="D20" s="74"/>
      <c r="E20" s="43"/>
      <c r="F20" s="39"/>
      <c r="G20" s="75"/>
    </row>
    <row r="21" ht="15" spans="1:7">
      <c r="A21" s="14"/>
      <c r="B21" s="14"/>
      <c r="C21" s="76" t="s">
        <v>282</v>
      </c>
      <c r="D21" s="13"/>
      <c r="E21" s="48"/>
      <c r="F21" s="14"/>
      <c r="G21" s="77"/>
    </row>
    <row r="22" spans="1:7">
      <c r="A22" s="33">
        <v>1</v>
      </c>
      <c r="B22" s="33" t="s">
        <v>12</v>
      </c>
      <c r="C22" s="70" t="s">
        <v>13</v>
      </c>
      <c r="D22" s="71">
        <v>41995</v>
      </c>
      <c r="E22" s="37">
        <f>(D22*0.76)-4000</f>
        <v>27916.2</v>
      </c>
      <c r="F22" s="33" t="s">
        <v>14</v>
      </c>
      <c r="G22" s="72">
        <f>E22*A22</f>
        <v>27916.2</v>
      </c>
    </row>
    <row r="23" spans="1:7">
      <c r="A23" s="39"/>
      <c r="B23" s="39"/>
      <c r="C23" s="73" t="s">
        <v>15</v>
      </c>
      <c r="D23" s="74"/>
      <c r="E23" s="43"/>
      <c r="F23" s="39"/>
      <c r="G23" s="75"/>
    </row>
    <row r="24" ht="15" spans="1:7">
      <c r="A24" s="14"/>
      <c r="B24" s="14"/>
      <c r="C24" s="76" t="s">
        <v>16</v>
      </c>
      <c r="D24" s="13"/>
      <c r="E24" s="48"/>
      <c r="F24" s="14"/>
      <c r="G24" s="77"/>
    </row>
    <row r="25" customFormat="1" ht="15" spans="1:7">
      <c r="A25" s="33">
        <v>1</v>
      </c>
      <c r="B25" s="33" t="s">
        <v>12</v>
      </c>
      <c r="C25" s="70" t="s">
        <v>70</v>
      </c>
      <c r="D25" s="71">
        <v>32995</v>
      </c>
      <c r="E25" s="37">
        <f>(D25*0.76)-4000</f>
        <v>21076.2</v>
      </c>
      <c r="F25" s="33" t="s">
        <v>14</v>
      </c>
      <c r="G25" s="72">
        <f>E25*A25</f>
        <v>21076.2</v>
      </c>
    </row>
    <row r="26" customFormat="1" ht="15" spans="1:7">
      <c r="A26" s="39"/>
      <c r="B26" s="39"/>
      <c r="C26" s="73" t="s">
        <v>15</v>
      </c>
      <c r="D26" s="74"/>
      <c r="E26" s="43"/>
      <c r="F26" s="39"/>
      <c r="G26" s="75"/>
    </row>
    <row r="27" customFormat="1" ht="15.75" spans="1:7">
      <c r="A27" s="14"/>
      <c r="B27" s="14"/>
      <c r="C27" s="76" t="s">
        <v>71</v>
      </c>
      <c r="D27" s="13"/>
      <c r="E27" s="48"/>
      <c r="F27" s="14"/>
      <c r="G27" s="77"/>
    </row>
    <row r="28" customFormat="1" ht="15" spans="1:7">
      <c r="A28" s="33">
        <v>1</v>
      </c>
      <c r="B28" s="33" t="s">
        <v>12</v>
      </c>
      <c r="C28" s="70" t="s">
        <v>68</v>
      </c>
      <c r="D28" s="71">
        <v>29995</v>
      </c>
      <c r="E28" s="37">
        <f>(D28*0.76)-4000</f>
        <v>18796.2</v>
      </c>
      <c r="F28" s="33" t="s">
        <v>14</v>
      </c>
      <c r="G28" s="72">
        <f>E28*A28</f>
        <v>18796.2</v>
      </c>
    </row>
    <row r="29" customFormat="1" ht="15" spans="1:7">
      <c r="A29" s="39"/>
      <c r="B29" s="39"/>
      <c r="C29" s="73" t="s">
        <v>15</v>
      </c>
      <c r="D29" s="74"/>
      <c r="E29" s="43"/>
      <c r="F29" s="39"/>
      <c r="G29" s="75"/>
    </row>
    <row r="30" customFormat="1" ht="15.75" spans="1:7">
      <c r="A30" s="14"/>
      <c r="B30" s="14"/>
      <c r="C30" s="76" t="s">
        <v>69</v>
      </c>
      <c r="D30" s="13"/>
      <c r="E30" s="48"/>
      <c r="F30" s="14"/>
      <c r="G30" s="77"/>
    </row>
    <row r="31" s="23" customFormat="1" ht="17.25" spans="1:7">
      <c r="A31" s="56" t="s">
        <v>20</v>
      </c>
      <c r="B31" s="57"/>
      <c r="C31" s="57"/>
      <c r="D31" s="58"/>
      <c r="E31" s="59"/>
      <c r="F31" s="60" t="s">
        <v>14</v>
      </c>
      <c r="G31" s="61">
        <f>SUM(G19:G30)</f>
        <v>146816.8</v>
      </c>
    </row>
    <row r="32" s="23" customFormat="1" ht="15" spans="1:7">
      <c r="A32" s="78" t="s">
        <v>21</v>
      </c>
      <c r="B32" s="79"/>
      <c r="C32" s="80"/>
      <c r="D32" s="81"/>
      <c r="E32" s="82"/>
      <c r="F32" s="83" t="s">
        <v>14</v>
      </c>
      <c r="G32" s="84">
        <v>83010</v>
      </c>
    </row>
    <row r="33" ht="15" spans="1:7">
      <c r="A33" s="4" t="s">
        <v>22</v>
      </c>
      <c r="B33" s="16"/>
      <c r="C33" s="16"/>
      <c r="D33" s="5"/>
      <c r="E33" s="6"/>
      <c r="F33" s="17" t="s">
        <v>14</v>
      </c>
      <c r="G33" s="8">
        <v>600</v>
      </c>
    </row>
    <row r="34" ht="17.25" spans="1:7">
      <c r="A34" s="56" t="s">
        <v>23</v>
      </c>
      <c r="B34" s="57"/>
      <c r="C34" s="57"/>
      <c r="D34" s="58"/>
      <c r="E34" s="59"/>
      <c r="F34" s="85" t="s">
        <v>14</v>
      </c>
      <c r="G34" s="86">
        <f>SUM(G31:G33)</f>
        <v>230426.8</v>
      </c>
    </row>
    <row r="35" ht="16.5" spans="1:7">
      <c r="A35" s="87"/>
      <c r="B35" s="87"/>
      <c r="C35" s="87"/>
      <c r="D35" s="87"/>
      <c r="E35" s="87"/>
      <c r="F35" s="88"/>
      <c r="G35" s="89"/>
    </row>
    <row r="36" spans="1:1">
      <c r="A36" s="1" t="s">
        <v>30</v>
      </c>
    </row>
    <row r="37" spans="2:2">
      <c r="B37" s="1" t="s">
        <v>31</v>
      </c>
    </row>
    <row r="39" spans="1:1">
      <c r="A39" s="1" t="s">
        <v>32</v>
      </c>
    </row>
    <row r="40" customFormat="1" ht="15" spans="2:2">
      <c r="B40" s="1" t="s">
        <v>112</v>
      </c>
    </row>
    <row r="41" customFormat="1" ht="15" spans="2:2">
      <c r="B41" s="1" t="s">
        <v>33</v>
      </c>
    </row>
    <row r="42" s="2" customFormat="1" spans="2:2">
      <c r="B42" s="1"/>
    </row>
    <row r="43" spans="1:1">
      <c r="A43" s="1" t="s">
        <v>34</v>
      </c>
    </row>
    <row r="44" spans="2:2">
      <c r="B44" s="1" t="s">
        <v>35</v>
      </c>
    </row>
    <row r="45" customFormat="1" ht="15" spans="2:2">
      <c r="B45" s="65" t="s">
        <v>174</v>
      </c>
    </row>
    <row r="46" s="2" customFormat="1" spans="2:2">
      <c r="B46" s="24"/>
    </row>
    <row r="47" spans="2:2">
      <c r="B47" s="1" t="s">
        <v>38</v>
      </c>
    </row>
    <row r="49" spans="2:2">
      <c r="B49" s="1" t="s">
        <v>39</v>
      </c>
    </row>
    <row r="51" spans="2:2">
      <c r="B51" s="1" t="s">
        <v>470</v>
      </c>
    </row>
    <row r="55" spans="1:1">
      <c r="A55" s="1" t="s">
        <v>40</v>
      </c>
    </row>
    <row r="58" spans="1:1">
      <c r="A58" s="1" t="s">
        <v>41</v>
      </c>
    </row>
    <row r="59" spans="1:1">
      <c r="A59" s="1" t="s">
        <v>42</v>
      </c>
    </row>
    <row r="62" spans="1:4">
      <c r="A62" s="1" t="s">
        <v>101</v>
      </c>
      <c r="D62" s="1" t="s">
        <v>44</v>
      </c>
    </row>
    <row r="65" spans="1:4">
      <c r="A65" s="1" t="s">
        <v>45</v>
      </c>
      <c r="D65" s="1" t="s">
        <v>46</v>
      </c>
    </row>
    <row r="66" spans="1:4">
      <c r="A66" s="1" t="s">
        <v>47</v>
      </c>
      <c r="D66" s="1" t="s">
        <v>48</v>
      </c>
    </row>
    <row r="71" spans="1:5">
      <c r="A71" s="1" t="s">
        <v>471</v>
      </c>
      <c r="D71" s="1" t="s">
        <v>50</v>
      </c>
      <c r="E71" s="1" t="s">
        <v>51</v>
      </c>
    </row>
    <row r="72" spans="1:5">
      <c r="A72" s="1" t="s">
        <v>472</v>
      </c>
      <c r="E72" s="1" t="s">
        <v>53</v>
      </c>
    </row>
  </sheetData>
  <mergeCells count="28">
    <mergeCell ref="A4:B4"/>
    <mergeCell ref="A31:E31"/>
    <mergeCell ref="A33:E33"/>
    <mergeCell ref="A34:E34"/>
    <mergeCell ref="A19:A21"/>
    <mergeCell ref="A22:A24"/>
    <mergeCell ref="A25:A27"/>
    <mergeCell ref="A28:A30"/>
    <mergeCell ref="B19:B21"/>
    <mergeCell ref="B22:B24"/>
    <mergeCell ref="B25:B27"/>
    <mergeCell ref="B28:B30"/>
    <mergeCell ref="D19:D21"/>
    <mergeCell ref="D22:D24"/>
    <mergeCell ref="D25:D27"/>
    <mergeCell ref="D28:D30"/>
    <mergeCell ref="E19:E21"/>
    <mergeCell ref="E22:E24"/>
    <mergeCell ref="E25:E27"/>
    <mergeCell ref="E28:E30"/>
    <mergeCell ref="F19:F21"/>
    <mergeCell ref="F22:F24"/>
    <mergeCell ref="F25:F27"/>
    <mergeCell ref="F28:F30"/>
    <mergeCell ref="G19:G21"/>
    <mergeCell ref="G22:G24"/>
    <mergeCell ref="G25:G27"/>
    <mergeCell ref="G28:G30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topLeftCell="A41" workbookViewId="0">
      <selection activeCell="C26" sqref="C26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8.1047619047619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3.4380952380952" style="1" customWidth="1"/>
    <col min="8" max="16384" width="9.1047619047619" style="1"/>
  </cols>
  <sheetData>
    <row r="4" spans="1:2">
      <c r="A4" s="26">
        <v>45708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439</v>
      </c>
    </row>
    <row r="8" spans="1:1">
      <c r="A8" s="1" t="s">
        <v>440</v>
      </c>
    </row>
    <row r="11" spans="1:1">
      <c r="A11" s="1" t="s">
        <v>1</v>
      </c>
    </row>
    <row r="13" spans="2:2">
      <c r="B13" s="1" t="s">
        <v>2</v>
      </c>
    </row>
    <row r="14" spans="2:2">
      <c r="B14" s="1" t="s">
        <v>3</v>
      </c>
    </row>
    <row r="16" spans="1:1">
      <c r="A16" s="1" t="s">
        <v>56</v>
      </c>
    </row>
    <row r="17" ht="15" spans="3:3">
      <c r="C17" s="24"/>
    </row>
    <row r="18" ht="25.5" customHeight="1" spans="1:7">
      <c r="A18" s="66" t="s">
        <v>6</v>
      </c>
      <c r="B18" s="66" t="s">
        <v>7</v>
      </c>
      <c r="C18" s="66" t="s">
        <v>8</v>
      </c>
      <c r="D18" s="66" t="s">
        <v>9</v>
      </c>
      <c r="E18" s="67" t="s">
        <v>10</v>
      </c>
      <c r="F18" s="68"/>
      <c r="G18" s="69" t="s">
        <v>11</v>
      </c>
    </row>
    <row r="19" customFormat="1" ht="15" spans="1:7">
      <c r="A19" s="33">
        <v>3</v>
      </c>
      <c r="B19" s="33" t="s">
        <v>12</v>
      </c>
      <c r="C19" s="70" t="s">
        <v>309</v>
      </c>
      <c r="D19" s="71">
        <v>76595</v>
      </c>
      <c r="E19" s="37">
        <f>(D19*0.76)-7000</f>
        <v>51212.2</v>
      </c>
      <c r="F19" s="33" t="s">
        <v>14</v>
      </c>
      <c r="G19" s="72">
        <f>E19*A19</f>
        <v>153636.6</v>
      </c>
    </row>
    <row r="20" customFormat="1" ht="15" spans="1:7">
      <c r="A20" s="39"/>
      <c r="B20" s="39"/>
      <c r="C20" s="73" t="s">
        <v>26</v>
      </c>
      <c r="D20" s="74"/>
      <c r="E20" s="43"/>
      <c r="F20" s="39"/>
      <c r="G20" s="75"/>
    </row>
    <row r="21" customFormat="1" ht="15.75" spans="1:7">
      <c r="A21" s="14"/>
      <c r="B21" s="14"/>
      <c r="C21" s="76" t="s">
        <v>310</v>
      </c>
      <c r="D21" s="13"/>
      <c r="E21" s="48"/>
      <c r="F21" s="14"/>
      <c r="G21" s="77"/>
    </row>
    <row r="22" customFormat="1" ht="15" spans="1:7">
      <c r="A22" s="33">
        <v>2</v>
      </c>
      <c r="B22" s="33" t="s">
        <v>12</v>
      </c>
      <c r="C22" s="70" t="s">
        <v>25</v>
      </c>
      <c r="D22" s="71">
        <v>59595</v>
      </c>
      <c r="E22" s="37">
        <f>(D22*0.76)-7000</f>
        <v>38292.2</v>
      </c>
      <c r="F22" s="33" t="s">
        <v>14</v>
      </c>
      <c r="G22" s="72">
        <f>E22*A22</f>
        <v>76584.4</v>
      </c>
    </row>
    <row r="23" customFormat="1" ht="15" spans="1:7">
      <c r="A23" s="39"/>
      <c r="B23" s="39"/>
      <c r="C23" s="73" t="s">
        <v>26</v>
      </c>
      <c r="D23" s="74"/>
      <c r="E23" s="43"/>
      <c r="F23" s="39"/>
      <c r="G23" s="75"/>
    </row>
    <row r="24" customFormat="1" ht="15.75" spans="1:7">
      <c r="A24" s="14"/>
      <c r="B24" s="14"/>
      <c r="C24" s="76" t="s">
        <v>27</v>
      </c>
      <c r="D24" s="13"/>
      <c r="E24" s="48"/>
      <c r="F24" s="14"/>
      <c r="G24" s="77"/>
    </row>
    <row r="25" customFormat="1" ht="15" spans="1:7">
      <c r="A25" s="101">
        <v>1</v>
      </c>
      <c r="B25" s="101" t="s">
        <v>12</v>
      </c>
      <c r="C25" s="102" t="s">
        <v>75</v>
      </c>
      <c r="D25" s="103">
        <v>46595</v>
      </c>
      <c r="E25" s="104">
        <f>(D25*0.76)-7000</f>
        <v>28412.2</v>
      </c>
      <c r="F25" s="101" t="s">
        <v>14</v>
      </c>
      <c r="G25" s="105">
        <f>E25*A25</f>
        <v>28412.2</v>
      </c>
    </row>
    <row r="26" customFormat="1" ht="15" spans="1:7">
      <c r="A26" s="106"/>
      <c r="B26" s="106"/>
      <c r="C26" s="107" t="s">
        <v>26</v>
      </c>
      <c r="D26" s="108"/>
      <c r="E26" s="109"/>
      <c r="F26" s="106"/>
      <c r="G26" s="110"/>
    </row>
    <row r="27" customFormat="1" ht="15.75" spans="1:7">
      <c r="A27" s="83"/>
      <c r="B27" s="83"/>
      <c r="C27" s="111" t="s">
        <v>76</v>
      </c>
      <c r="D27" s="82"/>
      <c r="E27" s="112"/>
      <c r="F27" s="83"/>
      <c r="G27" s="113"/>
    </row>
    <row r="28" customFormat="1" ht="15" spans="1:7">
      <c r="A28" s="33">
        <v>6</v>
      </c>
      <c r="B28" s="33" t="s">
        <v>12</v>
      </c>
      <c r="C28" s="70" t="s">
        <v>73</v>
      </c>
      <c r="D28" s="71">
        <v>42595</v>
      </c>
      <c r="E28" s="37">
        <f>(D28*0.76)-7000</f>
        <v>25372.2</v>
      </c>
      <c r="F28" s="33" t="s">
        <v>14</v>
      </c>
      <c r="G28" s="72">
        <f>E28*A28</f>
        <v>152233.2</v>
      </c>
    </row>
    <row r="29" customFormat="1" ht="15" spans="1:7">
      <c r="A29" s="39"/>
      <c r="B29" s="39"/>
      <c r="C29" s="73" t="s">
        <v>26</v>
      </c>
      <c r="D29" s="74"/>
      <c r="E29" s="43"/>
      <c r="F29" s="39"/>
      <c r="G29" s="75"/>
    </row>
    <row r="30" customFormat="1" ht="15.75" spans="1:7">
      <c r="A30" s="14"/>
      <c r="B30" s="14"/>
      <c r="C30" s="76" t="s">
        <v>74</v>
      </c>
      <c r="D30" s="13"/>
      <c r="E30" s="48"/>
      <c r="F30" s="14"/>
      <c r="G30" s="77"/>
    </row>
    <row r="31" s="23" customFormat="1" ht="17.25" spans="1:7">
      <c r="A31" s="56" t="s">
        <v>20</v>
      </c>
      <c r="B31" s="57"/>
      <c r="C31" s="57"/>
      <c r="D31" s="58"/>
      <c r="E31" s="59"/>
      <c r="F31" s="60" t="s">
        <v>14</v>
      </c>
      <c r="G31" s="61">
        <f>SUM(G19:G30)</f>
        <v>410866.4</v>
      </c>
    </row>
    <row r="32" s="23" customFormat="1" ht="15" spans="1:7">
      <c r="A32" s="78" t="s">
        <v>21</v>
      </c>
      <c r="B32" s="79"/>
      <c r="C32" s="80"/>
      <c r="D32" s="81"/>
      <c r="E32" s="82"/>
      <c r="F32" s="83" t="s">
        <v>14</v>
      </c>
      <c r="G32" s="84">
        <v>242660</v>
      </c>
    </row>
    <row r="33" ht="15" spans="1:7">
      <c r="A33" s="4" t="s">
        <v>22</v>
      </c>
      <c r="B33" s="16"/>
      <c r="C33" s="16"/>
      <c r="D33" s="5"/>
      <c r="E33" s="6"/>
      <c r="F33" s="17" t="s">
        <v>14</v>
      </c>
      <c r="G33" s="8">
        <v>600</v>
      </c>
    </row>
    <row r="34" ht="17.25" spans="1:7">
      <c r="A34" s="56" t="s">
        <v>23</v>
      </c>
      <c r="B34" s="57"/>
      <c r="C34" s="57"/>
      <c r="D34" s="58"/>
      <c r="E34" s="59"/>
      <c r="F34" s="85" t="s">
        <v>14</v>
      </c>
      <c r="G34" s="86">
        <f>SUM(G31:G33)</f>
        <v>654126.4</v>
      </c>
    </row>
    <row r="35" ht="16.5" spans="1:7">
      <c r="A35" s="87"/>
      <c r="B35" s="87"/>
      <c r="C35" s="87"/>
      <c r="D35" s="87"/>
      <c r="E35" s="87"/>
      <c r="F35" s="88"/>
      <c r="G35" s="89"/>
    </row>
    <row r="36" spans="1:1">
      <c r="A36" s="1" t="s">
        <v>30</v>
      </c>
    </row>
    <row r="37" spans="2:2">
      <c r="B37" s="1" t="s">
        <v>31</v>
      </c>
    </row>
    <row r="39" spans="1:1">
      <c r="A39" s="1" t="s">
        <v>32</v>
      </c>
    </row>
    <row r="40" s="2" customFormat="1" spans="2:2">
      <c r="B40" s="1" t="s">
        <v>33</v>
      </c>
    </row>
    <row r="41" s="2" customFormat="1"/>
    <row r="42" spans="1:1">
      <c r="A42" s="1" t="s">
        <v>34</v>
      </c>
    </row>
    <row r="43" spans="2:2">
      <c r="B43" s="1" t="s">
        <v>35</v>
      </c>
    </row>
    <row r="44" spans="2:2">
      <c r="B44" s="24"/>
    </row>
    <row r="45" spans="2:2">
      <c r="B45" s="1" t="s">
        <v>38</v>
      </c>
    </row>
    <row r="47" spans="2:2">
      <c r="B47" s="1" t="s">
        <v>39</v>
      </c>
    </row>
    <row r="50" spans="2:2">
      <c r="B50" s="1" t="s">
        <v>470</v>
      </c>
    </row>
    <row r="52" spans="2:2">
      <c r="B52" s="24"/>
    </row>
    <row r="54" spans="1:1">
      <c r="A54" s="1" t="s">
        <v>40</v>
      </c>
    </row>
    <row r="57" spans="1:1">
      <c r="A57" s="1" t="s">
        <v>41</v>
      </c>
    </row>
    <row r="58" spans="1:1">
      <c r="A58" s="1" t="s">
        <v>42</v>
      </c>
    </row>
    <row r="61" spans="1:4">
      <c r="A61" s="1" t="s">
        <v>43</v>
      </c>
      <c r="D61" s="1" t="s">
        <v>44</v>
      </c>
    </row>
    <row r="64" spans="1:4">
      <c r="A64" s="1" t="s">
        <v>45</v>
      </c>
      <c r="D64" s="1" t="s">
        <v>46</v>
      </c>
    </row>
    <row r="65" spans="1:4">
      <c r="A65" s="1" t="s">
        <v>47</v>
      </c>
      <c r="D65" s="1" t="s">
        <v>48</v>
      </c>
    </row>
    <row r="70" spans="1:5">
      <c r="A70" s="1" t="s">
        <v>473</v>
      </c>
      <c r="D70" s="1" t="s">
        <v>50</v>
      </c>
      <c r="E70" s="1" t="s">
        <v>51</v>
      </c>
    </row>
    <row r="71" spans="1:5">
      <c r="A71" s="1" t="s">
        <v>303</v>
      </c>
      <c r="E71" s="1" t="s">
        <v>53</v>
      </c>
    </row>
  </sheetData>
  <mergeCells count="28">
    <mergeCell ref="A4:B4"/>
    <mergeCell ref="A31:E31"/>
    <mergeCell ref="A33:E33"/>
    <mergeCell ref="A34:E34"/>
    <mergeCell ref="A19:A21"/>
    <mergeCell ref="A22:A24"/>
    <mergeCell ref="A25:A27"/>
    <mergeCell ref="A28:A30"/>
    <mergeCell ref="B19:B21"/>
    <mergeCell ref="B22:B24"/>
    <mergeCell ref="B25:B27"/>
    <mergeCell ref="B28:B30"/>
    <mergeCell ref="D19:D21"/>
    <mergeCell ref="D22:D24"/>
    <mergeCell ref="D25:D27"/>
    <mergeCell ref="D28:D30"/>
    <mergeCell ref="E19:E21"/>
    <mergeCell ref="E22:E24"/>
    <mergeCell ref="E25:E27"/>
    <mergeCell ref="E28:E30"/>
    <mergeCell ref="F19:F21"/>
    <mergeCell ref="F22:F24"/>
    <mergeCell ref="F25:F27"/>
    <mergeCell ref="F28:F30"/>
    <mergeCell ref="G19:G21"/>
    <mergeCell ref="G22:G24"/>
    <mergeCell ref="G25:G27"/>
    <mergeCell ref="G28:G30"/>
  </mergeCells>
  <pageMargins left="0.432638888888889" right="0.17" top="0.84" bottom="0.590277777777778" header="0.511805555555556" footer="0.196527777777778"/>
  <pageSetup paperSize="1" scale="68" orientation="portrait" horizontalDpi="120" verticalDpi="72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topLeftCell="A10" workbookViewId="0">
      <selection activeCell="C55" sqref="C55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8.1047619047619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3.4380952380952" style="1" customWidth="1"/>
    <col min="8" max="16384" width="9.1047619047619" style="1"/>
  </cols>
  <sheetData>
    <row r="4" spans="1:2">
      <c r="A4" s="26">
        <v>45708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439</v>
      </c>
    </row>
    <row r="8" spans="1:1">
      <c r="A8" s="1" t="s">
        <v>440</v>
      </c>
    </row>
    <row r="11" spans="1:1">
      <c r="A11" s="1" t="s">
        <v>1</v>
      </c>
    </row>
    <row r="13" spans="2:2">
      <c r="B13" s="1" t="s">
        <v>2</v>
      </c>
    </row>
    <row r="14" spans="2:2">
      <c r="B14" s="1" t="s">
        <v>3</v>
      </c>
    </row>
    <row r="16" spans="1:1">
      <c r="A16" s="1" t="s">
        <v>56</v>
      </c>
    </row>
    <row r="17" ht="15" spans="3:3">
      <c r="C17" s="24" t="s">
        <v>24</v>
      </c>
    </row>
    <row r="18" ht="25.5" customHeight="1" spans="1:7">
      <c r="A18" s="66" t="s">
        <v>6</v>
      </c>
      <c r="B18" s="66" t="s">
        <v>7</v>
      </c>
      <c r="C18" s="66" t="s">
        <v>8</v>
      </c>
      <c r="D18" s="66" t="s">
        <v>9</v>
      </c>
      <c r="E18" s="67" t="s">
        <v>10</v>
      </c>
      <c r="F18" s="68"/>
      <c r="G18" s="69" t="s">
        <v>11</v>
      </c>
    </row>
    <row r="19" customFormat="1" ht="15" spans="1:7">
      <c r="A19" s="33">
        <v>3</v>
      </c>
      <c r="B19" s="33" t="s">
        <v>12</v>
      </c>
      <c r="C19" s="70" t="s">
        <v>309</v>
      </c>
      <c r="D19" s="71">
        <v>76595</v>
      </c>
      <c r="E19" s="37">
        <f>(D19*0.76)-7000</f>
        <v>51212.2</v>
      </c>
      <c r="F19" s="33" t="s">
        <v>14</v>
      </c>
      <c r="G19" s="72">
        <f>E19*A19</f>
        <v>153636.6</v>
      </c>
    </row>
    <row r="20" customFormat="1" ht="15" spans="1:7">
      <c r="A20" s="39"/>
      <c r="B20" s="39"/>
      <c r="C20" s="73" t="s">
        <v>26</v>
      </c>
      <c r="D20" s="74"/>
      <c r="E20" s="43"/>
      <c r="F20" s="39"/>
      <c r="G20" s="75"/>
    </row>
    <row r="21" customFormat="1" ht="15.75" spans="1:7">
      <c r="A21" s="14"/>
      <c r="B21" s="14"/>
      <c r="C21" s="76" t="s">
        <v>310</v>
      </c>
      <c r="D21" s="13"/>
      <c r="E21" s="48"/>
      <c r="F21" s="14"/>
      <c r="G21" s="77"/>
    </row>
    <row r="22" customFormat="1" ht="15" spans="1:7">
      <c r="A22" s="33">
        <v>2</v>
      </c>
      <c r="B22" s="33" t="s">
        <v>12</v>
      </c>
      <c r="C22" s="70" t="s">
        <v>13</v>
      </c>
      <c r="D22" s="71">
        <v>41995</v>
      </c>
      <c r="E22" s="37">
        <f>(D22*0.76)-4000</f>
        <v>27916.2</v>
      </c>
      <c r="F22" s="33" t="s">
        <v>14</v>
      </c>
      <c r="G22" s="72">
        <f>E22*A22</f>
        <v>55832.4</v>
      </c>
    </row>
    <row r="23" customFormat="1" ht="15" spans="1:7">
      <c r="A23" s="39"/>
      <c r="B23" s="39"/>
      <c r="C23" s="73" t="s">
        <v>15</v>
      </c>
      <c r="D23" s="74"/>
      <c r="E23" s="43"/>
      <c r="F23" s="39"/>
      <c r="G23" s="75"/>
    </row>
    <row r="24" customFormat="1" ht="15.75" spans="1:7">
      <c r="A24" s="14"/>
      <c r="B24" s="14"/>
      <c r="C24" s="76" t="s">
        <v>16</v>
      </c>
      <c r="D24" s="13"/>
      <c r="E24" s="48"/>
      <c r="F24" s="14"/>
      <c r="G24" s="77"/>
    </row>
    <row r="25" customFormat="1" ht="15" spans="1:7">
      <c r="A25" s="33">
        <v>1</v>
      </c>
      <c r="B25" s="33" t="s">
        <v>12</v>
      </c>
      <c r="C25" s="70" t="s">
        <v>70</v>
      </c>
      <c r="D25" s="71">
        <v>32995</v>
      </c>
      <c r="E25" s="37">
        <f>(D25*0.76)-4000</f>
        <v>21076.2</v>
      </c>
      <c r="F25" s="33" t="s">
        <v>14</v>
      </c>
      <c r="G25" s="72">
        <f>E25*A25</f>
        <v>21076.2</v>
      </c>
    </row>
    <row r="26" customFormat="1" ht="15" spans="1:7">
      <c r="A26" s="39"/>
      <c r="B26" s="39"/>
      <c r="C26" s="73" t="s">
        <v>15</v>
      </c>
      <c r="D26" s="74"/>
      <c r="E26" s="43"/>
      <c r="F26" s="39"/>
      <c r="G26" s="75"/>
    </row>
    <row r="27" customFormat="1" ht="15.75" spans="1:7">
      <c r="A27" s="14"/>
      <c r="B27" s="14"/>
      <c r="C27" s="76" t="s">
        <v>71</v>
      </c>
      <c r="D27" s="13"/>
      <c r="E27" s="48"/>
      <c r="F27" s="14"/>
      <c r="G27" s="77"/>
    </row>
    <row r="28" customFormat="1" ht="15" spans="1:7">
      <c r="A28" s="33">
        <v>6</v>
      </c>
      <c r="B28" s="33" t="s">
        <v>12</v>
      </c>
      <c r="C28" s="70" t="s">
        <v>68</v>
      </c>
      <c r="D28" s="71">
        <v>29995</v>
      </c>
      <c r="E28" s="37">
        <f>(D28*0.76)-4000</f>
        <v>18796.2</v>
      </c>
      <c r="F28" s="33" t="s">
        <v>14</v>
      </c>
      <c r="G28" s="72">
        <f>E28*A28</f>
        <v>112777.2</v>
      </c>
    </row>
    <row r="29" customFormat="1" ht="15" spans="1:7">
      <c r="A29" s="39"/>
      <c r="B29" s="39"/>
      <c r="C29" s="73" t="s">
        <v>15</v>
      </c>
      <c r="D29" s="74"/>
      <c r="E29" s="43"/>
      <c r="F29" s="39"/>
      <c r="G29" s="75"/>
    </row>
    <row r="30" customFormat="1" ht="15.75" spans="1:7">
      <c r="A30" s="14"/>
      <c r="B30" s="14"/>
      <c r="C30" s="76" t="s">
        <v>69</v>
      </c>
      <c r="D30" s="13"/>
      <c r="E30" s="48"/>
      <c r="F30" s="14"/>
      <c r="G30" s="77"/>
    </row>
    <row r="31" s="23" customFormat="1" ht="17.25" spans="1:7">
      <c r="A31" s="56" t="s">
        <v>20</v>
      </c>
      <c r="B31" s="57"/>
      <c r="C31" s="57"/>
      <c r="D31" s="58"/>
      <c r="E31" s="59"/>
      <c r="F31" s="60" t="s">
        <v>14</v>
      </c>
      <c r="G31" s="61">
        <f>SUM(G19:G30)</f>
        <v>343322.4</v>
      </c>
    </row>
    <row r="32" s="23" customFormat="1" ht="15" spans="1:7">
      <c r="A32" s="78" t="s">
        <v>21</v>
      </c>
      <c r="B32" s="79"/>
      <c r="C32" s="80"/>
      <c r="D32" s="81"/>
      <c r="E32" s="82"/>
      <c r="F32" s="83" t="s">
        <v>14</v>
      </c>
      <c r="G32" s="84">
        <v>242660</v>
      </c>
    </row>
    <row r="33" ht="15" spans="1:7">
      <c r="A33" s="4" t="s">
        <v>22</v>
      </c>
      <c r="B33" s="16"/>
      <c r="C33" s="16"/>
      <c r="D33" s="5"/>
      <c r="E33" s="6"/>
      <c r="F33" s="17" t="s">
        <v>14</v>
      </c>
      <c r="G33" s="8">
        <v>600</v>
      </c>
    </row>
    <row r="34" ht="17.25" spans="1:7">
      <c r="A34" s="56" t="s">
        <v>23</v>
      </c>
      <c r="B34" s="57"/>
      <c r="C34" s="57"/>
      <c r="D34" s="58"/>
      <c r="E34" s="59"/>
      <c r="F34" s="85" t="s">
        <v>14</v>
      </c>
      <c r="G34" s="86">
        <f>SUM(G31:G33)</f>
        <v>586582.4</v>
      </c>
    </row>
    <row r="35" ht="16.5" spans="1:7">
      <c r="A35" s="87"/>
      <c r="B35" s="87"/>
      <c r="C35" s="87"/>
      <c r="D35" s="87"/>
      <c r="E35" s="87"/>
      <c r="F35" s="88"/>
      <c r="G35" s="89"/>
    </row>
    <row r="36" spans="1:1">
      <c r="A36" s="1" t="s">
        <v>30</v>
      </c>
    </row>
    <row r="37" spans="2:2">
      <c r="B37" s="1" t="s">
        <v>31</v>
      </c>
    </row>
    <row r="39" spans="1:1">
      <c r="A39" s="1" t="s">
        <v>32</v>
      </c>
    </row>
    <row r="40" s="2" customFormat="1" spans="2:2">
      <c r="B40" s="1" t="s">
        <v>33</v>
      </c>
    </row>
    <row r="41" s="2" customFormat="1"/>
    <row r="42" spans="1:1">
      <c r="A42" s="1" t="s">
        <v>34</v>
      </c>
    </row>
    <row r="43" spans="2:2">
      <c r="B43" s="1" t="s">
        <v>35</v>
      </c>
    </row>
    <row r="44" spans="2:2">
      <c r="B44" s="24"/>
    </row>
    <row r="45" spans="2:2">
      <c r="B45" s="1" t="s">
        <v>38</v>
      </c>
    </row>
    <row r="47" spans="2:2">
      <c r="B47" s="1" t="s">
        <v>39</v>
      </c>
    </row>
    <row r="50" spans="2:2">
      <c r="B50" s="1" t="s">
        <v>470</v>
      </c>
    </row>
    <row r="52" spans="2:2">
      <c r="B52" s="24"/>
    </row>
    <row r="54" spans="1:1">
      <c r="A54" s="1" t="s">
        <v>40</v>
      </c>
    </row>
    <row r="57" spans="1:1">
      <c r="A57" s="1" t="s">
        <v>41</v>
      </c>
    </row>
    <row r="58" spans="1:1">
      <c r="A58" s="1" t="s">
        <v>42</v>
      </c>
    </row>
    <row r="61" spans="1:4">
      <c r="A61" s="1" t="s">
        <v>43</v>
      </c>
      <c r="D61" s="1" t="s">
        <v>44</v>
      </c>
    </row>
    <row r="64" spans="1:4">
      <c r="A64" s="1" t="s">
        <v>45</v>
      </c>
      <c r="D64" s="1" t="s">
        <v>46</v>
      </c>
    </row>
    <row r="65" spans="1:4">
      <c r="A65" s="1" t="s">
        <v>47</v>
      </c>
      <c r="D65" s="1" t="s">
        <v>48</v>
      </c>
    </row>
    <row r="70" spans="1:5">
      <c r="A70" s="1" t="s">
        <v>473</v>
      </c>
      <c r="D70" s="1" t="s">
        <v>50</v>
      </c>
      <c r="E70" s="1" t="s">
        <v>51</v>
      </c>
    </row>
    <row r="71" spans="1:5">
      <c r="A71" s="1" t="s">
        <v>472</v>
      </c>
      <c r="E71" s="1" t="s">
        <v>53</v>
      </c>
    </row>
  </sheetData>
  <mergeCells count="28">
    <mergeCell ref="A4:B4"/>
    <mergeCell ref="A31:E31"/>
    <mergeCell ref="A33:E33"/>
    <mergeCell ref="A34:E34"/>
    <mergeCell ref="A19:A21"/>
    <mergeCell ref="A22:A24"/>
    <mergeCell ref="A25:A27"/>
    <mergeCell ref="A28:A30"/>
    <mergeCell ref="B19:B21"/>
    <mergeCell ref="B22:B24"/>
    <mergeCell ref="B25:B27"/>
    <mergeCell ref="B28:B30"/>
    <mergeCell ref="D19:D21"/>
    <mergeCell ref="D22:D24"/>
    <mergeCell ref="D25:D27"/>
    <mergeCell ref="D28:D30"/>
    <mergeCell ref="E19:E21"/>
    <mergeCell ref="E22:E24"/>
    <mergeCell ref="E25:E27"/>
    <mergeCell ref="E28:E30"/>
    <mergeCell ref="F19:F21"/>
    <mergeCell ref="F22:F24"/>
    <mergeCell ref="F25:F27"/>
    <mergeCell ref="F28:F30"/>
    <mergeCell ref="G19:G21"/>
    <mergeCell ref="G22:G24"/>
    <mergeCell ref="G25:G27"/>
    <mergeCell ref="G28:G30"/>
  </mergeCells>
  <pageMargins left="0.432638888888889" right="0.17" top="0.84" bottom="0.590277777777778" header="0.511805555555556" footer="0.196527777777778"/>
  <pageSetup paperSize="1" scale="68" orientation="portrait" horizontalDpi="120" verticalDpi="72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8"/>
  <sheetViews>
    <sheetView tabSelected="1" topLeftCell="A6" workbookViewId="0">
      <selection activeCell="L26" sqref="L26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8.1047619047619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4.1428571428571" style="1" customWidth="1"/>
    <col min="8" max="16384" width="9.1047619047619" style="1"/>
  </cols>
  <sheetData>
    <row r="4" spans="1:2">
      <c r="A4" s="26">
        <v>45713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474</v>
      </c>
    </row>
    <row r="8" spans="1:1">
      <c r="A8" s="1" t="s">
        <v>475</v>
      </c>
    </row>
    <row r="9" spans="1:1">
      <c r="A9" s="1" t="s">
        <v>476</v>
      </c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7" spans="1:1">
      <c r="A17" s="1" t="s">
        <v>56</v>
      </c>
    </row>
    <row r="18" ht="15" spans="3:3">
      <c r="C18" s="24"/>
    </row>
    <row r="19" ht="25.5" customHeight="1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customFormat="1" ht="15" spans="1:7">
      <c r="A20" s="33">
        <v>1</v>
      </c>
      <c r="B20" s="33" t="s">
        <v>12</v>
      </c>
      <c r="C20" s="70" t="s">
        <v>123</v>
      </c>
      <c r="D20" s="71">
        <v>173995</v>
      </c>
      <c r="E20" s="37">
        <f>(D20*0.76)-8000</f>
        <v>124236.2</v>
      </c>
      <c r="F20" s="33" t="s">
        <v>14</v>
      </c>
      <c r="G20" s="72">
        <f>E20*A20</f>
        <v>124236.2</v>
      </c>
    </row>
    <row r="21" customFormat="1" ht="15" spans="1:7">
      <c r="A21" s="39"/>
      <c r="B21" s="39"/>
      <c r="C21" s="73" t="s">
        <v>110</v>
      </c>
      <c r="D21" s="74"/>
      <c r="E21" s="43"/>
      <c r="F21" s="39"/>
      <c r="G21" s="75"/>
    </row>
    <row r="22" customFormat="1" ht="15.75" spans="1:7">
      <c r="A22" s="14"/>
      <c r="B22" s="14"/>
      <c r="C22" s="76" t="s">
        <v>124</v>
      </c>
      <c r="D22" s="13"/>
      <c r="E22" s="48"/>
      <c r="F22" s="14"/>
      <c r="G22" s="77"/>
    </row>
    <row r="23" customFormat="1" ht="15" spans="1:7">
      <c r="A23" s="33">
        <v>3</v>
      </c>
      <c r="B23" s="33" t="s">
        <v>12</v>
      </c>
      <c r="C23" s="70" t="s">
        <v>281</v>
      </c>
      <c r="D23" s="71">
        <v>113195</v>
      </c>
      <c r="E23" s="37">
        <f>(D23*0.76)-7000</f>
        <v>79028.2</v>
      </c>
      <c r="F23" s="33" t="s">
        <v>14</v>
      </c>
      <c r="G23" s="72">
        <f>E23*A23</f>
        <v>237084.6</v>
      </c>
    </row>
    <row r="24" customFormat="1" ht="15" spans="1:7">
      <c r="A24" s="39"/>
      <c r="B24" s="39"/>
      <c r="C24" s="73" t="s">
        <v>110</v>
      </c>
      <c r="D24" s="74"/>
      <c r="E24" s="43"/>
      <c r="F24" s="39"/>
      <c r="G24" s="75"/>
    </row>
    <row r="25" customFormat="1" ht="15.75" spans="1:7">
      <c r="A25" s="14"/>
      <c r="B25" s="14"/>
      <c r="C25" s="76" t="s">
        <v>282</v>
      </c>
      <c r="D25" s="13"/>
      <c r="E25" s="48"/>
      <c r="F25" s="14"/>
      <c r="G25" s="77"/>
    </row>
    <row r="26" customFormat="1" ht="15" spans="1:7">
      <c r="A26" s="33">
        <v>3</v>
      </c>
      <c r="B26" s="33" t="s">
        <v>12</v>
      </c>
      <c r="C26" s="70" t="s">
        <v>70</v>
      </c>
      <c r="D26" s="71">
        <v>32995</v>
      </c>
      <c r="E26" s="37">
        <f>(D26*0.76)-4000</f>
        <v>21076.2</v>
      </c>
      <c r="F26" s="33" t="s">
        <v>14</v>
      </c>
      <c r="G26" s="72">
        <f>E26*A26</f>
        <v>63228.6</v>
      </c>
    </row>
    <row r="27" customFormat="1" ht="15" spans="1:7">
      <c r="A27" s="39"/>
      <c r="B27" s="39"/>
      <c r="C27" s="73" t="s">
        <v>15</v>
      </c>
      <c r="D27" s="74"/>
      <c r="E27" s="43"/>
      <c r="F27" s="39"/>
      <c r="G27" s="75"/>
    </row>
    <row r="28" customFormat="1" ht="15.75" spans="1:7">
      <c r="A28" s="14"/>
      <c r="B28" s="14"/>
      <c r="C28" s="76" t="s">
        <v>71</v>
      </c>
      <c r="D28" s="13"/>
      <c r="E28" s="48"/>
      <c r="F28" s="14"/>
      <c r="G28" s="77"/>
    </row>
    <row r="29" customFormat="1" ht="15" spans="1:7">
      <c r="A29" s="33">
        <v>1</v>
      </c>
      <c r="B29" s="33" t="s">
        <v>12</v>
      </c>
      <c r="C29" s="70" t="s">
        <v>68</v>
      </c>
      <c r="D29" s="71">
        <v>29995</v>
      </c>
      <c r="E29" s="37">
        <f>(D29*0.76)-4000</f>
        <v>18796.2</v>
      </c>
      <c r="F29" s="33" t="s">
        <v>14</v>
      </c>
      <c r="G29" s="72">
        <f>E29*A29</f>
        <v>18796.2</v>
      </c>
    </row>
    <row r="30" customFormat="1" ht="15" spans="1:7">
      <c r="A30" s="39"/>
      <c r="B30" s="39"/>
      <c r="C30" s="73" t="s">
        <v>15</v>
      </c>
      <c r="D30" s="74"/>
      <c r="E30" s="43"/>
      <c r="F30" s="39"/>
      <c r="G30" s="75"/>
    </row>
    <row r="31" customFormat="1" ht="15.75" spans="1:7">
      <c r="A31" s="14"/>
      <c r="B31" s="14"/>
      <c r="C31" s="76" t="s">
        <v>69</v>
      </c>
      <c r="D31" s="13"/>
      <c r="E31" s="48"/>
      <c r="F31" s="14"/>
      <c r="G31" s="77"/>
    </row>
    <row r="32" ht="15" spans="1:7">
      <c r="A32" s="4" t="s">
        <v>22</v>
      </c>
      <c r="B32" s="16"/>
      <c r="C32" s="16"/>
      <c r="D32" s="5"/>
      <c r="E32" s="6"/>
      <c r="F32" s="17" t="s">
        <v>14</v>
      </c>
      <c r="G32" s="8">
        <v>1000</v>
      </c>
    </row>
    <row r="33" ht="17.25" spans="1:7">
      <c r="A33" s="95" t="s">
        <v>20</v>
      </c>
      <c r="B33" s="96"/>
      <c r="C33" s="96"/>
      <c r="D33" s="97"/>
      <c r="E33" s="98"/>
      <c r="F33" s="85" t="s">
        <v>14</v>
      </c>
      <c r="G33" s="86">
        <f>SUM(G20:G32)</f>
        <v>444345.6</v>
      </c>
    </row>
    <row r="34" ht="16.5" spans="1:7">
      <c r="A34" s="87"/>
      <c r="B34" s="87"/>
      <c r="C34" s="87"/>
      <c r="D34" s="87"/>
      <c r="E34" s="87"/>
      <c r="F34" s="88"/>
      <c r="G34" s="89"/>
    </row>
    <row r="35" spans="1:1">
      <c r="A35" s="1" t="s">
        <v>30</v>
      </c>
    </row>
    <row r="36" spans="2:2">
      <c r="B36" s="1" t="s">
        <v>31</v>
      </c>
    </row>
    <row r="38" s="1" customFormat="1" spans="1:1">
      <c r="A38" s="1" t="s">
        <v>57</v>
      </c>
    </row>
    <row r="39" s="2" customFormat="1" spans="1:2">
      <c r="A39" s="1"/>
      <c r="B39" s="20" t="s">
        <v>299</v>
      </c>
    </row>
    <row r="40" s="2" customFormat="1" spans="1:2">
      <c r="A40" s="1"/>
      <c r="B40" s="19" t="s">
        <v>285</v>
      </c>
    </row>
    <row r="41" s="2" customFormat="1" spans="1:2">
      <c r="A41" s="1"/>
      <c r="B41" s="19" t="s">
        <v>286</v>
      </c>
    </row>
    <row r="42" spans="2:2">
      <c r="B42" s="20" t="s">
        <v>215</v>
      </c>
    </row>
    <row r="43" spans="2:2">
      <c r="B43" s="21" t="s">
        <v>216</v>
      </c>
    </row>
    <row r="44" spans="2:2">
      <c r="B44" s="22" t="s">
        <v>217</v>
      </c>
    </row>
    <row r="46" spans="1:1">
      <c r="A46" s="1" t="s">
        <v>32</v>
      </c>
    </row>
    <row r="47" customFormat="1" ht="15" spans="1:2">
      <c r="A47" s="2"/>
      <c r="B47" s="1" t="s">
        <v>337</v>
      </c>
    </row>
    <row r="48" s="2" customFormat="1" spans="2:2">
      <c r="B48" s="1" t="s">
        <v>218</v>
      </c>
    </row>
    <row r="49" s="2" customFormat="1"/>
    <row r="50" spans="1:1">
      <c r="A50" s="1" t="s">
        <v>34</v>
      </c>
    </row>
    <row r="51" spans="2:2">
      <c r="B51" s="1" t="s">
        <v>35</v>
      </c>
    </row>
    <row r="52" spans="2:2">
      <c r="B52" s="24"/>
    </row>
    <row r="53" spans="2:2">
      <c r="B53" s="1" t="s">
        <v>38</v>
      </c>
    </row>
    <row r="55" spans="2:2">
      <c r="B55" s="1" t="s">
        <v>39</v>
      </c>
    </row>
    <row r="59" spans="2:2">
      <c r="B59" s="24"/>
    </row>
    <row r="61" spans="1:1">
      <c r="A61" s="1" t="s">
        <v>40</v>
      </c>
    </row>
    <row r="64" spans="1:1">
      <c r="A64" s="1" t="s">
        <v>41</v>
      </c>
    </row>
    <row r="65" spans="1:1">
      <c r="A65" s="1" t="s">
        <v>42</v>
      </c>
    </row>
    <row r="68" spans="1:4">
      <c r="A68" s="1" t="s">
        <v>43</v>
      </c>
      <c r="D68" s="1" t="s">
        <v>44</v>
      </c>
    </row>
    <row r="71" spans="1:4">
      <c r="A71" s="1" t="s">
        <v>45</v>
      </c>
      <c r="D71" s="1" t="s">
        <v>46</v>
      </c>
    </row>
    <row r="72" spans="1:4">
      <c r="A72" s="1" t="s">
        <v>47</v>
      </c>
      <c r="D72" s="1" t="s">
        <v>48</v>
      </c>
    </row>
    <row r="77" spans="1:5">
      <c r="A77" s="1" t="s">
        <v>477</v>
      </c>
      <c r="D77" s="1" t="s">
        <v>50</v>
      </c>
      <c r="E77" s="1" t="s">
        <v>51</v>
      </c>
    </row>
    <row r="78" spans="1:5">
      <c r="A78" s="1" t="s">
        <v>265</v>
      </c>
      <c r="E78" s="1" t="s">
        <v>53</v>
      </c>
    </row>
  </sheetData>
  <mergeCells count="27">
    <mergeCell ref="A4:B4"/>
    <mergeCell ref="A32:E32"/>
    <mergeCell ref="A33:E33"/>
    <mergeCell ref="A20:A22"/>
    <mergeCell ref="A23:A25"/>
    <mergeCell ref="A26:A28"/>
    <mergeCell ref="A29:A31"/>
    <mergeCell ref="B20:B22"/>
    <mergeCell ref="B23:B25"/>
    <mergeCell ref="B26:B28"/>
    <mergeCell ref="B29:B31"/>
    <mergeCell ref="D20:D22"/>
    <mergeCell ref="D23:D25"/>
    <mergeCell ref="D26:D28"/>
    <mergeCell ref="D29:D31"/>
    <mergeCell ref="E20:E22"/>
    <mergeCell ref="E23:E25"/>
    <mergeCell ref="E26:E28"/>
    <mergeCell ref="E29:E31"/>
    <mergeCell ref="F20:F22"/>
    <mergeCell ref="F23:F25"/>
    <mergeCell ref="F26:F28"/>
    <mergeCell ref="F29:F31"/>
    <mergeCell ref="G20:G22"/>
    <mergeCell ref="G23:G25"/>
    <mergeCell ref="G26:G28"/>
    <mergeCell ref="G29:G31"/>
  </mergeCells>
  <pageMargins left="0.432638888888889" right="0.17" top="0.84" bottom="0.590277777777778" header="0.511805555555556" footer="0.196527777777778"/>
  <pageSetup paperSize="1" scale="62" orientation="portrait" horizontalDpi="120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21" workbookViewId="0">
      <selection activeCell="A73" sqref="A73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45692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136</v>
      </c>
      <c r="B7" s="26"/>
    </row>
    <row r="8" spans="1:2">
      <c r="A8" s="26" t="s">
        <v>137</v>
      </c>
      <c r="B8" s="26"/>
    </row>
    <row r="9" spans="1:2">
      <c r="A9" s="26" t="s">
        <v>138</v>
      </c>
      <c r="B9" s="26"/>
    </row>
    <row r="10" spans="1:2">
      <c r="A10" s="26"/>
      <c r="B10" s="26"/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56</v>
      </c>
    </row>
    <row r="19" ht="15" spans="3:3">
      <c r="C19" s="24" t="s">
        <v>5</v>
      </c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1</v>
      </c>
      <c r="B21" s="34" t="s">
        <v>12</v>
      </c>
      <c r="C21" s="35" t="s">
        <v>139</v>
      </c>
      <c r="D21" s="36">
        <v>28995</v>
      </c>
      <c r="E21" s="37">
        <f>(D21*0.78)-1300</f>
        <v>21316.1</v>
      </c>
      <c r="F21" s="33" t="s">
        <v>14</v>
      </c>
      <c r="G21" s="38">
        <f>E21*A21</f>
        <v>21316.1</v>
      </c>
    </row>
    <row r="22" spans="1:7">
      <c r="A22" s="39"/>
      <c r="B22" s="40"/>
      <c r="C22" s="41" t="s">
        <v>84</v>
      </c>
      <c r="D22" s="42"/>
      <c r="E22" s="43"/>
      <c r="F22" s="39"/>
      <c r="G22" s="44"/>
    </row>
    <row r="23" spans="1:7">
      <c r="A23" s="39"/>
      <c r="B23" s="40"/>
      <c r="C23" s="41" t="s">
        <v>140</v>
      </c>
      <c r="D23" s="42"/>
      <c r="E23" s="43"/>
      <c r="F23" s="39"/>
      <c r="G23" s="44"/>
    </row>
    <row r="24" ht="15" spans="1:7">
      <c r="A24" s="14"/>
      <c r="B24" s="45"/>
      <c r="C24" s="90" t="s">
        <v>141</v>
      </c>
      <c r="D24" s="47"/>
      <c r="E24" s="48"/>
      <c r="F24" s="14"/>
      <c r="G24" s="49"/>
    </row>
    <row r="25" s="2" customFormat="1" ht="15" spans="1:8">
      <c r="A25" s="4" t="s">
        <v>22</v>
      </c>
      <c r="B25" s="16"/>
      <c r="C25" s="16"/>
      <c r="D25" s="5"/>
      <c r="E25" s="6"/>
      <c r="F25" s="17" t="s">
        <v>14</v>
      </c>
      <c r="G25" s="8">
        <v>600</v>
      </c>
      <c r="H25" s="1"/>
    </row>
    <row r="26" ht="17.25" spans="1:7">
      <c r="A26" s="95" t="s">
        <v>20</v>
      </c>
      <c r="B26" s="96"/>
      <c r="C26" s="96"/>
      <c r="D26" s="97"/>
      <c r="E26" s="98"/>
      <c r="F26" s="99" t="s">
        <v>14</v>
      </c>
      <c r="G26" s="86">
        <f>SUM(G21:G25)</f>
        <v>21916.1</v>
      </c>
    </row>
    <row r="27" ht="16.5" spans="1:8">
      <c r="A27" s="87"/>
      <c r="B27" s="87"/>
      <c r="C27" s="87"/>
      <c r="D27" s="87"/>
      <c r="E27" s="87"/>
      <c r="F27" s="117"/>
      <c r="G27" s="89"/>
      <c r="H27" s="2"/>
    </row>
    <row r="28" ht="15" spans="3:3">
      <c r="C28" s="24" t="s">
        <v>24</v>
      </c>
    </row>
    <row r="29" ht="25.5" customHeight="1" spans="1:7">
      <c r="A29" s="66" t="s">
        <v>6</v>
      </c>
      <c r="B29" s="66" t="s">
        <v>7</v>
      </c>
      <c r="C29" s="66" t="s">
        <v>8</v>
      </c>
      <c r="D29" s="66" t="s">
        <v>9</v>
      </c>
      <c r="E29" s="67" t="s">
        <v>10</v>
      </c>
      <c r="F29" s="68"/>
      <c r="G29" s="69" t="s">
        <v>11</v>
      </c>
    </row>
    <row r="30" spans="1:7">
      <c r="A30" s="33">
        <v>1</v>
      </c>
      <c r="B30" s="33" t="s">
        <v>12</v>
      </c>
      <c r="C30" s="35" t="s">
        <v>142</v>
      </c>
      <c r="D30" s="36">
        <v>24995</v>
      </c>
      <c r="E30" s="37">
        <f>(D30*0.78)-800</f>
        <v>18696.1</v>
      </c>
      <c r="F30" s="33" t="s">
        <v>14</v>
      </c>
      <c r="G30" s="38">
        <f>E30*A30</f>
        <v>18696.1</v>
      </c>
    </row>
    <row r="31" spans="1:7">
      <c r="A31" s="39"/>
      <c r="B31" s="39"/>
      <c r="C31" s="41" t="s">
        <v>92</v>
      </c>
      <c r="D31" s="42"/>
      <c r="E31" s="43"/>
      <c r="F31" s="39"/>
      <c r="G31" s="44"/>
    </row>
    <row r="32" spans="1:7">
      <c r="A32" s="39"/>
      <c r="B32" s="39"/>
      <c r="C32" s="41" t="s">
        <v>143</v>
      </c>
      <c r="D32" s="42"/>
      <c r="E32" s="43"/>
      <c r="F32" s="39"/>
      <c r="G32" s="44"/>
    </row>
    <row r="33" ht="15" spans="1:7">
      <c r="A33" s="14"/>
      <c r="B33" s="14"/>
      <c r="C33" s="90" t="s">
        <v>94</v>
      </c>
      <c r="D33" s="47"/>
      <c r="E33" s="48"/>
      <c r="F33" s="14"/>
      <c r="G33" s="49"/>
    </row>
    <row r="34" s="2" customFormat="1" ht="15" spans="1:8">
      <c r="A34" s="4" t="s">
        <v>22</v>
      </c>
      <c r="B34" s="16"/>
      <c r="C34" s="16"/>
      <c r="D34" s="5"/>
      <c r="E34" s="6"/>
      <c r="F34" s="17" t="s">
        <v>14</v>
      </c>
      <c r="G34" s="8">
        <v>600</v>
      </c>
      <c r="H34" s="1"/>
    </row>
    <row r="35" ht="17.25" spans="1:7">
      <c r="A35" s="95" t="s">
        <v>20</v>
      </c>
      <c r="B35" s="96"/>
      <c r="C35" s="96"/>
      <c r="D35" s="97"/>
      <c r="E35" s="98"/>
      <c r="F35" s="99" t="s">
        <v>14</v>
      </c>
      <c r="G35" s="86">
        <f>SUM(G30:G34)</f>
        <v>19296.1</v>
      </c>
    </row>
    <row r="36" ht="16.5" spans="1:8">
      <c r="A36" s="87"/>
      <c r="B36" s="87"/>
      <c r="C36" s="87"/>
      <c r="D36" s="87"/>
      <c r="E36" s="87"/>
      <c r="F36" s="117"/>
      <c r="G36" s="89"/>
      <c r="H36" s="2"/>
    </row>
    <row r="37" spans="1:8">
      <c r="A37" s="1" t="s">
        <v>30</v>
      </c>
      <c r="H37" s="2"/>
    </row>
    <row r="38" spans="2:8">
      <c r="B38" s="1" t="s">
        <v>31</v>
      </c>
      <c r="H38" s="2"/>
    </row>
    <row r="39" spans="8:8">
      <c r="H39" s="2"/>
    </row>
    <row r="40" spans="1:8">
      <c r="A40" s="1" t="s">
        <v>57</v>
      </c>
      <c r="H40" s="2"/>
    </row>
    <row r="41" spans="2:8">
      <c r="B41" s="1" t="s">
        <v>98</v>
      </c>
      <c r="H41" s="2"/>
    </row>
    <row r="42" spans="8:8">
      <c r="H42" s="2"/>
    </row>
    <row r="43" spans="1:1">
      <c r="A43" s="1" t="s">
        <v>32</v>
      </c>
    </row>
    <row r="44" s="2" customFormat="1" spans="2:8">
      <c r="B44" s="1" t="s">
        <v>99</v>
      </c>
      <c r="H44" s="1"/>
    </row>
    <row r="46" spans="1:1">
      <c r="A46" s="1" t="s">
        <v>34</v>
      </c>
    </row>
    <row r="47" spans="2:2">
      <c r="B47" s="1" t="s">
        <v>35</v>
      </c>
    </row>
    <row r="49" spans="2:2">
      <c r="B49" s="1" t="s">
        <v>38</v>
      </c>
    </row>
    <row r="51" spans="2:2">
      <c r="B51" s="1" t="s">
        <v>39</v>
      </c>
    </row>
    <row r="57" spans="1:1">
      <c r="A57" s="1" t="s">
        <v>40</v>
      </c>
    </row>
    <row r="60" spans="1:1">
      <c r="A60" s="1" t="s">
        <v>41</v>
      </c>
    </row>
    <row r="61" spans="1:1">
      <c r="A61" s="1" t="s">
        <v>42</v>
      </c>
    </row>
    <row r="64" spans="1:4">
      <c r="A64" s="1" t="s">
        <v>43</v>
      </c>
      <c r="D64" s="1" t="s">
        <v>44</v>
      </c>
    </row>
    <row r="67" spans="1:4">
      <c r="A67" s="1" t="s">
        <v>45</v>
      </c>
      <c r="D67" s="1" t="s">
        <v>46</v>
      </c>
    </row>
    <row r="68" spans="1:4">
      <c r="A68" s="1" t="s">
        <v>47</v>
      </c>
      <c r="D68" s="1" t="s">
        <v>48</v>
      </c>
    </row>
    <row r="73" spans="1:5">
      <c r="A73" s="1" t="s">
        <v>144</v>
      </c>
      <c r="D73" s="1" t="s">
        <v>50</v>
      </c>
      <c r="E73" s="1" t="s">
        <v>51</v>
      </c>
    </row>
    <row r="74" spans="1:5">
      <c r="A74" s="1" t="s">
        <v>145</v>
      </c>
      <c r="E74" s="1" t="s">
        <v>53</v>
      </c>
    </row>
  </sheetData>
  <mergeCells count="17">
    <mergeCell ref="A4:B4"/>
    <mergeCell ref="A25:E25"/>
    <mergeCell ref="A26:E26"/>
    <mergeCell ref="A34:E34"/>
    <mergeCell ref="A35:E35"/>
    <mergeCell ref="A21:A24"/>
    <mergeCell ref="A30:A33"/>
    <mergeCell ref="B21:B24"/>
    <mergeCell ref="B30:B33"/>
    <mergeCell ref="D21:D24"/>
    <mergeCell ref="D30:D33"/>
    <mergeCell ref="E21:E24"/>
    <mergeCell ref="E30:E33"/>
    <mergeCell ref="F21:F24"/>
    <mergeCell ref="F30:F33"/>
    <mergeCell ref="G21:G24"/>
    <mergeCell ref="G30:G33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topLeftCell="A44" workbookViewId="0">
      <selection activeCell="C54" sqref="C54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8.1047619047619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3.4380952380952" style="1" customWidth="1"/>
    <col min="8" max="16384" width="9.1047619047619" style="1"/>
  </cols>
  <sheetData>
    <row r="4" spans="1:2">
      <c r="A4" s="26">
        <v>45713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478</v>
      </c>
    </row>
    <row r="8" spans="1:1">
      <c r="A8" s="1" t="s">
        <v>147</v>
      </c>
    </row>
    <row r="11" spans="1:1">
      <c r="A11" s="1" t="s">
        <v>1</v>
      </c>
    </row>
    <row r="13" spans="2:2">
      <c r="B13" s="1" t="s">
        <v>2</v>
      </c>
    </row>
    <row r="14" spans="2:2">
      <c r="B14" s="1" t="s">
        <v>3</v>
      </c>
    </row>
    <row r="16" spans="1:1">
      <c r="A16" s="1" t="s">
        <v>56</v>
      </c>
    </row>
    <row r="17" ht="15" spans="3:3">
      <c r="C17" s="24"/>
    </row>
    <row r="18" ht="25.5" customHeight="1" spans="1:7">
      <c r="A18" s="66" t="s">
        <v>6</v>
      </c>
      <c r="B18" s="66" t="s">
        <v>7</v>
      </c>
      <c r="C18" s="66" t="s">
        <v>8</v>
      </c>
      <c r="D18" s="66" t="s">
        <v>9</v>
      </c>
      <c r="E18" s="67" t="s">
        <v>10</v>
      </c>
      <c r="F18" s="68"/>
      <c r="G18" s="69" t="s">
        <v>11</v>
      </c>
    </row>
    <row r="19" customFormat="1" ht="15" spans="1:7">
      <c r="A19" s="33">
        <v>1</v>
      </c>
      <c r="B19" s="33" t="s">
        <v>12</v>
      </c>
      <c r="C19" s="70" t="s">
        <v>68</v>
      </c>
      <c r="D19" s="71">
        <v>29995</v>
      </c>
      <c r="E19" s="37">
        <f>(D19*0.76)-4000</f>
        <v>18796.2</v>
      </c>
      <c r="F19" s="33" t="s">
        <v>14</v>
      </c>
      <c r="G19" s="72">
        <f>E19*A19</f>
        <v>18796.2</v>
      </c>
    </row>
    <row r="20" customFormat="1" ht="15" spans="1:7">
      <c r="A20" s="39"/>
      <c r="B20" s="39"/>
      <c r="C20" s="73" t="s">
        <v>15</v>
      </c>
      <c r="D20" s="74"/>
      <c r="E20" s="43"/>
      <c r="F20" s="39"/>
      <c r="G20" s="75"/>
    </row>
    <row r="21" customFormat="1" ht="15.75" spans="1:7">
      <c r="A21" s="14"/>
      <c r="B21" s="14"/>
      <c r="C21" s="76" t="s">
        <v>69</v>
      </c>
      <c r="D21" s="13"/>
      <c r="E21" s="48"/>
      <c r="F21" s="14"/>
      <c r="G21" s="77"/>
    </row>
    <row r="22" customFormat="1" ht="15" spans="1:7">
      <c r="A22" s="33">
        <v>1</v>
      </c>
      <c r="B22" s="33" t="s">
        <v>12</v>
      </c>
      <c r="C22" s="70" t="s">
        <v>70</v>
      </c>
      <c r="D22" s="71">
        <v>32995</v>
      </c>
      <c r="E22" s="37">
        <f>(D22*0.76)-4000</f>
        <v>21076.2</v>
      </c>
      <c r="F22" s="33" t="s">
        <v>14</v>
      </c>
      <c r="G22" s="72">
        <f>E22*A22</f>
        <v>21076.2</v>
      </c>
    </row>
    <row r="23" customFormat="1" ht="15" spans="1:7">
      <c r="A23" s="39"/>
      <c r="B23" s="39"/>
      <c r="C23" s="73" t="s">
        <v>15</v>
      </c>
      <c r="D23" s="74"/>
      <c r="E23" s="43"/>
      <c r="F23" s="39"/>
      <c r="G23" s="75"/>
    </row>
    <row r="24" customFormat="1" ht="15.75" spans="1:7">
      <c r="A24" s="14"/>
      <c r="B24" s="14"/>
      <c r="C24" s="76" t="s">
        <v>71</v>
      </c>
      <c r="D24" s="13"/>
      <c r="E24" s="48"/>
      <c r="F24" s="14"/>
      <c r="G24" s="77"/>
    </row>
    <row r="25" ht="15" spans="1:7">
      <c r="A25" s="4" t="s">
        <v>22</v>
      </c>
      <c r="B25" s="16"/>
      <c r="C25" s="16"/>
      <c r="D25" s="5"/>
      <c r="E25" s="6"/>
      <c r="F25" s="17" t="s">
        <v>14</v>
      </c>
      <c r="G25" s="8">
        <v>1000</v>
      </c>
    </row>
    <row r="26" ht="17.25" spans="1:7">
      <c r="A26" s="95" t="s">
        <v>20</v>
      </c>
      <c r="B26" s="96"/>
      <c r="C26" s="96"/>
      <c r="D26" s="97"/>
      <c r="E26" s="98"/>
      <c r="F26" s="85" t="s">
        <v>14</v>
      </c>
      <c r="G26" s="86">
        <f>SUM(G19:G25)</f>
        <v>40872.4</v>
      </c>
    </row>
    <row r="27" ht="16.5" spans="1:7">
      <c r="A27" s="87"/>
      <c r="B27" s="87"/>
      <c r="C27" s="87"/>
      <c r="D27" s="87"/>
      <c r="E27" s="87"/>
      <c r="F27" s="88"/>
      <c r="G27" s="89"/>
    </row>
    <row r="28" spans="1:1">
      <c r="A28" s="1" t="s">
        <v>30</v>
      </c>
    </row>
    <row r="29" spans="2:2">
      <c r="B29" s="1" t="s">
        <v>31</v>
      </c>
    </row>
    <row r="31" s="1" customFormat="1" spans="1:1">
      <c r="A31" s="1" t="s">
        <v>57</v>
      </c>
    </row>
    <row r="32" spans="2:2">
      <c r="B32" s="1" t="s">
        <v>58</v>
      </c>
    </row>
    <row r="33" spans="2:2">
      <c r="B33" s="1" t="s">
        <v>59</v>
      </c>
    </row>
    <row r="34" spans="2:2">
      <c r="B34" s="1" t="s">
        <v>60</v>
      </c>
    </row>
    <row r="36" spans="1:1">
      <c r="A36" s="1" t="s">
        <v>32</v>
      </c>
    </row>
    <row r="37" s="2" customFormat="1" spans="2:2">
      <c r="B37" s="1" t="s">
        <v>33</v>
      </c>
    </row>
    <row r="38" s="2" customFormat="1"/>
    <row r="39" spans="1:1">
      <c r="A39" s="1" t="s">
        <v>34</v>
      </c>
    </row>
    <row r="40" spans="2:2">
      <c r="B40" s="1" t="s">
        <v>35</v>
      </c>
    </row>
    <row r="41" spans="2:2">
      <c r="B41" s="24"/>
    </row>
    <row r="42" spans="2:2">
      <c r="B42" s="1" t="s">
        <v>38</v>
      </c>
    </row>
    <row r="44" spans="2:2">
      <c r="B44" s="1" t="s">
        <v>39</v>
      </c>
    </row>
    <row r="49" spans="2:2">
      <c r="B49" s="24"/>
    </row>
    <row r="51" spans="1:1">
      <c r="A51" s="1" t="s">
        <v>40</v>
      </c>
    </row>
    <row r="54" spans="1:1">
      <c r="A54" s="1" t="s">
        <v>41</v>
      </c>
    </row>
    <row r="55" spans="1:1">
      <c r="A55" s="1" t="s">
        <v>42</v>
      </c>
    </row>
    <row r="58" spans="1:4">
      <c r="A58" s="1" t="s">
        <v>43</v>
      </c>
      <c r="D58" s="1" t="s">
        <v>44</v>
      </c>
    </row>
    <row r="61" spans="1:4">
      <c r="A61" s="1" t="s">
        <v>45</v>
      </c>
      <c r="D61" s="1" t="s">
        <v>46</v>
      </c>
    </row>
    <row r="62" spans="1:4">
      <c r="A62" s="1" t="s">
        <v>47</v>
      </c>
      <c r="D62" s="1" t="s">
        <v>48</v>
      </c>
    </row>
    <row r="68" spans="1:5">
      <c r="A68" s="1" t="s">
        <v>479</v>
      </c>
      <c r="D68" s="1" t="s">
        <v>50</v>
      </c>
      <c r="E68" s="1" t="s">
        <v>51</v>
      </c>
    </row>
    <row r="69" spans="1:5">
      <c r="A69" s="1" t="s">
        <v>467</v>
      </c>
      <c r="E69" s="1" t="s">
        <v>53</v>
      </c>
    </row>
  </sheetData>
  <mergeCells count="15">
    <mergeCell ref="A4:B4"/>
    <mergeCell ref="A25:E25"/>
    <mergeCell ref="A26:E26"/>
    <mergeCell ref="A19:A21"/>
    <mergeCell ref="A22:A24"/>
    <mergeCell ref="B19:B21"/>
    <mergeCell ref="B22:B24"/>
    <mergeCell ref="D19:D21"/>
    <mergeCell ref="D22:D24"/>
    <mergeCell ref="E19:E21"/>
    <mergeCell ref="E22:E24"/>
    <mergeCell ref="F19:F21"/>
    <mergeCell ref="F22:F24"/>
    <mergeCell ref="G19:G21"/>
    <mergeCell ref="G22:G24"/>
  </mergeCells>
  <pageMargins left="0.432638888888889" right="0.17" top="0.84" bottom="0.590277777777778" header="0.511805555555556" footer="0.196527777777778"/>
  <pageSetup paperSize="1" scale="70" orientation="portrait" horizontalDpi="120" verticalDpi="72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topLeftCell="A45" workbookViewId="0">
      <selection activeCell="A71" sqref="A71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8.1047619047619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3.4380952380952" style="1" customWidth="1"/>
    <col min="8" max="16384" width="9.1047619047619" style="1"/>
  </cols>
  <sheetData>
    <row r="4" spans="1:2">
      <c r="A4" s="26">
        <v>45713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480</v>
      </c>
    </row>
    <row r="8" spans="1:1">
      <c r="A8" s="1" t="s">
        <v>481</v>
      </c>
    </row>
    <row r="9" spans="1:1">
      <c r="A9" s="1" t="s">
        <v>482</v>
      </c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7" spans="1:1">
      <c r="A17" s="1" t="s">
        <v>56</v>
      </c>
    </row>
    <row r="18" ht="15" spans="3:3">
      <c r="C18" s="24" t="s">
        <v>483</v>
      </c>
    </row>
    <row r="19" ht="25.5" customHeight="1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customFormat="1" ht="15" spans="1:7">
      <c r="A20" s="33">
        <v>1</v>
      </c>
      <c r="B20" s="33" t="s">
        <v>12</v>
      </c>
      <c r="C20" s="70" t="s">
        <v>17</v>
      </c>
      <c r="D20" s="71">
        <v>49995</v>
      </c>
      <c r="E20" s="37">
        <f>(D20*0.76)-4000</f>
        <v>33996.2</v>
      </c>
      <c r="F20" s="33" t="s">
        <v>14</v>
      </c>
      <c r="G20" s="72">
        <f>E20*A20</f>
        <v>33996.2</v>
      </c>
    </row>
    <row r="21" customFormat="1" ht="15" spans="1:7">
      <c r="A21" s="39"/>
      <c r="B21" s="39"/>
      <c r="C21" s="73" t="s">
        <v>18</v>
      </c>
      <c r="D21" s="74"/>
      <c r="E21" s="43"/>
      <c r="F21" s="39"/>
      <c r="G21" s="75"/>
    </row>
    <row r="22" customFormat="1" ht="15.75" spans="1:7">
      <c r="A22" s="14"/>
      <c r="B22" s="14"/>
      <c r="C22" s="76" t="s">
        <v>19</v>
      </c>
      <c r="D22" s="13"/>
      <c r="E22" s="48"/>
      <c r="F22" s="14"/>
      <c r="G22" s="77"/>
    </row>
    <row r="23" ht="15" spans="1:7">
      <c r="A23" s="4" t="s">
        <v>22</v>
      </c>
      <c r="B23" s="16"/>
      <c r="C23" s="16"/>
      <c r="D23" s="5"/>
      <c r="E23" s="6"/>
      <c r="F23" s="17" t="s">
        <v>14</v>
      </c>
      <c r="G23" s="8">
        <v>600</v>
      </c>
    </row>
    <row r="24" ht="17.25" spans="1:7">
      <c r="A24" s="95" t="s">
        <v>20</v>
      </c>
      <c r="B24" s="96"/>
      <c r="C24" s="96"/>
      <c r="D24" s="97"/>
      <c r="E24" s="98"/>
      <c r="F24" s="85" t="s">
        <v>14</v>
      </c>
      <c r="G24" s="86">
        <f>SUM(G20:G23)</f>
        <v>34596.2</v>
      </c>
    </row>
    <row r="25" ht="16.5" spans="1:7">
      <c r="A25" s="87"/>
      <c r="B25" s="87"/>
      <c r="C25" s="87"/>
      <c r="D25" s="87"/>
      <c r="E25" s="87"/>
      <c r="F25" s="88"/>
      <c r="G25" s="89"/>
    </row>
    <row r="26" ht="15" spans="3:3">
      <c r="C26" s="24" t="s">
        <v>484</v>
      </c>
    </row>
    <row r="27" ht="25.5" customHeight="1" spans="1:7">
      <c r="A27" s="66" t="s">
        <v>6</v>
      </c>
      <c r="B27" s="66" t="s">
        <v>7</v>
      </c>
      <c r="C27" s="66" t="s">
        <v>8</v>
      </c>
      <c r="D27" s="66" t="s">
        <v>9</v>
      </c>
      <c r="E27" s="67" t="s">
        <v>10</v>
      </c>
      <c r="F27" s="68"/>
      <c r="G27" s="69" t="s">
        <v>11</v>
      </c>
    </row>
    <row r="28" customFormat="1" ht="15" spans="1:7">
      <c r="A28" s="33">
        <v>1</v>
      </c>
      <c r="B28" s="33" t="s">
        <v>12</v>
      </c>
      <c r="C28" s="70" t="s">
        <v>28</v>
      </c>
      <c r="D28" s="71">
        <v>68995</v>
      </c>
      <c r="E28" s="37">
        <f>(D28*0.76)-7000</f>
        <v>45436.2</v>
      </c>
      <c r="F28" s="33" t="s">
        <v>14</v>
      </c>
      <c r="G28" s="72">
        <f>E28*A28</f>
        <v>45436.2</v>
      </c>
    </row>
    <row r="29" customFormat="1" ht="15" spans="1:7">
      <c r="A29" s="39"/>
      <c r="B29" s="39"/>
      <c r="C29" s="73" t="s">
        <v>26</v>
      </c>
      <c r="D29" s="74"/>
      <c r="E29" s="43"/>
      <c r="F29" s="39"/>
      <c r="G29" s="75"/>
    </row>
    <row r="30" customFormat="1" ht="15.75" spans="1:7">
      <c r="A30" s="14"/>
      <c r="B30" s="14"/>
      <c r="C30" s="76" t="s">
        <v>29</v>
      </c>
      <c r="D30" s="13"/>
      <c r="E30" s="48"/>
      <c r="F30" s="14"/>
      <c r="G30" s="77"/>
    </row>
    <row r="31" ht="15" spans="1:7">
      <c r="A31" s="4" t="s">
        <v>22</v>
      </c>
      <c r="B31" s="16"/>
      <c r="C31" s="16"/>
      <c r="D31" s="5"/>
      <c r="E31" s="6"/>
      <c r="F31" s="17" t="s">
        <v>14</v>
      </c>
      <c r="G31" s="8">
        <v>600</v>
      </c>
    </row>
    <row r="32" ht="17.25" spans="1:7">
      <c r="A32" s="95" t="s">
        <v>20</v>
      </c>
      <c r="B32" s="96"/>
      <c r="C32" s="96"/>
      <c r="D32" s="97"/>
      <c r="E32" s="98"/>
      <c r="F32" s="85" t="s">
        <v>14</v>
      </c>
      <c r="G32" s="86">
        <f>SUM(G28:G31)</f>
        <v>46036.2</v>
      </c>
    </row>
    <row r="33" ht="16.5" spans="1:7">
      <c r="A33" s="87"/>
      <c r="B33" s="87"/>
      <c r="C33" s="87"/>
      <c r="D33" s="87"/>
      <c r="E33" s="87"/>
      <c r="F33" s="88"/>
      <c r="G33" s="89"/>
    </row>
    <row r="34" spans="1:1">
      <c r="A34" s="1" t="s">
        <v>30</v>
      </c>
    </row>
    <row r="35" spans="2:2">
      <c r="B35" s="1" t="s">
        <v>31</v>
      </c>
    </row>
    <row r="37" s="1" customFormat="1" spans="1:1">
      <c r="A37" s="1" t="s">
        <v>57</v>
      </c>
    </row>
    <row r="38" spans="2:2">
      <c r="B38" s="1" t="s">
        <v>58</v>
      </c>
    </row>
    <row r="39" spans="2:2">
      <c r="B39" s="1" t="s">
        <v>59</v>
      </c>
    </row>
    <row r="40" spans="2:2">
      <c r="B40" s="1" t="s">
        <v>60</v>
      </c>
    </row>
    <row r="42" spans="1:1">
      <c r="A42" s="1" t="s">
        <v>32</v>
      </c>
    </row>
    <row r="43" s="2" customFormat="1" spans="2:2">
      <c r="B43" s="1" t="s">
        <v>33</v>
      </c>
    </row>
    <row r="44" s="2" customFormat="1"/>
    <row r="45" spans="1:1">
      <c r="A45" s="1" t="s">
        <v>34</v>
      </c>
    </row>
    <row r="46" spans="2:2">
      <c r="B46" s="1" t="s">
        <v>35</v>
      </c>
    </row>
    <row r="47" spans="2:2">
      <c r="B47" s="24"/>
    </row>
    <row r="48" spans="2:2">
      <c r="B48" s="1" t="s">
        <v>38</v>
      </c>
    </row>
    <row r="50" spans="2:2">
      <c r="B50" s="1" t="s">
        <v>39</v>
      </c>
    </row>
    <row r="53" spans="2:2">
      <c r="B53" s="24"/>
    </row>
    <row r="55" spans="1:1">
      <c r="A55" s="1" t="s">
        <v>40</v>
      </c>
    </row>
    <row r="58" spans="1:1">
      <c r="A58" s="1" t="s">
        <v>41</v>
      </c>
    </row>
    <row r="59" spans="1:1">
      <c r="A59" s="1" t="s">
        <v>42</v>
      </c>
    </row>
    <row r="62" spans="1:4">
      <c r="A62" s="1" t="s">
        <v>43</v>
      </c>
      <c r="D62" s="1" t="s">
        <v>44</v>
      </c>
    </row>
    <row r="65" spans="1:4">
      <c r="A65" s="1" t="s">
        <v>45</v>
      </c>
      <c r="D65" s="1" t="s">
        <v>46</v>
      </c>
    </row>
    <row r="66" spans="1:4">
      <c r="A66" s="1" t="s">
        <v>47</v>
      </c>
      <c r="D66" s="1" t="s">
        <v>48</v>
      </c>
    </row>
    <row r="71" spans="1:5">
      <c r="A71" s="1" t="s">
        <v>485</v>
      </c>
      <c r="D71" s="1" t="s">
        <v>50</v>
      </c>
      <c r="E71" s="1" t="s">
        <v>51</v>
      </c>
    </row>
    <row r="72" spans="1:5">
      <c r="A72" s="1" t="s">
        <v>486</v>
      </c>
      <c r="E72" s="1" t="s">
        <v>53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432638888888889" right="0.17" top="0.84" bottom="0.590277777777778" header="0.511805555555556" footer="0.196527777777778"/>
  <pageSetup paperSize="1" scale="66" orientation="portrait" horizontalDpi="120" verticalDpi="72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workbookViewId="0">
      <selection activeCell="C19" sqref="C19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8.1047619047619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3.4380952380952" style="1" customWidth="1"/>
    <col min="8" max="16384" width="9.1047619047619" style="1"/>
  </cols>
  <sheetData>
    <row r="4" spans="1:2">
      <c r="A4" s="26">
        <v>45713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487</v>
      </c>
    </row>
    <row r="10" spans="1:1">
      <c r="A10" s="1" t="s">
        <v>1</v>
      </c>
    </row>
    <row r="12" spans="2:2">
      <c r="B12" s="1" t="s">
        <v>2</v>
      </c>
    </row>
    <row r="13" spans="2:2">
      <c r="B13" s="1" t="s">
        <v>3</v>
      </c>
    </row>
    <row r="15" spans="1:1">
      <c r="A15" s="1" t="s">
        <v>4</v>
      </c>
    </row>
    <row r="16" ht="15" spans="3:3">
      <c r="C16" s="24"/>
    </row>
    <row r="17" ht="25.5" customHeight="1" spans="1:7">
      <c r="A17" s="66" t="s">
        <v>6</v>
      </c>
      <c r="B17" s="66" t="s">
        <v>7</v>
      </c>
      <c r="C17" s="66" t="s">
        <v>8</v>
      </c>
      <c r="D17" s="66" t="s">
        <v>9</v>
      </c>
      <c r="E17" s="67" t="s">
        <v>10</v>
      </c>
      <c r="F17" s="68"/>
      <c r="G17" s="69" t="s">
        <v>11</v>
      </c>
    </row>
    <row r="18" customFormat="1" ht="15" spans="1:7">
      <c r="A18" s="33">
        <v>1</v>
      </c>
      <c r="B18" s="33" t="s">
        <v>12</v>
      </c>
      <c r="C18" s="70" t="s">
        <v>309</v>
      </c>
      <c r="D18" s="71">
        <v>76595</v>
      </c>
      <c r="E18" s="37">
        <f>(D18*0.76)-7000</f>
        <v>51212.2</v>
      </c>
      <c r="F18" s="33" t="s">
        <v>14</v>
      </c>
      <c r="G18" s="72">
        <f>E18*A18</f>
        <v>51212.2</v>
      </c>
    </row>
    <row r="19" customFormat="1" ht="15" spans="1:7">
      <c r="A19" s="39"/>
      <c r="B19" s="39"/>
      <c r="C19" s="73" t="s">
        <v>26</v>
      </c>
      <c r="D19" s="74"/>
      <c r="E19" s="43"/>
      <c r="F19" s="39"/>
      <c r="G19" s="75"/>
    </row>
    <row r="20" customFormat="1" ht="15.75" spans="1:7">
      <c r="A20" s="14"/>
      <c r="B20" s="14"/>
      <c r="C20" s="76" t="s">
        <v>310</v>
      </c>
      <c r="D20" s="13"/>
      <c r="E20" s="48"/>
      <c r="F20" s="14"/>
      <c r="G20" s="77"/>
    </row>
    <row r="21" s="23" customFormat="1" ht="17.25" spans="1:7">
      <c r="A21" s="56" t="s">
        <v>20</v>
      </c>
      <c r="B21" s="57"/>
      <c r="C21" s="57"/>
      <c r="D21" s="58"/>
      <c r="E21" s="59"/>
      <c r="F21" s="60" t="s">
        <v>14</v>
      </c>
      <c r="G21" s="61">
        <f>SUM(G18)</f>
        <v>51212.2</v>
      </c>
    </row>
    <row r="22" s="23" customFormat="1" ht="15" spans="1:7">
      <c r="A22" s="78" t="s">
        <v>21</v>
      </c>
      <c r="B22" s="79"/>
      <c r="C22" s="80"/>
      <c r="D22" s="81"/>
      <c r="E22" s="82"/>
      <c r="F22" s="83" t="s">
        <v>14</v>
      </c>
      <c r="G22" s="84">
        <v>9500</v>
      </c>
    </row>
    <row r="23" ht="15" spans="1:7">
      <c r="A23" s="4" t="s">
        <v>22</v>
      </c>
      <c r="B23" s="16"/>
      <c r="C23" s="16"/>
      <c r="D23" s="5"/>
      <c r="E23" s="6"/>
      <c r="F23" s="17" t="s">
        <v>14</v>
      </c>
      <c r="G23" s="8">
        <v>1000</v>
      </c>
    </row>
    <row r="24" ht="17.25" spans="1:7">
      <c r="A24" s="56" t="s">
        <v>23</v>
      </c>
      <c r="B24" s="57"/>
      <c r="C24" s="57"/>
      <c r="D24" s="58"/>
      <c r="E24" s="59"/>
      <c r="F24" s="85" t="s">
        <v>14</v>
      </c>
      <c r="G24" s="86">
        <f>SUM(G21:G23)</f>
        <v>61712.2</v>
      </c>
    </row>
    <row r="25" ht="16.5" spans="1:7">
      <c r="A25" s="87"/>
      <c r="B25" s="87"/>
      <c r="C25" s="87"/>
      <c r="D25" s="87"/>
      <c r="E25" s="87"/>
      <c r="F25" s="88"/>
      <c r="G25" s="89"/>
    </row>
    <row r="26" spans="1:1">
      <c r="A26" s="1" t="s">
        <v>30</v>
      </c>
    </row>
    <row r="27" spans="2:2">
      <c r="B27" s="1" t="s">
        <v>31</v>
      </c>
    </row>
    <row r="29" spans="1:1">
      <c r="A29" s="1" t="s">
        <v>32</v>
      </c>
    </row>
    <row r="30" s="2" customFormat="1" spans="2:2">
      <c r="B30" s="1" t="s">
        <v>33</v>
      </c>
    </row>
    <row r="31" s="2" customFormat="1"/>
    <row r="32" spans="1:1">
      <c r="A32" s="1" t="s">
        <v>34</v>
      </c>
    </row>
    <row r="33" spans="2:2">
      <c r="B33" s="1" t="s">
        <v>35</v>
      </c>
    </row>
    <row r="34" spans="2:2">
      <c r="B34" s="24" t="s">
        <v>36</v>
      </c>
    </row>
    <row r="35" spans="2:2">
      <c r="B35" s="24" t="s">
        <v>37</v>
      </c>
    </row>
    <row r="36" spans="2:2">
      <c r="B36" s="24"/>
    </row>
    <row r="37" spans="2:2">
      <c r="B37" s="1" t="s">
        <v>38</v>
      </c>
    </row>
    <row r="39" spans="2:2">
      <c r="B39" s="1" t="s">
        <v>39</v>
      </c>
    </row>
    <row r="44" spans="2:2">
      <c r="B44" s="24"/>
    </row>
    <row r="46" spans="1:1">
      <c r="A46" s="1" t="s">
        <v>40</v>
      </c>
    </row>
    <row r="49" spans="1:1">
      <c r="A49" s="1" t="s">
        <v>41</v>
      </c>
    </row>
    <row r="50" spans="1:1">
      <c r="A50" s="1" t="s">
        <v>42</v>
      </c>
    </row>
    <row r="53" spans="1:4">
      <c r="A53" s="1" t="s">
        <v>43</v>
      </c>
      <c r="D53" s="1" t="s">
        <v>44</v>
      </c>
    </row>
    <row r="56" spans="1:4">
      <c r="A56" s="1" t="s">
        <v>45</v>
      </c>
      <c r="D56" s="1" t="s">
        <v>46</v>
      </c>
    </row>
    <row r="57" spans="1:4">
      <c r="A57" s="1" t="s">
        <v>47</v>
      </c>
      <c r="D57" s="1" t="s">
        <v>48</v>
      </c>
    </row>
    <row r="64" spans="1:5">
      <c r="A64" s="1" t="s">
        <v>488</v>
      </c>
      <c r="D64" s="1" t="s">
        <v>50</v>
      </c>
      <c r="E64" s="1" t="s">
        <v>51</v>
      </c>
    </row>
    <row r="65" spans="1:5">
      <c r="A65" s="1" t="s">
        <v>461</v>
      </c>
      <c r="E65" s="1" t="s">
        <v>53</v>
      </c>
    </row>
  </sheetData>
  <mergeCells count="10">
    <mergeCell ref="A4:B4"/>
    <mergeCell ref="A21:E21"/>
    <mergeCell ref="A23:E23"/>
    <mergeCell ref="A24:E24"/>
    <mergeCell ref="A18:A20"/>
    <mergeCell ref="B18:B20"/>
    <mergeCell ref="D18:D20"/>
    <mergeCell ref="E18:E20"/>
    <mergeCell ref="F18:F20"/>
    <mergeCell ref="G18:G20"/>
  </mergeCells>
  <pageMargins left="0.432638888888889" right="0.17" top="0.84" bottom="0.590277777777778" header="0.511805555555556" footer="0.196527777777778"/>
  <pageSetup paperSize="1" scale="75" orientation="portrait" horizontalDpi="120" verticalDpi="72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topLeftCell="A4" workbookViewId="0">
      <selection activeCell="A24" sqref="$A24:$XFD25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571428571429" style="1" customWidth="1"/>
    <col min="6" max="6" width="5.66666666666667" style="1" customWidth="1"/>
    <col min="7" max="7" width="17.8571428571429" style="1" customWidth="1"/>
    <col min="8" max="16384" width="9.1047619047619" style="1"/>
  </cols>
  <sheetData>
    <row r="4" spans="1:2">
      <c r="A4" s="26">
        <v>45714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63</v>
      </c>
      <c r="B7" s="26"/>
    </row>
    <row r="8" spans="1:1">
      <c r="A8" s="26" t="s">
        <v>64</v>
      </c>
    </row>
    <row r="9" spans="1:1">
      <c r="A9" s="26" t="s">
        <v>65</v>
      </c>
    </row>
    <row r="10" spans="1:1">
      <c r="A10" s="26" t="s">
        <v>66</v>
      </c>
    </row>
    <row r="11" spans="1:1">
      <c r="A11" s="116"/>
    </row>
    <row r="13" spans="1:1">
      <c r="A13" s="1" t="s">
        <v>1</v>
      </c>
    </row>
    <row r="15" spans="2:2">
      <c r="B15" s="1" t="s">
        <v>2</v>
      </c>
    </row>
    <row r="16" spans="2:2">
      <c r="B16" s="1" t="s">
        <v>3</v>
      </c>
    </row>
    <row r="18" spans="1:1">
      <c r="A18" s="1" t="s">
        <v>56</v>
      </c>
    </row>
    <row r="19" ht="15"/>
    <row r="20" ht="26.25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1</v>
      </c>
      <c r="B21" s="33" t="s">
        <v>12</v>
      </c>
      <c r="C21" s="70" t="s">
        <v>13</v>
      </c>
      <c r="D21" s="71">
        <v>41995</v>
      </c>
      <c r="E21" s="37">
        <f>(D21*0.76)-4000</f>
        <v>27916.2</v>
      </c>
      <c r="F21" s="33" t="s">
        <v>14</v>
      </c>
      <c r="G21" s="72">
        <f>E21*A21</f>
        <v>27916.2</v>
      </c>
    </row>
    <row r="22" spans="1:7">
      <c r="A22" s="39"/>
      <c r="B22" s="39"/>
      <c r="C22" s="73" t="s">
        <v>15</v>
      </c>
      <c r="D22" s="74"/>
      <c r="E22" s="43"/>
      <c r="F22" s="39"/>
      <c r="G22" s="75"/>
    </row>
    <row r="23" ht="15" spans="1:7">
      <c r="A23" s="14"/>
      <c r="B23" s="14"/>
      <c r="C23" s="76" t="s">
        <v>16</v>
      </c>
      <c r="D23" s="13"/>
      <c r="E23" s="48"/>
      <c r="F23" s="14"/>
      <c r="G23" s="77"/>
    </row>
    <row r="24" ht="15" spans="1:7">
      <c r="A24" s="4" t="s">
        <v>22</v>
      </c>
      <c r="B24" s="16"/>
      <c r="C24" s="16"/>
      <c r="D24" s="5"/>
      <c r="E24" s="6"/>
      <c r="F24" s="17" t="s">
        <v>14</v>
      </c>
      <c r="G24" s="8">
        <v>600</v>
      </c>
    </row>
    <row r="25" ht="17.25" spans="1:7">
      <c r="A25" s="95" t="s">
        <v>20</v>
      </c>
      <c r="B25" s="96"/>
      <c r="C25" s="96"/>
      <c r="D25" s="97"/>
      <c r="E25" s="98"/>
      <c r="F25" s="99" t="s">
        <v>14</v>
      </c>
      <c r="G25" s="86">
        <f>SUM(G21:G24)</f>
        <v>28516.2</v>
      </c>
    </row>
    <row r="26" ht="16.5" spans="1:7">
      <c r="A26" s="87"/>
      <c r="B26" s="87"/>
      <c r="C26" s="87"/>
      <c r="D26" s="87"/>
      <c r="E26" s="87"/>
      <c r="F26" s="117"/>
      <c r="G26" s="89"/>
    </row>
    <row r="27" spans="1:1">
      <c r="A27" s="1" t="s">
        <v>30</v>
      </c>
    </row>
    <row r="28" spans="2:2">
      <c r="B28" s="1" t="s">
        <v>31</v>
      </c>
    </row>
    <row r="30" spans="1:1">
      <c r="A30" s="1" t="s">
        <v>57</v>
      </c>
    </row>
    <row r="31" spans="2:2">
      <c r="B31" s="1" t="s">
        <v>58</v>
      </c>
    </row>
    <row r="32" spans="2:2">
      <c r="B32" s="1" t="s">
        <v>77</v>
      </c>
    </row>
    <row r="33" spans="2:2">
      <c r="B33" s="118" t="s">
        <v>60</v>
      </c>
    </row>
    <row r="35" spans="1:1">
      <c r="A35" s="1" t="s">
        <v>32</v>
      </c>
    </row>
    <row r="36" spans="2:2">
      <c r="B36" s="1" t="s">
        <v>33</v>
      </c>
    </row>
    <row r="38" spans="1:1">
      <c r="A38" s="1" t="s">
        <v>34</v>
      </c>
    </row>
    <row r="39" spans="2:2">
      <c r="B39" s="1" t="s">
        <v>35</v>
      </c>
    </row>
    <row r="41" spans="2:2">
      <c r="B41" s="1" t="s">
        <v>38</v>
      </c>
    </row>
    <row r="43" spans="2:2">
      <c r="B43" s="1" t="s">
        <v>39</v>
      </c>
    </row>
    <row r="49" spans="1:1">
      <c r="A49" s="1" t="s">
        <v>40</v>
      </c>
    </row>
    <row r="52" spans="1:1">
      <c r="A52" s="1" t="s">
        <v>41</v>
      </c>
    </row>
    <row r="53" spans="1:1">
      <c r="A53" s="1" t="s">
        <v>42</v>
      </c>
    </row>
    <row r="56" spans="1:4">
      <c r="A56" s="1" t="s">
        <v>78</v>
      </c>
      <c r="D56" s="1" t="s">
        <v>44</v>
      </c>
    </row>
    <row r="59" spans="1:4">
      <c r="A59" s="1" t="s">
        <v>45</v>
      </c>
      <c r="D59" s="1" t="s">
        <v>46</v>
      </c>
    </row>
    <row r="60" spans="1:4">
      <c r="A60" s="1" t="s">
        <v>47</v>
      </c>
      <c r="D60" s="1" t="s">
        <v>48</v>
      </c>
    </row>
    <row r="65" spans="1:5">
      <c r="A65" s="1" t="s">
        <v>489</v>
      </c>
      <c r="D65" s="1" t="s">
        <v>50</v>
      </c>
      <c r="E65" s="1" t="s">
        <v>51</v>
      </c>
    </row>
    <row r="66" spans="1:5">
      <c r="A66" s="1" t="s">
        <v>258</v>
      </c>
      <c r="E66" s="1" t="s">
        <v>53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topLeftCell="A4" workbookViewId="0">
      <selection activeCell="A4" sqref="A4:B4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6">
        <v>45715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490</v>
      </c>
    </row>
    <row r="8" spans="1:1">
      <c r="A8" s="1" t="s">
        <v>491</v>
      </c>
    </row>
    <row r="9" spans="1:1">
      <c r="A9" s="1" t="s">
        <v>492</v>
      </c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7" spans="1:1">
      <c r="A17" s="1" t="s">
        <v>4</v>
      </c>
    </row>
    <row r="18" ht="15" spans="3:3">
      <c r="C18" s="24" t="s">
        <v>5</v>
      </c>
    </row>
    <row r="19" ht="25.5" customHeight="1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customFormat="1" ht="15" spans="1:7">
      <c r="A20" s="33">
        <v>1</v>
      </c>
      <c r="B20" s="33" t="s">
        <v>12</v>
      </c>
      <c r="C20" s="70" t="s">
        <v>213</v>
      </c>
      <c r="D20" s="71">
        <v>79995</v>
      </c>
      <c r="E20" s="37">
        <f>D20*0.76</f>
        <v>60796.2</v>
      </c>
      <c r="F20" s="33" t="s">
        <v>14</v>
      </c>
      <c r="G20" s="72">
        <f>E20*A20</f>
        <v>60796.2</v>
      </c>
    </row>
    <row r="21" customFormat="1" ht="15" spans="1:7">
      <c r="A21" s="39"/>
      <c r="B21" s="39"/>
      <c r="C21" s="114" t="s">
        <v>243</v>
      </c>
      <c r="D21" s="74"/>
      <c r="E21" s="43"/>
      <c r="F21" s="39"/>
      <c r="G21" s="75"/>
    </row>
    <row r="22" customFormat="1" ht="15.75" spans="1:7">
      <c r="A22" s="14"/>
      <c r="B22" s="14"/>
      <c r="C22" s="46" t="s">
        <v>244</v>
      </c>
      <c r="D22" s="13"/>
      <c r="E22" s="48"/>
      <c r="F22" s="14"/>
      <c r="G22" s="77"/>
    </row>
    <row r="23" customFormat="1" ht="15" spans="1:7">
      <c r="A23" s="33">
        <v>1</v>
      </c>
      <c r="B23" s="33" t="s">
        <v>12</v>
      </c>
      <c r="C23" s="115" t="s">
        <v>262</v>
      </c>
      <c r="D23" s="71">
        <v>19995</v>
      </c>
      <c r="E23" s="37">
        <f>D23*0.76</f>
        <v>15196.2</v>
      </c>
      <c r="F23" s="33" t="s">
        <v>14</v>
      </c>
      <c r="G23" s="72">
        <f>E23*A23</f>
        <v>15196.2</v>
      </c>
    </row>
    <row r="24" customFormat="1" ht="15" spans="1:7">
      <c r="A24" s="39"/>
      <c r="B24" s="39"/>
      <c r="C24" s="114" t="s">
        <v>245</v>
      </c>
      <c r="D24" s="74"/>
      <c r="E24" s="43"/>
      <c r="F24" s="39"/>
      <c r="G24" s="75"/>
    </row>
    <row r="25" customFormat="1" ht="15.75" spans="1:7">
      <c r="A25" s="14"/>
      <c r="B25" s="14"/>
      <c r="C25" s="46" t="s">
        <v>263</v>
      </c>
      <c r="D25" s="13"/>
      <c r="E25" s="48"/>
      <c r="F25" s="14"/>
      <c r="G25" s="77"/>
    </row>
    <row r="26" customFormat="1" ht="15" spans="1:7">
      <c r="A26" s="33">
        <v>1</v>
      </c>
      <c r="B26" s="33" t="s">
        <v>12</v>
      </c>
      <c r="C26" s="115" t="s">
        <v>493</v>
      </c>
      <c r="D26" s="71">
        <v>12995</v>
      </c>
      <c r="E26" s="37">
        <f>D26*0.76</f>
        <v>9876.2</v>
      </c>
      <c r="F26" s="33" t="s">
        <v>14</v>
      </c>
      <c r="G26" s="72">
        <f>E26*A26</f>
        <v>9876.2</v>
      </c>
    </row>
    <row r="27" customFormat="1" ht="15" spans="1:7">
      <c r="A27" s="39"/>
      <c r="B27" s="39"/>
      <c r="C27" s="114" t="s">
        <v>245</v>
      </c>
      <c r="D27" s="74"/>
      <c r="E27" s="43"/>
      <c r="F27" s="39"/>
      <c r="G27" s="75"/>
    </row>
    <row r="28" customFormat="1" ht="15.75" spans="1:7">
      <c r="A28" s="14"/>
      <c r="B28" s="14"/>
      <c r="C28" s="46" t="s">
        <v>494</v>
      </c>
      <c r="D28" s="13"/>
      <c r="E28" s="48"/>
      <c r="F28" s="14"/>
      <c r="G28" s="77"/>
    </row>
    <row r="29" s="23" customFormat="1" ht="17.25" spans="1:7">
      <c r="A29" s="56" t="s">
        <v>20</v>
      </c>
      <c r="B29" s="57"/>
      <c r="C29" s="57"/>
      <c r="D29" s="58"/>
      <c r="E29" s="59"/>
      <c r="F29" s="60" t="s">
        <v>14</v>
      </c>
      <c r="G29" s="61">
        <f>SUM(G20:G28)</f>
        <v>85868.6</v>
      </c>
    </row>
    <row r="30" s="23" customFormat="1" ht="15" spans="1:7">
      <c r="A30" s="78" t="s">
        <v>21</v>
      </c>
      <c r="B30" s="79"/>
      <c r="C30" s="80"/>
      <c r="D30" s="81"/>
      <c r="E30" s="82"/>
      <c r="F30" s="83" t="s">
        <v>14</v>
      </c>
      <c r="G30" s="84">
        <v>26500</v>
      </c>
    </row>
    <row r="31" ht="15" spans="1:7">
      <c r="A31" s="4" t="s">
        <v>22</v>
      </c>
      <c r="B31" s="16"/>
      <c r="C31" s="16"/>
      <c r="D31" s="5"/>
      <c r="E31" s="6"/>
      <c r="F31" s="17" t="s">
        <v>14</v>
      </c>
      <c r="G31" s="8">
        <v>600</v>
      </c>
    </row>
    <row r="32" ht="17.25" spans="1:7">
      <c r="A32" s="56" t="s">
        <v>23</v>
      </c>
      <c r="B32" s="57"/>
      <c r="C32" s="57"/>
      <c r="D32" s="58"/>
      <c r="E32" s="59"/>
      <c r="F32" s="85" t="s">
        <v>14</v>
      </c>
      <c r="G32" s="86">
        <f>SUM(G29:G31)</f>
        <v>112968.6</v>
      </c>
    </row>
    <row r="33" ht="16.5" spans="1:7">
      <c r="A33" s="87"/>
      <c r="B33" s="87"/>
      <c r="C33" s="87"/>
      <c r="D33" s="87"/>
      <c r="E33" s="87"/>
      <c r="F33" s="88"/>
      <c r="G33" s="89"/>
    </row>
    <row r="34" spans="1:1">
      <c r="A34" s="1" t="s">
        <v>30</v>
      </c>
    </row>
    <row r="35" spans="2:2">
      <c r="B35" s="1" t="s">
        <v>31</v>
      </c>
    </row>
    <row r="37" spans="1:1">
      <c r="A37" s="1" t="s">
        <v>32</v>
      </c>
    </row>
    <row r="38" s="2" customFormat="1" spans="2:2">
      <c r="B38" s="1" t="s">
        <v>218</v>
      </c>
    </row>
    <row r="39" s="2" customFormat="1"/>
    <row r="40" spans="1:1">
      <c r="A40" s="1" t="s">
        <v>34</v>
      </c>
    </row>
    <row r="41" spans="2:2">
      <c r="B41" s="1" t="s">
        <v>35</v>
      </c>
    </row>
    <row r="42" spans="2:2">
      <c r="B42" s="24" t="s">
        <v>36</v>
      </c>
    </row>
    <row r="43" spans="2:2">
      <c r="B43" s="24" t="s">
        <v>37</v>
      </c>
    </row>
    <row r="44" spans="2:2">
      <c r="B44" s="24"/>
    </row>
    <row r="45" spans="2:2">
      <c r="B45" s="1" t="s">
        <v>38</v>
      </c>
    </row>
    <row r="47" spans="2:2">
      <c r="B47" s="1" t="s">
        <v>39</v>
      </c>
    </row>
    <row r="51" spans="2:2">
      <c r="B51" s="24"/>
    </row>
    <row r="53" spans="1:1">
      <c r="A53" s="1" t="s">
        <v>40</v>
      </c>
    </row>
    <row r="56" spans="1:1">
      <c r="A56" s="1" t="s">
        <v>41</v>
      </c>
    </row>
    <row r="57" spans="1:1">
      <c r="A57" s="1" t="s">
        <v>42</v>
      </c>
    </row>
    <row r="60" spans="1:4">
      <c r="A60" s="1" t="s">
        <v>43</v>
      </c>
      <c r="D60" s="1" t="s">
        <v>44</v>
      </c>
    </row>
    <row r="63" spans="1:4">
      <c r="A63" s="1" t="s">
        <v>45</v>
      </c>
      <c r="D63" s="1" t="s">
        <v>46</v>
      </c>
    </row>
    <row r="64" spans="1:4">
      <c r="A64" s="1" t="s">
        <v>47</v>
      </c>
      <c r="D64" s="1" t="s">
        <v>48</v>
      </c>
    </row>
    <row r="69" spans="1:5">
      <c r="A69" s="1" t="s">
        <v>495</v>
      </c>
      <c r="D69" s="1" t="s">
        <v>50</v>
      </c>
      <c r="E69" s="1" t="s">
        <v>51</v>
      </c>
    </row>
    <row r="70" spans="1:5">
      <c r="A70" s="1" t="s">
        <v>265</v>
      </c>
      <c r="E70" s="1" t="s">
        <v>53</v>
      </c>
    </row>
  </sheetData>
  <mergeCells count="22">
    <mergeCell ref="A4:B4"/>
    <mergeCell ref="A29:E29"/>
    <mergeCell ref="A31:E31"/>
    <mergeCell ref="A32:E32"/>
    <mergeCell ref="A20:A22"/>
    <mergeCell ref="A23:A25"/>
    <mergeCell ref="A26:A28"/>
    <mergeCell ref="B20:B22"/>
    <mergeCell ref="B23:B25"/>
    <mergeCell ref="B26:B28"/>
    <mergeCell ref="D20:D22"/>
    <mergeCell ref="D23:D25"/>
    <mergeCell ref="D26:D28"/>
    <mergeCell ref="E20:E22"/>
    <mergeCell ref="E23:E25"/>
    <mergeCell ref="E26:E28"/>
    <mergeCell ref="F20:F22"/>
    <mergeCell ref="F23:F25"/>
    <mergeCell ref="F26:F28"/>
    <mergeCell ref="G20:G22"/>
    <mergeCell ref="G23:G25"/>
    <mergeCell ref="G26:G28"/>
  </mergeCells>
  <pageMargins left="0.432638888888889" right="0.17" top="0.84" bottom="0.590277777777778" header="0.511805555555556" footer="0.196527777777778"/>
  <pageSetup paperSize="1" scale="69" orientation="portrait" horizontalDpi="120" verticalDpi="72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8"/>
  <sheetViews>
    <sheetView topLeftCell="A53" workbookViewId="0">
      <selection activeCell="F19" sqref="F19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6">
        <v>45715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490</v>
      </c>
    </row>
    <row r="8" spans="1:1">
      <c r="A8" s="1" t="s">
        <v>491</v>
      </c>
    </row>
    <row r="9" spans="1:1">
      <c r="A9" s="1" t="s">
        <v>492</v>
      </c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7" spans="1:1">
      <c r="A17" s="1" t="s">
        <v>4</v>
      </c>
    </row>
    <row r="18" ht="15" spans="3:3">
      <c r="C18" s="24" t="s">
        <v>496</v>
      </c>
    </row>
    <row r="19" ht="25.5" customHeight="1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customFormat="1" ht="15" spans="1:7">
      <c r="A20" s="33">
        <v>1</v>
      </c>
      <c r="B20" s="33" t="s">
        <v>12</v>
      </c>
      <c r="C20" s="70" t="s">
        <v>17</v>
      </c>
      <c r="D20" s="71">
        <v>49995</v>
      </c>
      <c r="E20" s="37">
        <f>(D20*0.76)-4000</f>
        <v>33996.2</v>
      </c>
      <c r="F20" s="33" t="s">
        <v>14</v>
      </c>
      <c r="G20" s="72">
        <f>E20*A20</f>
        <v>33996.2</v>
      </c>
    </row>
    <row r="21" customFormat="1" ht="15" spans="1:7">
      <c r="A21" s="39"/>
      <c r="B21" s="39"/>
      <c r="C21" s="73" t="s">
        <v>18</v>
      </c>
      <c r="D21" s="74"/>
      <c r="E21" s="43"/>
      <c r="F21" s="39"/>
      <c r="G21" s="75"/>
    </row>
    <row r="22" customFormat="1" ht="15.75" spans="1:7">
      <c r="A22" s="14"/>
      <c r="B22" s="14"/>
      <c r="C22" s="76" t="s">
        <v>19</v>
      </c>
      <c r="D22" s="13"/>
      <c r="E22" s="48"/>
      <c r="F22" s="14"/>
      <c r="G22" s="77"/>
    </row>
    <row r="23" customFormat="1" ht="15" spans="1:7">
      <c r="A23" s="33">
        <v>1</v>
      </c>
      <c r="B23" s="33" t="s">
        <v>12</v>
      </c>
      <c r="C23" s="70" t="s">
        <v>70</v>
      </c>
      <c r="D23" s="71">
        <v>32995</v>
      </c>
      <c r="E23" s="37">
        <f>(D23*0.76)-4000</f>
        <v>21076.2</v>
      </c>
      <c r="F23" s="33" t="s">
        <v>14</v>
      </c>
      <c r="G23" s="72">
        <f>E23*A23</f>
        <v>21076.2</v>
      </c>
    </row>
    <row r="24" customFormat="1" ht="15" spans="1:7">
      <c r="A24" s="39"/>
      <c r="B24" s="39"/>
      <c r="C24" s="73" t="s">
        <v>15</v>
      </c>
      <c r="D24" s="74"/>
      <c r="E24" s="43"/>
      <c r="F24" s="39"/>
      <c r="G24" s="75"/>
    </row>
    <row r="25" customFormat="1" ht="15.75" spans="1:7">
      <c r="A25" s="14"/>
      <c r="B25" s="14"/>
      <c r="C25" s="76" t="s">
        <v>71</v>
      </c>
      <c r="D25" s="13"/>
      <c r="E25" s="48"/>
      <c r="F25" s="14"/>
      <c r="G25" s="77"/>
    </row>
    <row r="26" s="23" customFormat="1" ht="17.25" spans="1:7">
      <c r="A26" s="56" t="s">
        <v>20</v>
      </c>
      <c r="B26" s="57"/>
      <c r="C26" s="57"/>
      <c r="D26" s="58"/>
      <c r="E26" s="59"/>
      <c r="F26" s="60" t="s">
        <v>14</v>
      </c>
      <c r="G26" s="61">
        <f>SUM(G20:G25)</f>
        <v>55072.4</v>
      </c>
    </row>
    <row r="27" s="23" customFormat="1" ht="15" spans="1:7">
      <c r="A27" s="78" t="s">
        <v>21</v>
      </c>
      <c r="B27" s="79"/>
      <c r="C27" s="80"/>
      <c r="D27" s="81"/>
      <c r="E27" s="82"/>
      <c r="F27" s="83" t="s">
        <v>14</v>
      </c>
      <c r="G27" s="84">
        <v>32000</v>
      </c>
    </row>
    <row r="28" ht="15" spans="1:7">
      <c r="A28" s="4" t="s">
        <v>22</v>
      </c>
      <c r="B28" s="16"/>
      <c r="C28" s="16"/>
      <c r="D28" s="5"/>
      <c r="E28" s="6"/>
      <c r="F28" s="17" t="s">
        <v>14</v>
      </c>
      <c r="G28" s="8">
        <v>600</v>
      </c>
    </row>
    <row r="29" ht="17.25" spans="1:7">
      <c r="A29" s="56" t="s">
        <v>23</v>
      </c>
      <c r="B29" s="57"/>
      <c r="C29" s="57"/>
      <c r="D29" s="58"/>
      <c r="E29" s="59"/>
      <c r="F29" s="85" t="s">
        <v>14</v>
      </c>
      <c r="G29" s="86">
        <f>SUM(G26:G28)</f>
        <v>87672.4</v>
      </c>
    </row>
    <row r="30" ht="16.5" spans="1:7">
      <c r="A30" s="87"/>
      <c r="B30" s="87"/>
      <c r="C30" s="87"/>
      <c r="D30" s="87"/>
      <c r="E30" s="87"/>
      <c r="F30" s="88"/>
      <c r="G30" s="89"/>
    </row>
    <row r="31" ht="15" spans="3:3">
      <c r="C31" s="24" t="s">
        <v>497</v>
      </c>
    </row>
    <row r="32" ht="25.5" customHeight="1" spans="1:7">
      <c r="A32" s="66" t="s">
        <v>6</v>
      </c>
      <c r="B32" s="66" t="s">
        <v>7</v>
      </c>
      <c r="C32" s="66" t="s">
        <v>8</v>
      </c>
      <c r="D32" s="66" t="s">
        <v>9</v>
      </c>
      <c r="E32" s="67" t="s">
        <v>10</v>
      </c>
      <c r="F32" s="68"/>
      <c r="G32" s="69" t="s">
        <v>11</v>
      </c>
    </row>
    <row r="33" customFormat="1" ht="15" spans="1:7">
      <c r="A33" s="33">
        <v>1</v>
      </c>
      <c r="B33" s="33" t="s">
        <v>12</v>
      </c>
      <c r="C33" s="70" t="s">
        <v>28</v>
      </c>
      <c r="D33" s="71">
        <v>68995</v>
      </c>
      <c r="E33" s="37">
        <f>(D33*0.76)-7000</f>
        <v>45436.2</v>
      </c>
      <c r="F33" s="33" t="s">
        <v>14</v>
      </c>
      <c r="G33" s="72">
        <f>E33*A33</f>
        <v>45436.2</v>
      </c>
    </row>
    <row r="34" customFormat="1" ht="15" spans="1:7">
      <c r="A34" s="39"/>
      <c r="B34" s="39"/>
      <c r="C34" s="73" t="s">
        <v>26</v>
      </c>
      <c r="D34" s="74"/>
      <c r="E34" s="43"/>
      <c r="F34" s="39"/>
      <c r="G34" s="75"/>
    </row>
    <row r="35" customFormat="1" ht="15.75" spans="1:7">
      <c r="A35" s="14"/>
      <c r="B35" s="14"/>
      <c r="C35" s="76" t="s">
        <v>29</v>
      </c>
      <c r="D35" s="13"/>
      <c r="E35" s="48"/>
      <c r="F35" s="14"/>
      <c r="G35" s="77"/>
    </row>
    <row r="36" customFormat="1" ht="15" spans="1:7">
      <c r="A36" s="101">
        <v>1</v>
      </c>
      <c r="B36" s="101" t="s">
        <v>12</v>
      </c>
      <c r="C36" s="102" t="s">
        <v>75</v>
      </c>
      <c r="D36" s="103">
        <v>46595</v>
      </c>
      <c r="E36" s="104">
        <f>(D36*0.76)-7000</f>
        <v>28412.2</v>
      </c>
      <c r="F36" s="101" t="s">
        <v>14</v>
      </c>
      <c r="G36" s="105">
        <f>E36*A36</f>
        <v>28412.2</v>
      </c>
    </row>
    <row r="37" customFormat="1" ht="15" spans="1:7">
      <c r="A37" s="106"/>
      <c r="B37" s="106"/>
      <c r="C37" s="107" t="s">
        <v>26</v>
      </c>
      <c r="D37" s="108"/>
      <c r="E37" s="109"/>
      <c r="F37" s="106"/>
      <c r="G37" s="110"/>
    </row>
    <row r="38" customFormat="1" ht="15.75" spans="1:7">
      <c r="A38" s="83"/>
      <c r="B38" s="83"/>
      <c r="C38" s="111" t="s">
        <v>76</v>
      </c>
      <c r="D38" s="82"/>
      <c r="E38" s="112"/>
      <c r="F38" s="83"/>
      <c r="G38" s="113"/>
    </row>
    <row r="39" s="23" customFormat="1" ht="17.25" spans="1:7">
      <c r="A39" s="56" t="s">
        <v>20</v>
      </c>
      <c r="B39" s="57"/>
      <c r="C39" s="57"/>
      <c r="D39" s="58"/>
      <c r="E39" s="59"/>
      <c r="F39" s="60" t="s">
        <v>14</v>
      </c>
      <c r="G39" s="61">
        <f>SUM(G33:G38)</f>
        <v>73848.4</v>
      </c>
    </row>
    <row r="40" s="23" customFormat="1" ht="15" spans="1:7">
      <c r="A40" s="78" t="s">
        <v>21</v>
      </c>
      <c r="B40" s="79"/>
      <c r="C40" s="80"/>
      <c r="D40" s="81"/>
      <c r="E40" s="82"/>
      <c r="F40" s="83" t="s">
        <v>14</v>
      </c>
      <c r="G40" s="84">
        <v>32000</v>
      </c>
    </row>
    <row r="41" ht="15" spans="1:7">
      <c r="A41" s="4" t="s">
        <v>22</v>
      </c>
      <c r="B41" s="16"/>
      <c r="C41" s="16"/>
      <c r="D41" s="5"/>
      <c r="E41" s="6"/>
      <c r="F41" s="17" t="s">
        <v>14</v>
      </c>
      <c r="G41" s="8">
        <v>600</v>
      </c>
    </row>
    <row r="42" ht="17.25" spans="1:7">
      <c r="A42" s="56" t="s">
        <v>23</v>
      </c>
      <c r="B42" s="57"/>
      <c r="C42" s="57"/>
      <c r="D42" s="58"/>
      <c r="E42" s="59"/>
      <c r="F42" s="85" t="s">
        <v>14</v>
      </c>
      <c r="G42" s="86">
        <f>SUM(G39:G41)</f>
        <v>106448.4</v>
      </c>
    </row>
    <row r="43" ht="16.5" spans="1:7">
      <c r="A43" s="87"/>
      <c r="B43" s="87"/>
      <c r="C43" s="87"/>
      <c r="D43" s="87"/>
      <c r="E43" s="87"/>
      <c r="F43" s="88"/>
      <c r="G43" s="89"/>
    </row>
    <row r="44" spans="1:1">
      <c r="A44" s="1" t="s">
        <v>30</v>
      </c>
    </row>
    <row r="45" spans="2:2">
      <c r="B45" s="1" t="s">
        <v>31</v>
      </c>
    </row>
    <row r="47" spans="1:1">
      <c r="A47" s="1" t="s">
        <v>32</v>
      </c>
    </row>
    <row r="48" s="2" customFormat="1" spans="2:2">
      <c r="B48" s="1" t="s">
        <v>33</v>
      </c>
    </row>
    <row r="49" s="2" customFormat="1"/>
    <row r="50" spans="1:1">
      <c r="A50" s="1" t="s">
        <v>34</v>
      </c>
    </row>
    <row r="51" spans="2:2">
      <c r="B51" s="1" t="s">
        <v>35</v>
      </c>
    </row>
    <row r="52" spans="2:2">
      <c r="B52" s="24" t="s">
        <v>36</v>
      </c>
    </row>
    <row r="53" spans="2:2">
      <c r="B53" s="24" t="s">
        <v>37</v>
      </c>
    </row>
    <row r="54" spans="2:2">
      <c r="B54" s="24"/>
    </row>
    <row r="55" spans="2:2">
      <c r="B55" s="1" t="s">
        <v>38</v>
      </c>
    </row>
    <row r="57" spans="2:2">
      <c r="B57" s="1" t="s">
        <v>39</v>
      </c>
    </row>
    <row r="60" spans="2:2">
      <c r="B60" s="24"/>
    </row>
    <row r="62" spans="1:1">
      <c r="A62" s="1" t="s">
        <v>40</v>
      </c>
    </row>
    <row r="65" spans="1:1">
      <c r="A65" s="1" t="s">
        <v>41</v>
      </c>
    </row>
    <row r="66" spans="1:1">
      <c r="A66" s="1" t="s">
        <v>42</v>
      </c>
    </row>
    <row r="69" spans="1:4">
      <c r="A69" s="1" t="s">
        <v>43</v>
      </c>
      <c r="D69" s="1" t="s">
        <v>44</v>
      </c>
    </row>
    <row r="72" spans="1:4">
      <c r="A72" s="1" t="s">
        <v>45</v>
      </c>
      <c r="D72" s="1" t="s">
        <v>46</v>
      </c>
    </row>
    <row r="73" spans="1:4">
      <c r="A73" s="1" t="s">
        <v>47</v>
      </c>
      <c r="D73" s="1" t="s">
        <v>48</v>
      </c>
    </row>
    <row r="77" spans="1:5">
      <c r="A77" s="1" t="s">
        <v>495</v>
      </c>
      <c r="D77" s="1" t="s">
        <v>50</v>
      </c>
      <c r="E77" s="1" t="s">
        <v>51</v>
      </c>
    </row>
    <row r="78" spans="1:5">
      <c r="A78" s="1" t="s">
        <v>265</v>
      </c>
      <c r="E78" s="1" t="s">
        <v>53</v>
      </c>
    </row>
  </sheetData>
  <mergeCells count="31">
    <mergeCell ref="A4:B4"/>
    <mergeCell ref="A26:E26"/>
    <mergeCell ref="A28:E28"/>
    <mergeCell ref="A29:E29"/>
    <mergeCell ref="A39:E39"/>
    <mergeCell ref="A41:E41"/>
    <mergeCell ref="A42:E42"/>
    <mergeCell ref="A20:A22"/>
    <mergeCell ref="A23:A25"/>
    <mergeCell ref="A33:A35"/>
    <mergeCell ref="A36:A38"/>
    <mergeCell ref="B20:B22"/>
    <mergeCell ref="B23:B25"/>
    <mergeCell ref="B33:B35"/>
    <mergeCell ref="B36:B38"/>
    <mergeCell ref="D20:D22"/>
    <mergeCell ref="D23:D25"/>
    <mergeCell ref="D33:D35"/>
    <mergeCell ref="D36:D38"/>
    <mergeCell ref="E20:E22"/>
    <mergeCell ref="E23:E25"/>
    <mergeCell ref="E33:E35"/>
    <mergeCell ref="E36:E38"/>
    <mergeCell ref="F20:F22"/>
    <mergeCell ref="F23:F25"/>
    <mergeCell ref="F33:F35"/>
    <mergeCell ref="F36:F38"/>
    <mergeCell ref="G20:G22"/>
    <mergeCell ref="G23:G25"/>
    <mergeCell ref="G33:G35"/>
    <mergeCell ref="G36:G38"/>
  </mergeCells>
  <pageMargins left="0.432638888888889" right="0.17" top="0.84" bottom="0.590277777777778" header="0.511805555555556" footer="0.196527777777778"/>
  <pageSetup paperSize="1" scale="61" orientation="portrait" horizontalDpi="120" verticalDpi="72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46" workbookViewId="0">
      <selection activeCell="C66" sqref="C66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6">
        <v>45715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498</v>
      </c>
    </row>
    <row r="8" spans="1:1">
      <c r="A8" s="1" t="s">
        <v>499</v>
      </c>
    </row>
    <row r="9" spans="1:1">
      <c r="A9" s="1" t="s">
        <v>500</v>
      </c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7" spans="1:1">
      <c r="A17" s="1" t="s">
        <v>4</v>
      </c>
    </row>
    <row r="18" ht="15" spans="3:3">
      <c r="C18" s="24"/>
    </row>
    <row r="19" ht="25.5" customHeight="1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customFormat="1" ht="15" spans="1:7">
      <c r="A20" s="33">
        <v>2</v>
      </c>
      <c r="B20" s="33" t="s">
        <v>12</v>
      </c>
      <c r="C20" s="70" t="s">
        <v>292</v>
      </c>
      <c r="D20" s="71">
        <v>119995</v>
      </c>
      <c r="E20" s="37">
        <f>D20*0.76</f>
        <v>91196.2</v>
      </c>
      <c r="F20" s="33" t="s">
        <v>14</v>
      </c>
      <c r="G20" s="72">
        <f>E20*A20</f>
        <v>182392.4</v>
      </c>
    </row>
    <row r="21" customFormat="1" ht="15" spans="1:7">
      <c r="A21" s="39"/>
      <c r="B21" s="39"/>
      <c r="C21" s="73" t="s">
        <v>293</v>
      </c>
      <c r="D21" s="74"/>
      <c r="E21" s="43"/>
      <c r="F21" s="39"/>
      <c r="G21" s="75"/>
    </row>
    <row r="22" customFormat="1" ht="15.75" spans="1:7">
      <c r="A22" s="14"/>
      <c r="B22" s="14"/>
      <c r="C22" s="76" t="s">
        <v>294</v>
      </c>
      <c r="D22" s="13"/>
      <c r="E22" s="48"/>
      <c r="F22" s="14"/>
      <c r="G22" s="77"/>
    </row>
    <row r="23" s="23" customFormat="1" ht="17.25" spans="1:7">
      <c r="A23" s="56" t="s">
        <v>20</v>
      </c>
      <c r="B23" s="57"/>
      <c r="C23" s="57"/>
      <c r="D23" s="58"/>
      <c r="E23" s="59"/>
      <c r="F23" s="60" t="s">
        <v>14</v>
      </c>
      <c r="G23" s="61">
        <f>SUM(G20:G22)</f>
        <v>182392.4</v>
      </c>
    </row>
    <row r="24" s="23" customFormat="1" ht="15" spans="1:7">
      <c r="A24" s="78" t="s">
        <v>21</v>
      </c>
      <c r="B24" s="79"/>
      <c r="C24" s="80"/>
      <c r="D24" s="81"/>
      <c r="E24" s="82"/>
      <c r="F24" s="83" t="s">
        <v>14</v>
      </c>
      <c r="G24" s="84">
        <v>131640</v>
      </c>
    </row>
    <row r="25" ht="15" spans="1:7">
      <c r="A25" s="4" t="s">
        <v>22</v>
      </c>
      <c r="B25" s="16"/>
      <c r="C25" s="16"/>
      <c r="D25" s="5"/>
      <c r="E25" s="6"/>
      <c r="F25" s="17" t="s">
        <v>14</v>
      </c>
      <c r="G25" s="8">
        <v>600</v>
      </c>
    </row>
    <row r="26" ht="17.25" spans="1:7">
      <c r="A26" s="56" t="s">
        <v>23</v>
      </c>
      <c r="B26" s="57"/>
      <c r="C26" s="57"/>
      <c r="D26" s="58"/>
      <c r="E26" s="59"/>
      <c r="F26" s="85" t="s">
        <v>14</v>
      </c>
      <c r="G26" s="86">
        <f>SUM(G23:G25)</f>
        <v>314632.4</v>
      </c>
    </row>
    <row r="27" ht="16.5" spans="1:7">
      <c r="A27" s="87"/>
      <c r="B27" s="87"/>
      <c r="C27" s="87"/>
      <c r="D27" s="87"/>
      <c r="E27" s="87"/>
      <c r="F27" s="88"/>
      <c r="G27" s="89"/>
    </row>
    <row r="28" spans="1:1">
      <c r="A28" s="1" t="s">
        <v>30</v>
      </c>
    </row>
    <row r="29" spans="2:2">
      <c r="B29" s="1" t="s">
        <v>31</v>
      </c>
    </row>
    <row r="31" spans="1:1">
      <c r="A31" s="1" t="s">
        <v>32</v>
      </c>
    </row>
    <row r="32" s="2" customFormat="1" spans="2:2">
      <c r="B32" s="1" t="s">
        <v>300</v>
      </c>
    </row>
    <row r="33" s="2" customFormat="1"/>
    <row r="34" spans="1:1">
      <c r="A34" s="1" t="s">
        <v>34</v>
      </c>
    </row>
    <row r="35" spans="2:2">
      <c r="B35" s="1" t="s">
        <v>35</v>
      </c>
    </row>
    <row r="36" spans="2:2">
      <c r="B36" s="24" t="s">
        <v>174</v>
      </c>
    </row>
    <row r="37" spans="2:2">
      <c r="B37" s="24"/>
    </row>
    <row r="38" spans="2:2">
      <c r="B38" s="1" t="s">
        <v>38</v>
      </c>
    </row>
    <row r="40" spans="2:2">
      <c r="B40" s="1" t="s">
        <v>39</v>
      </c>
    </row>
    <row r="44" spans="2:2">
      <c r="B44" s="24"/>
    </row>
    <row r="46" spans="1:1">
      <c r="A46" s="1" t="s">
        <v>40</v>
      </c>
    </row>
    <row r="49" spans="1:1">
      <c r="A49" s="1" t="s">
        <v>41</v>
      </c>
    </row>
    <row r="50" spans="1:1">
      <c r="A50" s="1" t="s">
        <v>42</v>
      </c>
    </row>
    <row r="53" spans="1:4">
      <c r="A53" s="1" t="s">
        <v>43</v>
      </c>
      <c r="D53" s="1" t="s">
        <v>44</v>
      </c>
    </row>
    <row r="56" spans="1:4">
      <c r="A56" s="1" t="s">
        <v>45</v>
      </c>
      <c r="D56" s="1" t="s">
        <v>46</v>
      </c>
    </row>
    <row r="57" spans="1:4">
      <c r="A57" s="1" t="s">
        <v>47</v>
      </c>
      <c r="D57" s="1" t="s">
        <v>48</v>
      </c>
    </row>
    <row r="64" spans="1:5">
      <c r="A64" s="1" t="s">
        <v>501</v>
      </c>
      <c r="D64" s="1" t="s">
        <v>50</v>
      </c>
      <c r="E64" s="1" t="s">
        <v>51</v>
      </c>
    </row>
    <row r="65" spans="1:5">
      <c r="A65" s="1" t="s">
        <v>265</v>
      </c>
      <c r="E65" s="1" t="s">
        <v>53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432638888888889" right="0.17" top="0.84" bottom="0.590277777777778" header="0.511805555555556" footer="0.196527777777778"/>
  <pageSetup paperSize="1" scale="75" orientation="portrait" horizontalDpi="120" verticalDpi="72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topLeftCell="A21" workbookViewId="0">
      <selection activeCell="A23" sqref="$A23:$XFD26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6">
        <v>45715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502</v>
      </c>
    </row>
    <row r="8" spans="1:1">
      <c r="A8" s="1" t="s">
        <v>503</v>
      </c>
    </row>
    <row r="9" spans="1:1">
      <c r="A9" s="1" t="s">
        <v>504</v>
      </c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7" spans="1:1">
      <c r="A17" s="1" t="s">
        <v>4</v>
      </c>
    </row>
    <row r="18" ht="15" spans="3:3">
      <c r="C18" s="24"/>
    </row>
    <row r="19" ht="25.5" customHeight="1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customFormat="1" ht="15" spans="1:7">
      <c r="A20" s="33">
        <v>1</v>
      </c>
      <c r="B20" s="33" t="s">
        <v>12</v>
      </c>
      <c r="C20" s="70" t="s">
        <v>70</v>
      </c>
      <c r="D20" s="71">
        <v>32995</v>
      </c>
      <c r="E20" s="37">
        <f>(D20*0.76)-4000</f>
        <v>21076.2</v>
      </c>
      <c r="F20" s="33" t="s">
        <v>14</v>
      </c>
      <c r="G20" s="72">
        <f>E20*A20</f>
        <v>21076.2</v>
      </c>
    </row>
    <row r="21" customFormat="1" ht="15" spans="1:7">
      <c r="A21" s="39"/>
      <c r="B21" s="39"/>
      <c r="C21" s="73" t="s">
        <v>15</v>
      </c>
      <c r="D21" s="74"/>
      <c r="E21" s="43"/>
      <c r="F21" s="39"/>
      <c r="G21" s="75"/>
    </row>
    <row r="22" customFormat="1" ht="15.75" spans="1:7">
      <c r="A22" s="14"/>
      <c r="B22" s="14"/>
      <c r="C22" s="76" t="s">
        <v>71</v>
      </c>
      <c r="D22" s="13"/>
      <c r="E22" s="48"/>
      <c r="F22" s="14"/>
      <c r="G22" s="77"/>
    </row>
    <row r="23" s="23" customFormat="1" ht="17.25" spans="1:7">
      <c r="A23" s="56" t="s">
        <v>20</v>
      </c>
      <c r="B23" s="57"/>
      <c r="C23" s="57"/>
      <c r="D23" s="58"/>
      <c r="E23" s="59"/>
      <c r="F23" s="60" t="s">
        <v>14</v>
      </c>
      <c r="G23" s="61">
        <f>SUM(G20:G22)</f>
        <v>21076.2</v>
      </c>
    </row>
    <row r="24" s="23" customFormat="1" ht="15" spans="1:7">
      <c r="A24" s="78" t="s">
        <v>21</v>
      </c>
      <c r="B24" s="79"/>
      <c r="C24" s="80"/>
      <c r="D24" s="81"/>
      <c r="E24" s="82"/>
      <c r="F24" s="83" t="s">
        <v>14</v>
      </c>
      <c r="G24" s="84">
        <v>11770</v>
      </c>
    </row>
    <row r="25" ht="15" spans="1:7">
      <c r="A25" s="4" t="s">
        <v>22</v>
      </c>
      <c r="B25" s="16"/>
      <c r="C25" s="16"/>
      <c r="D25" s="5"/>
      <c r="E25" s="6"/>
      <c r="F25" s="17" t="s">
        <v>14</v>
      </c>
      <c r="G25" s="8">
        <v>600</v>
      </c>
    </row>
    <row r="26" ht="17.25" spans="1:7">
      <c r="A26" s="56" t="s">
        <v>23</v>
      </c>
      <c r="B26" s="57"/>
      <c r="C26" s="57"/>
      <c r="D26" s="58"/>
      <c r="E26" s="59"/>
      <c r="F26" s="85" t="s">
        <v>14</v>
      </c>
      <c r="G26" s="86">
        <f>SUM(G23:G25)</f>
        <v>33446.2</v>
      </c>
    </row>
    <row r="27" ht="16.5" spans="1:7">
      <c r="A27" s="87"/>
      <c r="B27" s="87"/>
      <c r="C27" s="87"/>
      <c r="D27" s="87"/>
      <c r="E27" s="87"/>
      <c r="F27" s="88"/>
      <c r="G27" s="89"/>
    </row>
    <row r="28" spans="1:1">
      <c r="A28" s="1" t="s">
        <v>30</v>
      </c>
    </row>
    <row r="29" spans="2:2">
      <c r="B29" s="1" t="s">
        <v>31</v>
      </c>
    </row>
    <row r="31" spans="1:1">
      <c r="A31" s="1" t="s">
        <v>32</v>
      </c>
    </row>
    <row r="32" s="2" customFormat="1" spans="2:2">
      <c r="B32" s="1" t="s">
        <v>33</v>
      </c>
    </row>
    <row r="33" s="2" customFormat="1"/>
    <row r="34" spans="1:1">
      <c r="A34" s="1" t="s">
        <v>34</v>
      </c>
    </row>
    <row r="35" spans="2:2">
      <c r="B35" s="1" t="s">
        <v>35</v>
      </c>
    </row>
    <row r="36" spans="2:2">
      <c r="B36" s="24" t="s">
        <v>174</v>
      </c>
    </row>
    <row r="37" spans="2:2">
      <c r="B37" s="24"/>
    </row>
    <row r="38" spans="2:2">
      <c r="B38" s="1" t="s">
        <v>38</v>
      </c>
    </row>
    <row r="40" spans="2:2">
      <c r="B40" s="1" t="s">
        <v>39</v>
      </c>
    </row>
    <row r="44" spans="2:2">
      <c r="B44" s="24"/>
    </row>
    <row r="46" spans="1:1">
      <c r="A46" s="1" t="s">
        <v>40</v>
      </c>
    </row>
    <row r="49" spans="1:1">
      <c r="A49" s="1" t="s">
        <v>41</v>
      </c>
    </row>
    <row r="50" spans="1:1">
      <c r="A50" s="1" t="s">
        <v>42</v>
      </c>
    </row>
    <row r="53" spans="1:4">
      <c r="A53" s="1" t="s">
        <v>43</v>
      </c>
      <c r="D53" s="1" t="s">
        <v>44</v>
      </c>
    </row>
    <row r="56" spans="1:4">
      <c r="A56" s="1" t="s">
        <v>45</v>
      </c>
      <c r="D56" s="1" t="s">
        <v>46</v>
      </c>
    </row>
    <row r="57" spans="1:4">
      <c r="A57" s="1" t="s">
        <v>47</v>
      </c>
      <c r="D57" s="1" t="s">
        <v>48</v>
      </c>
    </row>
    <row r="64" spans="1:5">
      <c r="A64" s="1" t="s">
        <v>505</v>
      </c>
      <c r="D64" s="1" t="s">
        <v>50</v>
      </c>
      <c r="E64" s="1" t="s">
        <v>51</v>
      </c>
    </row>
    <row r="65" spans="1:5">
      <c r="A65" s="1" t="s">
        <v>258</v>
      </c>
      <c r="E65" s="1" t="s">
        <v>53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432638888888889" right="0.17" top="0.84" bottom="0.590277777777778" header="0.511805555555556" footer="0.196527777777778"/>
  <pageSetup paperSize="1" scale="75" orientation="portrait" horizontalDpi="120" verticalDpi="72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3"/>
  <sheetViews>
    <sheetView topLeftCell="A12" workbookViewId="0">
      <selection activeCell="A17" sqref="A1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714285714286" style="1" customWidth="1"/>
    <col min="6" max="6" width="5.66666666666667" style="1" customWidth="1"/>
    <col min="7" max="7" width="16.5714285714286" style="1" customWidth="1"/>
    <col min="8" max="16384" width="9.1047619047619" style="1"/>
  </cols>
  <sheetData>
    <row r="4" spans="1:2">
      <c r="A4" s="26">
        <v>45715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502</v>
      </c>
    </row>
    <row r="8" spans="1:1">
      <c r="A8" s="1" t="s">
        <v>506</v>
      </c>
    </row>
    <row r="9" spans="1:1">
      <c r="A9" s="1" t="s">
        <v>504</v>
      </c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7" spans="1:1">
      <c r="A17" s="1" t="s">
        <v>4</v>
      </c>
    </row>
    <row r="18" ht="15" spans="3:3">
      <c r="C18" s="24" t="s">
        <v>507</v>
      </c>
    </row>
    <row r="19" ht="25.5" customHeight="1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customFormat="1" ht="15" spans="1:7">
      <c r="A20" s="33">
        <v>1</v>
      </c>
      <c r="B20" s="33" t="s">
        <v>12</v>
      </c>
      <c r="C20" s="70" t="s">
        <v>13</v>
      </c>
      <c r="D20" s="71">
        <v>41995</v>
      </c>
      <c r="E20" s="37">
        <f>(D20*0.76)-4000</f>
        <v>27916.2</v>
      </c>
      <c r="F20" s="33" t="s">
        <v>14</v>
      </c>
      <c r="G20" s="72">
        <f>E20*A20</f>
        <v>27916.2</v>
      </c>
    </row>
    <row r="21" customFormat="1" ht="15" spans="1:7">
      <c r="A21" s="39"/>
      <c r="B21" s="39"/>
      <c r="C21" s="73" t="s">
        <v>15</v>
      </c>
      <c r="D21" s="74"/>
      <c r="E21" s="43"/>
      <c r="F21" s="39"/>
      <c r="G21" s="75"/>
    </row>
    <row r="22" customFormat="1" ht="15.75" spans="1:7">
      <c r="A22" s="14"/>
      <c r="B22" s="14"/>
      <c r="C22" s="76" t="s">
        <v>16</v>
      </c>
      <c r="D22" s="13"/>
      <c r="E22" s="48"/>
      <c r="F22" s="14"/>
      <c r="G22" s="77"/>
    </row>
    <row r="23" s="23" customFormat="1" ht="17.25" spans="1:7">
      <c r="A23" s="56" t="s">
        <v>20</v>
      </c>
      <c r="B23" s="57"/>
      <c r="C23" s="57"/>
      <c r="D23" s="58"/>
      <c r="E23" s="59"/>
      <c r="F23" s="60" t="s">
        <v>14</v>
      </c>
      <c r="G23" s="61">
        <f>SUM(G20:G22)</f>
        <v>27916.2</v>
      </c>
    </row>
    <row r="24" s="23" customFormat="1" ht="15" spans="1:7">
      <c r="A24" s="78" t="s">
        <v>21</v>
      </c>
      <c r="B24" s="79"/>
      <c r="C24" s="80"/>
      <c r="D24" s="81"/>
      <c r="E24" s="82"/>
      <c r="F24" s="83" t="s">
        <v>14</v>
      </c>
      <c r="G24" s="84">
        <v>20045</v>
      </c>
    </row>
    <row r="25" ht="17.25" spans="1:7">
      <c r="A25" s="56" t="s">
        <v>23</v>
      </c>
      <c r="B25" s="57"/>
      <c r="C25" s="57"/>
      <c r="D25" s="58"/>
      <c r="E25" s="59"/>
      <c r="F25" s="85" t="s">
        <v>14</v>
      </c>
      <c r="G25" s="86">
        <f>SUM(G23:G24)</f>
        <v>47961.2</v>
      </c>
    </row>
    <row r="26" ht="16.5" spans="1:7">
      <c r="A26" s="62"/>
      <c r="B26" s="62"/>
      <c r="C26" s="62"/>
      <c r="D26" s="62"/>
      <c r="E26" s="62"/>
      <c r="F26" s="88"/>
      <c r="G26" s="89"/>
    </row>
    <row r="27" ht="15" spans="3:3">
      <c r="C27" s="24" t="s">
        <v>508</v>
      </c>
    </row>
    <row r="28" ht="25.5" customHeight="1" spans="1:7">
      <c r="A28" s="66" t="s">
        <v>6</v>
      </c>
      <c r="B28" s="66" t="s">
        <v>7</v>
      </c>
      <c r="C28" s="66" t="s">
        <v>8</v>
      </c>
      <c r="D28" s="66" t="s">
        <v>9</v>
      </c>
      <c r="E28" s="67" t="s">
        <v>10</v>
      </c>
      <c r="F28" s="68"/>
      <c r="G28" s="69" t="s">
        <v>11</v>
      </c>
    </row>
    <row r="29" customFormat="1" ht="15" spans="1:7">
      <c r="A29" s="33">
        <v>1</v>
      </c>
      <c r="B29" s="33" t="s">
        <v>12</v>
      </c>
      <c r="C29" s="70" t="s">
        <v>70</v>
      </c>
      <c r="D29" s="71">
        <v>32995</v>
      </c>
      <c r="E29" s="37">
        <f>(D29*0.76)-4000</f>
        <v>21076.2</v>
      </c>
      <c r="F29" s="33" t="s">
        <v>14</v>
      </c>
      <c r="G29" s="72">
        <f>E29*A29</f>
        <v>21076.2</v>
      </c>
    </row>
    <row r="30" customFormat="1" ht="15" spans="1:7">
      <c r="A30" s="39"/>
      <c r="B30" s="39"/>
      <c r="C30" s="73" t="s">
        <v>15</v>
      </c>
      <c r="D30" s="74"/>
      <c r="E30" s="43"/>
      <c r="F30" s="39"/>
      <c r="G30" s="75"/>
    </row>
    <row r="31" customFormat="1" ht="15.75" spans="1:7">
      <c r="A31" s="14"/>
      <c r="B31" s="14"/>
      <c r="C31" s="76" t="s">
        <v>71</v>
      </c>
      <c r="D31" s="13"/>
      <c r="E31" s="48"/>
      <c r="F31" s="14"/>
      <c r="G31" s="77"/>
    </row>
    <row r="32" s="23" customFormat="1" ht="17.25" spans="1:7">
      <c r="A32" s="56" t="s">
        <v>20</v>
      </c>
      <c r="B32" s="57"/>
      <c r="C32" s="57"/>
      <c r="D32" s="58"/>
      <c r="E32" s="59"/>
      <c r="F32" s="60" t="s">
        <v>14</v>
      </c>
      <c r="G32" s="61">
        <f>SUM(G29:G31)</f>
        <v>21076.2</v>
      </c>
    </row>
    <row r="33" s="23" customFormat="1" ht="15" spans="1:7">
      <c r="A33" s="78" t="s">
        <v>21</v>
      </c>
      <c r="B33" s="79"/>
      <c r="C33" s="80"/>
      <c r="D33" s="81"/>
      <c r="E33" s="82"/>
      <c r="F33" s="83" t="s">
        <v>14</v>
      </c>
      <c r="G33" s="84">
        <v>20045</v>
      </c>
    </row>
    <row r="34" ht="17.25" spans="1:7">
      <c r="A34" s="56" t="s">
        <v>23</v>
      </c>
      <c r="B34" s="57"/>
      <c r="C34" s="57"/>
      <c r="D34" s="58"/>
      <c r="E34" s="59"/>
      <c r="F34" s="85" t="s">
        <v>14</v>
      </c>
      <c r="G34" s="86">
        <f>SUM(G32:G33)</f>
        <v>41121.2</v>
      </c>
    </row>
    <row r="35" ht="16.5" spans="1:7">
      <c r="A35" s="62"/>
      <c r="B35" s="62"/>
      <c r="C35" s="62"/>
      <c r="D35" s="62"/>
      <c r="E35" s="62"/>
      <c r="F35" s="88"/>
      <c r="G35" s="89"/>
    </row>
    <row r="36" spans="1:1">
      <c r="A36" s="1" t="s">
        <v>30</v>
      </c>
    </row>
    <row r="37" spans="2:2">
      <c r="B37" s="1" t="s">
        <v>31</v>
      </c>
    </row>
    <row r="39" spans="1:1">
      <c r="A39" s="1" t="s">
        <v>32</v>
      </c>
    </row>
    <row r="40" s="2" customFormat="1" spans="2:2">
      <c r="B40" s="1" t="s">
        <v>33</v>
      </c>
    </row>
    <row r="41" s="2" customFormat="1"/>
    <row r="42" s="1" customFormat="1" spans="1:1">
      <c r="A42" s="1" t="s">
        <v>113</v>
      </c>
    </row>
    <row r="43" s="1" customFormat="1" spans="2:2">
      <c r="B43" s="1" t="s">
        <v>114</v>
      </c>
    </row>
    <row r="44" spans="2:2">
      <c r="B44" s="1" t="s">
        <v>35</v>
      </c>
    </row>
    <row r="45" spans="2:2">
      <c r="B45" s="24" t="s">
        <v>174</v>
      </c>
    </row>
    <row r="46" spans="2:2">
      <c r="B46" s="100"/>
    </row>
    <row r="47" spans="2:2">
      <c r="B47" s="1" t="s">
        <v>38</v>
      </c>
    </row>
    <row r="49" spans="2:2">
      <c r="B49" s="1" t="s">
        <v>39</v>
      </c>
    </row>
    <row r="54" spans="2:2">
      <c r="B54" s="24"/>
    </row>
    <row r="56" spans="1:1">
      <c r="A56" s="1" t="s">
        <v>40</v>
      </c>
    </row>
    <row r="59" spans="1:1">
      <c r="A59" s="1" t="s">
        <v>41</v>
      </c>
    </row>
    <row r="60" spans="1:1">
      <c r="A60" s="1" t="s">
        <v>42</v>
      </c>
    </row>
    <row r="63" spans="1:4">
      <c r="A63" s="1" t="s">
        <v>43</v>
      </c>
      <c r="D63" s="1" t="s">
        <v>44</v>
      </c>
    </row>
    <row r="66" spans="1:4">
      <c r="A66" s="1" t="s">
        <v>45</v>
      </c>
      <c r="D66" s="1" t="s">
        <v>46</v>
      </c>
    </row>
    <row r="67" spans="1:4">
      <c r="A67" s="1" t="s">
        <v>47</v>
      </c>
      <c r="D67" s="1" t="s">
        <v>48</v>
      </c>
    </row>
    <row r="72" spans="1:5">
      <c r="A72" s="1" t="s">
        <v>509</v>
      </c>
      <c r="D72" s="1" t="s">
        <v>50</v>
      </c>
      <c r="E72" s="1" t="s">
        <v>51</v>
      </c>
    </row>
    <row r="73" spans="1:5">
      <c r="A73" s="1" t="s">
        <v>258</v>
      </c>
      <c r="E73" s="1" t="s">
        <v>53</v>
      </c>
    </row>
  </sheetData>
  <mergeCells count="17">
    <mergeCell ref="A4:B4"/>
    <mergeCell ref="A23:E23"/>
    <mergeCell ref="A25:E25"/>
    <mergeCell ref="A32:E32"/>
    <mergeCell ref="A34:E34"/>
    <mergeCell ref="A20:A22"/>
    <mergeCell ref="A29:A31"/>
    <mergeCell ref="B20:B22"/>
    <mergeCell ref="B29:B31"/>
    <mergeCell ref="D20:D22"/>
    <mergeCell ref="D29:D31"/>
    <mergeCell ref="E20:E22"/>
    <mergeCell ref="E29:E31"/>
    <mergeCell ref="F20:F22"/>
    <mergeCell ref="F29:F31"/>
    <mergeCell ref="G20:G22"/>
    <mergeCell ref="G29:G31"/>
  </mergeCells>
  <pageMargins left="0.432638888888889" right="0.17" top="0.84" bottom="0.590277777777778" header="0.511805555555556" footer="0.196527777777778"/>
  <pageSetup paperSize="1" scale="65" orientation="portrait" horizontalDpi="120" verticalDpi="72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topLeftCell="A38" workbookViewId="0">
      <selection activeCell="E18" sqref="E18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8.1047619047619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3.4380952380952" style="1" customWidth="1"/>
    <col min="8" max="16384" width="9.1047619047619" style="1"/>
  </cols>
  <sheetData>
    <row r="4" spans="1:2">
      <c r="A4" s="26">
        <v>45715</v>
      </c>
      <c r="B4" s="26"/>
    </row>
    <row r="5" spans="1:2">
      <c r="A5" s="26"/>
      <c r="B5" s="26"/>
    </row>
    <row r="6" spans="1:2">
      <c r="A6" s="26"/>
      <c r="B6" s="26"/>
    </row>
    <row r="7" spans="1:1">
      <c r="A7" s="1" t="s">
        <v>487</v>
      </c>
    </row>
    <row r="8" spans="1:1">
      <c r="A8" s="1" t="s">
        <v>510</v>
      </c>
    </row>
    <row r="11" spans="1:1">
      <c r="A11" s="1" t="s">
        <v>1</v>
      </c>
    </row>
    <row r="13" spans="2:2">
      <c r="B13" s="1" t="s">
        <v>2</v>
      </c>
    </row>
    <row r="14" spans="2:2">
      <c r="B14" s="1" t="s">
        <v>3</v>
      </c>
    </row>
    <row r="16" spans="1:1">
      <c r="A16" s="1" t="s">
        <v>4</v>
      </c>
    </row>
    <row r="17" ht="15" spans="3:3">
      <c r="C17" s="24"/>
    </row>
    <row r="18" ht="25.5" customHeight="1" spans="1:7">
      <c r="A18" s="66" t="s">
        <v>6</v>
      </c>
      <c r="B18" s="66" t="s">
        <v>7</v>
      </c>
      <c r="C18" s="66" t="s">
        <v>8</v>
      </c>
      <c r="D18" s="66" t="s">
        <v>9</v>
      </c>
      <c r="E18" s="67" t="s">
        <v>10</v>
      </c>
      <c r="F18" s="68"/>
      <c r="G18" s="69" t="s">
        <v>11</v>
      </c>
    </row>
    <row r="19" customFormat="1" ht="15" spans="1:7">
      <c r="A19" s="33">
        <v>1</v>
      </c>
      <c r="B19" s="33" t="s">
        <v>12</v>
      </c>
      <c r="C19" s="70" t="s">
        <v>281</v>
      </c>
      <c r="D19" s="71">
        <v>113195</v>
      </c>
      <c r="E19" s="37">
        <f>(D19*0.76)-7000</f>
        <v>79028.2</v>
      </c>
      <c r="F19" s="33" t="s">
        <v>14</v>
      </c>
      <c r="G19" s="72">
        <f>E19*A19</f>
        <v>79028.2</v>
      </c>
    </row>
    <row r="20" customFormat="1" ht="15" spans="1:7">
      <c r="A20" s="39"/>
      <c r="B20" s="39"/>
      <c r="C20" s="73" t="s">
        <v>110</v>
      </c>
      <c r="D20" s="74"/>
      <c r="E20" s="43"/>
      <c r="F20" s="39"/>
      <c r="G20" s="75"/>
    </row>
    <row r="21" customFormat="1" ht="15.75" spans="1:7">
      <c r="A21" s="14"/>
      <c r="B21" s="14"/>
      <c r="C21" s="76" t="s">
        <v>282</v>
      </c>
      <c r="D21" s="13"/>
      <c r="E21" s="48"/>
      <c r="F21" s="14"/>
      <c r="G21" s="77"/>
    </row>
    <row r="22" ht="15" spans="1:7">
      <c r="A22" s="4" t="s">
        <v>22</v>
      </c>
      <c r="B22" s="16"/>
      <c r="C22" s="16"/>
      <c r="D22" s="5"/>
      <c r="E22" s="6"/>
      <c r="F22" s="17" t="s">
        <v>14</v>
      </c>
      <c r="G22" s="8">
        <v>600</v>
      </c>
    </row>
    <row r="23" ht="17.25" spans="1:7">
      <c r="A23" s="95" t="s">
        <v>20</v>
      </c>
      <c r="B23" s="96"/>
      <c r="C23" s="96"/>
      <c r="D23" s="97"/>
      <c r="E23" s="98"/>
      <c r="F23" s="99" t="s">
        <v>14</v>
      </c>
      <c r="G23" s="86">
        <f>SUM(G19:G22)</f>
        <v>79628.2</v>
      </c>
    </row>
    <row r="24" ht="16.5" spans="1:7">
      <c r="A24" s="87"/>
      <c r="B24" s="87"/>
      <c r="C24" s="87"/>
      <c r="D24" s="87"/>
      <c r="E24" s="87"/>
      <c r="F24" s="88"/>
      <c r="G24" s="89"/>
    </row>
    <row r="25" spans="1:1">
      <c r="A25" s="1" t="s">
        <v>30</v>
      </c>
    </row>
    <row r="26" spans="2:2">
      <c r="B26" s="1" t="s">
        <v>31</v>
      </c>
    </row>
    <row r="28" spans="1:1">
      <c r="A28" s="1" t="s">
        <v>57</v>
      </c>
    </row>
    <row r="29" spans="2:2">
      <c r="B29" s="18" t="s">
        <v>284</v>
      </c>
    </row>
    <row r="30" spans="2:2">
      <c r="B30" s="19" t="s">
        <v>285</v>
      </c>
    </row>
    <row r="31" spans="2:2">
      <c r="B31" s="19" t="s">
        <v>286</v>
      </c>
    </row>
    <row r="33" spans="1:1">
      <c r="A33" s="1" t="s">
        <v>32</v>
      </c>
    </row>
    <row r="34" s="2" customFormat="1" spans="2:2">
      <c r="B34" s="1" t="s">
        <v>112</v>
      </c>
    </row>
    <row r="35" s="2" customFormat="1"/>
    <row r="36" spans="1:1">
      <c r="A36" s="1" t="s">
        <v>34</v>
      </c>
    </row>
    <row r="37" spans="2:2">
      <c r="B37" s="1" t="s">
        <v>35</v>
      </c>
    </row>
    <row r="38" spans="2:2">
      <c r="B38" s="24"/>
    </row>
    <row r="39" spans="2:2">
      <c r="B39" s="1" t="s">
        <v>38</v>
      </c>
    </row>
    <row r="41" spans="2:2">
      <c r="B41" s="1" t="s">
        <v>39</v>
      </c>
    </row>
    <row r="46" spans="2:2">
      <c r="B46" s="24"/>
    </row>
    <row r="48" spans="1:1">
      <c r="A48" s="1" t="s">
        <v>40</v>
      </c>
    </row>
    <row r="51" spans="1:1">
      <c r="A51" s="1" t="s">
        <v>41</v>
      </c>
    </row>
    <row r="52" spans="1:1">
      <c r="A52" s="1" t="s">
        <v>42</v>
      </c>
    </row>
    <row r="55" spans="1:4">
      <c r="A55" s="1" t="s">
        <v>43</v>
      </c>
      <c r="D55" s="1" t="s">
        <v>44</v>
      </c>
    </row>
    <row r="58" spans="1:4">
      <c r="A58" s="1" t="s">
        <v>45</v>
      </c>
      <c r="D58" s="1" t="s">
        <v>46</v>
      </c>
    </row>
    <row r="59" spans="1:4">
      <c r="A59" s="1" t="s">
        <v>47</v>
      </c>
      <c r="D59" s="1" t="s">
        <v>48</v>
      </c>
    </row>
    <row r="66" spans="1:5">
      <c r="A66" s="1" t="s">
        <v>511</v>
      </c>
      <c r="D66" s="1" t="s">
        <v>50</v>
      </c>
      <c r="E66" s="1" t="s">
        <v>51</v>
      </c>
    </row>
    <row r="67" spans="1:5">
      <c r="A67" s="1" t="s">
        <v>461</v>
      </c>
      <c r="E67" s="1" t="s">
        <v>53</v>
      </c>
    </row>
  </sheetData>
  <mergeCells count="9">
    <mergeCell ref="A4:B4"/>
    <mergeCell ref="A22:E22"/>
    <mergeCell ref="A23:E23"/>
    <mergeCell ref="A19:A21"/>
    <mergeCell ref="B19:B21"/>
    <mergeCell ref="D19:D21"/>
    <mergeCell ref="E19:E21"/>
    <mergeCell ref="F19:F21"/>
    <mergeCell ref="G19:G21"/>
  </mergeCells>
  <pageMargins left="0.432638888888889" right="0.17" top="0.84" bottom="0.590277777777778" header="0.511805555555556" footer="0.196527777777778"/>
  <pageSetup paperSize="1" scale="73" orientation="portrait" horizontalDpi="120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9"/>
  <sheetViews>
    <sheetView topLeftCell="A57" workbookViewId="0">
      <selection activeCell="A4" sqref="A4:B4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.5714285714286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5714285714286" style="1" customWidth="1"/>
    <col min="8" max="16384" width="9.1047619047619" style="1"/>
  </cols>
  <sheetData>
    <row r="4" spans="1:2">
      <c r="A4" s="26">
        <v>45692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146</v>
      </c>
      <c r="B7" s="26"/>
    </row>
    <row r="8" spans="1:1">
      <c r="A8" s="26" t="s">
        <v>147</v>
      </c>
    </row>
    <row r="11" spans="1:1">
      <c r="A11" s="1" t="s">
        <v>1</v>
      </c>
    </row>
    <row r="13" spans="2:2">
      <c r="B13" s="1" t="s">
        <v>2</v>
      </c>
    </row>
    <row r="14" spans="2:2">
      <c r="B14" s="1" t="s">
        <v>3</v>
      </c>
    </row>
    <row r="17" spans="1:1">
      <c r="A17" s="1" t="s">
        <v>56</v>
      </c>
    </row>
    <row r="18" ht="15" spans="3:3">
      <c r="C18" s="24" t="s">
        <v>5</v>
      </c>
    </row>
    <row r="19" ht="25.5" customHeight="1" spans="1:7">
      <c r="A19" s="66" t="s">
        <v>6</v>
      </c>
      <c r="B19" s="66" t="s">
        <v>7</v>
      </c>
      <c r="C19" s="66" t="s">
        <v>8</v>
      </c>
      <c r="D19" s="66" t="s">
        <v>9</v>
      </c>
      <c r="E19" s="67" t="s">
        <v>10</v>
      </c>
      <c r="F19" s="68"/>
      <c r="G19" s="69" t="s">
        <v>11</v>
      </c>
    </row>
    <row r="20" spans="1:7">
      <c r="A20" s="33">
        <v>10</v>
      </c>
      <c r="B20" s="33" t="s">
        <v>12</v>
      </c>
      <c r="C20" s="70" t="s">
        <v>13</v>
      </c>
      <c r="D20" s="71">
        <v>41995</v>
      </c>
      <c r="E20" s="37">
        <f>(D20*0.78)-4000</f>
        <v>28756.1</v>
      </c>
      <c r="F20" s="33" t="s">
        <v>14</v>
      </c>
      <c r="G20" s="72">
        <f>E20*A20</f>
        <v>287561</v>
      </c>
    </row>
    <row r="21" spans="1:7">
      <c r="A21" s="39"/>
      <c r="B21" s="39"/>
      <c r="C21" s="73" t="s">
        <v>15</v>
      </c>
      <c r="D21" s="74"/>
      <c r="E21" s="43"/>
      <c r="F21" s="39"/>
      <c r="G21" s="75"/>
    </row>
    <row r="22" ht="15" spans="1:7">
      <c r="A22" s="14"/>
      <c r="B22" s="14"/>
      <c r="C22" s="76" t="s">
        <v>16</v>
      </c>
      <c r="D22" s="13"/>
      <c r="E22" s="48"/>
      <c r="F22" s="14"/>
      <c r="G22" s="77"/>
    </row>
    <row r="23" spans="1:7">
      <c r="A23" s="33">
        <v>10</v>
      </c>
      <c r="B23" s="33" t="s">
        <v>12</v>
      </c>
      <c r="C23" s="70" t="s">
        <v>17</v>
      </c>
      <c r="D23" s="71">
        <v>49995</v>
      </c>
      <c r="E23" s="37">
        <f>(D23*0.78)-4000</f>
        <v>34996.1</v>
      </c>
      <c r="F23" s="33" t="s">
        <v>14</v>
      </c>
      <c r="G23" s="72">
        <f>E23*A23</f>
        <v>349961</v>
      </c>
    </row>
    <row r="24" spans="1:7">
      <c r="A24" s="39"/>
      <c r="B24" s="39"/>
      <c r="C24" s="73" t="s">
        <v>18</v>
      </c>
      <c r="D24" s="74"/>
      <c r="E24" s="43"/>
      <c r="F24" s="39"/>
      <c r="G24" s="75"/>
    </row>
    <row r="25" ht="15" spans="1:7">
      <c r="A25" s="14"/>
      <c r="B25" s="14"/>
      <c r="C25" s="76" t="s">
        <v>19</v>
      </c>
      <c r="D25" s="13"/>
      <c r="E25" s="48"/>
      <c r="F25" s="14"/>
      <c r="G25" s="77"/>
    </row>
    <row r="26" ht="15" spans="1:7">
      <c r="A26" s="4" t="s">
        <v>22</v>
      </c>
      <c r="B26" s="16"/>
      <c r="C26" s="16"/>
      <c r="D26" s="5"/>
      <c r="E26" s="6"/>
      <c r="F26" s="17" t="s">
        <v>14</v>
      </c>
      <c r="G26" s="8">
        <v>1000</v>
      </c>
    </row>
    <row r="27" ht="17.25" spans="1:7">
      <c r="A27" s="95" t="s">
        <v>20</v>
      </c>
      <c r="B27" s="96"/>
      <c r="C27" s="96"/>
      <c r="D27" s="97"/>
      <c r="E27" s="98"/>
      <c r="F27" s="85" t="s">
        <v>14</v>
      </c>
      <c r="G27" s="86">
        <f>SUM(G20:G26)</f>
        <v>638522</v>
      </c>
    </row>
    <row r="28" ht="16.5" spans="1:7">
      <c r="A28" s="87"/>
      <c r="B28" s="87"/>
      <c r="C28" s="87"/>
      <c r="D28" s="87"/>
      <c r="E28" s="87"/>
      <c r="F28" s="88"/>
      <c r="G28" s="89"/>
    </row>
    <row r="29" ht="15" spans="3:3">
      <c r="C29" s="24" t="s">
        <v>24</v>
      </c>
    </row>
    <row r="30" ht="25.5" customHeight="1" spans="1:7">
      <c r="A30" s="66" t="s">
        <v>6</v>
      </c>
      <c r="B30" s="66" t="s">
        <v>7</v>
      </c>
      <c r="C30" s="66" t="s">
        <v>8</v>
      </c>
      <c r="D30" s="66" t="s">
        <v>9</v>
      </c>
      <c r="E30" s="67" t="s">
        <v>10</v>
      </c>
      <c r="F30" s="68"/>
      <c r="G30" s="69" t="s">
        <v>11</v>
      </c>
    </row>
    <row r="31" spans="1:7">
      <c r="A31" s="33">
        <v>10</v>
      </c>
      <c r="B31" s="33" t="s">
        <v>12</v>
      </c>
      <c r="C31" s="70" t="s">
        <v>25</v>
      </c>
      <c r="D31" s="71">
        <v>59595</v>
      </c>
      <c r="E31" s="37">
        <f>(D31*0.78)-7000</f>
        <v>39484.1</v>
      </c>
      <c r="F31" s="33" t="s">
        <v>14</v>
      </c>
      <c r="G31" s="72">
        <f>E31*A31</f>
        <v>394841</v>
      </c>
    </row>
    <row r="32" spans="1:7">
      <c r="A32" s="39"/>
      <c r="B32" s="39"/>
      <c r="C32" s="73" t="s">
        <v>26</v>
      </c>
      <c r="D32" s="74"/>
      <c r="E32" s="43"/>
      <c r="F32" s="39"/>
      <c r="G32" s="75"/>
    </row>
    <row r="33" ht="15" spans="1:7">
      <c r="A33" s="14"/>
      <c r="B33" s="14"/>
      <c r="C33" s="76" t="s">
        <v>27</v>
      </c>
      <c r="D33" s="13"/>
      <c r="E33" s="48"/>
      <c r="F33" s="14"/>
      <c r="G33" s="77"/>
    </row>
    <row r="34" spans="1:7">
      <c r="A34" s="33">
        <v>10</v>
      </c>
      <c r="B34" s="33" t="s">
        <v>12</v>
      </c>
      <c r="C34" s="70" t="s">
        <v>28</v>
      </c>
      <c r="D34" s="71">
        <v>68995</v>
      </c>
      <c r="E34" s="37">
        <f>(D34*0.78)-7000</f>
        <v>46816.1</v>
      </c>
      <c r="F34" s="33" t="s">
        <v>14</v>
      </c>
      <c r="G34" s="72">
        <f>E34*A34</f>
        <v>468161</v>
      </c>
    </row>
    <row r="35" spans="1:7">
      <c r="A35" s="39"/>
      <c r="B35" s="39"/>
      <c r="C35" s="73" t="s">
        <v>26</v>
      </c>
      <c r="D35" s="74"/>
      <c r="E35" s="43"/>
      <c r="F35" s="39"/>
      <c r="G35" s="75"/>
    </row>
    <row r="36" ht="15" spans="1:7">
      <c r="A36" s="14"/>
      <c r="B36" s="14"/>
      <c r="C36" s="76" t="s">
        <v>29</v>
      </c>
      <c r="D36" s="13"/>
      <c r="E36" s="48"/>
      <c r="F36" s="14"/>
      <c r="G36" s="77"/>
    </row>
    <row r="37" ht="15" spans="1:7">
      <c r="A37" s="4" t="s">
        <v>22</v>
      </c>
      <c r="B37" s="16"/>
      <c r="C37" s="16"/>
      <c r="D37" s="5"/>
      <c r="E37" s="6"/>
      <c r="F37" s="17" t="s">
        <v>14</v>
      </c>
      <c r="G37" s="8">
        <v>1000</v>
      </c>
    </row>
    <row r="38" ht="17.25" spans="1:7">
      <c r="A38" s="95" t="s">
        <v>20</v>
      </c>
      <c r="B38" s="96"/>
      <c r="C38" s="96"/>
      <c r="D38" s="97"/>
      <c r="E38" s="98"/>
      <c r="F38" s="85" t="s">
        <v>14</v>
      </c>
      <c r="G38" s="86">
        <f>SUM(G31:G37)</f>
        <v>864002</v>
      </c>
    </row>
    <row r="39" ht="16.5" spans="1:7">
      <c r="A39" s="87"/>
      <c r="B39" s="87"/>
      <c r="C39" s="87"/>
      <c r="D39" s="87"/>
      <c r="E39" s="87"/>
      <c r="F39" s="88"/>
      <c r="G39" s="89"/>
    </row>
    <row r="40" spans="1:1">
      <c r="A40" s="1" t="s">
        <v>30</v>
      </c>
    </row>
    <row r="41" spans="2:2">
      <c r="B41" s="1" t="s">
        <v>31</v>
      </c>
    </row>
    <row r="43" spans="1:1">
      <c r="A43" s="1" t="s">
        <v>57</v>
      </c>
    </row>
    <row r="44" s="2" customFormat="1" spans="2:2">
      <c r="B44" s="1" t="s">
        <v>58</v>
      </c>
    </row>
    <row r="45" s="2" customFormat="1" spans="2:2">
      <c r="B45" s="1" t="s">
        <v>59</v>
      </c>
    </row>
    <row r="46" s="2" customFormat="1" spans="2:2">
      <c r="B46" s="1" t="s">
        <v>60</v>
      </c>
    </row>
    <row r="47" s="2" customFormat="1" spans="2:2">
      <c r="B47" s="118"/>
    </row>
    <row r="48" spans="1:1">
      <c r="A48" s="1" t="s">
        <v>32</v>
      </c>
    </row>
    <row r="49" s="2" customFormat="1" spans="2:2">
      <c r="B49" s="1" t="s">
        <v>33</v>
      </c>
    </row>
    <row r="50" s="2" customFormat="1"/>
    <row r="51" spans="1:1">
      <c r="A51" s="1" t="s">
        <v>34</v>
      </c>
    </row>
    <row r="52" spans="2:2">
      <c r="B52" s="1" t="s">
        <v>35</v>
      </c>
    </row>
    <row r="54" spans="2:2">
      <c r="B54" s="1" t="s">
        <v>38</v>
      </c>
    </row>
    <row r="56" spans="2:2">
      <c r="B56" s="1" t="s">
        <v>39</v>
      </c>
    </row>
    <row r="62" spans="1:1">
      <c r="A62" s="1" t="s">
        <v>40</v>
      </c>
    </row>
    <row r="65" spans="1:1">
      <c r="A65" s="1" t="s">
        <v>41</v>
      </c>
    </row>
    <row r="66" spans="1:1">
      <c r="A66" s="1" t="s">
        <v>42</v>
      </c>
    </row>
    <row r="69" spans="1:4">
      <c r="A69" s="1" t="s">
        <v>43</v>
      </c>
      <c r="D69" s="1" t="s">
        <v>44</v>
      </c>
    </row>
    <row r="72" spans="1:4">
      <c r="A72" s="1" t="s">
        <v>45</v>
      </c>
      <c r="D72" s="1" t="s">
        <v>46</v>
      </c>
    </row>
    <row r="73" spans="1:4">
      <c r="A73" s="1" t="s">
        <v>47</v>
      </c>
      <c r="D73" s="1" t="s">
        <v>48</v>
      </c>
    </row>
    <row r="78" spans="1:5">
      <c r="A78" s="1" t="s">
        <v>148</v>
      </c>
      <c r="D78" s="1" t="s">
        <v>50</v>
      </c>
      <c r="E78" s="1" t="s">
        <v>51</v>
      </c>
    </row>
    <row r="79" spans="1:5">
      <c r="A79" s="1" t="s">
        <v>52</v>
      </c>
      <c r="E79" s="1" t="s">
        <v>53</v>
      </c>
    </row>
  </sheetData>
  <mergeCells count="29">
    <mergeCell ref="A4:B4"/>
    <mergeCell ref="A26:E26"/>
    <mergeCell ref="A27:E27"/>
    <mergeCell ref="A37:E37"/>
    <mergeCell ref="A38:E38"/>
    <mergeCell ref="A20:A22"/>
    <mergeCell ref="A23:A25"/>
    <mergeCell ref="A31:A33"/>
    <mergeCell ref="A34:A36"/>
    <mergeCell ref="B20:B22"/>
    <mergeCell ref="B23:B25"/>
    <mergeCell ref="B31:B33"/>
    <mergeCell ref="B34:B36"/>
    <mergeCell ref="D20:D22"/>
    <mergeCell ref="D23:D25"/>
    <mergeCell ref="D31:D33"/>
    <mergeCell ref="D34:D36"/>
    <mergeCell ref="E20:E22"/>
    <mergeCell ref="E23:E25"/>
    <mergeCell ref="E31:E33"/>
    <mergeCell ref="E34:E36"/>
    <mergeCell ref="F20:F22"/>
    <mergeCell ref="F23:F25"/>
    <mergeCell ref="F31:F33"/>
    <mergeCell ref="F34:F36"/>
    <mergeCell ref="G20:G22"/>
    <mergeCell ref="G23:G25"/>
    <mergeCell ref="G31:G33"/>
    <mergeCell ref="G34:G36"/>
  </mergeCells>
  <pageMargins left="0.393055555555556" right="0.17" top="0.84" bottom="0.590277777777778" header="0.5" footer="0.196527777777778"/>
  <pageSetup paperSize="1" scale="61" orientation="portrait" horizontalDpi="120" verticalDpi="72"/>
  <headerFooter alignWithMargins="0"/>
  <rowBreaks count="1" manualBreakCount="1">
    <brk id="79" max="16383" man="1"/>
  </rowBreaks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topLeftCell="A44" workbookViewId="0">
      <selection activeCell="A66" sqref="A66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45715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279</v>
      </c>
      <c r="B7" s="26"/>
    </row>
    <row r="8" spans="1:2">
      <c r="A8" s="26" t="s">
        <v>512</v>
      </c>
      <c r="B8" s="26"/>
    </row>
    <row r="9" spans="1:2">
      <c r="A9" s="26" t="s">
        <v>280</v>
      </c>
      <c r="B9" s="26"/>
    </row>
    <row r="10" spans="1:2">
      <c r="A10" s="26"/>
      <c r="B10" s="26"/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4</v>
      </c>
    </row>
    <row r="19" ht="15" spans="3:3">
      <c r="C19" s="24"/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2</v>
      </c>
      <c r="B21" s="33" t="s">
        <v>12</v>
      </c>
      <c r="C21" s="70" t="s">
        <v>281</v>
      </c>
      <c r="D21" s="71">
        <v>113195</v>
      </c>
      <c r="E21" s="37">
        <f>(D21*0.76)-7000</f>
        <v>79028.2</v>
      </c>
      <c r="F21" s="33" t="s">
        <v>14</v>
      </c>
      <c r="G21" s="72">
        <f>E21*A21</f>
        <v>158056.4</v>
      </c>
    </row>
    <row r="22" spans="1:7">
      <c r="A22" s="39"/>
      <c r="B22" s="39"/>
      <c r="C22" s="73" t="s">
        <v>110</v>
      </c>
      <c r="D22" s="74"/>
      <c r="E22" s="43"/>
      <c r="F22" s="39"/>
      <c r="G22" s="75"/>
    </row>
    <row r="23" ht="15" spans="1:7">
      <c r="A23" s="14"/>
      <c r="B23" s="14"/>
      <c r="C23" s="76" t="s">
        <v>282</v>
      </c>
      <c r="D23" s="13"/>
      <c r="E23" s="48"/>
      <c r="F23" s="14"/>
      <c r="G23" s="77"/>
    </row>
    <row r="24" customFormat="1" ht="15" spans="1:8">
      <c r="A24" s="33">
        <v>1</v>
      </c>
      <c r="B24" s="33" t="s">
        <v>12</v>
      </c>
      <c r="C24" s="70" t="s">
        <v>309</v>
      </c>
      <c r="D24" s="71">
        <v>76595</v>
      </c>
      <c r="E24" s="37">
        <f>(D24*0.76)-7000</f>
        <v>51212.2</v>
      </c>
      <c r="F24" s="33" t="s">
        <v>14</v>
      </c>
      <c r="G24" s="72">
        <f>E24*A24</f>
        <v>51212.2</v>
      </c>
      <c r="H24" s="1"/>
    </row>
    <row r="25" customFormat="1" ht="15" spans="1:8">
      <c r="A25" s="39"/>
      <c r="B25" s="39"/>
      <c r="C25" s="73" t="s">
        <v>26</v>
      </c>
      <c r="D25" s="74"/>
      <c r="E25" s="43"/>
      <c r="F25" s="39"/>
      <c r="G25" s="75"/>
      <c r="H25" s="1"/>
    </row>
    <row r="26" customFormat="1" ht="15.75" spans="1:8">
      <c r="A26" s="14"/>
      <c r="B26" s="14"/>
      <c r="C26" s="76" t="s">
        <v>310</v>
      </c>
      <c r="D26" s="13"/>
      <c r="E26" s="48"/>
      <c r="F26" s="14"/>
      <c r="G26" s="77"/>
      <c r="H26" s="1"/>
    </row>
    <row r="27" s="23" customFormat="1" ht="17.25" spans="1:7">
      <c r="A27" s="56" t="s">
        <v>20</v>
      </c>
      <c r="B27" s="57"/>
      <c r="C27" s="57"/>
      <c r="D27" s="58"/>
      <c r="E27" s="59"/>
      <c r="F27" s="60" t="s">
        <v>14</v>
      </c>
      <c r="G27" s="61">
        <f>SUM(G21:G26)</f>
        <v>209268.6</v>
      </c>
    </row>
    <row r="28" s="23" customFormat="1" ht="15" spans="1:7">
      <c r="A28" s="78" t="s">
        <v>21</v>
      </c>
      <c r="B28" s="79"/>
      <c r="C28" s="80"/>
      <c r="D28" s="81"/>
      <c r="E28" s="82"/>
      <c r="F28" s="83" t="s">
        <v>14</v>
      </c>
      <c r="G28" s="84">
        <v>143900</v>
      </c>
    </row>
    <row r="29" s="2" customFormat="1" ht="15" spans="1:8">
      <c r="A29" s="4" t="s">
        <v>22</v>
      </c>
      <c r="B29" s="16"/>
      <c r="C29" s="16"/>
      <c r="D29" s="5"/>
      <c r="E29" s="6"/>
      <c r="F29" s="17" t="s">
        <v>14</v>
      </c>
      <c r="G29" s="8">
        <v>1000</v>
      </c>
      <c r="H29" s="1"/>
    </row>
    <row r="30" ht="17.25" spans="1:7">
      <c r="A30" s="56" t="s">
        <v>23</v>
      </c>
      <c r="B30" s="57"/>
      <c r="C30" s="57"/>
      <c r="D30" s="58"/>
      <c r="E30" s="59"/>
      <c r="F30" s="85" t="s">
        <v>14</v>
      </c>
      <c r="G30" s="86">
        <f>SUM(G27:G29)</f>
        <v>354168.6</v>
      </c>
    </row>
    <row r="31" ht="16.5" spans="1:8">
      <c r="A31" s="87"/>
      <c r="B31" s="87"/>
      <c r="C31" s="87"/>
      <c r="D31" s="87"/>
      <c r="E31" s="87"/>
      <c r="F31" s="88"/>
      <c r="G31" s="89"/>
      <c r="H31" s="2"/>
    </row>
    <row r="32" spans="1:8">
      <c r="A32" s="1" t="s">
        <v>30</v>
      </c>
      <c r="H32" s="2"/>
    </row>
    <row r="33" spans="2:8">
      <c r="B33" s="1" t="s">
        <v>31</v>
      </c>
      <c r="H33" s="2"/>
    </row>
    <row r="34" spans="8:8">
      <c r="H34" s="2"/>
    </row>
    <row r="35" spans="1:1">
      <c r="A35" s="1" t="s">
        <v>32</v>
      </c>
    </row>
    <row r="36" customFormat="1" ht="15" spans="1:8">
      <c r="A36" s="2"/>
      <c r="B36" s="1" t="s">
        <v>112</v>
      </c>
      <c r="H36" s="1"/>
    </row>
    <row r="37" customFormat="1" ht="15" spans="1:8">
      <c r="A37" s="2"/>
      <c r="B37" s="1" t="s">
        <v>33</v>
      </c>
      <c r="H37" s="1"/>
    </row>
    <row r="39" spans="1:1">
      <c r="A39" s="1" t="s">
        <v>34</v>
      </c>
    </row>
    <row r="40" spans="2:2">
      <c r="B40" s="1" t="s">
        <v>35</v>
      </c>
    </row>
    <row r="41" spans="2:2">
      <c r="B41" s="24" t="s">
        <v>36</v>
      </c>
    </row>
    <row r="42" spans="2:2">
      <c r="B42" s="24" t="s">
        <v>37</v>
      </c>
    </row>
    <row r="44" spans="2:2">
      <c r="B44" s="1" t="s">
        <v>38</v>
      </c>
    </row>
    <row r="46" spans="2:2">
      <c r="B46" s="1" t="s">
        <v>39</v>
      </c>
    </row>
    <row r="51" spans="1:1">
      <c r="A51" s="1" t="s">
        <v>40</v>
      </c>
    </row>
    <row r="54" spans="1:1">
      <c r="A54" s="1" t="s">
        <v>41</v>
      </c>
    </row>
    <row r="55" spans="1:1">
      <c r="A55" s="1" t="s">
        <v>42</v>
      </c>
    </row>
    <row r="58" spans="1:4">
      <c r="A58" s="1" t="s">
        <v>43</v>
      </c>
      <c r="D58" s="1" t="s">
        <v>44</v>
      </c>
    </row>
    <row r="61" spans="1:4">
      <c r="A61" s="1" t="s">
        <v>45</v>
      </c>
      <c r="D61" s="1" t="s">
        <v>46</v>
      </c>
    </row>
    <row r="62" spans="1:4">
      <c r="A62" s="1" t="s">
        <v>47</v>
      </c>
      <c r="D62" s="1" t="s">
        <v>48</v>
      </c>
    </row>
    <row r="66" spans="1:5">
      <c r="A66" s="1" t="s">
        <v>513</v>
      </c>
      <c r="D66" s="1" t="s">
        <v>50</v>
      </c>
      <c r="E66" s="1" t="s">
        <v>51</v>
      </c>
    </row>
    <row r="67" spans="1:5">
      <c r="A67" s="1" t="s">
        <v>461</v>
      </c>
      <c r="E67" s="1" t="s">
        <v>53</v>
      </c>
    </row>
  </sheetData>
  <mergeCells count="16">
    <mergeCell ref="A4:B4"/>
    <mergeCell ref="A27:E27"/>
    <mergeCell ref="A29:E29"/>
    <mergeCell ref="A30:E30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4" bottom="0.629861111111111" header="0.5" footer="0.196527777777778"/>
  <pageSetup paperSize="1" scale="72" orientation="portrait" horizontalDpi="120" verticalDpi="72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zoomScaleSheetLayoutView="60" workbookViewId="0">
      <selection activeCell="E13" sqref="E13"/>
    </sheetView>
  </sheetViews>
  <sheetFormatPr defaultColWidth="9.1047619047619" defaultRowHeight="14.25" outlineLevelCol="6"/>
  <cols>
    <col min="1" max="1" width="6.55238095238095" style="23" customWidth="1"/>
    <col min="2" max="2" width="10.5714285714286" style="23" customWidth="1"/>
    <col min="3" max="3" width="53" style="23" customWidth="1"/>
    <col min="4" max="4" width="12.552380952381" style="23" customWidth="1"/>
    <col min="5" max="5" width="14.857142857142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6">
        <v>45715</v>
      </c>
      <c r="B4" s="26"/>
    </row>
    <row r="5" spans="1:2">
      <c r="A5" s="27"/>
      <c r="B5" s="27"/>
    </row>
    <row r="6" spans="1:2">
      <c r="A6" s="27"/>
      <c r="B6" s="27"/>
    </row>
    <row r="7" spans="1:2">
      <c r="A7" s="27" t="s">
        <v>514</v>
      </c>
      <c r="B7" s="27"/>
    </row>
    <row r="8" spans="1:2">
      <c r="A8" s="27" t="s">
        <v>515</v>
      </c>
      <c r="B8" s="27"/>
    </row>
    <row r="9" spans="1:2">
      <c r="A9" s="27" t="s">
        <v>516</v>
      </c>
      <c r="B9" s="27"/>
    </row>
    <row r="12" spans="1:1">
      <c r="A12" s="23" t="s">
        <v>1</v>
      </c>
    </row>
    <row r="14" spans="2:2">
      <c r="B14" s="23" t="s">
        <v>2</v>
      </c>
    </row>
    <row r="15" spans="2:2">
      <c r="B15" s="23" t="s">
        <v>3</v>
      </c>
    </row>
    <row r="17" spans="1:1">
      <c r="A17" s="23" t="s">
        <v>56</v>
      </c>
    </row>
    <row r="18" ht="15" spans="3:3">
      <c r="C18" s="28"/>
    </row>
    <row r="19" ht="25.5" customHeight="1" spans="1:7">
      <c r="A19" s="29" t="s">
        <v>6</v>
      </c>
      <c r="B19" s="29" t="s">
        <v>7</v>
      </c>
      <c r="C19" s="29" t="s">
        <v>8</v>
      </c>
      <c r="D19" s="29" t="s">
        <v>9</v>
      </c>
      <c r="E19" s="30" t="s">
        <v>10</v>
      </c>
      <c r="F19" s="31"/>
      <c r="G19" s="32" t="s">
        <v>11</v>
      </c>
    </row>
    <row r="20" spans="1:7">
      <c r="A20" s="33">
        <v>1</v>
      </c>
      <c r="B20" s="33" t="s">
        <v>12</v>
      </c>
      <c r="C20" s="70" t="s">
        <v>309</v>
      </c>
      <c r="D20" s="71">
        <v>76595</v>
      </c>
      <c r="E20" s="37">
        <f>(D20*0.76)-7000</f>
        <v>51212.2</v>
      </c>
      <c r="F20" s="33" t="s">
        <v>14</v>
      </c>
      <c r="G20" s="72">
        <f>E20*A20</f>
        <v>51212.2</v>
      </c>
    </row>
    <row r="21" spans="1:7">
      <c r="A21" s="39"/>
      <c r="B21" s="39"/>
      <c r="C21" s="73" t="s">
        <v>26</v>
      </c>
      <c r="D21" s="74"/>
      <c r="E21" s="43"/>
      <c r="F21" s="39"/>
      <c r="G21" s="75"/>
    </row>
    <row r="22" ht="15" spans="1:7">
      <c r="A22" s="14"/>
      <c r="B22" s="14"/>
      <c r="C22" s="76" t="s">
        <v>310</v>
      </c>
      <c r="D22" s="13"/>
      <c r="E22" s="48"/>
      <c r="F22" s="14"/>
      <c r="G22" s="77"/>
    </row>
    <row r="23" ht="15" spans="1:7">
      <c r="A23" s="50" t="s">
        <v>22</v>
      </c>
      <c r="B23" s="51"/>
      <c r="C23" s="51"/>
      <c r="D23" s="52"/>
      <c r="E23" s="53"/>
      <c r="F23" s="54" t="s">
        <v>14</v>
      </c>
      <c r="G23" s="55">
        <v>1000</v>
      </c>
    </row>
    <row r="24" ht="17.25" spans="1:7">
      <c r="A24" s="56" t="s">
        <v>20</v>
      </c>
      <c r="B24" s="57"/>
      <c r="C24" s="57"/>
      <c r="D24" s="58"/>
      <c r="E24" s="59"/>
      <c r="F24" s="60" t="s">
        <v>14</v>
      </c>
      <c r="G24" s="61">
        <f>SUM(G20:G23)</f>
        <v>52212.2</v>
      </c>
    </row>
    <row r="25" ht="16.5" spans="1:7">
      <c r="A25" s="62"/>
      <c r="B25" s="62"/>
      <c r="C25" s="62"/>
      <c r="D25" s="62"/>
      <c r="E25" s="62"/>
      <c r="F25" s="63"/>
      <c r="G25" s="64"/>
    </row>
    <row r="26" spans="1:1">
      <c r="A26" s="23" t="s">
        <v>30</v>
      </c>
    </row>
    <row r="27" spans="2:2">
      <c r="B27" s="23" t="s">
        <v>31</v>
      </c>
    </row>
    <row r="29" s="23" customFormat="1" spans="1:1">
      <c r="A29" s="23" t="s">
        <v>57</v>
      </c>
    </row>
    <row r="30" s="23" customFormat="1" spans="2:2">
      <c r="B30" s="1" t="s">
        <v>58</v>
      </c>
    </row>
    <row r="31" spans="2:2">
      <c r="B31" s="1" t="s">
        <v>59</v>
      </c>
    </row>
    <row r="32" spans="2:2">
      <c r="B32" s="1" t="s">
        <v>60</v>
      </c>
    </row>
    <row r="34" spans="1:1">
      <c r="A34" s="23" t="s">
        <v>32</v>
      </c>
    </row>
    <row r="35" s="23" customFormat="1" spans="2:2">
      <c r="B35" s="1" t="s">
        <v>33</v>
      </c>
    </row>
    <row r="36" s="25" customFormat="1"/>
    <row r="37" spans="1:1">
      <c r="A37" s="23" t="s">
        <v>34</v>
      </c>
    </row>
    <row r="38" spans="2:2">
      <c r="B38" s="23" t="s">
        <v>35</v>
      </c>
    </row>
    <row r="40" spans="2:2">
      <c r="B40" s="23" t="s">
        <v>38</v>
      </c>
    </row>
    <row r="42" spans="2:2">
      <c r="B42" s="23" t="s">
        <v>39</v>
      </c>
    </row>
    <row r="47" spans="2:2">
      <c r="B47" s="28"/>
    </row>
    <row r="49" spans="1:1">
      <c r="A49" s="23" t="s">
        <v>40</v>
      </c>
    </row>
    <row r="52" spans="1:1">
      <c r="A52" s="23" t="s">
        <v>41</v>
      </c>
    </row>
    <row r="53" spans="1:1">
      <c r="A53" s="23" t="s">
        <v>42</v>
      </c>
    </row>
    <row r="56" spans="1:4">
      <c r="A56" s="23" t="s">
        <v>43</v>
      </c>
      <c r="D56" s="23" t="s">
        <v>44</v>
      </c>
    </row>
    <row r="59" spans="1:4">
      <c r="A59" s="23" t="s">
        <v>45</v>
      </c>
      <c r="D59" s="23" t="s">
        <v>46</v>
      </c>
    </row>
    <row r="60" spans="1:4">
      <c r="A60" s="23" t="s">
        <v>47</v>
      </c>
      <c r="D60" s="23" t="s">
        <v>48</v>
      </c>
    </row>
    <row r="66" spans="1:5">
      <c r="A66" s="1" t="s">
        <v>517</v>
      </c>
      <c r="D66" s="23" t="s">
        <v>50</v>
      </c>
      <c r="E66" s="23" t="s">
        <v>51</v>
      </c>
    </row>
    <row r="67" spans="1:5">
      <c r="A67" s="23" t="s">
        <v>303</v>
      </c>
      <c r="E67" s="23" t="s">
        <v>53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629861111111111" header="0.5" footer="0.196527777777778"/>
  <pageSetup paperSize="1" scale="72" orientation="portrait" horizontalDpi="120" verticalDpi="72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zoomScaleSheetLayoutView="60" topLeftCell="A39" workbookViewId="0">
      <selection activeCell="C54" sqref="C54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5.5714285714286" style="23" customWidth="1"/>
    <col min="4" max="4" width="12.552380952381" style="23" customWidth="1"/>
    <col min="5" max="5" width="15.1428571428571" style="23" customWidth="1"/>
    <col min="6" max="6" width="5.66666666666667" style="23" customWidth="1"/>
    <col min="7" max="7" width="16.5714285714286" style="23" customWidth="1"/>
    <col min="8" max="16384" width="9.1047619047619" style="23"/>
  </cols>
  <sheetData>
    <row r="4" spans="1:2">
      <c r="A4" s="26">
        <v>45715</v>
      </c>
      <c r="B4" s="26"/>
    </row>
    <row r="5" spans="1:2">
      <c r="A5" s="27"/>
      <c r="B5" s="27"/>
    </row>
    <row r="6" spans="1:2">
      <c r="A6" s="27"/>
      <c r="B6" s="27"/>
    </row>
    <row r="7" spans="1:1">
      <c r="A7" s="23" t="s">
        <v>518</v>
      </c>
    </row>
    <row r="8" spans="1:1">
      <c r="A8" s="23" t="s">
        <v>519</v>
      </c>
    </row>
    <row r="10" spans="1:1">
      <c r="A10" s="23" t="s">
        <v>1</v>
      </c>
    </row>
    <row r="12" spans="2:2">
      <c r="B12" s="23" t="s">
        <v>2</v>
      </c>
    </row>
    <row r="13" spans="2:2">
      <c r="B13" s="23" t="s">
        <v>3</v>
      </c>
    </row>
    <row r="15" spans="1:1">
      <c r="A15" s="23" t="s">
        <v>56</v>
      </c>
    </row>
    <row r="16" ht="15"/>
    <row r="17" ht="25.5" customHeight="1" spans="1:7">
      <c r="A17" s="29" t="s">
        <v>6</v>
      </c>
      <c r="B17" s="29" t="s">
        <v>7</v>
      </c>
      <c r="C17" s="29" t="s">
        <v>8</v>
      </c>
      <c r="D17" s="29" t="s">
        <v>9</v>
      </c>
      <c r="E17" s="30" t="s">
        <v>10</v>
      </c>
      <c r="F17" s="31"/>
      <c r="G17" s="32" t="s">
        <v>11</v>
      </c>
    </row>
    <row r="18" spans="1:7">
      <c r="A18" s="33">
        <v>1</v>
      </c>
      <c r="B18" s="34" t="s">
        <v>12</v>
      </c>
      <c r="C18" s="35" t="s">
        <v>131</v>
      </c>
      <c r="D18" s="36">
        <v>48695</v>
      </c>
      <c r="E18" s="37">
        <f>(D18*0.76)-1800</f>
        <v>35208.2</v>
      </c>
      <c r="F18" s="33" t="s">
        <v>14</v>
      </c>
      <c r="G18" s="38">
        <f>E18*A18</f>
        <v>35208.2</v>
      </c>
    </row>
    <row r="19" spans="1:7">
      <c r="A19" s="39"/>
      <c r="B19" s="40"/>
      <c r="C19" s="41" t="s">
        <v>84</v>
      </c>
      <c r="D19" s="42"/>
      <c r="E19" s="43"/>
      <c r="F19" s="39"/>
      <c r="G19" s="44"/>
    </row>
    <row r="20" spans="1:7">
      <c r="A20" s="39"/>
      <c r="B20" s="40"/>
      <c r="C20" s="41" t="s">
        <v>132</v>
      </c>
      <c r="D20" s="42"/>
      <c r="E20" s="43"/>
      <c r="F20" s="39"/>
      <c r="G20" s="44"/>
    </row>
    <row r="21" ht="15" spans="1:7">
      <c r="A21" s="14"/>
      <c r="B21" s="45"/>
      <c r="C21" s="90" t="s">
        <v>133</v>
      </c>
      <c r="D21" s="47"/>
      <c r="E21" s="48"/>
      <c r="F21" s="14"/>
      <c r="G21" s="49"/>
    </row>
    <row r="22" s="23" customFormat="1" ht="15" spans="1:7">
      <c r="A22" s="50" t="s">
        <v>22</v>
      </c>
      <c r="B22" s="51"/>
      <c r="C22" s="51"/>
      <c r="D22" s="52"/>
      <c r="E22" s="53"/>
      <c r="F22" s="54" t="s">
        <v>14</v>
      </c>
      <c r="G22" s="55">
        <v>600</v>
      </c>
    </row>
    <row r="23" ht="17.25" spans="1:7">
      <c r="A23" s="56" t="s">
        <v>20</v>
      </c>
      <c r="B23" s="57"/>
      <c r="C23" s="57"/>
      <c r="D23" s="58"/>
      <c r="E23" s="59"/>
      <c r="F23" s="60" t="s">
        <v>14</v>
      </c>
      <c r="G23" s="61">
        <f>SUM(G18:G22)</f>
        <v>35808.2</v>
      </c>
    </row>
    <row r="24" spans="1:7">
      <c r="A24" s="91"/>
      <c r="B24" s="91"/>
      <c r="C24" s="91"/>
      <c r="D24" s="91"/>
      <c r="E24" s="91"/>
      <c r="F24" s="92"/>
      <c r="G24" s="93"/>
    </row>
    <row r="25" spans="1:1">
      <c r="A25" s="23" t="s">
        <v>30</v>
      </c>
    </row>
    <row r="26" spans="2:2">
      <c r="B26" s="23" t="s">
        <v>31</v>
      </c>
    </row>
    <row r="28" s="23" customFormat="1" spans="1:1">
      <c r="A28" s="23" t="s">
        <v>57</v>
      </c>
    </row>
    <row r="29" s="23" customFormat="1" spans="2:2">
      <c r="B29" s="23" t="s">
        <v>98</v>
      </c>
    </row>
    <row r="30" s="25" customFormat="1" spans="2:2">
      <c r="B30" s="23"/>
    </row>
    <row r="31" spans="1:1">
      <c r="A31" s="23" t="s">
        <v>32</v>
      </c>
    </row>
    <row r="32" s="23" customFormat="1" spans="2:2">
      <c r="B32" s="23" t="s">
        <v>99</v>
      </c>
    </row>
    <row r="33" s="25" customFormat="1"/>
    <row r="34" spans="1:1">
      <c r="A34" s="23" t="s">
        <v>34</v>
      </c>
    </row>
    <row r="35" spans="2:2">
      <c r="B35" s="23" t="s">
        <v>35</v>
      </c>
    </row>
    <row r="37" spans="2:2">
      <c r="B37" s="23" t="s">
        <v>38</v>
      </c>
    </row>
    <row r="39" spans="2:2">
      <c r="B39" s="23" t="s">
        <v>39</v>
      </c>
    </row>
    <row r="40" spans="2:2">
      <c r="B40" s="28"/>
    </row>
    <row r="41" spans="2:2">
      <c r="B41" s="28"/>
    </row>
    <row r="42" spans="2:2">
      <c r="B42" s="94" t="s">
        <v>520</v>
      </c>
    </row>
    <row r="48" spans="1:1">
      <c r="A48" s="23" t="s">
        <v>40</v>
      </c>
    </row>
    <row r="51" spans="1:1">
      <c r="A51" s="23" t="s">
        <v>41</v>
      </c>
    </row>
    <row r="52" spans="1:1">
      <c r="A52" s="23" t="s">
        <v>42</v>
      </c>
    </row>
    <row r="55" spans="1:4">
      <c r="A55" s="23" t="s">
        <v>43</v>
      </c>
      <c r="D55" s="23" t="s">
        <v>44</v>
      </c>
    </row>
    <row r="58" spans="1:4">
      <c r="A58" s="23" t="s">
        <v>45</v>
      </c>
      <c r="D58" s="23" t="s">
        <v>46</v>
      </c>
    </row>
    <row r="59" spans="1:4">
      <c r="A59" s="23" t="s">
        <v>47</v>
      </c>
      <c r="D59" s="23" t="s">
        <v>48</v>
      </c>
    </row>
    <row r="64" spans="1:5">
      <c r="A64" s="1" t="s">
        <v>521</v>
      </c>
      <c r="D64" s="23" t="s">
        <v>50</v>
      </c>
      <c r="E64" s="23" t="s">
        <v>51</v>
      </c>
    </row>
    <row r="65" spans="1:5">
      <c r="A65" s="23" t="s">
        <v>272</v>
      </c>
      <c r="E65" s="23" t="s">
        <v>53</v>
      </c>
    </row>
  </sheetData>
  <mergeCells count="9">
    <mergeCell ref="A4:B4"/>
    <mergeCell ref="A22:E22"/>
    <mergeCell ref="A23:E23"/>
    <mergeCell ref="A18:A21"/>
    <mergeCell ref="B18:B21"/>
    <mergeCell ref="D18:D21"/>
    <mergeCell ref="E18:E21"/>
    <mergeCell ref="F18:F21"/>
    <mergeCell ref="G18:G21"/>
  </mergeCells>
  <pageMargins left="0.393055555555556" right="0.17" top="0.84" bottom="0.629861111111111" header="0.5" footer="0.196527777777778"/>
  <pageSetup paperSize="1" scale="75" orientation="portrait" horizontalDpi="120" verticalDpi="72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topLeftCell="A44" workbookViewId="0">
      <selection activeCell="A66" sqref="A66"/>
    </sheetView>
  </sheetViews>
  <sheetFormatPr defaultColWidth="9.14285714285714" defaultRowHeight="14.25" outlineLevelCol="7"/>
  <cols>
    <col min="1" max="1" width="6.57142857142857" style="1" customWidth="1"/>
    <col min="2" max="2" width="11.4285714285714" style="1" customWidth="1"/>
    <col min="3" max="3" width="56.5714285714286" style="1" customWidth="1"/>
    <col min="4" max="4" width="12.5714285714286" style="1" customWidth="1"/>
    <col min="5" max="5" width="14.8571428571429" style="1" customWidth="1"/>
    <col min="6" max="6" width="5.71428571428571" style="1" customWidth="1"/>
    <col min="7" max="7" width="15.4285714285714" style="1" customWidth="1"/>
    <col min="8" max="16384" width="9.14285714285714" style="1"/>
  </cols>
  <sheetData>
    <row r="4" spans="1:2">
      <c r="A4" s="26">
        <v>45715</v>
      </c>
      <c r="B4" s="26"/>
    </row>
    <row r="5" spans="1:2">
      <c r="A5" s="26"/>
      <c r="B5" s="26"/>
    </row>
    <row r="6" spans="1:2">
      <c r="A6" s="26"/>
      <c r="B6" s="26"/>
    </row>
    <row r="7" spans="1:2">
      <c r="A7" s="26" t="s">
        <v>279</v>
      </c>
      <c r="B7" s="26"/>
    </row>
    <row r="8" spans="1:2">
      <c r="A8" s="26" t="s">
        <v>512</v>
      </c>
      <c r="B8" s="26"/>
    </row>
    <row r="9" spans="1:2">
      <c r="A9" s="26" t="s">
        <v>280</v>
      </c>
      <c r="B9" s="26"/>
    </row>
    <row r="10" spans="1:2">
      <c r="A10" s="26"/>
      <c r="B10" s="26"/>
    </row>
    <row r="12" spans="1:1">
      <c r="A12" s="1" t="s">
        <v>1</v>
      </c>
    </row>
    <row r="14" spans="2:2">
      <c r="B14" s="1" t="s">
        <v>2</v>
      </c>
    </row>
    <row r="15" spans="2:2">
      <c r="B15" s="1" t="s">
        <v>3</v>
      </c>
    </row>
    <row r="18" spans="1:1">
      <c r="A18" s="1" t="s">
        <v>4</v>
      </c>
    </row>
    <row r="19" ht="15" spans="3:3">
      <c r="C19" s="24" t="s">
        <v>522</v>
      </c>
    </row>
    <row r="20" ht="25.5" customHeight="1" spans="1:7">
      <c r="A20" s="66" t="s">
        <v>6</v>
      </c>
      <c r="B20" s="66" t="s">
        <v>7</v>
      </c>
      <c r="C20" s="66" t="s">
        <v>8</v>
      </c>
      <c r="D20" s="66" t="s">
        <v>9</v>
      </c>
      <c r="E20" s="67" t="s">
        <v>10</v>
      </c>
      <c r="F20" s="68"/>
      <c r="G20" s="69" t="s">
        <v>11</v>
      </c>
    </row>
    <row r="21" spans="1:7">
      <c r="A21" s="33">
        <v>2</v>
      </c>
      <c r="B21" s="33" t="s">
        <v>12</v>
      </c>
      <c r="C21" s="70" t="s">
        <v>295</v>
      </c>
      <c r="D21" s="71">
        <v>117995</v>
      </c>
      <c r="E21" s="37">
        <f>(D21*0.76)</f>
        <v>89676.2</v>
      </c>
      <c r="F21" s="33" t="s">
        <v>14</v>
      </c>
      <c r="G21" s="72">
        <f>E21*A21</f>
        <v>179352.4</v>
      </c>
    </row>
    <row r="22" spans="1:7">
      <c r="A22" s="39"/>
      <c r="B22" s="39"/>
      <c r="C22" s="73" t="s">
        <v>296</v>
      </c>
      <c r="D22" s="74"/>
      <c r="E22" s="43"/>
      <c r="F22" s="39"/>
      <c r="G22" s="75"/>
    </row>
    <row r="23" ht="15" spans="1:7">
      <c r="A23" s="14"/>
      <c r="B23" s="14"/>
      <c r="C23" s="76" t="s">
        <v>297</v>
      </c>
      <c r="D23" s="13"/>
      <c r="E23" s="48"/>
      <c r="F23" s="14"/>
      <c r="G23" s="77"/>
    </row>
    <row r="24" customFormat="1" ht="15" spans="1:8">
      <c r="A24" s="33">
        <v>1</v>
      </c>
      <c r="B24" s="33" t="s">
        <v>12</v>
      </c>
      <c r="C24" s="70" t="s">
        <v>309</v>
      </c>
      <c r="D24" s="71">
        <v>76595</v>
      </c>
      <c r="E24" s="37">
        <f>(D24*0.76)-7000</f>
        <v>51212.2</v>
      </c>
      <c r="F24" s="33" t="s">
        <v>14</v>
      </c>
      <c r="G24" s="72">
        <f>E24*A24</f>
        <v>51212.2</v>
      </c>
      <c r="H24" s="1"/>
    </row>
    <row r="25" customFormat="1" ht="15" spans="1:8">
      <c r="A25" s="39"/>
      <c r="B25" s="39"/>
      <c r="C25" s="73" t="s">
        <v>26</v>
      </c>
      <c r="D25" s="74"/>
      <c r="E25" s="43"/>
      <c r="F25" s="39"/>
      <c r="G25" s="75"/>
      <c r="H25" s="1"/>
    </row>
    <row r="26" customFormat="1" ht="15.75" spans="1:8">
      <c r="A26" s="14"/>
      <c r="B26" s="14"/>
      <c r="C26" s="76" t="s">
        <v>310</v>
      </c>
      <c r="D26" s="13"/>
      <c r="E26" s="48"/>
      <c r="F26" s="14"/>
      <c r="G26" s="77"/>
      <c r="H26" s="1"/>
    </row>
    <row r="27" s="23" customFormat="1" ht="17.25" spans="1:7">
      <c r="A27" s="56" t="s">
        <v>20</v>
      </c>
      <c r="B27" s="57"/>
      <c r="C27" s="57"/>
      <c r="D27" s="58"/>
      <c r="E27" s="59"/>
      <c r="F27" s="60" t="s">
        <v>14</v>
      </c>
      <c r="G27" s="61">
        <f>SUM(G21:G26)</f>
        <v>230564.6</v>
      </c>
    </row>
    <row r="28" s="23" customFormat="1" ht="15" spans="1:7">
      <c r="A28" s="78" t="s">
        <v>21</v>
      </c>
      <c r="B28" s="79"/>
      <c r="C28" s="80"/>
      <c r="D28" s="81"/>
      <c r="E28" s="82"/>
      <c r="F28" s="83" t="s">
        <v>14</v>
      </c>
      <c r="G28" s="84">
        <v>143900</v>
      </c>
    </row>
    <row r="29" s="2" customFormat="1" ht="15" spans="1:8">
      <c r="A29" s="4" t="s">
        <v>22</v>
      </c>
      <c r="B29" s="16"/>
      <c r="C29" s="16"/>
      <c r="D29" s="5"/>
      <c r="E29" s="6"/>
      <c r="F29" s="17" t="s">
        <v>14</v>
      </c>
      <c r="G29" s="8">
        <v>1000</v>
      </c>
      <c r="H29" s="1"/>
    </row>
    <row r="30" ht="17.25" spans="1:7">
      <c r="A30" s="56" t="s">
        <v>23</v>
      </c>
      <c r="B30" s="57"/>
      <c r="C30" s="57"/>
      <c r="D30" s="58"/>
      <c r="E30" s="59"/>
      <c r="F30" s="85" t="s">
        <v>14</v>
      </c>
      <c r="G30" s="86">
        <f>SUM(G27:G29)</f>
        <v>375464.6</v>
      </c>
    </row>
    <row r="31" ht="16.5" spans="1:8">
      <c r="A31" s="87"/>
      <c r="B31" s="87"/>
      <c r="C31" s="87"/>
      <c r="D31" s="87"/>
      <c r="E31" s="87"/>
      <c r="F31" s="88"/>
      <c r="G31" s="89"/>
      <c r="H31" s="2"/>
    </row>
    <row r="32" spans="1:8">
      <c r="A32" s="1" t="s">
        <v>30</v>
      </c>
      <c r="H32" s="2"/>
    </row>
    <row r="33" spans="2:8">
      <c r="B33" s="1" t="s">
        <v>31</v>
      </c>
      <c r="H33" s="2"/>
    </row>
    <row r="34" spans="8:8">
      <c r="H34" s="2"/>
    </row>
    <row r="35" spans="1:1">
      <c r="A35" s="1" t="s">
        <v>32</v>
      </c>
    </row>
    <row r="36" customFormat="1" ht="15" spans="1:8">
      <c r="A36" s="2"/>
      <c r="B36" s="1" t="s">
        <v>337</v>
      </c>
      <c r="H36" s="1"/>
    </row>
    <row r="37" customFormat="1" ht="15" spans="1:8">
      <c r="A37" s="2"/>
      <c r="B37" s="1" t="s">
        <v>33</v>
      </c>
      <c r="H37" s="1"/>
    </row>
    <row r="39" spans="1:1">
      <c r="A39" s="1" t="s">
        <v>34</v>
      </c>
    </row>
    <row r="40" spans="2:2">
      <c r="B40" s="1" t="s">
        <v>35</v>
      </c>
    </row>
    <row r="41" spans="2:2">
      <c r="B41" s="24" t="s">
        <v>36</v>
      </c>
    </row>
    <row r="42" spans="2:2">
      <c r="B42" s="24" t="s">
        <v>37</v>
      </c>
    </row>
    <row r="44" spans="2:2">
      <c r="B44" s="1" t="s">
        <v>38</v>
      </c>
    </row>
    <row r="46" spans="2:2">
      <c r="B46" s="1" t="s">
        <v>39</v>
      </c>
    </row>
    <row r="51" spans="1:1">
      <c r="A51" s="1" t="s">
        <v>40</v>
      </c>
    </row>
    <row r="54" spans="1:1">
      <c r="A54" s="1" t="s">
        <v>41</v>
      </c>
    </row>
    <row r="55" spans="1:1">
      <c r="A55" s="1" t="s">
        <v>42</v>
      </c>
    </row>
    <row r="58" spans="1:4">
      <c r="A58" s="1" t="s">
        <v>43</v>
      </c>
      <c r="D58" s="1" t="s">
        <v>44</v>
      </c>
    </row>
    <row r="61" spans="1:4">
      <c r="A61" s="1" t="s">
        <v>45</v>
      </c>
      <c r="D61" s="1" t="s">
        <v>46</v>
      </c>
    </row>
    <row r="62" spans="1:4">
      <c r="A62" s="1" t="s">
        <v>47</v>
      </c>
      <c r="D62" s="1" t="s">
        <v>48</v>
      </c>
    </row>
    <row r="66" spans="1:5">
      <c r="A66" s="1" t="s">
        <v>523</v>
      </c>
      <c r="D66" s="1" t="s">
        <v>50</v>
      </c>
      <c r="E66" s="1" t="s">
        <v>51</v>
      </c>
    </row>
    <row r="67" spans="1:5">
      <c r="A67" s="1" t="s">
        <v>461</v>
      </c>
      <c r="E67" s="1" t="s">
        <v>53</v>
      </c>
    </row>
  </sheetData>
  <mergeCells count="16">
    <mergeCell ref="A4:B4"/>
    <mergeCell ref="A27:E27"/>
    <mergeCell ref="A29:E29"/>
    <mergeCell ref="A30:E30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4" bottom="0.629861111111111" header="0.5" footer="0.196527777777778"/>
  <pageSetup paperSize="1" scale="72" orientation="portrait" horizontalDpi="120" verticalDpi="72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4"/>
  <sheetViews>
    <sheetView zoomScaleSheetLayoutView="60" topLeftCell="A38" workbookViewId="0">
      <selection activeCell="C47" sqref="C47"/>
    </sheetView>
  </sheetViews>
  <sheetFormatPr defaultColWidth="9.1047619047619" defaultRowHeight="14.25" outlineLevelCol="6"/>
  <cols>
    <col min="1" max="1" width="6.55238095238095" style="23" customWidth="1"/>
    <col min="2" max="2" width="11.4380952380952" style="23" customWidth="1"/>
    <col min="3" max="3" width="56.5714285714286" style="23" customWidth="1"/>
    <col min="4" max="4" width="12.552380952381" style="23" customWidth="1"/>
    <col min="5" max="5" width="14.8571428571429" style="23" customWidth="1"/>
    <col min="6" max="6" width="5.66666666666667" style="23" customWidth="1"/>
    <col min="7" max="7" width="15.4380952380952" style="23" customWidth="1"/>
    <col min="8" max="16384" width="9.1047619047619" style="23"/>
  </cols>
  <sheetData>
    <row r="4" spans="1:2">
      <c r="A4" s="26">
        <v>45716</v>
      </c>
      <c r="B4" s="26"/>
    </row>
    <row r="5" spans="1:2">
      <c r="A5" s="27"/>
      <c r="B5" s="27"/>
    </row>
    <row r="6" spans="1:2">
      <c r="A6" s="27"/>
      <c r="B6" s="27"/>
    </row>
    <row r="7" spans="1:2">
      <c r="A7" s="27" t="s">
        <v>524</v>
      </c>
      <c r="B7" s="27"/>
    </row>
    <row r="8" spans="1:2">
      <c r="A8" s="27" t="s">
        <v>525</v>
      </c>
      <c r="B8" s="27"/>
    </row>
    <row r="9" spans="1:1">
      <c r="A9" s="23" t="s">
        <v>526</v>
      </c>
    </row>
    <row r="12" spans="1:1">
      <c r="A12" s="23" t="s">
        <v>1</v>
      </c>
    </row>
    <row r="14" spans="2:2">
      <c r="B14" s="23" t="s">
        <v>2</v>
      </c>
    </row>
    <row r="15" spans="2:2">
      <c r="B15" s="23" t="s">
        <v>3</v>
      </c>
    </row>
    <row r="17" spans="1:1">
      <c r="A17" s="23" t="s">
        <v>56</v>
      </c>
    </row>
    <row r="18" ht="15" spans="3:3">
      <c r="C18" s="28"/>
    </row>
    <row r="19" ht="25.5" customHeight="1" spans="1:7">
      <c r="A19" s="29" t="s">
        <v>6</v>
      </c>
      <c r="B19" s="29" t="s">
        <v>7</v>
      </c>
      <c r="C19" s="29" t="s">
        <v>8</v>
      </c>
      <c r="D19" s="29" t="s">
        <v>9</v>
      </c>
      <c r="E19" s="30" t="s">
        <v>10</v>
      </c>
      <c r="F19" s="31"/>
      <c r="G19" s="32" t="s">
        <v>11</v>
      </c>
    </row>
    <row r="20" spans="1:7">
      <c r="A20" s="33">
        <v>1</v>
      </c>
      <c r="B20" s="34" t="s">
        <v>12</v>
      </c>
      <c r="C20" s="35" t="s">
        <v>527</v>
      </c>
      <c r="D20" s="36">
        <v>8495</v>
      </c>
      <c r="E20" s="37">
        <f>D20*0.7</f>
        <v>5946.5</v>
      </c>
      <c r="F20" s="33" t="s">
        <v>14</v>
      </c>
      <c r="G20" s="38">
        <f>E20*A20</f>
        <v>5946.5</v>
      </c>
    </row>
    <row r="21" spans="1:7">
      <c r="A21" s="39"/>
      <c r="B21" s="40"/>
      <c r="C21" s="41" t="s">
        <v>528</v>
      </c>
      <c r="D21" s="42"/>
      <c r="E21" s="43"/>
      <c r="F21" s="39"/>
      <c r="G21" s="44"/>
    </row>
    <row r="22" ht="15" spans="1:7">
      <c r="A22" s="14"/>
      <c r="B22" s="45"/>
      <c r="C22" s="46" t="s">
        <v>529</v>
      </c>
      <c r="D22" s="47"/>
      <c r="E22" s="48"/>
      <c r="F22" s="14"/>
      <c r="G22" s="49"/>
    </row>
    <row r="23" ht="15" spans="1:7">
      <c r="A23" s="50" t="s">
        <v>22</v>
      </c>
      <c r="B23" s="51"/>
      <c r="C23" s="51"/>
      <c r="D23" s="52"/>
      <c r="E23" s="53"/>
      <c r="F23" s="54" t="s">
        <v>14</v>
      </c>
      <c r="G23" s="55">
        <v>600</v>
      </c>
    </row>
    <row r="24" ht="17.25" spans="1:7">
      <c r="A24" s="56" t="s">
        <v>20</v>
      </c>
      <c r="B24" s="57"/>
      <c r="C24" s="57"/>
      <c r="D24" s="58"/>
      <c r="E24" s="59"/>
      <c r="F24" s="60" t="s">
        <v>14</v>
      </c>
      <c r="G24" s="61">
        <f>SUM(G20:G23)</f>
        <v>6546.5</v>
      </c>
    </row>
    <row r="25" ht="16.5" spans="1:7">
      <c r="A25" s="62"/>
      <c r="B25" s="62"/>
      <c r="C25" s="62"/>
      <c r="D25" s="62"/>
      <c r="E25" s="62"/>
      <c r="F25" s="63"/>
      <c r="G25" s="64"/>
    </row>
    <row r="26" spans="1:1">
      <c r="A26" s="23" t="s">
        <v>30</v>
      </c>
    </row>
    <row r="27" spans="2:2">
      <c r="B27" s="23" t="s">
        <v>31</v>
      </c>
    </row>
    <row r="29" spans="1:1">
      <c r="A29" s="23" t="s">
        <v>32</v>
      </c>
    </row>
    <row r="30" s="25" customFormat="1" spans="2:2">
      <c r="B30" s="1" t="s">
        <v>530</v>
      </c>
    </row>
    <row r="32" spans="1:1">
      <c r="A32" s="23" t="s">
        <v>34</v>
      </c>
    </row>
    <row r="33" spans="2:2">
      <c r="B33" s="23" t="s">
        <v>35</v>
      </c>
    </row>
    <row r="35" spans="2:2">
      <c r="B35" s="23" t="s">
        <v>38</v>
      </c>
    </row>
    <row r="37" spans="2:2">
      <c r="B37" s="23" t="s">
        <v>39</v>
      </c>
    </row>
    <row r="40" spans="2:2">
      <c r="B40" s="65"/>
    </row>
    <row r="41" spans="2:2">
      <c r="B41" s="65"/>
    </row>
    <row r="42" spans="2:2">
      <c r="B42" s="65"/>
    </row>
    <row r="46" spans="1:1">
      <c r="A46" s="23" t="s">
        <v>40</v>
      </c>
    </row>
    <row r="49" spans="1:1">
      <c r="A49" s="23" t="s">
        <v>41</v>
      </c>
    </row>
    <row r="50" spans="1:1">
      <c r="A50" s="23" t="s">
        <v>42</v>
      </c>
    </row>
    <row r="53" spans="1:4">
      <c r="A53" s="23" t="s">
        <v>43</v>
      </c>
      <c r="D53" s="23" t="s">
        <v>44</v>
      </c>
    </row>
    <row r="56" spans="1:4">
      <c r="A56" s="23" t="s">
        <v>45</v>
      </c>
      <c r="D56" s="23" t="s">
        <v>46</v>
      </c>
    </row>
    <row r="57" spans="1:4">
      <c r="A57" s="23" t="s">
        <v>47</v>
      </c>
      <c r="D57" s="23" t="s">
        <v>48</v>
      </c>
    </row>
    <row r="63" spans="1:5">
      <c r="A63" s="1" t="s">
        <v>531</v>
      </c>
      <c r="D63" s="23" t="s">
        <v>50</v>
      </c>
      <c r="E63" s="23" t="s">
        <v>51</v>
      </c>
    </row>
    <row r="64" spans="1:5">
      <c r="A64" s="1" t="s">
        <v>532</v>
      </c>
      <c r="E64" s="23" t="s">
        <v>53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6" orientation="portrait" horizontalDpi="120" verticalDpi="72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2:G77"/>
  <sheetViews>
    <sheetView topLeftCell="A37" workbookViewId="0">
      <selection activeCell="B59" sqref="B59"/>
    </sheetView>
  </sheetViews>
  <sheetFormatPr defaultColWidth="9.14285714285714" defaultRowHeight="14.25" outlineLevelCol="6"/>
  <cols>
    <col min="1" max="4" width="9.14285714285714" style="3"/>
    <col min="5" max="5" width="24.5714285714286" style="3" customWidth="1"/>
    <col min="6" max="6" width="8.42857142857143" style="3" customWidth="1"/>
    <col min="7" max="7" width="22.4285714285714" style="3" customWidth="1"/>
    <col min="8" max="16384" width="9.14285714285714" style="3"/>
  </cols>
  <sheetData>
    <row r="2" ht="15"/>
    <row r="3" s="1" customFormat="1" ht="15" spans="1:7">
      <c r="A3" s="4" t="s">
        <v>20</v>
      </c>
      <c r="B3" s="5"/>
      <c r="C3" s="5"/>
      <c r="D3" s="5"/>
      <c r="E3" s="6"/>
      <c r="F3" s="7" t="s">
        <v>14</v>
      </c>
      <c r="G3" s="8">
        <v>0</v>
      </c>
    </row>
    <row r="4" s="1" customFormat="1" ht="15" spans="1:7">
      <c r="A4" s="9" t="s">
        <v>21</v>
      </c>
      <c r="B4" s="10"/>
      <c r="C4" s="11"/>
      <c r="D4" s="12"/>
      <c r="E4" s="13"/>
      <c r="F4" s="14" t="s">
        <v>14</v>
      </c>
      <c r="G4" s="15">
        <v>0</v>
      </c>
    </row>
    <row r="5" s="1" customFormat="1" ht="15" spans="1:7">
      <c r="A5" s="4" t="s">
        <v>22</v>
      </c>
      <c r="B5" s="16"/>
      <c r="C5" s="16"/>
      <c r="D5" s="5"/>
      <c r="E5" s="6"/>
      <c r="F5" s="17" t="s">
        <v>14</v>
      </c>
      <c r="G5" s="8">
        <v>600</v>
      </c>
    </row>
    <row r="6" s="1" customFormat="1" ht="15" spans="1:7">
      <c r="A6" s="4" t="s">
        <v>23</v>
      </c>
      <c r="B6" s="16"/>
      <c r="C6" s="16"/>
      <c r="D6" s="5"/>
      <c r="E6" s="6"/>
      <c r="F6" s="17" t="s">
        <v>14</v>
      </c>
      <c r="G6" s="8">
        <v>0</v>
      </c>
    </row>
    <row r="10" s="1" customFormat="1" spans="1:1">
      <c r="A10" s="1" t="s">
        <v>57</v>
      </c>
    </row>
    <row r="11" s="1" customFormat="1" spans="2:2">
      <c r="B11" s="1" t="s">
        <v>98</v>
      </c>
    </row>
    <row r="12" s="2" customFormat="1"/>
    <row r="13" s="2" customFormat="1" spans="2:2">
      <c r="B13" s="1" t="s">
        <v>533</v>
      </c>
    </row>
    <row r="15" s="1" customFormat="1" spans="2:2">
      <c r="B15" s="1" t="s">
        <v>58</v>
      </c>
    </row>
    <row r="16" s="1" customFormat="1" spans="2:2">
      <c r="B16" s="1" t="s">
        <v>59</v>
      </c>
    </row>
    <row r="17" s="1" customFormat="1" spans="2:2">
      <c r="B17" s="1" t="s">
        <v>60</v>
      </c>
    </row>
    <row r="19" s="1" customFormat="1" spans="2:2">
      <c r="B19" s="18" t="s">
        <v>298</v>
      </c>
    </row>
    <row r="20" s="1" customFormat="1" spans="2:2">
      <c r="B20" s="19" t="s">
        <v>285</v>
      </c>
    </row>
    <row r="21" s="1" customFormat="1" spans="2:2">
      <c r="B21" s="19" t="s">
        <v>286</v>
      </c>
    </row>
    <row r="23" spans="2:2">
      <c r="B23" s="20" t="s">
        <v>299</v>
      </c>
    </row>
    <row r="24" spans="2:2">
      <c r="B24" s="19" t="s">
        <v>285</v>
      </c>
    </row>
    <row r="25" spans="2:2">
      <c r="B25" s="19" t="s">
        <v>286</v>
      </c>
    </row>
    <row r="26" spans="2:2">
      <c r="B26" s="19"/>
    </row>
    <row r="27" s="1" customFormat="1" spans="2:2">
      <c r="B27" s="18" t="s">
        <v>284</v>
      </c>
    </row>
    <row r="28" s="1" customFormat="1" spans="2:2">
      <c r="B28" s="19" t="s">
        <v>285</v>
      </c>
    </row>
    <row r="29" s="1" customFormat="1" spans="2:2">
      <c r="B29" s="19" t="s">
        <v>286</v>
      </c>
    </row>
    <row r="31" s="1" customFormat="1" spans="2:2">
      <c r="B31" s="20" t="s">
        <v>215</v>
      </c>
    </row>
    <row r="32" s="1" customFormat="1" spans="2:2">
      <c r="B32" s="21" t="s">
        <v>216</v>
      </c>
    </row>
    <row r="33" s="1" customFormat="1" spans="2:2">
      <c r="B33" s="22" t="s">
        <v>217</v>
      </c>
    </row>
    <row r="38" s="1" customFormat="1" spans="1:1">
      <c r="A38" s="1" t="s">
        <v>32</v>
      </c>
    </row>
    <row r="39" s="1" customFormat="1" spans="2:2">
      <c r="B39" s="1" t="s">
        <v>99</v>
      </c>
    </row>
    <row r="41" s="1" customFormat="1" spans="2:2">
      <c r="B41" s="1" t="s">
        <v>33</v>
      </c>
    </row>
    <row r="43" s="1" customFormat="1" spans="2:2">
      <c r="B43" s="1" t="s">
        <v>218</v>
      </c>
    </row>
    <row r="45" s="1" customFormat="1" spans="2:2">
      <c r="B45" s="1" t="s">
        <v>301</v>
      </c>
    </row>
    <row r="47" s="1" customFormat="1" spans="2:2">
      <c r="B47" s="1" t="s">
        <v>112</v>
      </c>
    </row>
    <row r="49" s="1" customFormat="1" spans="2:2">
      <c r="B49" s="1" t="s">
        <v>300</v>
      </c>
    </row>
    <row r="51" spans="2:2">
      <c r="B51" s="1" t="s">
        <v>337</v>
      </c>
    </row>
    <row r="52" spans="2:2">
      <c r="B52" s="1"/>
    </row>
    <row r="53" s="1" customFormat="1" spans="2:2">
      <c r="B53" s="1" t="s">
        <v>534</v>
      </c>
    </row>
    <row r="55" customFormat="1" ht="15" spans="2:2">
      <c r="B55" s="1" t="s">
        <v>206</v>
      </c>
    </row>
    <row r="56" customFormat="1" ht="15" spans="2:2">
      <c r="B56" s="3"/>
    </row>
    <row r="57" s="1" customFormat="1" spans="2:2">
      <c r="B57" s="1" t="s">
        <v>535</v>
      </c>
    </row>
    <row r="59" s="1" customFormat="1" spans="2:2">
      <c r="B59" s="1" t="s">
        <v>536</v>
      </c>
    </row>
    <row r="61" spans="2:2">
      <c r="B61" s="1" t="s">
        <v>537</v>
      </c>
    </row>
    <row r="63" spans="2:2">
      <c r="B63" s="1" t="s">
        <v>538</v>
      </c>
    </row>
    <row r="64" s="2" customFormat="1"/>
    <row r="65" s="2" customFormat="1" spans="2:2">
      <c r="B65" s="23" t="s">
        <v>539</v>
      </c>
    </row>
    <row r="66" s="2" customFormat="1" spans="2:2">
      <c r="B66" s="23"/>
    </row>
    <row r="67" s="1" customFormat="1" spans="1:1">
      <c r="A67" s="1" t="s">
        <v>113</v>
      </c>
    </row>
    <row r="68" s="1" customFormat="1" spans="2:2">
      <c r="B68" s="1" t="s">
        <v>114</v>
      </c>
    </row>
    <row r="69" s="1" customFormat="1" spans="2:2">
      <c r="B69" s="1" t="s">
        <v>35</v>
      </c>
    </row>
    <row r="70" s="1" customFormat="1"/>
    <row r="71" s="1" customFormat="1" spans="2:2">
      <c r="B71" s="24" t="s">
        <v>540</v>
      </c>
    </row>
    <row r="73" s="1" customFormat="1" spans="2:2">
      <c r="B73" s="1" t="s">
        <v>541</v>
      </c>
    </row>
    <row r="74" s="1" customFormat="1" spans="2:2">
      <c r="B74" s="24" t="s">
        <v>36</v>
      </c>
    </row>
    <row r="75" spans="2:2">
      <c r="B75" s="24" t="s">
        <v>37</v>
      </c>
    </row>
    <row r="77" spans="2:2">
      <c r="B77" s="24" t="s">
        <v>174</v>
      </c>
    </row>
  </sheetData>
  <pageMargins left="0.75" right="0.75" top="1" bottom="1" header="0.5" footer="0.5"/>
  <pageSetup paperSize="9" scale="4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95</vt:i4>
      </vt:variant>
    </vt:vector>
  </HeadingPairs>
  <TitlesOfParts>
    <vt:vector size="95" baseType="lpstr">
      <vt:lpstr>GERALD ONG</vt:lpstr>
      <vt:lpstr>SUMULONG COLLEGE</vt:lpstr>
      <vt:lpstr>VALERO 156</vt:lpstr>
      <vt:lpstr>ISAAC GO</vt:lpstr>
      <vt:lpstr>JOHN VINCENT ASUNCION (2)</vt:lpstr>
      <vt:lpstr>NORTH WING EXPORT CORP.</vt:lpstr>
      <vt:lpstr>LONDON IND</vt:lpstr>
      <vt:lpstr>MONACO</vt:lpstr>
      <vt:lpstr>KLEIN &amp; JUSTIN</vt:lpstr>
      <vt:lpstr>LONDON IND (2)</vt:lpstr>
      <vt:lpstr>POMPET FERNANDEZ</vt:lpstr>
      <vt:lpstr>LONDON IND (3)</vt:lpstr>
      <vt:lpstr>AZIA SUITES (2)</vt:lpstr>
      <vt:lpstr>SAMMY DELA CRUZ</vt:lpstr>
      <vt:lpstr>ARCHIE ALVAREZ</vt:lpstr>
      <vt:lpstr>ALC</vt:lpstr>
      <vt:lpstr>MARILYN CHENG</vt:lpstr>
      <vt:lpstr>SAMMY DELA CRUZ (2)</vt:lpstr>
      <vt:lpstr>JAYSON QUIBILAN</vt:lpstr>
      <vt:lpstr>YU LIONG</vt:lpstr>
      <vt:lpstr>TANZA OASIS</vt:lpstr>
      <vt:lpstr>SINAG HOG FARM</vt:lpstr>
      <vt:lpstr>RAVLYN</vt:lpstr>
      <vt:lpstr>ATTY. DALTON LUCENARIO</vt:lpstr>
      <vt:lpstr>DAISY TIO</vt:lpstr>
      <vt:lpstr>DIP DEV INC.</vt:lpstr>
      <vt:lpstr>DIP DEV INC. (2)</vt:lpstr>
      <vt:lpstr>G.S. GO BROS</vt:lpstr>
      <vt:lpstr>LONDON IND (4)</vt:lpstr>
      <vt:lpstr>LONDON IND (5)</vt:lpstr>
      <vt:lpstr>ENGR. GELO ADRIANO</vt:lpstr>
      <vt:lpstr>RONALD HONG</vt:lpstr>
      <vt:lpstr>TECHNOMED</vt:lpstr>
      <vt:lpstr>ATTY. LUCENARIO</vt:lpstr>
      <vt:lpstr>JASON TAN</vt:lpstr>
      <vt:lpstr>RONALD HONG (2)</vt:lpstr>
      <vt:lpstr>LEADING SUCCESS</vt:lpstr>
      <vt:lpstr>AGNES BALTAZAR</vt:lpstr>
      <vt:lpstr>AGNES BALTAZAR (2)</vt:lpstr>
      <vt:lpstr>STANDARD INSURANCE (3)</vt:lpstr>
      <vt:lpstr>GERALD ONG (2)</vt:lpstr>
      <vt:lpstr>EVELYN PARRENO (2)</vt:lpstr>
      <vt:lpstr>POON REALTY</vt:lpstr>
      <vt:lpstr>BRYAN GOMEZ</vt:lpstr>
      <vt:lpstr>BRYAN GOMEZ (2)</vt:lpstr>
      <vt:lpstr>TECHNOMED (2)</vt:lpstr>
      <vt:lpstr>EON PHARMATEK INC</vt:lpstr>
      <vt:lpstr>EDMOND SY</vt:lpstr>
      <vt:lpstr>PHIL. FLOAT GLASS</vt:lpstr>
      <vt:lpstr>TANZA OASIS (2)</vt:lpstr>
      <vt:lpstr>UNDER GROUND TECH</vt:lpstr>
      <vt:lpstr>IPRINT</vt:lpstr>
      <vt:lpstr>LONDON IND (6)</vt:lpstr>
      <vt:lpstr>LONDON IND (7)</vt:lpstr>
      <vt:lpstr>VALERO 156 (2)</vt:lpstr>
      <vt:lpstr>INFARMCO</vt:lpstr>
      <vt:lpstr>PHIL. FLOAT GLASS (2)</vt:lpstr>
      <vt:lpstr>REINASSANCE</vt:lpstr>
      <vt:lpstr>POON REALTY (2)</vt:lpstr>
      <vt:lpstr>DANICA GARCIA</vt:lpstr>
      <vt:lpstr>EVERLIVING</vt:lpstr>
      <vt:lpstr>DIP DEV INC. (3)</vt:lpstr>
      <vt:lpstr>IPRINT (2)</vt:lpstr>
      <vt:lpstr>UNDER GROUND TECH (2)</vt:lpstr>
      <vt:lpstr>DR. CAMPOMANES OPT1</vt:lpstr>
      <vt:lpstr>E LITES INNOVATION</vt:lpstr>
      <vt:lpstr>REYZ PASCUAL (3)</vt:lpstr>
      <vt:lpstr>PIONEER FLOAT GLASS</vt:lpstr>
      <vt:lpstr>RAMON GOH</vt:lpstr>
      <vt:lpstr>VIRGILIO GONZALES</vt:lpstr>
      <vt:lpstr>IROL TRANSMONTE</vt:lpstr>
      <vt:lpstr>REVO YAP</vt:lpstr>
      <vt:lpstr>REVO YAP (2)</vt:lpstr>
      <vt:lpstr>DIP DEV INC. (4)</vt:lpstr>
      <vt:lpstr>MR. &amp; MRS. REYES</vt:lpstr>
      <vt:lpstr>MR. &amp; MRS. REYES (2)</vt:lpstr>
      <vt:lpstr>E LITES INNOVATION (2)</vt:lpstr>
      <vt:lpstr>E LITES INNOVATION (3)</vt:lpstr>
      <vt:lpstr>CHRISTOPHER DELA CRUZ</vt:lpstr>
      <vt:lpstr>ARNEL DE RIVERA</vt:lpstr>
      <vt:lpstr>ATTY. LITONJUA</vt:lpstr>
      <vt:lpstr>ED ANACAY</vt:lpstr>
      <vt:lpstr>VALERO 156 (3)</vt:lpstr>
      <vt:lpstr>DOY ROSALES</vt:lpstr>
      <vt:lpstr>DOY ROSALES (2)</vt:lpstr>
      <vt:lpstr>GRACE TAN LIM</vt:lpstr>
      <vt:lpstr>TIMOTHY GO</vt:lpstr>
      <vt:lpstr>TIMOTHY GO (2)</vt:lpstr>
      <vt:lpstr>ED ANACAY (2)</vt:lpstr>
      <vt:lpstr>ENGR. GELO ADRIANO (2)</vt:lpstr>
      <vt:lpstr>SUPERIOR BT INC</vt:lpstr>
      <vt:lpstr>ICCT COLLEGE</vt:lpstr>
      <vt:lpstr>ENGR. GELO ADRIANO (3)</vt:lpstr>
      <vt:lpstr>STA. CLARA</vt:lpstr>
      <vt:lpstr>CHARGES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2025-02-03T01:16:00Z</dcterms:created>
  <dcterms:modified xsi:type="dcterms:W3CDTF">2025-03-25T08:57:08Z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C96279D694C548A6AE59D35BDEB42D99</vt:lpwstr>
  </property>
  <property fmtid="{D5CDD505-2E9C-101B-9397-08002B2CF9AE}" pid="3" name="KSOProductBuildVer">
    <vt:lpwstr>1033-11.2.0.11537</vt:lpwstr>
  </property>
</Properties>
</file>