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45" firstSheet="27" activeTab="34"/>
  </bookViews>
  <sheets>
    <sheet name="OMNIBUS" sheetId="1" r:id="rId1"/>
    <sheet name="INA RESURRECCION" sheetId="3" r:id="rId2"/>
    <sheet name="HI-INTEGRA" sheetId="4" r:id="rId3"/>
    <sheet name="WIMAX" sheetId="5" r:id="rId4"/>
    <sheet name="NIGHTHAWK SECURITY" sheetId="6" r:id="rId5"/>
    <sheet name="UNDER GROUND TECH" sheetId="7" r:id="rId6"/>
    <sheet name="WHOLE ONE YARD" sheetId="8" r:id="rId7"/>
    <sheet name="WHOLE ONE YARD (2)" sheetId="9" r:id="rId8"/>
    <sheet name="PATTS COLLEGE" sheetId="10" r:id="rId9"/>
    <sheet name="PATTS COLLEGE (2)" sheetId="11" r:id="rId10"/>
    <sheet name="PATTS COLLEGE (3)" sheetId="12" r:id="rId11"/>
    <sheet name="GALO LIM SR." sheetId="13" r:id="rId12"/>
    <sheet name="RICHARD GO" sheetId="14" r:id="rId13"/>
    <sheet name="THERMACOOL" sheetId="16" r:id="rId14"/>
    <sheet name="HI-INTEGRA (2)" sheetId="15" r:id="rId15"/>
    <sheet name="THERE INC." sheetId="17" r:id="rId16"/>
    <sheet name="1HG CONS" sheetId="18" r:id="rId17"/>
    <sheet name="STONEWORKS SPECIALIST" sheetId="19" r:id="rId18"/>
    <sheet name="LONDON IND (3)" sheetId="20" r:id="rId19"/>
    <sheet name="THERE INC. (2)" sheetId="21" r:id="rId20"/>
    <sheet name="PHIL. FLOAT GLASS (2)" sheetId="22" r:id="rId21"/>
    <sheet name="PHIL. FLOAT GLASS (3)" sheetId="34" r:id="rId22"/>
    <sheet name="JEREMIAH SOLOMON" sheetId="23" r:id="rId23"/>
    <sheet name="CHINA SAVINGS" sheetId="24" r:id="rId24"/>
    <sheet name="THERMACOOL (2)" sheetId="25" r:id="rId25"/>
    <sheet name="THERMACOOL (3)" sheetId="26" r:id="rId26"/>
    <sheet name="GFI ENTERPRISES" sheetId="27" r:id="rId27"/>
    <sheet name="VALERO 156" sheetId="28" r:id="rId28"/>
    <sheet name="VALERO 156 (2)" sheetId="29" r:id="rId29"/>
    <sheet name="MILO RAMIREZ" sheetId="30" r:id="rId30"/>
    <sheet name="GILBERT REDOÑA" sheetId="31" r:id="rId31"/>
    <sheet name="VALERO 156 (3)" sheetId="32" r:id="rId32"/>
    <sheet name="FL PRO" sheetId="33" r:id="rId33"/>
    <sheet name="KIMBERLY WONG" sheetId="35" r:id="rId34"/>
    <sheet name="YUMEX " sheetId="36" r:id="rId35"/>
    <sheet name="JEROME FERRER" sheetId="37" r:id="rId36"/>
    <sheet name="JEROME FERRER (2)" sheetId="38" r:id="rId37"/>
    <sheet name="PETER ANGLIONGTO" sheetId="39" r:id="rId38"/>
    <sheet name="IRON LAND" sheetId="41" r:id="rId39"/>
    <sheet name="IRON LAND (2)" sheetId="42" r:id="rId40"/>
    <sheet name="RICHWORLD HOTEL" sheetId="40" r:id="rId41"/>
    <sheet name="MILO RAMIREZ (2)" sheetId="43" r:id="rId42"/>
    <sheet name="MARIFE STANDARD" sheetId="44" r:id="rId43"/>
    <sheet name="JAYSON DUINUS" sheetId="45" r:id="rId44"/>
    <sheet name="KUYA KIM ATIENZA" sheetId="46" r:id="rId45"/>
    <sheet name="LAKAMBINI HOTEL" sheetId="47" r:id="rId46"/>
    <sheet name="MILO RAMIREZ (3)" sheetId="48" r:id="rId47"/>
    <sheet name="LONDON IND (2)" sheetId="49" r:id="rId48"/>
    <sheet name="BLUE &amp; AIVI FLORESCIO" sheetId="50" r:id="rId49"/>
    <sheet name="KUYA KIM ATIENZA (2)" sheetId="51" r:id="rId50"/>
    <sheet name="YUMEX  (2)" sheetId="52" r:id="rId51"/>
    <sheet name="GALO LIM JR." sheetId="53" r:id="rId52"/>
    <sheet name="DASMA PARAISO" sheetId="54" r:id="rId53"/>
    <sheet name="TIMOTHY GO " sheetId="55" r:id="rId54"/>
    <sheet name="SKIES MERCHANDISING" sheetId="56" r:id="rId55"/>
    <sheet name="CARMEN &amp; TINY PERFECTO" sheetId="57" r:id="rId56"/>
    <sheet name="CARMEN &amp; TINY PERFECTO (2)" sheetId="58" r:id="rId57"/>
    <sheet name="BORLAND" sheetId="59" r:id="rId58"/>
    <sheet name="ALC" sheetId="62" r:id="rId59"/>
    <sheet name="VSD REALTY" sheetId="60" r:id="rId60"/>
    <sheet name="GIAN BAUTISTA" sheetId="63" r:id="rId61"/>
    <sheet name="OMI SHEET" sheetId="64" r:id="rId62"/>
    <sheet name="DASMA PARAISO (2)" sheetId="65" r:id="rId63"/>
    <sheet name="JASON TAN" sheetId="67" r:id="rId64"/>
    <sheet name="BROWLESQUE" sheetId="66" r:id="rId65"/>
    <sheet name="OMI SHEET (2)" sheetId="68" r:id="rId66"/>
    <sheet name="IRISH PAYUMO" sheetId="69" r:id="rId67"/>
    <sheet name="HI-INTEGRA (3)" sheetId="70" r:id="rId68"/>
    <sheet name="ATTY. DALTON LUCENARIO" sheetId="71" r:id="rId69"/>
    <sheet name="OMI SHEET (3)" sheetId="72" r:id="rId70"/>
    <sheet name="GALO LIM JR. (2)" sheetId="73" r:id="rId71"/>
    <sheet name="ATTY. MANGROBANG" sheetId="74" r:id="rId72"/>
    <sheet name="METROCOCO" sheetId="75" r:id="rId73"/>
    <sheet name="GREATECH" sheetId="76" r:id="rId74"/>
    <sheet name="UNDER GROUND TECH (2)" sheetId="77" r:id="rId75"/>
    <sheet name="UNDER GROUND TECH (3)" sheetId="78" r:id="rId76"/>
    <sheet name="ERNESTO BALBUENA" sheetId="79" r:id="rId77"/>
    <sheet name="TORRES TECH" sheetId="80" r:id="rId78"/>
    <sheet name="UNITAN" sheetId="81" r:id="rId79"/>
    <sheet name="ANN MONTOYA" sheetId="82" r:id="rId80"/>
    <sheet name="GREATECH (2)" sheetId="83" r:id="rId81"/>
    <sheet name="MAYON ELECTRICAL" sheetId="84" r:id="rId82"/>
    <sheet name="BENJAMIN BAUTISTA" sheetId="85" r:id="rId83"/>
    <sheet name="UNITAN (2)" sheetId="86" r:id="rId84"/>
    <sheet name="ENGR. GELO ADRIANO (3)" sheetId="87" r:id="rId85"/>
    <sheet name="ATLANTIC GRAINS" sheetId="88" r:id="rId86"/>
    <sheet name="WILLIAM MARTIJA" sheetId="89" r:id="rId87"/>
    <sheet name="ANN MONTOYA (2)" sheetId="90" r:id="rId88"/>
    <sheet name="ERNESTO BALBUENA (2)" sheetId="91" r:id="rId89"/>
    <sheet name="HFNAC" sheetId="92" r:id="rId90"/>
    <sheet name="HFNAC (2)" sheetId="93" r:id="rId91"/>
    <sheet name="BENJAMIN BAUTISTA (2)" sheetId="94" r:id="rId92"/>
    <sheet name="BENJAMIN BAUTISTA (3)" sheetId="95" r:id="rId93"/>
    <sheet name="JT'S MANUKAN" sheetId="96" r:id="rId94"/>
    <sheet name="METROCOCO (2)" sheetId="97" r:id="rId95"/>
    <sheet name="MODAIR" sheetId="98" r:id="rId96"/>
    <sheet name="VALERO 156 (4)" sheetId="99" r:id="rId97"/>
    <sheet name="HFNAC (3)" sheetId="100" r:id="rId98"/>
    <sheet name="FIRST SOLID" sheetId="101" r:id="rId99"/>
    <sheet name="BEATRICE BAUTISTA" sheetId="102" r:id="rId100"/>
    <sheet name="S. GO ENTERPRISE" sheetId="103" r:id="rId101"/>
    <sheet name="JUAN CHOICE (2)" sheetId="104" r:id="rId102"/>
    <sheet name="CHARGES" sheetId="2" r:id="rId103"/>
  </sheets>
  <definedNames>
    <definedName name="_xlnm.Print_Area" localSheetId="0">OMNIBUS!$A$1:$G$70</definedName>
    <definedName name="_xlnm.Print_Area" localSheetId="102">CHARGES!$A$10:$O$64</definedName>
    <definedName name="_xlnm.Print_Area" localSheetId="1">'INA RESURRECCION'!$A$1:$G$82</definedName>
    <definedName name="_xlnm.Print_Area" localSheetId="2">'HI-INTEGRA'!$A$1:$G$70</definedName>
    <definedName name="_xlnm.Print_Area" localSheetId="3">WIMAX!$A$1:$I$69</definedName>
    <definedName name="_xlnm.Print_Area" localSheetId="4">'NIGHTHAWK SECURITY'!$A$1:$G$71</definedName>
    <definedName name="_xlnm.Print_Area" localSheetId="5">'UNDER GROUND TECH'!$A$1:$I$71</definedName>
    <definedName name="_xlnm.Print_Area" localSheetId="6">'WHOLE ONE YARD'!$A$1:$I$74</definedName>
    <definedName name="_xlnm.Print_Area" localSheetId="7">'WHOLE ONE YARD (2)'!$A$1:$I$76</definedName>
    <definedName name="_xlnm.Print_Area" localSheetId="8">'PATTS COLLEGE'!$A$1:$G$65</definedName>
    <definedName name="_xlnm.Print_Area" localSheetId="9">'PATTS COLLEGE (2)'!$A$1:$G$65</definedName>
    <definedName name="_xlnm.Print_Area" localSheetId="10">'PATTS COLLEGE (3)'!$A$1:$G$65</definedName>
    <definedName name="_xlnm.Print_Area" localSheetId="11">'GALO LIM SR.'!$A$1:$G$63</definedName>
    <definedName name="_xlnm.Print_Area" localSheetId="12">'RICHARD GO'!$A$1:$G$65</definedName>
    <definedName name="_xlnm.Print_Area" localSheetId="14">'HI-INTEGRA (2)'!$A$1:$I$69</definedName>
    <definedName name="_xlnm.Print_Area" localSheetId="13">THERMACOOL!$A$1:$G$68</definedName>
    <definedName name="_xlnm.Print_Area" localSheetId="15">'THERE INC.'!$A$1:$H$65</definedName>
    <definedName name="_xlnm.Print_Area" localSheetId="16">'1HG CONS'!$A$1:$G$66</definedName>
    <definedName name="_xlnm.Print_Area" localSheetId="17">'STONEWORKS SPECIALIST'!$A$1:$I$72</definedName>
    <definedName name="_xlnm.Print_Area" localSheetId="18">'LONDON IND (3)'!$A$1:$I$74</definedName>
    <definedName name="_xlnm.Print_Area" localSheetId="19">'THERE INC. (2)'!$A$1:$H$65</definedName>
    <definedName name="_xlnm.Print_Area" localSheetId="20">'PHIL. FLOAT GLASS (2)'!$A$1:$H$65</definedName>
    <definedName name="_xlnm.Print_Area" localSheetId="22">'JEREMIAH SOLOMON'!$A$1:$G$70</definedName>
    <definedName name="_xlnm.Print_Area" localSheetId="23">'CHINA SAVINGS'!$A$1:$G$62</definedName>
    <definedName name="_xlnm.Print_Area" localSheetId="24">'THERMACOOL (2)'!$A$1:$I$82</definedName>
    <definedName name="_xlnm.Print_Area" localSheetId="25">'THERMACOOL (3)'!$A$1:$I$82</definedName>
    <definedName name="_xlnm.Print_Area" localSheetId="26">'GFI ENTERPRISES'!$A$1:$G$66</definedName>
    <definedName name="_xlnm.Print_Area" localSheetId="27">'VALERO 156'!$A$1:$G$67</definedName>
    <definedName name="_xlnm.Print_Area" localSheetId="28">'VALERO 156 (2)'!$A$1:$H$67</definedName>
    <definedName name="_xlnm.Print_Area" localSheetId="29">'MILO RAMIREZ'!$A$1:$G$69</definedName>
    <definedName name="_xlnm.Print_Area" localSheetId="30">'GILBERT REDOÑA'!$A$1:$G$72</definedName>
    <definedName name="_xlnm.Print_Area" localSheetId="31">'VALERO 156 (3)'!$A$1:$G$67</definedName>
    <definedName name="_xlnm.Print_Area" localSheetId="32">'FL PRO'!$A$1:$G$80</definedName>
    <definedName name="_xlnm.Print_Area" localSheetId="21">'PHIL. FLOAT GLASS (3)'!$A$1:$G$65</definedName>
    <definedName name="_xlnm.Print_Area" localSheetId="33">'KIMBERLY WONG'!$A$1:$I$78</definedName>
    <definedName name="_xlnm.Print_Area" localSheetId="34">'YUMEX '!$A$1:$I$67</definedName>
    <definedName name="_xlnm.Print_Area" localSheetId="35">'JEROME FERRER'!$A$1:$G$67</definedName>
    <definedName name="_xlnm.Print_Area" localSheetId="36">'JEROME FERRER (2)'!$A$1:$G$67</definedName>
    <definedName name="_xlnm.Print_Area" localSheetId="37">'PETER ANGLIONGTO'!$A$1:$I$75</definedName>
    <definedName name="_xlnm.Print_Area" localSheetId="40">'RICHWORLD HOTEL'!$A$1:$G$65</definedName>
    <definedName name="_xlnm.Print_Area" localSheetId="38">'IRON LAND'!$A$1:$I$73</definedName>
    <definedName name="_xlnm.Print_Area" localSheetId="39">'IRON LAND (2)'!$A$1:$I$73</definedName>
    <definedName name="_xlnm.Print_Area" localSheetId="41">'MILO RAMIREZ (2)'!$A$1:$G$65</definedName>
    <definedName name="_xlnm.Print_Area" localSheetId="42">'MARIFE STANDARD'!$A$1:$I$74</definedName>
    <definedName name="_xlnm.Print_Area" localSheetId="43">'JAYSON DUINUS'!$A$1:$I$81</definedName>
    <definedName name="_xlnm.Print_Area" localSheetId="44">'KUYA KIM ATIENZA'!$A$1:$G$65</definedName>
    <definedName name="_xlnm.Print_Area" localSheetId="45">'LAKAMBINI HOTEL'!$A$1:$G$64</definedName>
    <definedName name="_xlnm.Print_Area" localSheetId="46">'MILO RAMIREZ (3)'!$A$1:$G$65</definedName>
    <definedName name="_xlnm.Print_Area" localSheetId="47">'LONDON IND (2)'!$A$1:$I$76</definedName>
    <definedName name="_xlnm.Print_Area" localSheetId="48">'BLUE &amp; AIVI FLORESCIO'!$A$1:$G$75</definedName>
    <definedName name="_xlnm.Print_Area" localSheetId="49">'KUYA KIM ATIENZA (2)'!$A$1:$G$73</definedName>
    <definedName name="_xlnm.Print_Area" localSheetId="50">'YUMEX  (2)'!$A$1:$I$72</definedName>
    <definedName name="_xlnm.Print_Area" localSheetId="51">'GALO LIM JR.'!$A$1:$G$66</definedName>
    <definedName name="_xlnm.Print_Area" localSheetId="52">'DASMA PARAISO'!$A$1:$G$72</definedName>
    <definedName name="_xlnm.Print_Area" localSheetId="53">'TIMOTHY GO '!$A$1:$G$73</definedName>
    <definedName name="_xlnm.Print_Area" localSheetId="54">'SKIES MERCHANDISING'!$A$1:$G$64</definedName>
    <definedName name="_xlnm.Print_Area" localSheetId="55">'CARMEN &amp; TINY PERFECTO'!$A$1:$G$74</definedName>
    <definedName name="_xlnm.Print_Area" localSheetId="56">'CARMEN &amp; TINY PERFECTO (2)'!$A$1:$G$79</definedName>
    <definedName name="_xlnm.Print_Area" localSheetId="57">BORLAND!$A$1:$G$69</definedName>
    <definedName name="_xlnm.Print_Area" localSheetId="59">'VSD REALTY'!$A$1:$G$66</definedName>
    <definedName name="_xlnm.Print_Area" localSheetId="58">ALC!$A$1:$G$65</definedName>
    <definedName name="_xlnm.Print_Area" localSheetId="60">'GIAN BAUTISTA'!$A$1:$G$82</definedName>
    <definedName name="_xlnm.Print_Area" localSheetId="61">'OMI SHEET'!$A$1:$I$74</definedName>
    <definedName name="_xlnm.Print_Area" localSheetId="62">'DASMA PARAISO (2)'!$A$1:$G$73</definedName>
    <definedName name="_xlnm.Print_Area" localSheetId="64">BROWLESQUE!$A$1:$G$72</definedName>
    <definedName name="_xlnm.Print_Area" localSheetId="63">'JASON TAN'!$A$1:$G$66</definedName>
    <definedName name="_xlnm.Print_Area" localSheetId="65">'OMI SHEET (2)'!$A$1:$I$74</definedName>
    <definedName name="_xlnm.Print_Area" localSheetId="66">'IRISH PAYUMO'!$A$1:$G$65</definedName>
    <definedName name="_xlnm.Print_Area" localSheetId="67">'HI-INTEGRA (3)'!$A$1:$G$69</definedName>
    <definedName name="_xlnm.Print_Area" localSheetId="68">'ATTY. DALTON LUCENARIO'!$A$1:$I$70</definedName>
    <definedName name="_xlnm.Print_Area" localSheetId="69">'OMI SHEET (3)'!$A$1:$H$65</definedName>
    <definedName name="_xlnm.Print_Area" localSheetId="70">'GALO LIM JR. (2)'!$A$1:$G$65</definedName>
    <definedName name="_xlnm.Print_Area" localSheetId="71">'ATTY. MANGROBANG'!$A$1:$I$81</definedName>
    <definedName name="_xlnm.Print_Area" localSheetId="72">METROCOCO!$A$1:$H$65</definedName>
    <definedName name="_xlnm.Print_Area" localSheetId="73">GREATECH!$A$1:$I$75</definedName>
    <definedName name="_xlnm.Print_Area" localSheetId="74">'UNDER GROUND TECH (2)'!$A$1:$I$71</definedName>
    <definedName name="_xlnm.Print_Area" localSheetId="75">'UNDER GROUND TECH (3)'!$A$1:$I$71</definedName>
    <definedName name="_xlnm.Print_Area" localSheetId="76">'ERNESTO BALBUENA'!$A$1:$G$68</definedName>
    <definedName name="_xlnm.Print_Area" localSheetId="77">'TORRES TECH'!$A$1:$G$76</definedName>
    <definedName name="_xlnm.Print_Area" localSheetId="78">UNITAN!$A$1:$G$66</definedName>
    <definedName name="_xlnm.Print_Area" localSheetId="79">'ANN MONTOYA'!$A$1:$G$64</definedName>
    <definedName name="_xlnm.Print_Area" localSheetId="80">'GREATECH (2)'!$A$1:$I$78</definedName>
    <definedName name="_xlnm.Print_Area" localSheetId="81">'MAYON ELECTRICAL'!$A$1:$G$66</definedName>
    <definedName name="_xlnm.Print_Area" localSheetId="82">'BENJAMIN BAUTISTA'!$A$1:$G$75</definedName>
    <definedName name="_xlnm.Print_Area" localSheetId="83">'UNITAN (2)'!$A$1:$G$66</definedName>
    <definedName name="_xlnm.Print_Area" localSheetId="84">'ENGR. GELO ADRIANO (3)'!$A$1:$G$68</definedName>
    <definedName name="_xlnm.Print_Area" localSheetId="85">'ATLANTIC GRAINS'!$A$1:$G$65</definedName>
    <definedName name="_xlnm.Print_Area" localSheetId="86">'WILLIAM MARTIJA'!$A$1:$G$65</definedName>
    <definedName name="_xlnm.Print_Area" localSheetId="87">'ANN MONTOYA (2)'!$A$1:$G$65</definedName>
    <definedName name="_xlnm.Print_Area" localSheetId="88">'ERNESTO BALBUENA (2)'!$A$1:$G$73</definedName>
    <definedName name="_xlnm.Print_Area" localSheetId="89">HFNAC!$A$1:$G$72</definedName>
    <definedName name="_xlnm.Print_Area" localSheetId="90">'HFNAC (2)'!$A$1:$G$76</definedName>
    <definedName name="_xlnm.Print_Area" localSheetId="91">'BENJAMIN BAUTISTA (2)'!$A$1:$G$73</definedName>
    <definedName name="_xlnm.Print_Area" localSheetId="92">'BENJAMIN BAUTISTA (3)'!$A$1:$G$73</definedName>
    <definedName name="_xlnm.Print_Area" localSheetId="93">'JT''S MANUKAN'!$A$1:$G$67</definedName>
    <definedName name="_xlnm.Print_Area" localSheetId="94">'METROCOCO (2)'!$A$1:$H$65</definedName>
    <definedName name="_xlnm.Print_Area" localSheetId="95">MODAIR!$A$1:$G$67</definedName>
    <definedName name="_xlnm.Print_Area" localSheetId="96">'VALERO 156 (4)'!$A$1:$G$67</definedName>
    <definedName name="_xlnm.Print_Area" localSheetId="97">'HFNAC (3)'!$A$1:$G$65</definedName>
    <definedName name="_xlnm.Print_Area" localSheetId="98">'FIRST SOLID'!$A$1:$G$80</definedName>
    <definedName name="_xlnm.Print_Area" localSheetId="99">'BEATRICE BAUTISTA'!$A$1:$G$64</definedName>
    <definedName name="_xlnm.Print_Area" localSheetId="100">'S. GO ENTERPRISE'!$A$1:$G$66</definedName>
    <definedName name="_xlnm.Print_Area" localSheetId="101">'JUAN CHOICE (2)'!$A$1:$I$69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<sst xmlns="http://schemas.openxmlformats.org/spreadsheetml/2006/main" count="5867" uniqueCount="566">
  <si>
    <t>OMNIBUS BIO MEDICAL SYSTEMS INC.</t>
  </si>
  <si>
    <t>ATTN: MS. ANN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</si>
  <si>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</si>
  <si>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</si>
  <si>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</si>
  <si>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</si>
  <si>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</si>
  <si>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</si>
  <si>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</si>
  <si>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</si>
  <si>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</si>
  <si>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</si>
  <si>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</si>
  <si>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KLG-IF40-5G1M32</t>
  </si>
  <si>
    <t>PHP</t>
  </si>
  <si>
    <t>KOLIN FLOOR MOUNTED AIRCONDITIONER</t>
  </si>
  <si>
    <t>37,980 Kj/h (3.0TR) FULL DC INVERTER R-32 SINGLE PHASE</t>
  </si>
  <si>
    <t>MODEL: KL-IF60-G6H1M32</t>
  </si>
  <si>
    <t>58,140 Kj/h (5.0TR) FULL DC INVERTER R32 SINGLE PHASE</t>
  </si>
  <si>
    <t>OTHERS: DELIVERY CHARGE</t>
  </si>
  <si>
    <t>TOTAL UNIT COST</t>
  </si>
  <si>
    <t>TERMS OF PAYMENT:</t>
  </si>
  <si>
    <t>FULL PAYMENT OF UNIT AND DELIVERY CHARGE. IF CHECK, SUBJECT FOR 3 DAYS CLEARING.</t>
  </si>
  <si>
    <t>INSTALLATION: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</si>
  <si>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Floor Mounted AC: P11,000.00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</si>
  <si>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</si>
  <si>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</si>
  <si>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WARRANTY:</t>
  </si>
  <si>
    <t>FOR FLOOR MOUNTED: ONE (1) YEAR FREE PARTS AND LABOR, FIVE (5)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</si>
  <si>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</si>
  <si>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</si>
  <si>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</si>
  <si>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</si>
  <si>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</si>
  <si>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</si>
  <si>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</si>
  <si>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</si>
  <si>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</si>
  <si>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</si>
  <si>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</si>
  <si>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</si>
  <si>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</si>
  <si>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KMI-QUOTE-03-25-0157</t>
  </si>
  <si>
    <t>Conforme:</t>
  </si>
  <si>
    <t>_________________________________________</t>
  </si>
  <si>
    <t>REG-24%/7K</t>
  </si>
  <si>
    <t>SIGNATURE OVER PRINTED NAME</t>
  </si>
  <si>
    <t>MS. INA DE JESUS-RESURRECCION</t>
  </si>
  <si>
    <t>TEL#: 0917-7750714</t>
  </si>
  <si>
    <t>Email: inamariedejesus@gmail.com</t>
  </si>
  <si>
    <t>MODEL: KVM-30VAH1M-O</t>
  </si>
  <si>
    <t>KOLIN VERSAMATCH SERIES AIRCONDITIONER</t>
  </si>
  <si>
    <t>24,485 kJ/h (3.0HP) OUTDOOR UNIT INVERTER R32</t>
  </si>
  <si>
    <t>MODEL: KVM-15IWAH-I</t>
  </si>
  <si>
    <t xml:space="preserve">KOLIN VERSAMATCH SERIES AIRCONDITIONER INVERTER </t>
  </si>
  <si>
    <t>12,660 kJ/h (1.5HP) WALL MOUNTED INDOOR UNIT R32</t>
  </si>
  <si>
    <t>MODEL: KVM-10IWAH-I</t>
  </si>
  <si>
    <t>9,495 kJ/h (1.0HP) WALL MOUNTED INDOOR UNIT R32</t>
  </si>
  <si>
    <t>MODEL: KSM-IW20-WCT10M1M32</t>
  </si>
  <si>
    <t>KOLIN WALL MOUNTED CERTUS SERIES AIRCONDITIONER</t>
  </si>
  <si>
    <t>18,990 Kj/h (2.0HP) REGULAR INVERTER R-32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</si>
  <si>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</si>
  <si>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</si>
  <si>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</si>
  <si>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1ST PAIR OF VERSAMATCH type AC: P8,500.00 (includes 10ft. copper tube, royal cord, PVC Pipe, labor, &amp; ordinary bracket)</t>
    </r>
  </si>
  <si>
    <r>
      <rPr>
        <sz val="10"/>
        <color rgb="FF000000"/>
        <rFont val="Segoe UI Semibold"/>
        <charset val="134"/>
      </rPr>
      <t>Succeeding Pair:</t>
    </r>
    <r>
      <rPr>
        <b/>
        <sz val="10"/>
        <color indexed="8"/>
        <rFont val="Segoe UI Semibold"/>
        <charset val="134"/>
      </rPr>
      <t xml:space="preserve"> P3,000.00/each </t>
    </r>
    <r>
      <rPr>
        <sz val="10"/>
        <color indexed="8"/>
        <rFont val="Segoe UI Semibold"/>
        <charset val="134"/>
      </rPr>
      <t>(1.0-2.0hp). Royal cord wire (P100/foot); Copper tube (P350/foot);</t>
    </r>
  </si>
  <si>
    <r>
      <rPr>
        <b/>
        <sz val="10"/>
        <color rgb="FF000000"/>
        <rFont val="Segoe UI Semibold"/>
        <charset val="134"/>
      </rPr>
      <t>P3,000.00/each</t>
    </r>
    <r>
      <rPr>
        <sz val="10"/>
        <color rgb="FF000000"/>
        <rFont val="Segoe UI Semibold"/>
        <charset val="134"/>
      </rPr>
      <t xml:space="preserve"> (2.5-3.0hp). Royal cord wire (P100/foot); Copper tube (P400/foot); Circuit Breaker (Nema)</t>
    </r>
  </si>
  <si>
    <t>FOR VERSAMATCH: ONE (1) YEAR FREE PARTS AND LABOR, FIVE (5) YEARS WARRANTY ON COMPRESSOR.</t>
  </si>
  <si>
    <t>FOR SPLIT TYPE : ONE (1) YEAR FREE PARTS AND LABOR, THREE YEARS (3) MAIN PCB , TEN (10) YEARS WARRANTY ON COMPRESSOR.</t>
  </si>
  <si>
    <t>** AREA IS SUBJECT FOR OCULAR/SURVEY BEFORE PURCHASING OF UNITS.</t>
  </si>
  <si>
    <t>KMI-QUOTE-03-25-0158</t>
  </si>
  <si>
    <t>REG-24%/4K</t>
  </si>
  <si>
    <t>HI-INTEGRA</t>
  </si>
  <si>
    <t>ATTN: MS. LIEZL</t>
  </si>
  <si>
    <t>TEL#: 0917-6762504</t>
  </si>
  <si>
    <t>KMI-QUOTE-03-25-0159</t>
  </si>
  <si>
    <t>WIMAX PHILIPPINES INC.</t>
  </si>
  <si>
    <t>UNIT 108, NO. 11 KATARUNGAN ST., BRGY. PLAINVIEW, MANDALUYONG CITY</t>
  </si>
  <si>
    <t>Email: teamwimax02@gmail.com</t>
  </si>
  <si>
    <t>MODEL: KSG-IWF-20WFY-8K1M32</t>
  </si>
  <si>
    <t>KOLIN WALL MOUNTED PRIMUS GOLD AIRCONDITIONER</t>
  </si>
  <si>
    <t>19,000 Kj/h (2.0HP) FULL DC INVERTER W/ WIFI R-32</t>
  </si>
  <si>
    <t>KMI-QUOTE-03-25-0160</t>
  </si>
  <si>
    <t>NIGHTHAWK SECURITY SERVICES</t>
  </si>
  <si>
    <t>UNIT-2 ISABEL RESIDENCES, #7 NORTH RD. COR. 1ST AVE., BRGY. BAGONG SILANGAN, QUEZON CITY</t>
  </si>
  <si>
    <t>TEL#: 0930-5880811 / 0995-4631189</t>
  </si>
  <si>
    <t>A. EQUIPMENT &amp; INSTALLATION</t>
  </si>
  <si>
    <t>* OPTION 1</t>
  </si>
  <si>
    <t>MODEL: KSM-IW10-WCT10M1M32</t>
  </si>
  <si>
    <t>9,800 Kj/h (1.0HP) REGULAR INVERTER R-32</t>
  </si>
  <si>
    <t>ESTIMATED COST OF INSTALLATION (please see attached)</t>
  </si>
  <si>
    <t>TOTAL ESTIMATED COST OF THE PROJECT</t>
  </si>
  <si>
    <t>* OPTION 2</t>
  </si>
  <si>
    <t>MODEL: KSG-IWF-10WFY-8K1M32</t>
  </si>
  <si>
    <t>11,484 Kj/h (1.0HP) FULL DC INVERTER W/ WIFI R-32</t>
  </si>
  <si>
    <t>** Cost of Installation is Package with the Unit(s), this cost cannot avail separately.</t>
  </si>
  <si>
    <t>** INSTALLATION C/O ASP (cost will be based on actual).</t>
  </si>
  <si>
    <t>KMI-QUOTE-03-25-0161</t>
  </si>
  <si>
    <t>REG-24%/4K/7K</t>
  </si>
  <si>
    <t>UNDERGROUND TECHNOLOGIES INC.</t>
  </si>
  <si>
    <t>5801 ZOBEL ROXAS, BRGY. PALANAN, MAKATI CITY</t>
  </si>
  <si>
    <t>** OPTION 1</t>
  </si>
  <si>
    <t>MODEL: KSM-IW25-WCT10M1M32</t>
  </si>
  <si>
    <t>KOLIN WALL MOUNTED CERTUS AIRCONDITIONER</t>
  </si>
  <si>
    <t>23,210 Kj/h (2.5HP) REGULAR INVERTER W/ WIFI R-32</t>
  </si>
  <si>
    <t>** OPTION 2</t>
  </si>
  <si>
    <t>MODEL: KSG-IWF-25WFY-8K1M32</t>
  </si>
  <si>
    <t>25,560 Kj/h (2.5HP) FULL DC INVERTER W/ WIFI R-32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</si>
  <si>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</si>
  <si>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</si>
  <si>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Noted by;</t>
  </si>
  <si>
    <t>KMI-QUOTE-03-25-0162</t>
  </si>
  <si>
    <t>THE WHOLE ONE YARD INC.</t>
  </si>
  <si>
    <t>ATTN: MR. DANTE JATOLAN</t>
  </si>
  <si>
    <t>Email: purchasing@yardstickcoffee.com</t>
  </si>
  <si>
    <t xml:space="preserve">A. EQUIPMENT </t>
  </si>
  <si>
    <t>MODEL: KSG-IWF-30WFY-8K1M32</t>
  </si>
  <si>
    <t>29,500 Kj/h (3.0HP) FULL DC INVERTER W/ WIFI R-32</t>
  </si>
  <si>
    <t>NOTES: PRICES ARE SUBJECT TO CHANGE WITHOUT PRIOP NOTICE.</t>
  </si>
  <si>
    <t>KMI-QUOTE-03-25-0163</t>
  </si>
  <si>
    <t>** WINDOW TYPE</t>
  </si>
  <si>
    <t>MODEL: KAG-250WCINV</t>
  </si>
  <si>
    <t>KOLIN WINDOW TYPE QUAD SERIES AIRCONDITIONER</t>
  </si>
  <si>
    <t>24,120 Kj/h (2.5HP) FULL DC INVERTER W/ WIFI R-32</t>
  </si>
  <si>
    <t>(WxDxH) 26"x31.5"x17"</t>
  </si>
  <si>
    <t>** SPLIT TYPE</t>
  </si>
  <si>
    <t>* Installation Charge for Window Type AC: Php 1,200.00 per Unit.</t>
  </si>
  <si>
    <t>FOR WINDOW TYPE: ONE (1) YEAR FREE PARTS AND LABOR, THREE YEARS (3) MAIN PCB, TEN (10) YEARS WARRANTY ON COMPRESSOR.</t>
  </si>
  <si>
    <t>KMI-QUOTE-03-25-0164</t>
  </si>
  <si>
    <t>REG-24%/1.8K/4K</t>
  </si>
  <si>
    <t>PATTS COLLEGE OF AERONAUTICS</t>
  </si>
  <si>
    <t>LOMBOS ST., BRGY. SAN ISIDRO, PARAÑAQUE CITY</t>
  </si>
  <si>
    <t>TEL#: 825-8823 / 825-8824</t>
  </si>
  <si>
    <t>* ACCREDITATION ROOM</t>
  </si>
  <si>
    <t>MODEL: KLM-IS60-AA1M32</t>
  </si>
  <si>
    <t>KOLIN CEILING CASSETTE AIRCONDITIONER</t>
  </si>
  <si>
    <t>55,503 Kj/h (5.0TR) DC INVERTER R-32 SINGLE PHASE</t>
  </si>
  <si>
    <t>FOR CEILING CASSETTE (Inverter): ONE (1) YEAR FREE PARTS AND LABOR, FIVE (5) YEARS WARRANTY ON COMPRESSOR.</t>
  </si>
  <si>
    <t>** Cost of Installation is Package with the Unit(s), this cost cannot avail separately (cost will be based on actual).</t>
  </si>
  <si>
    <t>KMI-QUOTE-03-25-0165</t>
  </si>
  <si>
    <t>REG-24%</t>
  </si>
  <si>
    <t>* FACULTY ROOM</t>
  </si>
  <si>
    <t>KMI-QUOTE-03-25-0166</t>
  </si>
  <si>
    <t>* PRINTING PRESS ROOM</t>
  </si>
  <si>
    <t>KMI-QUOTE-03-25-0167</t>
  </si>
  <si>
    <t>MR. GALO LIM SR.</t>
  </si>
  <si>
    <t>TEL#: 0917-5268383</t>
  </si>
  <si>
    <t>MODEL: KSM-IW20-9L1M</t>
  </si>
  <si>
    <t>KOLIN WALL MOUNTED APTUS SERIES AIRCONDITIONER</t>
  </si>
  <si>
    <t>KMI-QUOTE-03-25-0168</t>
  </si>
  <si>
    <t>REG-%</t>
  </si>
  <si>
    <t>MR. RICHARD GO</t>
  </si>
  <si>
    <t>186 ALFONSO XIII ST. SAN JUAN CITY</t>
  </si>
  <si>
    <t>TEL#: 0968-8118038</t>
  </si>
  <si>
    <t>ESTIMATED COST OF INSTALLATION (please see attached) w/ dismantling of old unit</t>
  </si>
  <si>
    <t>KMI-QUOTE-03-25-0169</t>
  </si>
  <si>
    <t>THERMACOOL ELECTRICAL AND AIRCONDITIONING SERVICES OPC</t>
  </si>
  <si>
    <t>ATTN: MS. NJ</t>
  </si>
  <si>
    <t>TEL#: 0905-5707482</t>
  </si>
  <si>
    <t>MODEL: KAC-36TCRM</t>
  </si>
  <si>
    <t>KOLIN 36" AIR CURTAIN</t>
  </si>
  <si>
    <t>230V/60Hz ; 1160m³/h</t>
  </si>
  <si>
    <t>MODEL: KAC-48TCRM</t>
  </si>
  <si>
    <t>KOLIN 48" AIR CURTAIN</t>
  </si>
  <si>
    <t>230V/60Hz ; 1450m³/h</t>
  </si>
  <si>
    <t>FOR AIR CURTAIN: ONE (1) YEAR FREE PARTS AND LABOR.</t>
  </si>
  <si>
    <t>KMI-QUOTE-03-25-0170</t>
  </si>
  <si>
    <t>REG-22%</t>
  </si>
  <si>
    <t>KMI-QUOTE-03-25-0159-rev</t>
  </si>
  <si>
    <t>THERE INC. - 88 COURTYARD HOTEL</t>
  </si>
  <si>
    <t>ATTN: MS. LENA YONZON</t>
  </si>
  <si>
    <r>
      <rPr>
        <sz val="10"/>
        <rFont val="Segoe UI Semibold"/>
        <charset val="134"/>
      </rPr>
      <t xml:space="preserve">Email: </t>
    </r>
    <r>
      <rPr>
        <b/>
        <sz val="10"/>
        <rFont val="Segoe UI Semibold"/>
        <charset val="134"/>
      </rPr>
      <t>lenayonzon01@yahoo.com</t>
    </r>
  </si>
  <si>
    <r>
      <rPr>
        <sz val="10"/>
        <rFont val="Segoe UI Semibold"/>
        <charset val="134"/>
      </rPr>
      <t xml:space="preserve">Inclusions: Labor, Outdoor Standard Bracket, Consumables, 10ft PVC Pipes </t>
    </r>
    <r>
      <rPr>
        <sz val="10"/>
        <rFont val="Arial"/>
        <charset val="134"/>
      </rPr>
      <t>¾</t>
    </r>
    <r>
      <rPr>
        <sz val="10"/>
        <rFont val="Segoe UI Semibold"/>
        <charset val="134"/>
      </rPr>
      <t>, 1st 10ft. Royal Cord Wire and 1st 10ft. Copper Tube.</t>
    </r>
  </si>
  <si>
    <t>KMI-QUOTE-03-25-0171</t>
  </si>
  <si>
    <t>1HG CONSTRUCTION OPC</t>
  </si>
  <si>
    <t>ATTN: MR. ALEX</t>
  </si>
  <si>
    <t>KMI-QUOTE-03-25-0172</t>
  </si>
  <si>
    <t>REG-24%/1.8K</t>
  </si>
  <si>
    <t>STONEWORKS SPECIALIST INTL CORP.</t>
  </si>
  <si>
    <t>ATTN: MS. RACHEL SUNGCAD</t>
  </si>
  <si>
    <t>KMI-QUOTE-03-25-0173</t>
  </si>
  <si>
    <t>LONDON INDUSTRIAL PRODUCTS, INC.</t>
  </si>
  <si>
    <t>#65 OBUDAN ST., BRGY. MANRESA QUEZON CITY</t>
  </si>
  <si>
    <t>TEL#: 0917-5733530</t>
  </si>
  <si>
    <t>MODEL: KSM-IW15-WCT10M1M32</t>
  </si>
  <si>
    <t>12,660 Kj/h (1.5HP) REGULAR INVERTER R-32</t>
  </si>
  <si>
    <t>MODEL: KSG-IWF-15WFY-8K1M32</t>
  </si>
  <si>
    <t>12,960 Kj/h (1.5HP) FULL DC INVERTER W/ WIFI R-32</t>
  </si>
  <si>
    <t>** INSTALLATION C/O ASP (cost will be based on actual)</t>
  </si>
  <si>
    <t>KMI-QUOTE-03-25-0174</t>
  </si>
  <si>
    <t>KMI-QUOTE-03-25-0175</t>
  </si>
  <si>
    <t>PHIL. FLOAT GLASS MANUFACTURING OPC</t>
  </si>
  <si>
    <t>730 M. H. DEL PILAR ST., PINAGBUHATAN, PASIG CITY</t>
  </si>
  <si>
    <t xml:space="preserve">ZERO RATED </t>
  </si>
  <si>
    <t>MODEL: KAM-200DRC32</t>
  </si>
  <si>
    <t>KOLIN WINDOW TYPE REGULAR COMPACT AIRCONDITIONER</t>
  </si>
  <si>
    <t>19,518 Kj/h (2.0HP) NON-INVERTER WITH REMOTE R-32</t>
  </si>
  <si>
    <t>(WxDxH) 26"x27"x17"</t>
  </si>
  <si>
    <t>KMI-QUOTE-03-25-0176</t>
  </si>
  <si>
    <t>REG-24%/1.2K</t>
  </si>
  <si>
    <t>ATTN: MR. JEREMIAH SOLOMON</t>
  </si>
  <si>
    <t>MODEL: KAM-100DRC32</t>
  </si>
  <si>
    <t>9,495 Kj/h (1.0HP) NON-INVERTER WITH REMOTE R-32</t>
  </si>
  <si>
    <t>(WxDxH) 18"x21"x14"</t>
  </si>
  <si>
    <t>MODEL: KA-100MCARINV32</t>
  </si>
  <si>
    <t>KOLIN WINDOW TYPE CREO SERIES AIRCONDITIONER</t>
  </si>
  <si>
    <t>9,700 Kj/h (1.0HP) FULL DC INVERTER R-32 WITH REMOTE</t>
  </si>
  <si>
    <t>(WxDxH) 17.7"x26.6"x13.8"</t>
  </si>
  <si>
    <t>MODEL: KAG-100WCINV</t>
  </si>
  <si>
    <t>10,200 Kj/h (1.0HP) FULL DC INVERTER W/ WIFI R-32</t>
  </si>
  <si>
    <t>(WxDxH) 18"x25"x14"</t>
  </si>
  <si>
    <t>KMI-QUOTE-03-25-0177</t>
  </si>
  <si>
    <t>ADR-24%/800/1.3K</t>
  </si>
  <si>
    <t>CHINA BANK SAVINGS, INC.</t>
  </si>
  <si>
    <t>ATTN: MS. ANBELYN FABRO</t>
  </si>
  <si>
    <t>MODEL: KAP-500CHCPUV</t>
  </si>
  <si>
    <t>KOLIN AIR PURIFIER WITH UV LAMP</t>
  </si>
  <si>
    <t>500 m3/h CADR, 80W, 220V, 60Hz</t>
  </si>
  <si>
    <t>Area 40-57 sqm</t>
  </si>
  <si>
    <t>FOR AIR PURIFIER: ONE (1) YEAR FREE PARTS AND LABOR.</t>
  </si>
  <si>
    <t>KMI-QUOTE-03-25-0178</t>
  </si>
  <si>
    <t>REG-30%</t>
  </si>
  <si>
    <t>** We do not have unit model for 5.0HP floor mounted inverter.</t>
  </si>
  <si>
    <t>KMI-QUOTE-03-25-0179</t>
  </si>
  <si>
    <t>REG-20%/7K/4K</t>
  </si>
  <si>
    <t>KMI-QUOTE-03-25-0180</t>
  </si>
  <si>
    <t>REG-20%/7K</t>
  </si>
  <si>
    <t>GFI ENTERPRISES INC</t>
  </si>
  <si>
    <t>ATTN: MS. PAMELA LONGAKIT</t>
  </si>
  <si>
    <t>63 J.P. RIZAL ARTY SUBD., KARUHATAN VALENZUELA CITY</t>
  </si>
  <si>
    <t>Email: bernadetteb.growers@gmail.com</t>
  </si>
  <si>
    <t>MODEL: KA-75MCARINV32</t>
  </si>
  <si>
    <t>8,400 Kj/h (.75HP) FULL DC INVERTER R-32 WITH REMOTE</t>
  </si>
  <si>
    <t>NOTES:  PRICES ARE SUBJECT TO CHANGE WITHOUT PRIOR NOTICE.</t>
  </si>
  <si>
    <t>KMI-QUOTE-03-25-0181</t>
  </si>
  <si>
    <t>REG-24%/600</t>
  </si>
  <si>
    <t>VALERO 156 VILLAR PROPERTY MANAGEMENT CORP.</t>
  </si>
  <si>
    <t>COHERCO FINANCIAL TOWER, TRADE ST. COR. INVESTMENT DRV. MADRIGAL BUSINESS PARK, AYALA ALABANG MUNTINLUPA CITY</t>
  </si>
  <si>
    <t>Email: jenny.comia@herco.com.ph</t>
  </si>
  <si>
    <t>Noted By:</t>
  </si>
  <si>
    <t>KMI-QUOTE-03-25-0182</t>
  </si>
  <si>
    <t>KMI-QUOTE-03-25-0183</t>
  </si>
  <si>
    <t>MR. MILO RAMIREZ</t>
  </si>
  <si>
    <t>AB 313 LAPU-LAPU ST., GALLERIA DE MAGALLANES, MAKATI CITY</t>
  </si>
  <si>
    <t>TEL#: 0917-5221199</t>
  </si>
  <si>
    <t>KMI-QUOTE-03-25-0184</t>
  </si>
  <si>
    <t>ATTN: MR. GILBERT REDOÑA</t>
  </si>
  <si>
    <t>MODEL: KAG-75WCINV</t>
  </si>
  <si>
    <t>9,800 Kj/h (.75HP) FULL DC INVERTER W/ WIFI R-32</t>
  </si>
  <si>
    <t>KMI-QUOTE-03-25-0185</t>
  </si>
  <si>
    <t>REG-24%/1.3K/600</t>
  </si>
  <si>
    <t>MODEL: KLG-SF40-WBR6H1M32</t>
  </si>
  <si>
    <t>39,596 Kj/h (3.0TR) NON-INVERTER R-32 SINGLE PHASE</t>
  </si>
  <si>
    <t>KMI-QUOTE-03-25-0186</t>
  </si>
  <si>
    <t>REG-24%/2.5K</t>
  </si>
  <si>
    <t>FL PRO SOLUTIONS INC.</t>
  </si>
  <si>
    <t>AYALA WESTGROVE HEIGHTS, SOUTH BLVD., SILANG, 4118 CAVITE</t>
  </si>
  <si>
    <t>MODEL: KAG-200WCINV</t>
  </si>
  <si>
    <t>19,080 Kj/h (2.0HP) FULL DC INVERTER W/ WIFI R-32</t>
  </si>
  <si>
    <t>(WxDxH) 26"x28"x17"</t>
  </si>
  <si>
    <t>KMI-QUOTE-03-25-0187</t>
  </si>
  <si>
    <t>REG-24%/4K/1.8K/7K</t>
  </si>
  <si>
    <t>INDOFINE INTERNATIONAL</t>
  </si>
  <si>
    <t>ATTN: MS. KIMBERLY WONG</t>
  </si>
  <si>
    <t>Email: kimby_ng@yahoo.com</t>
  </si>
  <si>
    <t>MODEL: KAM-150DRC32</t>
  </si>
  <si>
    <t>12,660 Kj/h (1.5HP) NON-INVERTER WITH REMOTE R-32</t>
  </si>
  <si>
    <t>(WxDxH) 17.7"x23"x13.6"</t>
  </si>
  <si>
    <t>MODEL: KAG-145WCINV</t>
  </si>
  <si>
    <t>13,210 Kj/h (1.5HP) FULL DC INVERTER W/ WIFI R-32</t>
  </si>
  <si>
    <t>(WxDxH) 22"x28"x15"</t>
  </si>
  <si>
    <t>KMI-QUOTE-03-25-0188</t>
  </si>
  <si>
    <t>REG-24%/1K/1.3K/7K/4K</t>
  </si>
  <si>
    <t>YUMEX PHILS INC.</t>
  </si>
  <si>
    <t>TEL#: 0917-5479103</t>
  </si>
  <si>
    <t>ZERO RATED</t>
  </si>
  <si>
    <t>KMI-QUOTE-03-25-0189</t>
  </si>
  <si>
    <t>MR. JEROME FERRER</t>
  </si>
  <si>
    <t>GARDENS BY THE BAY RESIDENCES, 1712 CALLE MAYTUBIG ST. ROXAS BLVD., BRGY 1, PASAY CITY</t>
  </si>
  <si>
    <t>TEL#: 0977-2560008</t>
  </si>
  <si>
    <t>MODEL: KLM-IF100-4F3M410</t>
  </si>
  <si>
    <t>100,800 Kj/h (7.5TR) INVERTER R-410A THREE PHASE</t>
  </si>
  <si>
    <t>KMI-QUOTE-03-25-0190</t>
  </si>
  <si>
    <t>KMI-QUOTE-03-25-0191</t>
  </si>
  <si>
    <t>ATTN: MR. PETER ANGLIONGTO</t>
  </si>
  <si>
    <t>KMI-QUOTE-03-25-0192</t>
  </si>
  <si>
    <t>REG-24%/1.3K/1.8K</t>
  </si>
  <si>
    <t>IRON LAND CONSTRUCTION &amp; SUPPLY</t>
  </si>
  <si>
    <t>RAWIS (POB.), VIRAC, CATANDUANES</t>
  </si>
  <si>
    <t>** OPTION 1 (Regular Inverter)</t>
  </si>
  <si>
    <t>KMI-QUOTE-03-25-0193</t>
  </si>
  <si>
    <t>** OPTION 2 (Full DC Inverter)</t>
  </si>
  <si>
    <t>KMI-QUOTE-03-25-0194</t>
  </si>
  <si>
    <t>RICHWORLD HOTEL &amp; RESORT CORP.</t>
  </si>
  <si>
    <t>ATTN: MR. BRYAN BUENA</t>
  </si>
  <si>
    <t>Email: gehmph.purchasing@gmail.com</t>
  </si>
  <si>
    <t>MODEL: KRD-80GPC600</t>
  </si>
  <si>
    <t>KOLIN PERSONAL REFRIGERATOR (Gray)</t>
  </si>
  <si>
    <t>230V/60Hz ; R600a (WxDxH) 449x470x676 mm -70 liters net cap.-</t>
  </si>
  <si>
    <t>MODEL: KRD-80BVC600</t>
  </si>
  <si>
    <t>KOLIN PERSONAL REFRIGERATOR (Brushed Dark Aluminum)</t>
  </si>
  <si>
    <t>FOR REFRIGERATOR: ONE (1) YEAR FREE PARTS AND LABOR, FIVE (5) YEARS WARRANTY ON COMPRESSOR.</t>
  </si>
  <si>
    <t>KMI-QUOTE-03-25-0195</t>
  </si>
  <si>
    <t>KMI-QUOTE-03-25-0184-rev</t>
  </si>
  <si>
    <t>STANDARD INSURANCE (MARILAO OFFICE)</t>
  </si>
  <si>
    <t xml:space="preserve">ATTN: MS. MARIFE </t>
  </si>
  <si>
    <t>Email: mpineda@standard-insurance.com</t>
  </si>
  <si>
    <t>** WE SUGGEST TO OCULAR/SURVEY THE AREA FIRST BEFORE P.O.</t>
  </si>
  <si>
    <t>KMI-QUOTE-03-25-0196</t>
  </si>
  <si>
    <t>ATTN: MR. JAYSON (DUINUS)</t>
  </si>
  <si>
    <t>TEL#: 0976-0446364</t>
  </si>
  <si>
    <t>** OPTIONS for WINDOW TYPE INVERTER</t>
  </si>
  <si>
    <t>** OPTIONS for SPLIT TYPE INVERTER</t>
  </si>
  <si>
    <t>KMI-QUOTE-03-25-0197</t>
  </si>
  <si>
    <t>ADR-24%/800/1.3K/4K/7K</t>
  </si>
  <si>
    <t>MS. FELICIA ATIENZA / MR. KIM ATIENZA</t>
  </si>
  <si>
    <t>1850 VASQUEZ STREET, MALATE, MANILA</t>
  </si>
  <si>
    <t>TEL#: 0917-5259894</t>
  </si>
  <si>
    <t>KMI-QUOTE-03-25-0198</t>
  </si>
  <si>
    <t>DCG-24%/7K</t>
  </si>
  <si>
    <t>LAKAMBINI HOTEL (ALC)</t>
  </si>
  <si>
    <t>ATTN: MS. CLAIRE MANGUIAT</t>
  </si>
  <si>
    <t>Email: alc.purchasing@yahoo.com.ph</t>
  </si>
  <si>
    <t>MODEL: KAM-150CMC32</t>
  </si>
  <si>
    <t>KOLIN WINDOW TYPE COMPACT SERIES AIRCONDITIONER</t>
  </si>
  <si>
    <t>12,660 Kj/h (1.5HP) NON-INVERTER MANUAL R-32</t>
  </si>
  <si>
    <t>(WxDxH) 18"x23"x14"</t>
  </si>
  <si>
    <t>KMI-QUOTE-03-25-0199</t>
  </si>
  <si>
    <t>REG-22%/1K</t>
  </si>
  <si>
    <t>KMI-QUOTE-03-25-0184-rev1</t>
  </si>
  <si>
    <t>#65 OBUDAN ST., BRGY. MANRESA QUEZON CITY (PANTRY AREA)</t>
  </si>
  <si>
    <t>KMI-QUOTE-03-25-0200</t>
  </si>
  <si>
    <t>REG-24%/7K/1.3K</t>
  </si>
  <si>
    <t>MR. &amp; MS. BLUE/AIVI FLORESCIO</t>
  </si>
  <si>
    <t>55 LEGENDS AVE., MANILA SOUTHWOODS RESIDENTIAL ESTATES, CARMONA CAVITE</t>
  </si>
  <si>
    <t>TEL#: 0917-8654951</t>
  </si>
  <si>
    <t>KMI-QUOTE-03-25-0201</t>
  </si>
  <si>
    <t>KMI-QUOTE-03-25-0198-rev</t>
  </si>
  <si>
    <t>DCG-24%/4L/7K</t>
  </si>
  <si>
    <t>KMI-QUOTE-03-25-0189-rev</t>
  </si>
  <si>
    <t>MR. GALO LIM JR.</t>
  </si>
  <si>
    <t>B9 L2 COSTWOLD TAGAYTAY MIDLANDS, BRGY. TAGAYTAY CITY, CAVITE</t>
  </si>
  <si>
    <t>TEL#: 0917-8131663</t>
  </si>
  <si>
    <t>KMI-QUOTE-03-25-0202</t>
  </si>
  <si>
    <t>OMF-24%</t>
  </si>
  <si>
    <t>DASMA PARAISO INCORPORATED</t>
  </si>
  <si>
    <t>2151 PARAISO ST., DASMARINAS VILLAGE, BRGY. DASMARIÑAS, MAKATI CITY</t>
  </si>
  <si>
    <t>TEL#: 0917-1655040</t>
  </si>
  <si>
    <t>Email: rigbatao.ccmc@gmail.com</t>
  </si>
  <si>
    <t>KMI-QUOTE-03-25-0203</t>
  </si>
  <si>
    <t>REG-24%/7K/1.8K/1.3K</t>
  </si>
  <si>
    <t>MR. TIMOTHY GO</t>
  </si>
  <si>
    <t>UNIT 3523, CONNOR BY ORTIGAS CONDOMINIUM, ANNAPOLIS ST. SAN JUAN</t>
  </si>
  <si>
    <t>TEL#: 0917-8988889</t>
  </si>
  <si>
    <t>** RECOMMENDATION</t>
  </si>
  <si>
    <t>** CUSTOMER'S CHOICE</t>
  </si>
  <si>
    <t>KMI-QUOTE-02-25-0151-rev</t>
  </si>
  <si>
    <t>SKIES MERCHANDISING SALES CORP.</t>
  </si>
  <si>
    <t>2159 JOSE ABAD SANTOS COR. BATANGAS ST., TONDO MANILA</t>
  </si>
  <si>
    <t>TEL#: 0920-9290209</t>
  </si>
  <si>
    <t>KMI-QUOTE-03-25-0204</t>
  </si>
  <si>
    <t>ECY-24%/4K</t>
  </si>
  <si>
    <t>MR./MS. CARMEN &amp; TINY PERFECTO</t>
  </si>
  <si>
    <t>26B, KEW GARDEN CORNER THIRD ST., ST. IGNATIUS VILLAGE, QUEZON CITY</t>
  </si>
  <si>
    <t>TEL#: 0969-3277827</t>
  </si>
  <si>
    <t>MODEL: KA-200MCARINV32</t>
  </si>
  <si>
    <t>19,800 Kj/h (2.0HP) FULL DC INVERTER R-32 WITH REMOTE</t>
  </si>
  <si>
    <t>(WxDxH) 26"x30.7"x16.8"</t>
  </si>
  <si>
    <t>KMI-QUOTE-03-25-0205</t>
  </si>
  <si>
    <t>REG-24%/4K/1.2K/800</t>
  </si>
  <si>
    <t>MODEL: KA-150MCARINV32</t>
  </si>
  <si>
    <t>12,800 Kj/h (1.5HP) FULL DC INVERTER R-32 WITH REMOTE</t>
  </si>
  <si>
    <t>KMI-QUOTE-03-25-0206</t>
  </si>
  <si>
    <t>REG-24%/4K/1.2K/1K/800</t>
  </si>
  <si>
    <t>BORLAND DEVELOPMENT CORP.</t>
  </si>
  <si>
    <t>ATTN: MS. EZEL</t>
  </si>
  <si>
    <t>KMI-QUOTE-03-25-0207</t>
  </si>
  <si>
    <t>REG-24%/1K/1.3K</t>
  </si>
  <si>
    <t>MANILA GRAND OPERA HOTEL</t>
  </si>
  <si>
    <t>c/o ALC PURCHASING</t>
  </si>
  <si>
    <t>KMI-QUOTE-03-25-0208</t>
  </si>
  <si>
    <t>REG-25%</t>
  </si>
  <si>
    <t>VSD REALTY &amp; DEVELOPMENT CORP.</t>
  </si>
  <si>
    <t>UNIT 22A, TOWER 1 THE SALCEDO PARK CONDO, 121 H.V. DELA COSTA ST., SALCEDO VILLAGE BRGY. BEL-AIR MAKATI CITY</t>
  </si>
  <si>
    <t>TEL#: 0916-3188538</t>
  </si>
  <si>
    <t xml:space="preserve">Email: jadwanioffice@gmail.com </t>
  </si>
  <si>
    <t>MODEL: KVM-50VAH1M-O</t>
  </si>
  <si>
    <t>47,475 kJ/h (5.0HP) OUTDOOR UNIT INVERTER R32</t>
  </si>
  <si>
    <t>MODEL: KVM-25IWAH-I</t>
  </si>
  <si>
    <t>23,210 kJ/h (2.5HP) WALL MOUNTED INDOOR UNIT R32</t>
  </si>
  <si>
    <t>KMI-QUOTE-03-25-0209</t>
  </si>
  <si>
    <t>ATTN: MR. GIAN BAUTISTA</t>
  </si>
  <si>
    <t>KMI-QUOTE-03-25-0210</t>
  </si>
  <si>
    <t>REG-24%/2.5K/7K/1.8K/1K/1.2K</t>
  </si>
  <si>
    <t>OMI SHEET METAL WORKS INC</t>
  </si>
  <si>
    <t>BLK 18 LOT 1 &amp;3 BORMAHECO COMPOUND PHASE 3 PEZA ROSARIO CAVITE</t>
  </si>
  <si>
    <t>TEL#: 046 437-0710/0917-579-3317</t>
  </si>
  <si>
    <t>Email: h.tawag@omiphil.com / haydeelyntonette@yahoo.com</t>
  </si>
  <si>
    <t>KMI-QUOTE-01-25-0043-rev</t>
  </si>
  <si>
    <t>KMI-QUOTE-03-25-0203-rev</t>
  </si>
  <si>
    <t>MR. JASON TAN</t>
  </si>
  <si>
    <t>UNIT 2109 MAPLE AT VERDANT TOWERS, ORTIGAS AVE., ORTIGAS EAST, PASIG CITY</t>
  </si>
  <si>
    <t>TEL#: 0917-5317531</t>
  </si>
  <si>
    <t>Email: jason.tan@northwingexport.com</t>
  </si>
  <si>
    <t>KMI-QUOTE-03-25-0211</t>
  </si>
  <si>
    <t>BROWLESQUE AESTHETICS</t>
  </si>
  <si>
    <t>BOHOL MANSION BRGY. SOUTH TRIANGLE, QUEZON CITY</t>
  </si>
  <si>
    <t>TEL#: 0917-8230572</t>
  </si>
  <si>
    <t>KMI-QUOTE-03-25-0212</t>
  </si>
  <si>
    <t>ATTN: MS. IRISH PAYUMO</t>
  </si>
  <si>
    <t>c/o MR. ARJAY QUINES</t>
  </si>
  <si>
    <t>KMI-QUOTE-03-25-0213</t>
  </si>
  <si>
    <t>REG-26%/1.8K</t>
  </si>
  <si>
    <t>MODEL: KLM-IC60-AA1M32</t>
  </si>
  <si>
    <t>KOLIN FLOOR/CEILING AIRCONDITIONER</t>
  </si>
  <si>
    <t>55,503 Kj/h (5.0TR) INVERTER R-32 SINGLE PHASE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</si>
  <si>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</si>
  <si>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FOR FLOOR/CEILING: ONE (1) YEAR FREE PARTS AND LABOR, FIVE (5) YEARS WARRANTY ON COMPRESSOR.</t>
  </si>
  <si>
    <t>KMI-QUOTE-03-25-0214</t>
  </si>
  <si>
    <t>ATTY. DALTON LUCENARIO</t>
  </si>
  <si>
    <t>ATTN: SIR NICO</t>
  </si>
  <si>
    <t>TEL#: 0917-5604389 / 0906-4078758</t>
  </si>
  <si>
    <t>KMI-QUOTE-03-25-0215</t>
  </si>
  <si>
    <t>ECY-24%/7K</t>
  </si>
  <si>
    <t>** 2 units should operate at the same time.</t>
  </si>
  <si>
    <r>
      <rPr>
        <sz val="10"/>
        <rFont val="Segoe UI Semibold"/>
        <charset val="134"/>
      </rPr>
      <t>LESS: UNIT FOR RETURN (</t>
    </r>
    <r>
      <rPr>
        <i/>
        <sz val="10"/>
        <rFont val="Segoe UI Semibold"/>
        <charset val="134"/>
      </rPr>
      <t>KLG-SF40-WBR6H1M32)</t>
    </r>
  </si>
  <si>
    <t>KMI-QUOTE-03-25-0202-rev</t>
  </si>
  <si>
    <t>ATTY. ANTONETTE MANGROBANG</t>
  </si>
  <si>
    <t>42 J. JINGCO ST., PHILAMLIFE VILLAGE, PAMPLONA DOS, LAS PIÑAS CITY</t>
  </si>
  <si>
    <t>TEL#: 0917-5781772</t>
  </si>
  <si>
    <t>KMI-QUOTE-03-25-0216</t>
  </si>
  <si>
    <t>METROCOCO EXPORT CORP</t>
  </si>
  <si>
    <t>ATTN: MS. BLEZ CABATINGAN</t>
  </si>
  <si>
    <t>Email: iwc.purchasing@gmail.com</t>
  </si>
  <si>
    <t>KMI-QUOTE-03-25-0217</t>
  </si>
  <si>
    <t>REG-24%/1.3K</t>
  </si>
  <si>
    <t>GREATECH PHILIPPINES INC.</t>
  </si>
  <si>
    <t>ATTN: MS. SHIELA PAREDES</t>
  </si>
  <si>
    <t>FCIE, DASMARIÑAS CAVITE</t>
  </si>
  <si>
    <t>Email: shielaparedes.gpi@gmail.com</t>
  </si>
  <si>
    <t>KMI-QUOTE-03-25-0218</t>
  </si>
  <si>
    <t>ATTN: MS./MR. FRANCE NATAC</t>
  </si>
  <si>
    <t>ATHERTON PLACE CORPORATION, TOMAS MORATO COR. ROCES, QUEZON CITY</t>
  </si>
  <si>
    <t>KMI-QUOTE-03-25-0219</t>
  </si>
  <si>
    <t>KMI-QUOTE-03-25-0220</t>
  </si>
  <si>
    <t>MR. ERNESTO BALBUENA</t>
  </si>
  <si>
    <t>U-5908 KNIGHTBRIDGE CONDO, 4392 B. VALDEZ ST., POBLACION MAKATI CITY</t>
  </si>
  <si>
    <t>TEL#: 0998-9363624</t>
  </si>
  <si>
    <t>KMI-QUOTE-03-25-0221</t>
  </si>
  <si>
    <t>ASP-20%</t>
  </si>
  <si>
    <t>TORRES TECHNOLOGY CENTER CORPORATION</t>
  </si>
  <si>
    <t>ATTN: MR. ACE CRISTIAN LINGA</t>
  </si>
  <si>
    <t>YMTI REALTY SEZ BRGY. MAKILING, CALAMBA CITY LAGUNA</t>
  </si>
  <si>
    <t>Email: ac.linga@torrestech.ph</t>
  </si>
  <si>
    <t xml:space="preserve">** OPTION 2 for 1.5HP </t>
  </si>
  <si>
    <t>KMI-QUOTE-03-25-0222</t>
  </si>
  <si>
    <t>REG-24%/1K/1.2K</t>
  </si>
  <si>
    <t>UNITAN CONSTRUCTION</t>
  </si>
  <si>
    <t>TEL#: 0977-8063497</t>
  </si>
  <si>
    <t>Email: purchasing@unitan.ph</t>
  </si>
  <si>
    <t>KMI-QUOTE-03-25-0223</t>
  </si>
  <si>
    <t>MS. ANN MONTOYA</t>
  </si>
  <si>
    <t>35 SANTA ROSA ST., BRGY. MAGALLANES, MAKATI CITY</t>
  </si>
  <si>
    <t>TEL#: 0917-8268100</t>
  </si>
  <si>
    <t>KMI-QUOTE-03-25-0224</t>
  </si>
  <si>
    <t>KMI-QUOTE-03-25-0225</t>
  </si>
  <si>
    <t>MAYON ELECTRICAL SUPPLY</t>
  </si>
  <si>
    <t>685 T. ALONZO ST., CORNER SOLER ST., STA. CRUZ MANILA</t>
  </si>
  <si>
    <t>TEL#: 0917-8501390</t>
  </si>
  <si>
    <t>** CURRENTLY NO AVAILABLE STOCKS FOR THIS MODEL. TENTATIVE ARRIVAL OF STOCKS - 2ND WEEK OF APRIL.</t>
  </si>
  <si>
    <t>KMI-QUOTE-03-25-0226</t>
  </si>
  <si>
    <t>ECY-24%</t>
  </si>
  <si>
    <t>MR. BENJAMIN BAUTISTA</t>
  </si>
  <si>
    <t>46 SAN JUAN ST., KAPITOLYO, PASIG CITY</t>
  </si>
  <si>
    <t>Email: pmgbautista@outlook.com</t>
  </si>
  <si>
    <t>MODEL: KLM-SF70-4F1M410</t>
  </si>
  <si>
    <t>56,970 Kj/h (5.0TR) NON-INVERTER R-410A SINGLE PHASE</t>
  </si>
  <si>
    <t>** CURRENTLY NO AVAILABLE STOCKS FOR KL-IF60-G6H1M32 MODEL. TENTATIVE ARRIVAL OF STOCKS - 2ND WEEK OF APRIL.</t>
  </si>
  <si>
    <t>KMI-QUOTE-03-25-0227</t>
  </si>
  <si>
    <t>ECY-24%/3K</t>
  </si>
  <si>
    <t>KMI-QUOTE-03-25-0228</t>
  </si>
  <si>
    <t>ENGR. GELO ADRIANO</t>
  </si>
  <si>
    <t>PUREGOLD SAMBAT, SAN PABLO CITY LAGUNA</t>
  </si>
  <si>
    <t>TEL#: 0917-5007085</t>
  </si>
  <si>
    <t>**OPTION 2</t>
  </si>
  <si>
    <t>MODEL: KLM-IC40-AA1M32</t>
  </si>
  <si>
    <t>37,980 Kj/h (3.0TR) DC INVERTER R-32</t>
  </si>
  <si>
    <t>KMI-QUOTE-02-25-0155-rev</t>
  </si>
  <si>
    <t>ADR-24%/7K/1K</t>
  </si>
  <si>
    <t>ATLANTIC GRAINS INC.</t>
  </si>
  <si>
    <t>ATTN: MS. ELLA ZULAYBAR</t>
  </si>
  <si>
    <t>PUROL 1 BRGY. MAKILING, CALAMBA LAGUNA</t>
  </si>
  <si>
    <t>KMI-QUOTE-03-25-0229</t>
  </si>
  <si>
    <t>MR. WILLIAM "WAMBOY" MARTIJA</t>
  </si>
  <si>
    <t>26-D PANAMA ST. ANNEX 5, BETTER LIVING SUBD., BRGY. DON BOSCO, PARAÑAQUE CITY</t>
  </si>
  <si>
    <t>TEL#: 0917-8200406</t>
  </si>
  <si>
    <t>KMI-QUOTE-03-25-0230</t>
  </si>
  <si>
    <t>EMF-24%/800</t>
  </si>
  <si>
    <t>MODEL: KSM-SW15-6H1M32</t>
  </si>
  <si>
    <t>KOLIN WALL MOUNTED AIRCONDITIONER</t>
  </si>
  <si>
    <t>12,600 Kj/h (1.5HP) NON-INVERTER R-32</t>
  </si>
  <si>
    <t>KMI-QUOTE-03-25-0224-rev</t>
  </si>
  <si>
    <t>REG-30%/FS</t>
  </si>
  <si>
    <t>MODEL: KAM-75DRC32</t>
  </si>
  <si>
    <t>7,385 Kj/h (.75HP) NON-INVERTER WITH REMOTE R-32</t>
  </si>
  <si>
    <t>MODEL: KCF-14SRGDC</t>
  </si>
  <si>
    <t>KOLIN 14" AIR CIRCULATOR STANDING TYPE W/ REMOTE</t>
  </si>
  <si>
    <t>DC Inverter Motor ; (WxDxH) 370x361x1,116 mm</t>
  </si>
  <si>
    <t>MODEL: KCF-10TRD</t>
  </si>
  <si>
    <t>KOLIN AIR CIRCULATOR TRIPOD TYPE W/ REMOTE</t>
  </si>
  <si>
    <t>DC Inverter Motor ; (WxDxH) 330x330x925 mm</t>
  </si>
  <si>
    <t>FOR AIR CIRCULATOR: ONE (1) YEAR FREE PARTS AND LABOR.</t>
  </si>
  <si>
    <t>KMI-QUOTE-03-25-0231</t>
  </si>
  <si>
    <t>REG-24%/600/1K/150</t>
  </si>
  <si>
    <t>HFNAC ENTERPRISES CORP.</t>
  </si>
  <si>
    <t>#7 PAWAI ST. DOÑA IMELDA SUBD., BRGY. DOÑA IMELDA QUEZON CITY</t>
  </si>
  <si>
    <t>TEL#: 0917-5048026</t>
  </si>
  <si>
    <t>KMI-QUOTE-03-25-0232</t>
  </si>
  <si>
    <t>KMI-QUOTE-03-25-0232-rev</t>
  </si>
  <si>
    <t>UNIT D6, LANUZA AVE, CASA VERDE TOWNHOMES, BRGY. UGONG PASIG CITY</t>
  </si>
  <si>
    <t>KMI-QUOTE-03-25-0233</t>
  </si>
  <si>
    <t>ECY-24%/7K/1.8K/1.3K</t>
  </si>
  <si>
    <t>KMI-QUOTE-03-25-0234</t>
  </si>
  <si>
    <t>ECY-24%/7K/4K/1K</t>
  </si>
  <si>
    <t>JT'S MANUKAN GRILLE</t>
  </si>
  <si>
    <t>NLEX DRIVE AND DINE, NLEX SOUTHBOUND VALENZUELA CITY</t>
  </si>
  <si>
    <t>TEL #: 0917-5221199</t>
  </si>
  <si>
    <t>KMI-QUOTE-03-25-0235</t>
  </si>
  <si>
    <t>KMI-QUOTE-03-25-0236</t>
  </si>
  <si>
    <t>MODAIR MANILA CO. LTD</t>
  </si>
  <si>
    <t>ATTN: MR. JAKE VERGARA</t>
  </si>
  <si>
    <t>TEL#: 0916-721-3086</t>
  </si>
  <si>
    <t>Email: javergara@modair.com.ph</t>
  </si>
  <si>
    <t>KMI-QUOTE-03-25-0237</t>
  </si>
  <si>
    <t>KMI-QUOTE-03-25-0238</t>
  </si>
  <si>
    <t>MS. ANNE BEATRICE BAUTISTA</t>
  </si>
  <si>
    <t>LOT 9C-2 TOPAZ ST., SAN PEDRO SUBDIVISION 6, TANDANG SORA, QUEZON CITY</t>
  </si>
  <si>
    <t>TEL#: 0917-8683543</t>
  </si>
  <si>
    <t>FIRST SOLID BUILDERS INC.</t>
  </si>
  <si>
    <t>TEL#: 0966-3470858</t>
  </si>
  <si>
    <t>** inverter **</t>
  </si>
  <si>
    <t>** non-inverter **</t>
  </si>
  <si>
    <t>KMI-QUOTE-03-25-0239</t>
  </si>
  <si>
    <t>REG-24%/1.3K/1.8K/1K/1.2K</t>
  </si>
  <si>
    <t>LOT 92-C TOPAZ ST., SAN PEDRO SUBD. 6, TANDANG SORA QUEZON CITY</t>
  </si>
  <si>
    <t>KMI-QUOTE-03-25-0240</t>
  </si>
  <si>
    <t>S. GO ENTERPRISE INC.</t>
  </si>
  <si>
    <t>UNIT 303 SUNCREST BLDG., 82 EULOGIO RODRIGUEZ JR. AVE. BRGY. UGONG NORTE, QUEZON CITY</t>
  </si>
  <si>
    <t>TEL#: 0917-5528807</t>
  </si>
  <si>
    <t>KMI-QUOTE-03-25-0241</t>
  </si>
  <si>
    <t>ECY-24%/14K</t>
  </si>
  <si>
    <t>JUAN CHOICE TRADING CORP.</t>
  </si>
  <si>
    <t>ATTN: MS. JOAN</t>
  </si>
  <si>
    <t>CAMANGYAN ROAD, SANTA MARIA, CENTRAL LUZON</t>
  </si>
  <si>
    <t>TEL#: 0963-2227383</t>
  </si>
  <si>
    <t>KMI-QUOTE-03-25-0242</t>
  </si>
  <si>
    <t>* Installation Charge for Air Curtain: Php 1,200.00 per Unit.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</si>
  <si>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</si>
  <si>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FOR CEILING MOUNTED : ONE (1) YEAR FREE PARTS AND LABOR, FIVE (5) YEARS WARRANTY ON COMPRESSOR.</t>
  </si>
  <si>
    <t>FOR PORTABLE AIRCON: ONE (1) YEAR FREE PARTS AND LABOR, FIVE (5) YEARS WARRANTY ON COMPRESSOR.</t>
  </si>
  <si>
    <t>FOR AIR COOLER : ONE (1) YEAR FREE PARTS AND LABOR.</t>
  </si>
  <si>
    <t>FOR SHOWCASE CHILLER : ONE (1) YEAR FREE PARTS AND LABOR</t>
  </si>
  <si>
    <t>FOR DEHUMIDIFIER: ONE (1) YEAR FREE PARTS AND LABOR, FIVE (5) YEARS WARRANTY ON COMPRESSOR.</t>
  </si>
  <si>
    <t>FOR INDUSTRIAL FAN (Inverter): ONE (1) YEAR FREE PARTS AND LABOR, THREE YEARS (3) MAIN PCB</t>
  </si>
  <si>
    <t>** NO AVAILABLE STOCK FOR KSM-IW20-WCT10M1M32</t>
  </si>
  <si>
    <t>INSTALLATION C/O AUTHORIZED SERVICE CENTER.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</si>
</sst>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;@"/>
    <numFmt numFmtId="178" formatCode="[$-409]mmmm\ d\,\ yyyy;@"/>
  </numFmts>
  <fonts count="43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b/>
      <sz val="10"/>
      <color rgb="FF000000"/>
      <name val="Segoe UI Semibold"/>
      <charset val="134"/>
    </font>
    <font>
      <sz val="10"/>
      <name val="Segoe UI Semibold"/>
      <charset val="0"/>
    </font>
    <font>
      <i/>
      <sz val="1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1"/>
      <name val="Segoe UI Semibold"/>
      <charset val="0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b/>
      <sz val="10"/>
      <name val="Arial"/>
      <charset val="0"/>
    </font>
    <font>
      <i/>
      <sz val="10"/>
      <name val="Segoe UI Semibold"/>
      <charset val="0"/>
    </font>
    <font>
      <i/>
      <u/>
      <sz val="10"/>
      <name val="Segoe UI Semibold"/>
      <charset val="0"/>
    </font>
    <font>
      <sz val="9"/>
      <name val="Segoe UI Semibold"/>
      <charset val="0"/>
    </font>
    <font>
      <sz val="9"/>
      <name val="Segoe UI Semibold"/>
      <charset val="134"/>
    </font>
    <font>
      <u/>
      <sz val="10"/>
      <name val="Segoe UI Semibold"/>
      <charset val="134"/>
    </font>
    <font>
      <u/>
      <sz val="10"/>
      <name val="Segoe UI Semibold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  <font>
      <sz val="10"/>
      <name val="Arial"/>
      <charset val="134"/>
    </font>
    <font>
      <b/>
      <sz val="10"/>
      <name val="Segoe UI Semi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 applyFill="0" applyProtection="0"/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178" fontId="1" fillId="0" borderId="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39" fontId="1" fillId="0" borderId="10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39" fontId="1" fillId="0" borderId="12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176" fontId="9" fillId="0" borderId="3" xfId="1" applyNumberFormat="1" applyFont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76" fontId="9" fillId="0" borderId="0" xfId="1" applyNumberFormat="1" applyFont="1" applyBorder="1" applyAlignment="1"/>
    <xf numFmtId="0" fontId="10" fillId="0" borderId="1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76" fontId="10" fillId="0" borderId="3" xfId="1" applyNumberFormat="1" applyFont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/>
    <xf numFmtId="39" fontId="6" fillId="0" borderId="6" xfId="1" applyNumberFormat="1" applyFont="1" applyBorder="1" applyAlignment="1">
      <alignment horizontal="center" vertical="center"/>
    </xf>
    <xf numFmtId="39" fontId="6" fillId="0" borderId="7" xfId="1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Border="1" applyAlignment="1"/>
    <xf numFmtId="0" fontId="9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" fontId="1" fillId="0" borderId="9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4" fontId="1" fillId="0" borderId="11" xfId="1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4" fontId="1" fillId="0" borderId="8" xfId="1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/>
    <xf numFmtId="4" fontId="6" fillId="0" borderId="9" xfId="1" applyNumberFormat="1" applyFont="1" applyBorder="1" applyAlignment="1">
      <alignment horizontal="center" vertical="center"/>
    </xf>
    <xf numFmtId="39" fontId="6" fillId="0" borderId="9" xfId="1" applyNumberFormat="1" applyFont="1" applyBorder="1" applyAlignment="1">
      <alignment horizontal="center" vertical="center"/>
    </xf>
    <xf numFmtId="39" fontId="6" fillId="0" borderId="9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4" fontId="6" fillId="0" borderId="11" xfId="1" applyNumberFormat="1" applyFont="1" applyBorder="1" applyAlignment="1">
      <alignment horizontal="center" vertical="center"/>
    </xf>
    <xf numFmtId="39" fontId="6" fillId="0" borderId="11" xfId="1" applyNumberFormat="1" applyFont="1" applyBorder="1" applyAlignment="1">
      <alignment horizontal="center" vertical="center"/>
    </xf>
    <xf numFmtId="39" fontId="6" fillId="0" borderId="1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/>
    <xf numFmtId="4" fontId="6" fillId="0" borderId="8" xfId="1" applyNumberFormat="1" applyFont="1" applyBorder="1" applyAlignment="1">
      <alignment horizontal="center" vertical="center"/>
    </xf>
    <xf numFmtId="39" fontId="6" fillId="0" borderId="8" xfId="1" applyNumberFormat="1" applyFont="1" applyBorder="1" applyAlignment="1">
      <alignment horizontal="center" vertical="center"/>
    </xf>
    <xf numFmtId="39" fontId="6" fillId="0" borderId="8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horizontal="left"/>
    </xf>
    <xf numFmtId="0" fontId="9" fillId="0" borderId="6" xfId="0" applyFont="1" applyFill="1" applyBorder="1" applyAlignment="1">
      <alignment horizontal="left"/>
    </xf>
    <xf numFmtId="0" fontId="6" fillId="0" borderId="0" xfId="0" applyFont="1" applyFill="1" applyAlignment="1"/>
    <xf numFmtId="178" fontId="6" fillId="0" borderId="0" xfId="0" applyNumberFormat="1" applyFont="1" applyFill="1" applyBorder="1" applyAlignment="1">
      <alignment horizontal="left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0" xfId="1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76" fontId="1" fillId="0" borderId="0" xfId="1" applyNumberFormat="1" applyFont="1" applyBorder="1" applyAlignment="1"/>
    <xf numFmtId="39" fontId="6" fillId="0" borderId="10" xfId="1" applyNumberFormat="1" applyFont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right" vertical="center"/>
    </xf>
    <xf numFmtId="39" fontId="6" fillId="0" borderId="12" xfId="1" applyNumberFormat="1" applyFont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6" fillId="0" borderId="10" xfId="0" applyFont="1" applyFill="1" applyBorder="1" applyAlignment="1"/>
    <xf numFmtId="0" fontId="6" fillId="0" borderId="12" xfId="0" applyFont="1" applyFill="1" applyBorder="1" applyAlignment="1"/>
    <xf numFmtId="0" fontId="6" fillId="0" borderId="7" xfId="0" applyFont="1" applyFill="1" applyBorder="1" applyAlignment="1"/>
    <xf numFmtId="0" fontId="14" fillId="0" borderId="0" xfId="0" applyFont="1" applyFill="1" applyAlignment="1"/>
    <xf numFmtId="0" fontId="1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76" fontId="6" fillId="0" borderId="0" xfId="1" applyNumberFormat="1" applyFont="1" applyBorder="1" applyAlignment="1"/>
    <xf numFmtId="0" fontId="16" fillId="0" borderId="0" xfId="0" applyFont="1" applyFill="1" applyBorder="1" applyAlignment="1"/>
    <xf numFmtId="0" fontId="17" fillId="0" borderId="0" xfId="0" applyFont="1" applyFill="1" applyAlignment="1"/>
    <xf numFmtId="0" fontId="10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7" fillId="0" borderId="0" xfId="0" applyFont="1" applyFill="1" applyAlignment="1"/>
    <xf numFmtId="0" fontId="19" fillId="0" borderId="0" xfId="0" applyFont="1" applyFill="1" applyBorder="1" applyAlignme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6" Type="http://schemas.openxmlformats.org/officeDocument/2006/relationships/styles" Target="styles.xml"/><Relationship Id="rId105" Type="http://schemas.openxmlformats.org/officeDocument/2006/relationships/sharedStrings" Target="sharedStrings.xml"/><Relationship Id="rId104" Type="http://schemas.openxmlformats.org/officeDocument/2006/relationships/theme" Target="theme/theme1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workbookViewId="0">
      <selection activeCell="C30" sqref="C30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45719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0</v>
      </c>
      <c r="B7" s="108"/>
    </row>
    <row r="8" spans="1:1">
      <c r="A8" s="23" t="s">
        <v>1</v>
      </c>
    </row>
    <row r="11" spans="1:1">
      <c r="A11" s="23" t="s">
        <v>2</v>
      </c>
    </row>
    <row r="13" spans="2:2">
      <c r="B13" s="23" t="s">
        <v>3</v>
      </c>
    </row>
    <row r="14" spans="2:2">
      <c r="B14" s="23" t="s">
        <v>4</v>
      </c>
    </row>
    <row r="16" spans="1:1">
      <c r="A16" s="23" t="s">
        <v>5</v>
      </c>
    </row>
    <row r="17" ht="15" spans="3:3">
      <c r="C17" s="124"/>
    </row>
    <row r="18" ht="25.5" customHeight="1" spans="1:7">
      <c r="A18" s="109" t="s">
        <v>6</v>
      </c>
      <c r="B18" s="109" t="s">
        <v>7</v>
      </c>
      <c r="C18" s="109" t="s">
        <v>8</v>
      </c>
      <c r="D18" s="109" t="s">
        <v>9</v>
      </c>
      <c r="E18" s="110" t="s">
        <v>10</v>
      </c>
      <c r="F18" s="111"/>
      <c r="G18" s="112" t="s">
        <v>11</v>
      </c>
    </row>
    <row r="19" spans="1:7">
      <c r="A19" s="30">
        <v>1</v>
      </c>
      <c r="B19" s="30" t="s">
        <v>12</v>
      </c>
      <c r="C19" s="31" t="s">
        <v>13</v>
      </c>
      <c r="D19" s="32">
        <v>113195</v>
      </c>
      <c r="E19" s="33">
        <f>(D19*0.76)-7000</f>
        <v>79028.2</v>
      </c>
      <c r="F19" s="30" t="s">
        <v>14</v>
      </c>
      <c r="G19" s="34">
        <f>E19*A19</f>
        <v>79028.2</v>
      </c>
    </row>
    <row r="20" spans="1:7">
      <c r="A20" s="35"/>
      <c r="B20" s="35"/>
      <c r="C20" s="36" t="s">
        <v>15</v>
      </c>
      <c r="D20" s="37"/>
      <c r="E20" s="38"/>
      <c r="F20" s="35"/>
      <c r="G20" s="39"/>
    </row>
    <row r="21" ht="15" spans="1:7">
      <c r="A21" s="14"/>
      <c r="B21" s="14"/>
      <c r="C21" s="40" t="s">
        <v>16</v>
      </c>
      <c r="D21" s="13"/>
      <c r="E21" s="41"/>
      <c r="F21" s="14"/>
      <c r="G21" s="42"/>
    </row>
    <row r="22" spans="1:7">
      <c r="A22" s="30">
        <v>1</v>
      </c>
      <c r="B22" s="30" t="s">
        <v>12</v>
      </c>
      <c r="C22" s="31" t="s">
        <v>17</v>
      </c>
      <c r="D22" s="32">
        <v>165995</v>
      </c>
      <c r="E22" s="33">
        <f>(D22*0.76)</f>
        <v>126156.2</v>
      </c>
      <c r="F22" s="30" t="s">
        <v>14</v>
      </c>
      <c r="G22" s="34">
        <f>E22*A22</f>
        <v>126156.2</v>
      </c>
    </row>
    <row r="23" spans="1:7">
      <c r="A23" s="35"/>
      <c r="B23" s="35"/>
      <c r="C23" s="36" t="s">
        <v>15</v>
      </c>
      <c r="D23" s="37"/>
      <c r="E23" s="38"/>
      <c r="F23" s="35"/>
      <c r="G23" s="39"/>
    </row>
    <row r="24" ht="15" spans="1:7">
      <c r="A24" s="14"/>
      <c r="B24" s="14"/>
      <c r="C24" s="40" t="s">
        <v>18</v>
      </c>
      <c r="D24" s="13"/>
      <c r="E24" s="41"/>
      <c r="F24" s="14"/>
      <c r="G24" s="42"/>
    </row>
    <row r="25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ht="17.25" spans="1:7">
      <c r="A26" s="51" t="s">
        <v>20</v>
      </c>
      <c r="B26" s="52"/>
      <c r="C26" s="52"/>
      <c r="D26" s="53"/>
      <c r="E26" s="54"/>
      <c r="F26" s="55" t="s">
        <v>14</v>
      </c>
      <c r="G26" s="56">
        <f>SUM(G19:G25)</f>
        <v>205784.4</v>
      </c>
    </row>
    <row r="27" ht="16.5" spans="1:7">
      <c r="A27" s="71"/>
      <c r="B27" s="71"/>
      <c r="C27" s="71"/>
      <c r="D27" s="71"/>
      <c r="E27" s="71"/>
      <c r="F27" s="114"/>
      <c r="G27" s="115"/>
    </row>
    <row r="28" spans="1:1">
      <c r="A28" s="23" t="s">
        <v>21</v>
      </c>
    </row>
    <row r="29" spans="2:2">
      <c r="B29" s="23" t="s">
        <v>22</v>
      </c>
    </row>
    <row r="31" spans="1:1">
      <c r="A31" s="1" t="s">
        <v>23</v>
      </c>
    </row>
    <row r="32" spans="2:2">
      <c r="B32" s="18" t="s">
        <v>24</v>
      </c>
    </row>
    <row r="33" spans="2:2">
      <c r="B33" s="19" t="s">
        <v>25</v>
      </c>
    </row>
    <row r="34" spans="2:2">
      <c r="B34" s="19" t="s">
        <v>26</v>
      </c>
    </row>
    <row r="36" spans="1:1">
      <c r="A36" s="23" t="s">
        <v>27</v>
      </c>
    </row>
    <row r="37" s="107" customFormat="1" spans="2:2">
      <c r="B37" s="1" t="s">
        <v>28</v>
      </c>
    </row>
    <row r="39" spans="1:1">
      <c r="A39" s="23" t="s">
        <v>29</v>
      </c>
    </row>
    <row r="40" spans="2:2">
      <c r="B40" s="23" t="s">
        <v>30</v>
      </c>
    </row>
    <row r="42" spans="2:2">
      <c r="B42" s="23" t="s">
        <v>31</v>
      </c>
    </row>
    <row r="44" spans="2:2">
      <c r="B44" s="23" t="s">
        <v>32</v>
      </c>
    </row>
    <row r="46" spans="2:2">
      <c r="B46" s="73"/>
    </row>
    <row r="47" spans="2:2">
      <c r="B47" s="73"/>
    </row>
    <row r="48" spans="2:2">
      <c r="B48" s="73"/>
    </row>
    <row r="52" spans="1:1">
      <c r="A52" s="23" t="s">
        <v>33</v>
      </c>
    </row>
    <row r="55" spans="1:1">
      <c r="A55" s="23" t="s">
        <v>34</v>
      </c>
    </row>
    <row r="56" spans="1:1">
      <c r="A56" s="23" t="s">
        <v>35</v>
      </c>
    </row>
    <row r="59" spans="1:4">
      <c r="A59" s="23" t="s">
        <v>36</v>
      </c>
      <c r="D59" s="23" t="s">
        <v>37</v>
      </c>
    </row>
    <row r="62" spans="1:4">
      <c r="A62" s="23" t="s">
        <v>38</v>
      </c>
      <c r="D62" s="23" t="s">
        <v>39</v>
      </c>
    </row>
    <row r="63" spans="1:4">
      <c r="A63" s="23" t="s">
        <v>40</v>
      </c>
      <c r="D63" s="23" t="s">
        <v>41</v>
      </c>
    </row>
    <row r="69" spans="1:5">
      <c r="A69" s="1" t="s">
        <v>42</v>
      </c>
      <c r="D69" s="23" t="s">
        <v>43</v>
      </c>
      <c r="E69" s="23" t="s">
        <v>44</v>
      </c>
    </row>
    <row r="70" spans="1:5">
      <c r="A70" s="1" t="s">
        <v>45</v>
      </c>
      <c r="E70" s="23" t="s">
        <v>46</v>
      </c>
    </row>
  </sheetData>
  <mergeCells count="15">
    <mergeCell ref="A4:B4"/>
    <mergeCell ref="A25:E25"/>
    <mergeCell ref="A26:E26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topLeftCell="A7" workbookViewId="0">
      <selection activeCell="C18" sqref="C1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45721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130</v>
      </c>
      <c r="B7" s="25"/>
    </row>
    <row r="8" spans="1:1">
      <c r="A8" s="25" t="s">
        <v>131</v>
      </c>
    </row>
    <row r="9" spans="1:1">
      <c r="A9" s="25" t="s">
        <v>132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 t="s">
        <v>141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134</v>
      </c>
      <c r="D20" s="32">
        <v>154995</v>
      </c>
      <c r="E20" s="33">
        <f>(D20*0.76)</f>
        <v>117796.2</v>
      </c>
      <c r="F20" s="30" t="s">
        <v>14</v>
      </c>
      <c r="G20" s="34">
        <f>E20*A20</f>
        <v>117796.2</v>
      </c>
    </row>
    <row r="21" spans="1:7">
      <c r="A21" s="35"/>
      <c r="B21" s="35"/>
      <c r="C21" s="36" t="s">
        <v>135</v>
      </c>
      <c r="D21" s="37"/>
      <c r="E21" s="38"/>
      <c r="F21" s="35"/>
      <c r="G21" s="39"/>
    </row>
    <row r="22" ht="15" spans="1:7">
      <c r="A22" s="14"/>
      <c r="B22" s="14"/>
      <c r="C22" s="40" t="s">
        <v>136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117796.2</v>
      </c>
    </row>
    <row r="24" customFormat="1" ht="15.75" spans="1:7">
      <c r="A24" s="9" t="s">
        <v>90</v>
      </c>
      <c r="B24" s="10"/>
      <c r="C24" s="11"/>
      <c r="D24" s="12"/>
      <c r="E24" s="13"/>
      <c r="F24" s="14" t="s">
        <v>14</v>
      </c>
      <c r="G24" s="15">
        <v>42240</v>
      </c>
    </row>
    <row r="25" s="2" customFormat="1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160636.2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spans="1:7">
      <c r="A28" s="1" t="s">
        <v>21</v>
      </c>
      <c r="B28" s="1"/>
      <c r="C28" s="1"/>
      <c r="D28" s="1"/>
      <c r="E28" s="1"/>
      <c r="F28" s="1"/>
      <c r="G28" s="1"/>
    </row>
    <row r="29" spans="2:2">
      <c r="B29" s="1" t="s">
        <v>22</v>
      </c>
    </row>
    <row r="31" spans="1:1">
      <c r="A31" s="1" t="s">
        <v>27</v>
      </c>
    </row>
    <row r="32" s="2" customFormat="1" spans="2:2">
      <c r="B32" s="1" t="s">
        <v>137</v>
      </c>
    </row>
    <row r="33" s="2" customFormat="1"/>
    <row r="34" spans="1:1">
      <c r="A34" s="1" t="s">
        <v>29</v>
      </c>
    </row>
    <row r="35" spans="2:2">
      <c r="B35" s="1" t="s">
        <v>30</v>
      </c>
    </row>
    <row r="36" customFormat="1" ht="15" spans="2:2">
      <c r="B36" s="73" t="s">
        <v>138</v>
      </c>
    </row>
    <row r="38" spans="2:2">
      <c r="B38" s="1" t="s">
        <v>31</v>
      </c>
    </row>
    <row r="40" spans="2:2">
      <c r="B40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142</v>
      </c>
      <c r="D64" s="1" t="s">
        <v>43</v>
      </c>
      <c r="E64" s="1" t="s">
        <v>44</v>
      </c>
    </row>
    <row r="65" spans="1:5">
      <c r="A65" s="1" t="s">
        <v>140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C6" sqref="C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8571428571429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8.4285714285714" style="1" customWidth="1"/>
    <col min="8" max="16384" width="9.1047619047619" style="1"/>
  </cols>
  <sheetData>
    <row r="4" spans="1:2">
      <c r="A4" s="25">
        <v>45744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535</v>
      </c>
    </row>
    <row r="8" spans="1:1">
      <c r="A8" s="1" t="s">
        <v>544</v>
      </c>
    </row>
    <row r="9" spans="1:1">
      <c r="A9" s="1" t="s">
        <v>537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88</v>
      </c>
      <c r="D20" s="32">
        <v>29995</v>
      </c>
      <c r="E20" s="33">
        <f>(D20*0.76)-4000</f>
        <v>18796.2</v>
      </c>
      <c r="F20" s="30" t="s">
        <v>14</v>
      </c>
      <c r="G20" s="34">
        <f>E20*A20</f>
        <v>18796.2</v>
      </c>
    </row>
    <row r="21" customFormat="1" ht="15" spans="1:7">
      <c r="A21" s="35"/>
      <c r="B21" s="35"/>
      <c r="C21" s="36" t="s">
        <v>59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89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18796.2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11145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30541.2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68</v>
      </c>
    </row>
    <row r="33" s="2" customFormat="1"/>
    <row r="34" s="1" customFormat="1" spans="1:1">
      <c r="A34" s="1" t="s">
        <v>29</v>
      </c>
    </row>
    <row r="35" spans="2:2">
      <c r="B35" s="1" t="s">
        <v>30</v>
      </c>
    </row>
    <row r="36" spans="2:2">
      <c r="B36" s="24" t="s">
        <v>138</v>
      </c>
    </row>
    <row r="37" spans="2:2">
      <c r="B37" s="72"/>
    </row>
    <row r="38" spans="2:2">
      <c r="B38" s="1" t="s">
        <v>31</v>
      </c>
    </row>
    <row r="40" spans="2:2">
      <c r="B40" s="1" t="s">
        <v>32</v>
      </c>
    </row>
    <row r="42" spans="2:2">
      <c r="B42" s="73"/>
    </row>
    <row r="43" spans="2:2">
      <c r="B43" s="73"/>
    </row>
    <row r="45" spans="2:2">
      <c r="B45" s="24"/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3" spans="1:5">
      <c r="A63" s="1" t="s">
        <v>545</v>
      </c>
      <c r="D63" s="1" t="s">
        <v>43</v>
      </c>
      <c r="E63" s="1" t="s">
        <v>44</v>
      </c>
    </row>
    <row r="64" spans="1:5">
      <c r="A64" s="23" t="s">
        <v>361</v>
      </c>
      <c r="E64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0" workbookViewId="0">
      <selection activeCell="A65" sqref="A6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45744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546</v>
      </c>
    </row>
    <row r="8" spans="1:1">
      <c r="A8" s="1" t="s">
        <v>547</v>
      </c>
    </row>
    <row r="9" spans="1:1">
      <c r="A9" s="1" t="s">
        <v>548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(D20*0.76)-14000</f>
        <v>112156.2</v>
      </c>
      <c r="F20" s="30" t="s">
        <v>14</v>
      </c>
      <c r="G20" s="34">
        <f>E20*A20</f>
        <v>112156.2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112156.2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37015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149771.2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28</v>
      </c>
    </row>
    <row r="33" s="2" customFormat="1"/>
    <row r="34" s="1" customFormat="1" spans="1:1">
      <c r="A34" s="1" t="s">
        <v>29</v>
      </c>
    </row>
    <row r="35" spans="2:2">
      <c r="B35" s="1" t="s">
        <v>30</v>
      </c>
    </row>
    <row r="36" spans="2:2">
      <c r="B36" s="24" t="s">
        <v>138</v>
      </c>
    </row>
    <row r="37" spans="2:2">
      <c r="B37" s="72"/>
    </row>
    <row r="38" spans="2:2">
      <c r="B38" s="1" t="s">
        <v>31</v>
      </c>
    </row>
    <row r="40" spans="2:2">
      <c r="B40" s="1" t="s">
        <v>32</v>
      </c>
    </row>
    <row r="43" spans="2:2">
      <c r="B43" s="73" t="s">
        <v>469</v>
      </c>
    </row>
    <row r="44" spans="2:2">
      <c r="B44" s="73"/>
    </row>
    <row r="45" spans="2:2">
      <c r="B45" s="73"/>
    </row>
    <row r="47" spans="2:2">
      <c r="B47" s="24"/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549</v>
      </c>
      <c r="D65" s="1" t="s">
        <v>43</v>
      </c>
      <c r="E65" s="1" t="s">
        <v>44</v>
      </c>
    </row>
    <row r="66" spans="1:5">
      <c r="A66" s="23" t="s">
        <v>550</v>
      </c>
      <c r="E66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D14" sqref="D1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4761904761905" style="1" customWidth="1"/>
    <col min="8" max="16384" width="9.14285714285714" style="1"/>
  </cols>
  <sheetData>
    <row r="4" spans="1:2">
      <c r="A4" s="25">
        <v>45747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551</v>
      </c>
    </row>
    <row r="8" spans="1:1">
      <c r="A8" s="1" t="s">
        <v>552</v>
      </c>
    </row>
    <row r="9" spans="1:1">
      <c r="A9" s="1" t="s">
        <v>553</v>
      </c>
    </row>
    <row r="10" spans="1:1">
      <c r="A10" s="1" t="s">
        <v>554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5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102</v>
      </c>
      <c r="D21" s="32">
        <v>49995</v>
      </c>
      <c r="E21" s="33">
        <f>(D21*0.76)-4000</f>
        <v>33996.2</v>
      </c>
      <c r="F21" s="30" t="s">
        <v>14</v>
      </c>
      <c r="G21" s="34">
        <f>E21*A21</f>
        <v>33996.2</v>
      </c>
    </row>
    <row r="22" spans="1:7">
      <c r="A22" s="35"/>
      <c r="B22" s="35"/>
      <c r="C22" s="36" t="s">
        <v>103</v>
      </c>
      <c r="D22" s="37"/>
      <c r="E22" s="38"/>
      <c r="F22" s="35"/>
      <c r="G22" s="39"/>
    </row>
    <row r="23" ht="15" spans="1:7">
      <c r="A23" s="14"/>
      <c r="B23" s="14"/>
      <c r="C23" s="40" t="s">
        <v>104</v>
      </c>
      <c r="D23" s="13"/>
      <c r="E23" s="41"/>
      <c r="F23" s="14"/>
      <c r="G23" s="42"/>
    </row>
    <row r="24" s="2" customFormat="1" ht="15" spans="1:7">
      <c r="A24" s="4" t="s">
        <v>19</v>
      </c>
      <c r="B24" s="16"/>
      <c r="C24" s="16"/>
      <c r="D24" s="5"/>
      <c r="E24" s="6"/>
      <c r="F24" s="17" t="s">
        <v>14</v>
      </c>
      <c r="G24" s="8">
        <v>1000</v>
      </c>
    </row>
    <row r="25" ht="17.25" spans="1:7">
      <c r="A25" s="43" t="s">
        <v>20</v>
      </c>
      <c r="B25" s="44"/>
      <c r="C25" s="44"/>
      <c r="D25" s="44"/>
      <c r="E25" s="45"/>
      <c r="F25" s="46" t="s">
        <v>14</v>
      </c>
      <c r="G25" s="47">
        <f>SUM(G21:G24)</f>
        <v>34996.2</v>
      </c>
    </row>
    <row r="26" ht="16.5" spans="1:7">
      <c r="A26" s="48"/>
      <c r="B26" s="48"/>
      <c r="C26" s="48"/>
      <c r="D26" s="48"/>
      <c r="E26" s="48"/>
      <c r="F26" s="49"/>
      <c r="G26" s="50"/>
    </row>
    <row r="27" spans="1:1">
      <c r="A27" s="1" t="s">
        <v>21</v>
      </c>
    </row>
    <row r="28" spans="2:2">
      <c r="B28" s="1" t="s">
        <v>22</v>
      </c>
    </row>
    <row r="29" customFormat="1" ht="15" spans="2:2">
      <c r="B29" s="1"/>
    </row>
    <row r="30" customFormat="1" ht="15" spans="1:2">
      <c r="A30" s="1" t="s">
        <v>23</v>
      </c>
      <c r="B30" s="1"/>
    </row>
    <row r="31" customFormat="1" ht="15" spans="2:2">
      <c r="B31" s="1" t="s">
        <v>61</v>
      </c>
    </row>
    <row r="32" customFormat="1" ht="15" spans="2:2">
      <c r="B32" s="1" t="s">
        <v>62</v>
      </c>
    </row>
    <row r="33" customFormat="1" ht="15" spans="2:2">
      <c r="B33" s="1" t="s">
        <v>63</v>
      </c>
    </row>
    <row r="34" customFormat="1" ht="15" spans="2:2">
      <c r="B34" s="1"/>
    </row>
    <row r="35" spans="1:1">
      <c r="A35" s="1" t="s">
        <v>27</v>
      </c>
    </row>
    <row r="36" spans="2:2">
      <c r="B36" s="1" t="s">
        <v>68</v>
      </c>
    </row>
    <row r="37" s="2" customFormat="1" spans="2:2">
      <c r="B37" s="1"/>
    </row>
    <row r="38" spans="1:1">
      <c r="A38" s="1" t="s">
        <v>29</v>
      </c>
    </row>
    <row r="39" spans="2:2">
      <c r="B39" s="1" t="s">
        <v>30</v>
      </c>
    </row>
    <row r="40" s="2" customFormat="1" spans="2:2">
      <c r="B40" s="24"/>
    </row>
    <row r="41" spans="2:2">
      <c r="B41" s="1" t="s">
        <v>31</v>
      </c>
    </row>
    <row r="43" spans="2:2">
      <c r="B43" s="1" t="s">
        <v>32</v>
      </c>
    </row>
    <row r="51" spans="1:1">
      <c r="A51" s="1" t="s">
        <v>33</v>
      </c>
    </row>
    <row r="54" spans="1:1">
      <c r="A54" s="1" t="s">
        <v>34</v>
      </c>
    </row>
    <row r="55" spans="1:1">
      <c r="A55" s="1" t="s">
        <v>35</v>
      </c>
    </row>
    <row r="58" spans="1:4">
      <c r="A58" s="1" t="s">
        <v>110</v>
      </c>
      <c r="D58" s="1" t="s">
        <v>37</v>
      </c>
    </row>
    <row r="61" spans="1:4">
      <c r="A61" s="1" t="s">
        <v>38</v>
      </c>
      <c r="D61" s="1" t="s">
        <v>39</v>
      </c>
    </row>
    <row r="62" spans="1:4">
      <c r="A62" s="1" t="s">
        <v>40</v>
      </c>
      <c r="D62" s="1" t="s">
        <v>41</v>
      </c>
    </row>
    <row r="68" spans="1:5">
      <c r="A68" s="1" t="s">
        <v>555</v>
      </c>
      <c r="D68" s="1" t="s">
        <v>43</v>
      </c>
      <c r="E68" s="1" t="s">
        <v>44</v>
      </c>
    </row>
    <row r="69" spans="1:5">
      <c r="A69" s="1" t="s">
        <v>361</v>
      </c>
      <c r="E69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77"/>
  <sheetViews>
    <sheetView workbookViewId="0">
      <selection activeCell="B15" sqref="B15:B17"/>
    </sheetView>
  </sheetViews>
  <sheetFormatPr defaultColWidth="9.14285714285714" defaultRowHeight="14.25" outlineLevelCol="6"/>
  <cols>
    <col min="1" max="4" width="9.14285714285714" style="3"/>
    <col min="5" max="5" width="24.5714285714286" style="3" customWidth="1"/>
    <col min="6" max="6" width="8.42857142857143" style="3" customWidth="1"/>
    <col min="7" max="7" width="22.4285714285714" style="3" customWidth="1"/>
    <col min="8" max="16384" width="9.14285714285714" style="3"/>
  </cols>
  <sheetData>
    <row r="2" ht="15"/>
    <row r="3" s="1" customFormat="1" ht="15" spans="1:7">
      <c r="A3" s="4" t="s">
        <v>20</v>
      </c>
      <c r="B3" s="5"/>
      <c r="C3" s="5"/>
      <c r="D3" s="5"/>
      <c r="E3" s="6"/>
      <c r="F3" s="7" t="s">
        <v>14</v>
      </c>
      <c r="G3" s="8">
        <v>0</v>
      </c>
    </row>
    <row r="4" s="1" customFormat="1" ht="15" spans="1:7">
      <c r="A4" s="9" t="s">
        <v>90</v>
      </c>
      <c r="B4" s="10"/>
      <c r="C4" s="11"/>
      <c r="D4" s="12"/>
      <c r="E4" s="13"/>
      <c r="F4" s="14" t="s">
        <v>14</v>
      </c>
      <c r="G4" s="15">
        <v>0</v>
      </c>
    </row>
    <row r="5" s="1" customFormat="1" ht="15" spans="1:7">
      <c r="A5" s="4" t="s">
        <v>19</v>
      </c>
      <c r="B5" s="16"/>
      <c r="C5" s="16"/>
      <c r="D5" s="5"/>
      <c r="E5" s="6"/>
      <c r="F5" s="17" t="s">
        <v>14</v>
      </c>
      <c r="G5" s="8">
        <v>600</v>
      </c>
    </row>
    <row r="6" s="1" customFormat="1" ht="15" spans="1:7">
      <c r="A6" s="4" t="s">
        <v>91</v>
      </c>
      <c r="B6" s="16"/>
      <c r="C6" s="16"/>
      <c r="D6" s="5"/>
      <c r="E6" s="6"/>
      <c r="F6" s="17" t="s">
        <v>14</v>
      </c>
      <c r="G6" s="8">
        <v>0</v>
      </c>
    </row>
    <row r="10" s="1" customFormat="1" spans="1:1">
      <c r="A10" s="1" t="s">
        <v>23</v>
      </c>
    </row>
    <row r="11" s="1" customFormat="1" spans="2:2">
      <c r="B11" s="1" t="s">
        <v>126</v>
      </c>
    </row>
    <row r="12" s="2" customFormat="1"/>
    <row r="13" s="2" customFormat="1" spans="2:2">
      <c r="B13" s="1" t="s">
        <v>556</v>
      </c>
    </row>
    <row r="15" s="1" customFormat="1" spans="2:2">
      <c r="B15" s="1" t="s">
        <v>61</v>
      </c>
    </row>
    <row r="16" s="1" customFormat="1" spans="2:2">
      <c r="B16" s="1" t="s">
        <v>62</v>
      </c>
    </row>
    <row r="17" s="1" customFormat="1" spans="2:2">
      <c r="B17" s="1" t="s">
        <v>63</v>
      </c>
    </row>
    <row r="19" s="1" customFormat="1" spans="2:2">
      <c r="B19" s="18" t="s">
        <v>557</v>
      </c>
    </row>
    <row r="20" s="1" customFormat="1" spans="2:2">
      <c r="B20" s="19" t="s">
        <v>25</v>
      </c>
    </row>
    <row r="21" s="1" customFormat="1" spans="2:2">
      <c r="B21" s="19" t="s">
        <v>26</v>
      </c>
    </row>
    <row r="23" spans="2:2">
      <c r="B23" s="20" t="s">
        <v>416</v>
      </c>
    </row>
    <row r="24" spans="2:2">
      <c r="B24" s="19" t="s">
        <v>25</v>
      </c>
    </row>
    <row r="25" spans="2:2">
      <c r="B25" s="19" t="s">
        <v>26</v>
      </c>
    </row>
    <row r="26" spans="2:2">
      <c r="B26" s="19"/>
    </row>
    <row r="27" s="1" customFormat="1" spans="2:2">
      <c r="B27" s="18" t="s">
        <v>24</v>
      </c>
    </row>
    <row r="28" s="1" customFormat="1" spans="2:2">
      <c r="B28" s="19" t="s">
        <v>25</v>
      </c>
    </row>
    <row r="29" s="1" customFormat="1" spans="2:2">
      <c r="B29" s="19" t="s">
        <v>26</v>
      </c>
    </row>
    <row r="31" s="1" customFormat="1" spans="2:2">
      <c r="B31" s="20" t="s">
        <v>64</v>
      </c>
    </row>
    <row r="32" s="1" customFormat="1" spans="2:2">
      <c r="B32" s="21" t="s">
        <v>65</v>
      </c>
    </row>
    <row r="33" s="1" customFormat="1" spans="2:2">
      <c r="B33" s="22" t="s">
        <v>66</v>
      </c>
    </row>
    <row r="38" s="1" customFormat="1" spans="1:1">
      <c r="A38" s="1" t="s">
        <v>27</v>
      </c>
    </row>
    <row r="39" s="1" customFormat="1" spans="2:2">
      <c r="B39" s="1" t="s">
        <v>127</v>
      </c>
    </row>
    <row r="41" s="1" customFormat="1" spans="2:2">
      <c r="B41" s="1" t="s">
        <v>68</v>
      </c>
    </row>
    <row r="43" s="1" customFormat="1" spans="2:2">
      <c r="B43" s="1" t="s">
        <v>67</v>
      </c>
    </row>
    <row r="45" s="1" customFormat="1" spans="2:2">
      <c r="B45" s="1" t="s">
        <v>558</v>
      </c>
    </row>
    <row r="47" s="1" customFormat="1" spans="2:2">
      <c r="B47" s="1" t="s">
        <v>28</v>
      </c>
    </row>
    <row r="49" s="1" customFormat="1" spans="2:2">
      <c r="B49" s="1" t="s">
        <v>137</v>
      </c>
    </row>
    <row r="51" spans="2:2">
      <c r="B51" s="1" t="s">
        <v>417</v>
      </c>
    </row>
    <row r="52" spans="2:2">
      <c r="B52" s="1"/>
    </row>
    <row r="53" s="1" customFormat="1" spans="2:2">
      <c r="B53" s="1" t="s">
        <v>165</v>
      </c>
    </row>
    <row r="55" customFormat="1" ht="15" spans="2:2">
      <c r="B55" s="1" t="s">
        <v>559</v>
      </c>
    </row>
    <row r="56" customFormat="1" ht="15" spans="2:2">
      <c r="B56" s="3"/>
    </row>
    <row r="57" s="1" customFormat="1" spans="2:2">
      <c r="B57" s="1" t="s">
        <v>301</v>
      </c>
    </row>
    <row r="59" s="1" customFormat="1" spans="2:2">
      <c r="B59" s="1" t="s">
        <v>560</v>
      </c>
    </row>
    <row r="61" spans="2:2">
      <c r="B61" s="1" t="s">
        <v>561</v>
      </c>
    </row>
    <row r="63" spans="2:2">
      <c r="B63" s="1" t="s">
        <v>562</v>
      </c>
    </row>
    <row r="64" s="2" customFormat="1"/>
    <row r="65" s="2" customFormat="1" spans="2:2">
      <c r="B65" s="23" t="s">
        <v>563</v>
      </c>
    </row>
    <row r="66" s="2" customFormat="1" spans="2:2">
      <c r="B66" s="23"/>
    </row>
    <row r="67" s="1" customFormat="1" spans="1:1">
      <c r="A67" s="1" t="s">
        <v>108</v>
      </c>
    </row>
    <row r="68" s="1" customFormat="1" spans="2:2">
      <c r="B68" s="1" t="s">
        <v>109</v>
      </c>
    </row>
    <row r="69" s="1" customFormat="1" spans="2:2">
      <c r="B69" s="1" t="s">
        <v>30</v>
      </c>
    </row>
    <row r="70" s="1" customFormat="1"/>
    <row r="71" s="1" customFormat="1" spans="2:2">
      <c r="B71" s="24" t="s">
        <v>564</v>
      </c>
    </row>
    <row r="73" s="1" customFormat="1" spans="2:2">
      <c r="B73" s="1" t="s">
        <v>565</v>
      </c>
    </row>
    <row r="74" s="1" customFormat="1" spans="2:2">
      <c r="B74" s="24" t="s">
        <v>95</v>
      </c>
    </row>
    <row r="75" spans="2:2">
      <c r="B75" s="24" t="s">
        <v>188</v>
      </c>
    </row>
    <row r="77" spans="2:2">
      <c r="B77" s="24" t="s">
        <v>138</v>
      </c>
    </row>
  </sheetData>
  <pageMargins left="0.75" right="0.75" top="1" bottom="1" header="0.5" footer="0.5"/>
  <pageSetup paperSize="9" scale="4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topLeftCell="A7" workbookViewId="0">
      <selection activeCell="C20" sqref="C2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45721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130</v>
      </c>
      <c r="B7" s="25"/>
    </row>
    <row r="8" spans="1:1">
      <c r="A8" s="25" t="s">
        <v>131</v>
      </c>
    </row>
    <row r="9" spans="1:1">
      <c r="A9" s="25" t="s">
        <v>132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 t="s">
        <v>143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13</v>
      </c>
      <c r="D20" s="32">
        <v>113195</v>
      </c>
      <c r="E20" s="33">
        <f>(D20*0.76)-7000</f>
        <v>79028.2</v>
      </c>
      <c r="F20" s="30" t="s">
        <v>14</v>
      </c>
      <c r="G20" s="34">
        <f>E20*A20</f>
        <v>79028.2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16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79028.2</v>
      </c>
    </row>
    <row r="24" customFormat="1" ht="15.75" spans="1:7">
      <c r="A24" s="9" t="s">
        <v>90</v>
      </c>
      <c r="B24" s="10"/>
      <c r="C24" s="11"/>
      <c r="D24" s="12"/>
      <c r="E24" s="13"/>
      <c r="F24" s="14" t="s">
        <v>14</v>
      </c>
      <c r="G24" s="15">
        <v>26700</v>
      </c>
    </row>
    <row r="25" s="2" customFormat="1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106328.2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spans="1:7">
      <c r="A28" s="1" t="s">
        <v>21</v>
      </c>
      <c r="B28" s="1"/>
      <c r="C28" s="1"/>
      <c r="D28" s="1"/>
      <c r="E28" s="1"/>
      <c r="F28" s="1"/>
      <c r="G28" s="1"/>
    </row>
    <row r="29" spans="2:2">
      <c r="B29" s="1" t="s">
        <v>22</v>
      </c>
    </row>
    <row r="31" spans="1:1">
      <c r="A31" s="1" t="s">
        <v>27</v>
      </c>
    </row>
    <row r="32" s="2" customFormat="1" spans="2:2">
      <c r="B32" s="1" t="s">
        <v>28</v>
      </c>
    </row>
    <row r="33" s="2" customFormat="1"/>
    <row r="34" spans="1:1">
      <c r="A34" s="1" t="s">
        <v>29</v>
      </c>
    </row>
    <row r="35" spans="2:2">
      <c r="B35" s="1" t="s">
        <v>30</v>
      </c>
    </row>
    <row r="36" customFormat="1" ht="15" spans="2:2">
      <c r="B36" s="73" t="s">
        <v>138</v>
      </c>
    </row>
    <row r="38" spans="2:2">
      <c r="B38" s="1" t="s">
        <v>31</v>
      </c>
    </row>
    <row r="40" spans="2:2">
      <c r="B40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144</v>
      </c>
      <c r="D64" s="1" t="s">
        <v>43</v>
      </c>
      <c r="E64" s="1" t="s">
        <v>44</v>
      </c>
    </row>
    <row r="65" spans="1:5">
      <c r="A65" s="1" t="s">
        <v>45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3"/>
  <sheetViews>
    <sheetView topLeftCell="A11" workbookViewId="0">
      <selection activeCell="G25" sqref="G2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45721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145</v>
      </c>
      <c r="B7" s="25"/>
    </row>
    <row r="8" spans="1:1">
      <c r="A8" s="25" t="s">
        <v>146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86</v>
      </c>
    </row>
    <row r="17" ht="15" spans="3:3">
      <c r="C17" s="74"/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88">
        <v>1</v>
      </c>
      <c r="B19" s="88" t="s">
        <v>12</v>
      </c>
      <c r="C19" s="125" t="s">
        <v>147</v>
      </c>
      <c r="D19" s="119">
        <v>53095</v>
      </c>
      <c r="E19" s="92">
        <v>14000</v>
      </c>
      <c r="F19" s="88" t="s">
        <v>14</v>
      </c>
      <c r="G19" s="120">
        <f>E19*A19</f>
        <v>14000</v>
      </c>
    </row>
    <row r="20" spans="1:7">
      <c r="A20" s="94"/>
      <c r="B20" s="94"/>
      <c r="C20" s="126" t="s">
        <v>148</v>
      </c>
      <c r="D20" s="121"/>
      <c r="E20" s="98"/>
      <c r="F20" s="94"/>
      <c r="G20" s="122"/>
    </row>
    <row r="21" ht="15" spans="1:7">
      <c r="A21" s="62"/>
      <c r="B21" s="62"/>
      <c r="C21" s="127" t="s">
        <v>60</v>
      </c>
      <c r="D21" s="61"/>
      <c r="E21" s="103"/>
      <c r="F21" s="62"/>
      <c r="G21" s="123"/>
    </row>
    <row r="22" customFormat="1" ht="17.25" spans="1:7">
      <c r="A22" s="43" t="s">
        <v>20</v>
      </c>
      <c r="B22" s="44"/>
      <c r="C22" s="44"/>
      <c r="D22" s="44"/>
      <c r="E22" s="45"/>
      <c r="F22" s="70" t="s">
        <v>14</v>
      </c>
      <c r="G22" s="47">
        <f>SUM(G19:G21)</f>
        <v>14000</v>
      </c>
    </row>
    <row r="23" customFormat="1" ht="15.75" spans="1:7">
      <c r="A23" s="9" t="s">
        <v>90</v>
      </c>
      <c r="B23" s="10"/>
      <c r="C23" s="11"/>
      <c r="D23" s="12"/>
      <c r="E23" s="13"/>
      <c r="F23" s="14" t="s">
        <v>14</v>
      </c>
      <c r="G23" s="15">
        <v>2500</v>
      </c>
    </row>
    <row r="24" s="23" customFormat="1" ht="17.25" spans="1:7">
      <c r="A24" s="43" t="s">
        <v>91</v>
      </c>
      <c r="B24" s="106"/>
      <c r="C24" s="106"/>
      <c r="D24" s="44"/>
      <c r="E24" s="45"/>
      <c r="F24" s="46" t="s">
        <v>14</v>
      </c>
      <c r="G24" s="47">
        <f>SUM(G22:G23)</f>
        <v>16500</v>
      </c>
    </row>
    <row r="25" s="107" customFormat="1" ht="16.5" spans="1:7">
      <c r="A25" s="48"/>
      <c r="B25" s="48"/>
      <c r="C25" s="48"/>
      <c r="D25" s="48"/>
      <c r="E25" s="48"/>
      <c r="F25" s="87"/>
      <c r="G25" s="50"/>
    </row>
    <row r="26" s="107" customFormat="1" spans="1:7">
      <c r="A26" s="1" t="s">
        <v>21</v>
      </c>
      <c r="B26" s="1"/>
      <c r="C26" s="1"/>
      <c r="D26" s="1"/>
      <c r="E26" s="1"/>
      <c r="F26" s="1"/>
      <c r="G26" s="1"/>
    </row>
    <row r="27" spans="2:2">
      <c r="B27" s="1" t="s">
        <v>22</v>
      </c>
    </row>
    <row r="29" spans="1:1">
      <c r="A29" s="1" t="s">
        <v>27</v>
      </c>
    </row>
    <row r="30" s="2" customFormat="1" spans="2:2">
      <c r="B30" s="1" t="s">
        <v>68</v>
      </c>
    </row>
    <row r="31" s="2" customFormat="1"/>
    <row r="32" spans="1:1">
      <c r="A32" s="1" t="s">
        <v>29</v>
      </c>
    </row>
    <row r="33" spans="2:2">
      <c r="B33" s="1" t="s">
        <v>30</v>
      </c>
    </row>
    <row r="34" customFormat="1" ht="15" spans="2:2">
      <c r="B34" s="73"/>
    </row>
    <row r="36" spans="2:2">
      <c r="B36" s="1" t="s">
        <v>31</v>
      </c>
    </row>
    <row r="38" spans="2:2">
      <c r="B38" s="1" t="s">
        <v>32</v>
      </c>
    </row>
    <row r="46" spans="1:1">
      <c r="A46" s="1" t="s">
        <v>33</v>
      </c>
    </row>
    <row r="49" spans="1:1">
      <c r="A49" s="1" t="s">
        <v>34</v>
      </c>
    </row>
    <row r="50" spans="1:1">
      <c r="A50" s="1" t="s">
        <v>35</v>
      </c>
    </row>
    <row r="53" spans="1:4">
      <c r="A53" s="1" t="s">
        <v>36</v>
      </c>
      <c r="D53" s="1" t="s">
        <v>37</v>
      </c>
    </row>
    <row r="56" spans="1:4">
      <c r="A56" s="1" t="s">
        <v>38</v>
      </c>
      <c r="D56" s="1" t="s">
        <v>39</v>
      </c>
    </row>
    <row r="57" spans="1:4">
      <c r="A57" s="1" t="s">
        <v>40</v>
      </c>
      <c r="D57" s="1" t="s">
        <v>41</v>
      </c>
    </row>
    <row r="62" spans="1:5">
      <c r="A62" s="1" t="s">
        <v>149</v>
      </c>
      <c r="D62" s="1" t="s">
        <v>43</v>
      </c>
      <c r="E62" s="1" t="s">
        <v>44</v>
      </c>
    </row>
    <row r="63" spans="1:5">
      <c r="A63" s="1" t="s">
        <v>150</v>
      </c>
      <c r="E63" s="1" t="s">
        <v>46</v>
      </c>
    </row>
  </sheetData>
  <mergeCells count="9">
    <mergeCell ref="A4:B4"/>
    <mergeCell ref="A22:E22"/>
    <mergeCell ref="A24:E24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  <rowBreaks count="1" manualBreakCount="1">
    <brk id="6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workbookViewId="0">
      <selection activeCell="B12" sqref="B1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45721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151</v>
      </c>
      <c r="B7" s="25"/>
    </row>
    <row r="8" spans="1:1">
      <c r="A8" s="25" t="s">
        <v>152</v>
      </c>
    </row>
    <row r="9" spans="1:1">
      <c r="A9" s="25" t="s">
        <v>153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126156.2</v>
      </c>
    </row>
    <row r="24" customFormat="1" ht="15.75" spans="1:7">
      <c r="A24" s="9" t="s">
        <v>154</v>
      </c>
      <c r="B24" s="10"/>
      <c r="C24" s="11"/>
      <c r="D24" s="12"/>
      <c r="E24" s="13"/>
      <c r="F24" s="14" t="s">
        <v>14</v>
      </c>
      <c r="G24" s="15">
        <v>28665</v>
      </c>
    </row>
    <row r="25" s="2" customFormat="1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155421.2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spans="1:7">
      <c r="A28" s="1" t="s">
        <v>21</v>
      </c>
      <c r="B28" s="1"/>
      <c r="C28" s="1"/>
      <c r="D28" s="1"/>
      <c r="E28" s="1"/>
      <c r="F28" s="1"/>
      <c r="G28" s="1"/>
    </row>
    <row r="29" spans="2:2">
      <c r="B29" s="1" t="s">
        <v>22</v>
      </c>
    </row>
    <row r="31" spans="1:1">
      <c r="A31" s="1" t="s">
        <v>27</v>
      </c>
    </row>
    <row r="32" s="2" customFormat="1" spans="2:2">
      <c r="B32" s="1" t="s">
        <v>28</v>
      </c>
    </row>
    <row r="33" s="2" customFormat="1"/>
    <row r="34" spans="1:1">
      <c r="A34" s="1" t="s">
        <v>29</v>
      </c>
    </row>
    <row r="35" spans="2:2">
      <c r="B35" s="1" t="s">
        <v>30</v>
      </c>
    </row>
    <row r="36" customFormat="1" ht="15" spans="2:2">
      <c r="B36" s="73" t="s">
        <v>138</v>
      </c>
    </row>
    <row r="38" spans="2:2">
      <c r="B38" s="1" t="s">
        <v>31</v>
      </c>
    </row>
    <row r="40" spans="2:2">
      <c r="B40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155</v>
      </c>
      <c r="D64" s="1" t="s">
        <v>43</v>
      </c>
      <c r="E64" s="1" t="s">
        <v>44</v>
      </c>
    </row>
    <row r="65" spans="1:5">
      <c r="A65" s="1" t="s">
        <v>140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zoomScaleSheetLayoutView="60" topLeftCell="A16" workbookViewId="0">
      <selection activeCell="A67" sqref="A6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45721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156</v>
      </c>
      <c r="B7" s="108"/>
    </row>
    <row r="8" spans="1:1">
      <c r="A8" s="23" t="s">
        <v>157</v>
      </c>
    </row>
    <row r="9" spans="1:1">
      <c r="A9" s="23" t="s">
        <v>158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76" t="s">
        <v>159</v>
      </c>
      <c r="D20" s="77">
        <v>14595</v>
      </c>
      <c r="E20" s="33">
        <f>D20*0.78</f>
        <v>11384.1</v>
      </c>
      <c r="F20" s="30" t="s">
        <v>14</v>
      </c>
      <c r="G20" s="78">
        <f>E20*A20</f>
        <v>11384.1</v>
      </c>
    </row>
    <row r="21" spans="1:7">
      <c r="A21" s="35"/>
      <c r="B21" s="35"/>
      <c r="C21" s="80" t="s">
        <v>160</v>
      </c>
      <c r="D21" s="81"/>
      <c r="E21" s="38"/>
      <c r="F21" s="35"/>
      <c r="G21" s="82"/>
    </row>
    <row r="22" ht="15" spans="1:7">
      <c r="A22" s="14"/>
      <c r="B22" s="14"/>
      <c r="C22" s="84" t="s">
        <v>161</v>
      </c>
      <c r="D22" s="85"/>
      <c r="E22" s="41"/>
      <c r="F22" s="14"/>
      <c r="G22" s="86"/>
    </row>
    <row r="23" spans="1:7">
      <c r="A23" s="30">
        <v>1</v>
      </c>
      <c r="B23" s="75" t="s">
        <v>12</v>
      </c>
      <c r="C23" s="76" t="s">
        <v>162</v>
      </c>
      <c r="D23" s="77">
        <v>17195</v>
      </c>
      <c r="E23" s="33">
        <f>D23*0.78</f>
        <v>13412.1</v>
      </c>
      <c r="F23" s="30" t="s">
        <v>14</v>
      </c>
      <c r="G23" s="78">
        <f>E23*A23</f>
        <v>13412.1</v>
      </c>
    </row>
    <row r="24" spans="1:7">
      <c r="A24" s="35"/>
      <c r="B24" s="79"/>
      <c r="C24" s="80" t="s">
        <v>163</v>
      </c>
      <c r="D24" s="81"/>
      <c r="E24" s="38"/>
      <c r="F24" s="35"/>
      <c r="G24" s="82"/>
    </row>
    <row r="25" ht="15" spans="1:7">
      <c r="A25" s="14"/>
      <c r="B25" s="83"/>
      <c r="C25" s="84" t="s">
        <v>164</v>
      </c>
      <c r="D25" s="85"/>
      <c r="E25" s="41"/>
      <c r="F25" s="14"/>
      <c r="G25" s="86"/>
    </row>
    <row r="26" ht="15" spans="1:7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</row>
    <row r="27" ht="17.25" spans="1:7">
      <c r="A27" s="51" t="s">
        <v>20</v>
      </c>
      <c r="B27" s="52"/>
      <c r="C27" s="52"/>
      <c r="D27" s="53"/>
      <c r="E27" s="54"/>
      <c r="F27" s="55" t="s">
        <v>14</v>
      </c>
      <c r="G27" s="56">
        <f>SUM(G20:G26)</f>
        <v>25396.2</v>
      </c>
    </row>
    <row r="28" ht="16.5" spans="1:7">
      <c r="A28" s="71"/>
      <c r="B28" s="71"/>
      <c r="C28" s="71"/>
      <c r="D28" s="71"/>
      <c r="E28" s="71"/>
      <c r="F28" s="114"/>
      <c r="G28" s="115"/>
    </row>
    <row r="29" spans="1:1">
      <c r="A29" s="23" t="s">
        <v>21</v>
      </c>
    </row>
    <row r="30" spans="2:2">
      <c r="B30" s="23" t="s">
        <v>22</v>
      </c>
    </row>
    <row r="32" spans="1:1">
      <c r="A32" s="23" t="s">
        <v>27</v>
      </c>
    </row>
    <row r="33" s="107" customFormat="1" spans="2:2">
      <c r="B33" s="1" t="s">
        <v>165</v>
      </c>
    </row>
    <row r="35" spans="1:1">
      <c r="A35" s="23" t="s">
        <v>29</v>
      </c>
    </row>
    <row r="36" spans="2:2">
      <c r="B36" s="23" t="s">
        <v>30</v>
      </c>
    </row>
    <row r="38" spans="2:2">
      <c r="B38" s="23" t="s">
        <v>31</v>
      </c>
    </row>
    <row r="40" spans="2:2">
      <c r="B40" s="23" t="s">
        <v>32</v>
      </c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9" spans="1:1">
      <c r="A49" s="23" t="s">
        <v>33</v>
      </c>
    </row>
    <row r="52" spans="1:1">
      <c r="A52" s="23" t="s">
        <v>34</v>
      </c>
    </row>
    <row r="53" spans="1:1">
      <c r="A53" s="23" t="s">
        <v>35</v>
      </c>
    </row>
    <row r="56" spans="1:4">
      <c r="A56" s="23" t="s">
        <v>36</v>
      </c>
      <c r="D56" s="23" t="s">
        <v>37</v>
      </c>
    </row>
    <row r="59" spans="1:4">
      <c r="A59" s="23" t="s">
        <v>38</v>
      </c>
      <c r="D59" s="23" t="s">
        <v>39</v>
      </c>
    </row>
    <row r="60" spans="1:4">
      <c r="A60" s="23" t="s">
        <v>40</v>
      </c>
      <c r="D60" s="23" t="s">
        <v>41</v>
      </c>
    </row>
    <row r="67" spans="1:5">
      <c r="A67" s="1" t="s">
        <v>166</v>
      </c>
      <c r="D67" s="23" t="s">
        <v>43</v>
      </c>
      <c r="E67" s="23" t="s">
        <v>44</v>
      </c>
    </row>
    <row r="68" spans="1:5">
      <c r="A68" s="1" t="s">
        <v>167</v>
      </c>
      <c r="E68" s="23" t="s">
        <v>46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workbookViewId="0">
      <selection activeCell="A4" sqref="A4:B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45722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72</v>
      </c>
      <c r="B7" s="108"/>
    </row>
    <row r="8" spans="1:1">
      <c r="A8" s="23" t="s">
        <v>73</v>
      </c>
    </row>
    <row r="9" spans="1:1">
      <c r="A9" s="23" t="s">
        <v>74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2</v>
      </c>
      <c r="B20" s="30" t="s">
        <v>12</v>
      </c>
      <c r="C20" s="31" t="s">
        <v>116</v>
      </c>
      <c r="D20" s="32">
        <v>76595</v>
      </c>
      <c r="E20" s="33">
        <f>(D20*0.76)-7000</f>
        <v>51212.2</v>
      </c>
      <c r="F20" s="30" t="s">
        <v>14</v>
      </c>
      <c r="G20" s="34">
        <f>E20*A20</f>
        <v>102424.4</v>
      </c>
    </row>
    <row r="21" spans="1:7">
      <c r="A21" s="35"/>
      <c r="B21" s="35"/>
      <c r="C21" s="36" t="s">
        <v>80</v>
      </c>
      <c r="D21" s="37"/>
      <c r="E21" s="38"/>
      <c r="F21" s="35"/>
      <c r="G21" s="39"/>
    </row>
    <row r="22" ht="15" spans="1:7">
      <c r="A22" s="14"/>
      <c r="B22" s="14"/>
      <c r="C22" s="40" t="s">
        <v>117</v>
      </c>
      <c r="D22" s="13"/>
      <c r="E22" s="41"/>
      <c r="F22" s="14"/>
      <c r="G22" s="42"/>
    </row>
    <row r="23" ht="15" spans="1:7">
      <c r="A23" s="64" t="s">
        <v>19</v>
      </c>
      <c r="B23" s="65"/>
      <c r="C23" s="65"/>
      <c r="D23" s="66"/>
      <c r="E23" s="67"/>
      <c r="F23" s="68" t="s">
        <v>14</v>
      </c>
      <c r="G23" s="69">
        <v>600</v>
      </c>
    </row>
    <row r="24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SUM(G20:G23)</f>
        <v>103024.4</v>
      </c>
    </row>
    <row r="25" ht="16.5" spans="1:7">
      <c r="A25" s="71"/>
      <c r="B25" s="71"/>
      <c r="C25" s="71"/>
      <c r="D25" s="71"/>
      <c r="E25" s="71"/>
      <c r="F25" s="114"/>
      <c r="G25" s="115"/>
    </row>
    <row r="26" spans="1:1">
      <c r="A26" s="23" t="s">
        <v>21</v>
      </c>
    </row>
    <row r="27" spans="2:2">
      <c r="B27" s="23" t="s">
        <v>22</v>
      </c>
    </row>
    <row r="29" spans="1:1">
      <c r="A29" s="1" t="s">
        <v>23</v>
      </c>
    </row>
    <row r="30" spans="2:2">
      <c r="B30" s="1" t="s">
        <v>61</v>
      </c>
    </row>
    <row r="31" spans="2:2">
      <c r="B31" s="1" t="s">
        <v>62</v>
      </c>
    </row>
    <row r="32" spans="2:2">
      <c r="B32" s="1" t="s">
        <v>63</v>
      </c>
    </row>
    <row r="34" spans="1:1">
      <c r="A34" s="23" t="s">
        <v>27</v>
      </c>
    </row>
    <row r="35" s="107" customFormat="1" spans="2:2">
      <c r="B35" s="1" t="s">
        <v>28</v>
      </c>
    </row>
    <row r="37" spans="1:1">
      <c r="A37" s="23" t="s">
        <v>29</v>
      </c>
    </row>
    <row r="38" spans="2:2">
      <c r="B38" s="23" t="s">
        <v>30</v>
      </c>
    </row>
    <row r="40" spans="2:2">
      <c r="B40" s="23" t="s">
        <v>31</v>
      </c>
    </row>
    <row r="42" spans="2:2">
      <c r="B42" s="23" t="s">
        <v>32</v>
      </c>
    </row>
    <row r="44" spans="2:2">
      <c r="B44" s="73"/>
    </row>
    <row r="45" spans="2:2">
      <c r="B45" s="73" t="s">
        <v>69</v>
      </c>
    </row>
    <row r="46" spans="2:2">
      <c r="B46" s="73"/>
    </row>
    <row r="47" spans="2:2">
      <c r="B47" s="73"/>
    </row>
    <row r="51" spans="1:1">
      <c r="A51" s="23" t="s">
        <v>33</v>
      </c>
    </row>
    <row r="54" spans="1:1">
      <c r="A54" s="23" t="s">
        <v>34</v>
      </c>
    </row>
    <row r="55" spans="1:1">
      <c r="A55" s="23" t="s">
        <v>35</v>
      </c>
    </row>
    <row r="58" spans="1:4">
      <c r="A58" s="23" t="s">
        <v>36</v>
      </c>
      <c r="D58" s="23" t="s">
        <v>37</v>
      </c>
    </row>
    <row r="61" spans="1:4">
      <c r="A61" s="23" t="s">
        <v>38</v>
      </c>
      <c r="D61" s="23" t="s">
        <v>39</v>
      </c>
    </row>
    <row r="62" spans="1:4">
      <c r="A62" s="23" t="s">
        <v>40</v>
      </c>
      <c r="D62" s="23" t="s">
        <v>41</v>
      </c>
    </row>
    <row r="68" spans="1:5">
      <c r="A68" s="1" t="s">
        <v>168</v>
      </c>
      <c r="D68" s="23" t="s">
        <v>43</v>
      </c>
      <c r="E68" s="23" t="s">
        <v>44</v>
      </c>
    </row>
    <row r="69" spans="1:5">
      <c r="A69" s="1" t="s">
        <v>45</v>
      </c>
      <c r="E69" s="23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F16" sqref="F1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4.7142857142857" style="1" customWidth="1"/>
    <col min="4" max="4" width="12.5714285714286" style="1" customWidth="1"/>
    <col min="5" max="5" width="15.2857142857143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169</v>
      </c>
    </row>
    <row r="8" spans="1:1">
      <c r="A8" s="1" t="s">
        <v>170</v>
      </c>
    </row>
    <row r="9" spans="1:1">
      <c r="A9" s="1" t="s">
        <v>171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/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102</v>
      </c>
      <c r="D21" s="32">
        <v>49995</v>
      </c>
      <c r="E21" s="33">
        <f>(D21*0.76)-4000</f>
        <v>33996.2</v>
      </c>
      <c r="F21" s="30" t="s">
        <v>14</v>
      </c>
      <c r="G21" s="34">
        <f>E21*A21</f>
        <v>33996.2</v>
      </c>
    </row>
    <row r="22" spans="1:7">
      <c r="A22" s="35"/>
      <c r="B22" s="35"/>
      <c r="C22" s="36" t="s">
        <v>103</v>
      </c>
      <c r="D22" s="37"/>
      <c r="E22" s="38"/>
      <c r="F22" s="35"/>
      <c r="G22" s="39"/>
    </row>
    <row r="23" ht="15" spans="1:7">
      <c r="A23" s="14"/>
      <c r="B23" s="14"/>
      <c r="C23" s="40" t="s">
        <v>104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70" t="s">
        <v>14</v>
      </c>
      <c r="G25" s="47">
        <f>SUM(G21:G24)</f>
        <v>34596.2</v>
      </c>
    </row>
    <row r="26" spans="1:7">
      <c r="A26" s="116"/>
      <c r="B26" s="116"/>
      <c r="C26" s="116"/>
      <c r="D26" s="116"/>
      <c r="E26" s="116"/>
      <c r="F26" s="117"/>
      <c r="G26" s="118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" t="s">
        <v>61</v>
      </c>
    </row>
    <row r="32" s="2" customFormat="1" spans="2:2">
      <c r="B32" s="1" t="s">
        <v>172</v>
      </c>
    </row>
    <row r="33" s="2" customFormat="1" spans="2:2">
      <c r="B33" s="138" t="s">
        <v>63</v>
      </c>
    </row>
    <row r="35" spans="1:1">
      <c r="A35" s="1" t="s">
        <v>27</v>
      </c>
    </row>
    <row r="36" spans="2:2">
      <c r="B36" s="1" t="s">
        <v>68</v>
      </c>
    </row>
    <row r="37" s="2" customFormat="1"/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173</v>
      </c>
      <c r="D64" s="1" t="s">
        <v>43</v>
      </c>
      <c r="E64" s="1" t="s">
        <v>44</v>
      </c>
    </row>
    <row r="65" spans="1:5">
      <c r="A65" s="1" t="s">
        <v>71</v>
      </c>
      <c r="E65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D17" sqref="D1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.1428571428571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7.4285714285714" style="1" customWidth="1"/>
    <col min="8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174</v>
      </c>
    </row>
    <row r="8" spans="1:1">
      <c r="A8" s="1" t="s">
        <v>175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115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75" t="s">
        <v>12</v>
      </c>
      <c r="C20" s="76" t="s">
        <v>121</v>
      </c>
      <c r="D20" s="77">
        <v>48695</v>
      </c>
      <c r="E20" s="33">
        <f>(D20*0.76)-1800</f>
        <v>35208.2</v>
      </c>
      <c r="F20" s="30" t="s">
        <v>14</v>
      </c>
      <c r="G20" s="78">
        <f>E20*A20</f>
        <v>35208.2</v>
      </c>
    </row>
    <row r="21" spans="1:7">
      <c r="A21" s="35"/>
      <c r="B21" s="79"/>
      <c r="C21" s="80" t="s">
        <v>122</v>
      </c>
      <c r="D21" s="81"/>
      <c r="E21" s="38"/>
      <c r="F21" s="35"/>
      <c r="G21" s="82"/>
    </row>
    <row r="22" spans="1:7">
      <c r="A22" s="35"/>
      <c r="B22" s="79"/>
      <c r="C22" s="80" t="s">
        <v>123</v>
      </c>
      <c r="D22" s="81"/>
      <c r="E22" s="38"/>
      <c r="F22" s="35"/>
      <c r="G22" s="82"/>
    </row>
    <row r="23" ht="15" spans="1:7">
      <c r="A23" s="14"/>
      <c r="B23" s="83"/>
      <c r="C23" s="84" t="s">
        <v>124</v>
      </c>
      <c r="D23" s="85"/>
      <c r="E23" s="41"/>
      <c r="F23" s="14"/>
      <c r="G23" s="86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70" t="s">
        <v>14</v>
      </c>
      <c r="G25" s="47">
        <f>SUM(G20:G24)</f>
        <v>35808.2</v>
      </c>
    </row>
    <row r="26" ht="16.5" spans="1:7">
      <c r="A26" s="48"/>
      <c r="B26" s="48"/>
      <c r="C26" s="48"/>
      <c r="D26" s="48"/>
      <c r="E26" s="48"/>
      <c r="F26" s="49"/>
      <c r="G26" s="50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" t="s">
        <v>126</v>
      </c>
    </row>
    <row r="33" spans="1:1">
      <c r="A33" s="1" t="s">
        <v>27</v>
      </c>
    </row>
    <row r="34" spans="2:2">
      <c r="B34" s="1" t="s">
        <v>127</v>
      </c>
    </row>
    <row r="35" s="2" customFormat="1" spans="2:2">
      <c r="B35" s="1"/>
    </row>
    <row r="36" spans="1:1">
      <c r="A36" s="1" t="s">
        <v>29</v>
      </c>
    </row>
    <row r="37" spans="2:2">
      <c r="B37" s="1" t="s">
        <v>30</v>
      </c>
    </row>
    <row r="38" s="2" customFormat="1" spans="2:2">
      <c r="B38" s="24"/>
    </row>
    <row r="39" spans="2:2">
      <c r="B39" s="1" t="s">
        <v>31</v>
      </c>
    </row>
    <row r="41" spans="2:2">
      <c r="B41" s="1" t="s">
        <v>32</v>
      </c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110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176</v>
      </c>
      <c r="D65" s="1" t="s">
        <v>43</v>
      </c>
      <c r="E65" s="1" t="s">
        <v>44</v>
      </c>
    </row>
    <row r="66" spans="1:5">
      <c r="A66" s="1" t="s">
        <v>177</v>
      </c>
      <c r="E66" s="1" t="s">
        <v>46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45" workbookViewId="0">
      <selection activeCell="A71" sqref="A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5.1428571428571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4.7142857142857" style="1" customWidth="1"/>
    <col min="8" max="16384" width="9.1047619047619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178</v>
      </c>
    </row>
    <row r="8" spans="1:1">
      <c r="A8" s="1" t="s">
        <v>179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5" spans="1:1">
      <c r="A15" s="1" t="s">
        <v>115</v>
      </c>
    </row>
    <row r="16" ht="15" spans="3:3">
      <c r="C16" s="24" t="s">
        <v>101</v>
      </c>
    </row>
    <row r="17" ht="25.5" customHeight="1" spans="1:7">
      <c r="A17" s="26" t="s">
        <v>6</v>
      </c>
      <c r="B17" s="26" t="s">
        <v>7</v>
      </c>
      <c r="C17" s="26" t="s">
        <v>8</v>
      </c>
      <c r="D17" s="26" t="s">
        <v>9</v>
      </c>
      <c r="E17" s="27" t="s">
        <v>10</v>
      </c>
      <c r="F17" s="28"/>
      <c r="G17" s="29" t="s">
        <v>11</v>
      </c>
    </row>
    <row r="18" customFormat="1" ht="13.8" customHeight="1" spans="1:7">
      <c r="A18" s="30">
        <v>1</v>
      </c>
      <c r="B18" s="30" t="s">
        <v>12</v>
      </c>
      <c r="C18" s="31" t="s">
        <v>88</v>
      </c>
      <c r="D18" s="32">
        <v>29995</v>
      </c>
      <c r="E18" s="33">
        <f>(D18*0.76)-4000</f>
        <v>18796.2</v>
      </c>
      <c r="F18" s="30" t="s">
        <v>14</v>
      </c>
      <c r="G18" s="34">
        <f>E18*A18</f>
        <v>18796.2</v>
      </c>
    </row>
    <row r="19" customFormat="1" ht="15" spans="1:7">
      <c r="A19" s="35"/>
      <c r="B19" s="35"/>
      <c r="C19" s="36" t="s">
        <v>59</v>
      </c>
      <c r="D19" s="37"/>
      <c r="E19" s="38"/>
      <c r="F19" s="35"/>
      <c r="G19" s="39"/>
    </row>
    <row r="20" customFormat="1" ht="15.75" spans="1:7">
      <c r="A20" s="14"/>
      <c r="B20" s="14"/>
      <c r="C20" s="40" t="s">
        <v>89</v>
      </c>
      <c r="D20" s="13"/>
      <c r="E20" s="41"/>
      <c r="F20" s="14"/>
      <c r="G20" s="42"/>
    </row>
    <row r="21" ht="15" spans="1:7">
      <c r="A21" s="4" t="s">
        <v>19</v>
      </c>
      <c r="B21" s="16"/>
      <c r="C21" s="16"/>
      <c r="D21" s="5"/>
      <c r="E21" s="6"/>
      <c r="F21" s="17" t="s">
        <v>14</v>
      </c>
      <c r="G21" s="8">
        <v>600</v>
      </c>
    </row>
    <row r="22" ht="17.25" spans="1:7">
      <c r="A22" s="43" t="s">
        <v>20</v>
      </c>
      <c r="B22" s="106"/>
      <c r="C22" s="106"/>
      <c r="D22" s="44"/>
      <c r="E22" s="45"/>
      <c r="F22" s="70" t="s">
        <v>14</v>
      </c>
      <c r="G22" s="47">
        <f>SUM(G18:G21)</f>
        <v>19396.2</v>
      </c>
    </row>
    <row r="23" ht="16.5" spans="1:7">
      <c r="A23" s="48"/>
      <c r="B23" s="48"/>
      <c r="C23" s="48"/>
      <c r="D23" s="48"/>
      <c r="E23" s="48"/>
      <c r="F23" s="87"/>
      <c r="G23" s="50"/>
    </row>
    <row r="24" ht="15" spans="3:3">
      <c r="C24" s="24" t="s">
        <v>105</v>
      </c>
    </row>
    <row r="25" ht="25.5" customHeight="1" spans="1:7">
      <c r="A25" s="26" t="s">
        <v>6</v>
      </c>
      <c r="B25" s="26" t="s">
        <v>7</v>
      </c>
      <c r="C25" s="26" t="s">
        <v>8</v>
      </c>
      <c r="D25" s="26" t="s">
        <v>9</v>
      </c>
      <c r="E25" s="27" t="s">
        <v>10</v>
      </c>
      <c r="F25" s="28"/>
      <c r="G25" s="29" t="s">
        <v>11</v>
      </c>
    </row>
    <row r="26" customFormat="1" ht="13.8" customHeight="1" spans="1:7">
      <c r="A26" s="30">
        <v>1</v>
      </c>
      <c r="B26" s="30" t="s">
        <v>12</v>
      </c>
      <c r="C26" s="31" t="s">
        <v>93</v>
      </c>
      <c r="D26" s="32">
        <v>42595</v>
      </c>
      <c r="E26" s="33">
        <f>(D26*0.76)-7000</f>
        <v>25372.2</v>
      </c>
      <c r="F26" s="30" t="s">
        <v>14</v>
      </c>
      <c r="G26" s="34">
        <f>E26*A26</f>
        <v>25372.2</v>
      </c>
    </row>
    <row r="27" customFormat="1" ht="15" spans="1:7">
      <c r="A27" s="35"/>
      <c r="B27" s="35"/>
      <c r="C27" s="36" t="s">
        <v>80</v>
      </c>
      <c r="D27" s="37"/>
      <c r="E27" s="38"/>
      <c r="F27" s="35"/>
      <c r="G27" s="39"/>
    </row>
    <row r="28" customFormat="1" ht="15.75" spans="1:7">
      <c r="A28" s="14"/>
      <c r="B28" s="14"/>
      <c r="C28" s="40" t="s">
        <v>94</v>
      </c>
      <c r="D28" s="13"/>
      <c r="E28" s="41"/>
      <c r="F28" s="14"/>
      <c r="G28" s="42"/>
    </row>
    <row r="29" ht="15" spans="1:7">
      <c r="A29" s="4" t="s">
        <v>19</v>
      </c>
      <c r="B29" s="16"/>
      <c r="C29" s="16"/>
      <c r="D29" s="5"/>
      <c r="E29" s="6"/>
      <c r="F29" s="17" t="s">
        <v>14</v>
      </c>
      <c r="G29" s="8">
        <v>600</v>
      </c>
    </row>
    <row r="30" ht="17.25" spans="1:7">
      <c r="A30" s="43" t="s">
        <v>20</v>
      </c>
      <c r="B30" s="106"/>
      <c r="C30" s="106"/>
      <c r="D30" s="44"/>
      <c r="E30" s="45"/>
      <c r="F30" s="70" t="s">
        <v>14</v>
      </c>
      <c r="G30" s="47">
        <f>SUM(G26:G29)</f>
        <v>25972.2</v>
      </c>
    </row>
    <row r="31" ht="16.5" spans="1:7">
      <c r="A31" s="48"/>
      <c r="B31" s="48"/>
      <c r="C31" s="48"/>
      <c r="D31" s="48"/>
      <c r="E31" s="48"/>
      <c r="F31" s="87"/>
      <c r="G31" s="50"/>
    </row>
    <row r="32" spans="1:1">
      <c r="A32" s="1" t="s">
        <v>21</v>
      </c>
    </row>
    <row r="33" spans="2:2">
      <c r="B33" s="1" t="s">
        <v>22</v>
      </c>
    </row>
    <row r="35" spans="1:1">
      <c r="A35" s="1" t="s">
        <v>23</v>
      </c>
    </row>
    <row r="36" spans="2:2">
      <c r="B36" s="1" t="s">
        <v>61</v>
      </c>
    </row>
    <row r="37" spans="2:2">
      <c r="B37" s="1" t="s">
        <v>62</v>
      </c>
    </row>
    <row r="38" spans="2:2">
      <c r="B38" s="1" t="s">
        <v>63</v>
      </c>
    </row>
    <row r="40" spans="1:1">
      <c r="A40" s="1" t="s">
        <v>27</v>
      </c>
    </row>
    <row r="41" s="2" customFormat="1" spans="2:2">
      <c r="B41" s="1" t="s">
        <v>68</v>
      </c>
    </row>
    <row r="42" s="2" customFormat="1" spans="2:2">
      <c r="B42" s="1"/>
    </row>
    <row r="43" spans="1:1">
      <c r="A43" s="1" t="s">
        <v>29</v>
      </c>
    </row>
    <row r="44" spans="2:2">
      <c r="B44" s="1" t="s">
        <v>30</v>
      </c>
    </row>
    <row r="45" customFormat="1" ht="15" spans="2:2">
      <c r="B45" s="1"/>
    </row>
    <row r="46" spans="2:2">
      <c r="B46" s="1" t="s">
        <v>31</v>
      </c>
    </row>
    <row r="48" spans="2:2">
      <c r="B48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36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1" spans="1:5">
      <c r="A71" s="1" t="s">
        <v>180</v>
      </c>
      <c r="D71" s="1" t="s">
        <v>43</v>
      </c>
      <c r="E71" s="1" t="s">
        <v>44</v>
      </c>
    </row>
    <row r="72" spans="1:5">
      <c r="A72" s="1" t="s">
        <v>98</v>
      </c>
      <c r="E72" s="1" t="s">
        <v>46</v>
      </c>
    </row>
  </sheetData>
  <mergeCells count="17">
    <mergeCell ref="A4:B4"/>
    <mergeCell ref="A21:E21"/>
    <mergeCell ref="A22:E22"/>
    <mergeCell ref="A29:E29"/>
    <mergeCell ref="A30:E30"/>
    <mergeCell ref="A18:A20"/>
    <mergeCell ref="A26:A28"/>
    <mergeCell ref="B18:B20"/>
    <mergeCell ref="B26:B28"/>
    <mergeCell ref="D18:D20"/>
    <mergeCell ref="D26:D28"/>
    <mergeCell ref="E18:E20"/>
    <mergeCell ref="E26:E28"/>
    <mergeCell ref="F18:F20"/>
    <mergeCell ref="F26:F28"/>
    <mergeCell ref="G18:G20"/>
    <mergeCell ref="G26:G28"/>
  </mergeCells>
  <pageMargins left="0.432638888888889" right="0.17" top="0.84" bottom="0.629861111111111" header="0.511805555555556" footer="0.196527777777778"/>
  <pageSetup paperSize="1" scale="66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C57" sqref="C5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181</v>
      </c>
      <c r="B7" s="25"/>
    </row>
    <row r="8" spans="1:2">
      <c r="A8" s="25" t="s">
        <v>182</v>
      </c>
      <c r="B8" s="25"/>
    </row>
    <row r="9" spans="1:2">
      <c r="A9" s="25" t="s">
        <v>183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4" t="s">
        <v>101</v>
      </c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2</v>
      </c>
      <c r="B21" s="30" t="s">
        <v>12</v>
      </c>
      <c r="C21" s="31" t="s">
        <v>184</v>
      </c>
      <c r="D21" s="32">
        <v>32995</v>
      </c>
      <c r="E21" s="33">
        <f>(D21*0.76)-4000</f>
        <v>21076.2</v>
      </c>
      <c r="F21" s="30" t="s">
        <v>14</v>
      </c>
      <c r="G21" s="34">
        <f>E21*A21</f>
        <v>42152.4</v>
      </c>
    </row>
    <row r="22" spans="1:7">
      <c r="A22" s="35"/>
      <c r="B22" s="35"/>
      <c r="C22" s="36" t="s">
        <v>59</v>
      </c>
      <c r="D22" s="37"/>
      <c r="E22" s="38"/>
      <c r="F22" s="35"/>
      <c r="G22" s="39"/>
    </row>
    <row r="23" ht="15" spans="1:7">
      <c r="A23" s="14"/>
      <c r="B23" s="14"/>
      <c r="C23" s="40" t="s">
        <v>185</v>
      </c>
      <c r="D23" s="13"/>
      <c r="E23" s="41"/>
      <c r="F23" s="14"/>
      <c r="G23" s="42"/>
    </row>
    <row r="24" s="23" customFormat="1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SUM(G21:G23)</f>
        <v>42152.4</v>
      </c>
    </row>
    <row r="25" s="23" customFormat="1" ht="15" spans="1:7">
      <c r="A25" s="57" t="s">
        <v>90</v>
      </c>
      <c r="B25" s="58"/>
      <c r="C25" s="59"/>
      <c r="D25" s="60"/>
      <c r="E25" s="61"/>
      <c r="F25" s="62" t="s">
        <v>14</v>
      </c>
      <c r="G25" s="63">
        <v>34100</v>
      </c>
    </row>
    <row r="26" s="23" customFormat="1" ht="15" spans="1:7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</row>
    <row r="27" s="23" customFormat="1" ht="17.25" spans="1:7">
      <c r="A27" s="51" t="s">
        <v>91</v>
      </c>
      <c r="B27" s="52"/>
      <c r="C27" s="52"/>
      <c r="D27" s="53"/>
      <c r="E27" s="54"/>
      <c r="F27" s="135" t="s">
        <v>14</v>
      </c>
      <c r="G27" s="56">
        <f>SUM(G24:G26)</f>
        <v>76852.4</v>
      </c>
    </row>
    <row r="28" ht="16.5" spans="1:8">
      <c r="A28" s="48"/>
      <c r="B28" s="48"/>
      <c r="C28" s="48"/>
      <c r="D28" s="48"/>
      <c r="E28" s="48"/>
      <c r="F28" s="49"/>
      <c r="G28" s="50"/>
      <c r="H28" s="2"/>
    </row>
    <row r="29" ht="15" spans="3:3">
      <c r="C29" s="24" t="s">
        <v>105</v>
      </c>
    </row>
    <row r="30" ht="25.5" customHeight="1" spans="1:7">
      <c r="A30" s="26" t="s">
        <v>6</v>
      </c>
      <c r="B30" s="26" t="s">
        <v>7</v>
      </c>
      <c r="C30" s="26" t="s">
        <v>8</v>
      </c>
      <c r="D30" s="26" t="s">
        <v>9</v>
      </c>
      <c r="E30" s="27" t="s">
        <v>10</v>
      </c>
      <c r="F30" s="28"/>
      <c r="G30" s="29" t="s">
        <v>11</v>
      </c>
    </row>
    <row r="31" spans="1:7">
      <c r="A31" s="88">
        <v>2</v>
      </c>
      <c r="B31" s="88" t="s">
        <v>12</v>
      </c>
      <c r="C31" s="125" t="s">
        <v>186</v>
      </c>
      <c r="D31" s="119">
        <v>46595</v>
      </c>
      <c r="E31" s="92">
        <f>(D31*0.76)-7000</f>
        <v>28412.2</v>
      </c>
      <c r="F31" s="88" t="s">
        <v>14</v>
      </c>
      <c r="G31" s="120">
        <f>E31*A31</f>
        <v>56824.4</v>
      </c>
    </row>
    <row r="32" spans="1:7">
      <c r="A32" s="94"/>
      <c r="B32" s="94"/>
      <c r="C32" s="126" t="s">
        <v>80</v>
      </c>
      <c r="D32" s="121"/>
      <c r="E32" s="98"/>
      <c r="F32" s="94"/>
      <c r="G32" s="122"/>
    </row>
    <row r="33" ht="15" spans="1:7">
      <c r="A33" s="62"/>
      <c r="B33" s="62"/>
      <c r="C33" s="127" t="s">
        <v>187</v>
      </c>
      <c r="D33" s="61"/>
      <c r="E33" s="103"/>
      <c r="F33" s="62"/>
      <c r="G33" s="123"/>
    </row>
    <row r="34" s="23" customFormat="1" ht="17.25" spans="1:7">
      <c r="A34" s="51" t="s">
        <v>20</v>
      </c>
      <c r="B34" s="52"/>
      <c r="C34" s="52"/>
      <c r="D34" s="53"/>
      <c r="E34" s="54"/>
      <c r="F34" s="55" t="s">
        <v>14</v>
      </c>
      <c r="G34" s="56">
        <f>SUM(G31:G33)</f>
        <v>56824.4</v>
      </c>
    </row>
    <row r="35" s="23" customFormat="1" ht="15" spans="1:7">
      <c r="A35" s="57" t="s">
        <v>90</v>
      </c>
      <c r="B35" s="58"/>
      <c r="C35" s="59"/>
      <c r="D35" s="60"/>
      <c r="E35" s="61"/>
      <c r="F35" s="62" t="s">
        <v>14</v>
      </c>
      <c r="G35" s="63">
        <v>34100</v>
      </c>
    </row>
    <row r="36" s="23" customFormat="1" ht="15" spans="1:7">
      <c r="A36" s="64" t="s">
        <v>19</v>
      </c>
      <c r="B36" s="65"/>
      <c r="C36" s="65"/>
      <c r="D36" s="66"/>
      <c r="E36" s="67"/>
      <c r="F36" s="68" t="s">
        <v>14</v>
      </c>
      <c r="G36" s="69">
        <v>600</v>
      </c>
    </row>
    <row r="37" s="23" customFormat="1" ht="17.25" spans="1:7">
      <c r="A37" s="51" t="s">
        <v>91</v>
      </c>
      <c r="B37" s="52"/>
      <c r="C37" s="52"/>
      <c r="D37" s="53"/>
      <c r="E37" s="54"/>
      <c r="F37" s="135" t="s">
        <v>14</v>
      </c>
      <c r="G37" s="56">
        <f>SUM(G34:G36)</f>
        <v>91524.4</v>
      </c>
    </row>
    <row r="38" ht="16.5" spans="1:8">
      <c r="A38" s="48"/>
      <c r="B38" s="48"/>
      <c r="C38" s="48"/>
      <c r="D38" s="48"/>
      <c r="E38" s="48"/>
      <c r="F38" s="49"/>
      <c r="G38" s="50"/>
      <c r="H38" s="2"/>
    </row>
    <row r="39" spans="1:8">
      <c r="A39" s="1" t="s">
        <v>21</v>
      </c>
      <c r="H39" s="2"/>
    </row>
    <row r="40" spans="2:8">
      <c r="B40" s="1" t="s">
        <v>22</v>
      </c>
      <c r="H40" s="2"/>
    </row>
    <row r="41" spans="8:8">
      <c r="H41" s="2"/>
    </row>
    <row r="42" spans="1:1">
      <c r="A42" s="1" t="s">
        <v>27</v>
      </c>
    </row>
    <row r="43" s="2" customFormat="1" spans="2:8">
      <c r="B43" s="1" t="s">
        <v>68</v>
      </c>
      <c r="H43" s="1"/>
    </row>
    <row r="45" spans="1:1">
      <c r="A45" s="1" t="s">
        <v>29</v>
      </c>
    </row>
    <row r="46" spans="2:2">
      <c r="B46" s="1" t="s">
        <v>30</v>
      </c>
    </row>
    <row r="47" spans="2:2">
      <c r="B47" s="24" t="s">
        <v>95</v>
      </c>
    </row>
    <row r="48" spans="2:2">
      <c r="B48" s="24" t="s">
        <v>188</v>
      </c>
    </row>
    <row r="50" spans="2:2">
      <c r="B50" s="1" t="s">
        <v>31</v>
      </c>
    </row>
    <row r="52" spans="2:2">
      <c r="B52" s="1" t="s">
        <v>32</v>
      </c>
    </row>
    <row r="57" spans="1:1">
      <c r="A57" s="1" t="s">
        <v>33</v>
      </c>
    </row>
    <row r="60" spans="1:1">
      <c r="A60" s="1" t="s">
        <v>34</v>
      </c>
    </row>
    <row r="61" spans="1:1">
      <c r="A61" s="1" t="s">
        <v>35</v>
      </c>
    </row>
    <row r="64" spans="1:4">
      <c r="A64" s="1" t="s">
        <v>36</v>
      </c>
      <c r="D64" s="1" t="s">
        <v>37</v>
      </c>
    </row>
    <row r="67" spans="1:4">
      <c r="A67" s="1" t="s">
        <v>38</v>
      </c>
      <c r="D67" s="1" t="s">
        <v>39</v>
      </c>
    </row>
    <row r="68" spans="1:4">
      <c r="A68" s="1" t="s">
        <v>40</v>
      </c>
      <c r="D68" s="1" t="s">
        <v>41</v>
      </c>
    </row>
    <row r="73" spans="1:5">
      <c r="A73" s="1" t="s">
        <v>189</v>
      </c>
      <c r="D73" s="1" t="s">
        <v>43</v>
      </c>
      <c r="E73" s="1" t="s">
        <v>44</v>
      </c>
    </row>
    <row r="74" spans="1:5">
      <c r="A74" s="1" t="s">
        <v>98</v>
      </c>
      <c r="E74" s="1" t="s">
        <v>46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2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45719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47</v>
      </c>
      <c r="B7" s="108"/>
    </row>
    <row r="8" spans="1:1">
      <c r="A8" s="23" t="s">
        <v>48</v>
      </c>
    </row>
    <row r="9" spans="1:1">
      <c r="A9" s="23" t="s">
        <v>49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31" t="s">
        <v>50</v>
      </c>
      <c r="D20" s="32">
        <v>59995</v>
      </c>
      <c r="E20" s="33">
        <f>D20*0.76</f>
        <v>45596.2</v>
      </c>
      <c r="F20" s="30" t="s">
        <v>14</v>
      </c>
      <c r="G20" s="34">
        <f>E20*A20</f>
        <v>45596.2</v>
      </c>
    </row>
    <row r="21" spans="1:7">
      <c r="A21" s="35"/>
      <c r="B21" s="35"/>
      <c r="C21" s="96" t="s">
        <v>51</v>
      </c>
      <c r="D21" s="37"/>
      <c r="E21" s="38"/>
      <c r="F21" s="35"/>
      <c r="G21" s="39"/>
    </row>
    <row r="22" ht="15" spans="1:7">
      <c r="A22" s="14"/>
      <c r="B22" s="14"/>
      <c r="C22" s="101" t="s">
        <v>52</v>
      </c>
      <c r="D22" s="13"/>
      <c r="E22" s="41"/>
      <c r="F22" s="14"/>
      <c r="G22" s="42"/>
    </row>
    <row r="23" spans="1:7">
      <c r="A23" s="30">
        <v>1</v>
      </c>
      <c r="B23" s="30" t="s">
        <v>12</v>
      </c>
      <c r="C23" s="90" t="s">
        <v>53</v>
      </c>
      <c r="D23" s="32">
        <v>12995</v>
      </c>
      <c r="E23" s="33">
        <f>D23*0.76</f>
        <v>9876.2</v>
      </c>
      <c r="F23" s="30" t="s">
        <v>14</v>
      </c>
      <c r="G23" s="34">
        <f>E23*A23</f>
        <v>9876.2</v>
      </c>
    </row>
    <row r="24" spans="1:7">
      <c r="A24" s="35"/>
      <c r="B24" s="35"/>
      <c r="C24" s="96" t="s">
        <v>54</v>
      </c>
      <c r="D24" s="37"/>
      <c r="E24" s="38"/>
      <c r="F24" s="35"/>
      <c r="G24" s="39"/>
    </row>
    <row r="25" ht="15" spans="1:7">
      <c r="A25" s="14"/>
      <c r="B25" s="14"/>
      <c r="C25" s="101" t="s">
        <v>55</v>
      </c>
      <c r="D25" s="13"/>
      <c r="E25" s="41"/>
      <c r="F25" s="14"/>
      <c r="G25" s="42"/>
    </row>
    <row r="26" spans="1:7">
      <c r="A26" s="30">
        <v>1</v>
      </c>
      <c r="B26" s="30" t="s">
        <v>12</v>
      </c>
      <c r="C26" s="90" t="s">
        <v>56</v>
      </c>
      <c r="D26" s="32">
        <v>10995</v>
      </c>
      <c r="E26" s="33">
        <f>D26*0.76</f>
        <v>8356.2</v>
      </c>
      <c r="F26" s="30" t="s">
        <v>14</v>
      </c>
      <c r="G26" s="34">
        <f>E26*A26</f>
        <v>8356.2</v>
      </c>
    </row>
    <row r="27" spans="1:7">
      <c r="A27" s="35"/>
      <c r="B27" s="35"/>
      <c r="C27" s="96" t="s">
        <v>54</v>
      </c>
      <c r="D27" s="37"/>
      <c r="E27" s="38"/>
      <c r="F27" s="35"/>
      <c r="G27" s="39"/>
    </row>
    <row r="28" ht="15" spans="1:7">
      <c r="A28" s="14"/>
      <c r="B28" s="14"/>
      <c r="C28" s="101" t="s">
        <v>57</v>
      </c>
      <c r="D28" s="13"/>
      <c r="E28" s="41"/>
      <c r="F28" s="14"/>
      <c r="G28" s="42"/>
    </row>
    <row r="29" spans="1:7">
      <c r="A29" s="30">
        <v>1</v>
      </c>
      <c r="B29" s="30" t="s">
        <v>12</v>
      </c>
      <c r="C29" s="31" t="s">
        <v>58</v>
      </c>
      <c r="D29" s="32">
        <v>41995</v>
      </c>
      <c r="E29" s="33">
        <f>(D29*0.76)-4000</f>
        <v>27916.2</v>
      </c>
      <c r="F29" s="30" t="s">
        <v>14</v>
      </c>
      <c r="G29" s="34">
        <f>E29*A29</f>
        <v>27916.2</v>
      </c>
    </row>
    <row r="30" spans="1:7">
      <c r="A30" s="35"/>
      <c r="B30" s="35"/>
      <c r="C30" s="36" t="s">
        <v>59</v>
      </c>
      <c r="D30" s="37"/>
      <c r="E30" s="38"/>
      <c r="F30" s="35"/>
      <c r="G30" s="39"/>
    </row>
    <row r="31" ht="15" spans="1:7">
      <c r="A31" s="14"/>
      <c r="B31" s="14"/>
      <c r="C31" s="40" t="s">
        <v>60</v>
      </c>
      <c r="D31" s="13"/>
      <c r="E31" s="41"/>
      <c r="F31" s="14"/>
      <c r="G31" s="42"/>
    </row>
    <row r="32" ht="15" spans="1:7">
      <c r="A32" s="64" t="s">
        <v>19</v>
      </c>
      <c r="B32" s="65"/>
      <c r="C32" s="65"/>
      <c r="D32" s="66"/>
      <c r="E32" s="67"/>
      <c r="F32" s="68" t="s">
        <v>14</v>
      </c>
      <c r="G32" s="69">
        <v>600</v>
      </c>
    </row>
    <row r="33" ht="17.25" spans="1:7">
      <c r="A33" s="51" t="s">
        <v>20</v>
      </c>
      <c r="B33" s="52"/>
      <c r="C33" s="52"/>
      <c r="D33" s="53"/>
      <c r="E33" s="54"/>
      <c r="F33" s="55" t="s">
        <v>14</v>
      </c>
      <c r="G33" s="56">
        <f>SUM(G20:G32)</f>
        <v>92344.8</v>
      </c>
    </row>
    <row r="34" ht="16.5" spans="1:7">
      <c r="A34" s="71"/>
      <c r="B34" s="71"/>
      <c r="C34" s="71"/>
      <c r="D34" s="71"/>
      <c r="E34" s="71"/>
      <c r="F34" s="114"/>
      <c r="G34" s="115"/>
    </row>
    <row r="35" spans="1:1">
      <c r="A35" s="23" t="s">
        <v>21</v>
      </c>
    </row>
    <row r="36" spans="2:2">
      <c r="B36" s="23" t="s">
        <v>22</v>
      </c>
    </row>
    <row r="38" spans="1:1">
      <c r="A38" s="1" t="s">
        <v>23</v>
      </c>
    </row>
    <row r="39" spans="2:2">
      <c r="B39" s="1" t="s">
        <v>61</v>
      </c>
    </row>
    <row r="40" spans="2:2">
      <c r="B40" s="1" t="s">
        <v>62</v>
      </c>
    </row>
    <row r="41" spans="2:2">
      <c r="B41" s="1" t="s">
        <v>63</v>
      </c>
    </row>
    <row r="42" spans="2:2">
      <c r="B42" s="20" t="s">
        <v>64</v>
      </c>
    </row>
    <row r="43" spans="2:2">
      <c r="B43" s="21" t="s">
        <v>65</v>
      </c>
    </row>
    <row r="44" spans="2:2">
      <c r="B44" s="22" t="s">
        <v>66</v>
      </c>
    </row>
    <row r="46" spans="1:1">
      <c r="A46" s="23" t="s">
        <v>27</v>
      </c>
    </row>
    <row r="47" s="107" customFormat="1" spans="2:2">
      <c r="B47" s="1" t="s">
        <v>67</v>
      </c>
    </row>
    <row r="48" s="107" customFormat="1" spans="2:2">
      <c r="B48" s="1" t="s">
        <v>68</v>
      </c>
    </row>
    <row r="50" spans="1:1">
      <c r="A50" s="23" t="s">
        <v>29</v>
      </c>
    </row>
    <row r="51" spans="2:2">
      <c r="B51" s="23" t="s">
        <v>30</v>
      </c>
    </row>
    <row r="53" spans="2:2">
      <c r="B53" s="23" t="s">
        <v>31</v>
      </c>
    </row>
    <row r="55" spans="2:2">
      <c r="B55" s="23" t="s">
        <v>32</v>
      </c>
    </row>
    <row r="57" spans="2:2">
      <c r="B57" s="73" t="s">
        <v>69</v>
      </c>
    </row>
    <row r="58" spans="2:2">
      <c r="B58" s="73"/>
    </row>
    <row r="59" spans="2:2">
      <c r="B59" s="73"/>
    </row>
    <row r="60" spans="2:2">
      <c r="B60" s="73"/>
    </row>
    <row r="64" spans="1:1">
      <c r="A64" s="23" t="s">
        <v>33</v>
      </c>
    </row>
    <row r="67" spans="1:1">
      <c r="A67" s="23" t="s">
        <v>34</v>
      </c>
    </row>
    <row r="68" spans="1:1">
      <c r="A68" s="23" t="s">
        <v>35</v>
      </c>
    </row>
    <row r="71" spans="1:4">
      <c r="A71" s="23" t="s">
        <v>36</v>
      </c>
      <c r="D71" s="23" t="s">
        <v>37</v>
      </c>
    </row>
    <row r="74" spans="1:4">
      <c r="A74" s="23" t="s">
        <v>38</v>
      </c>
      <c r="D74" s="23" t="s">
        <v>39</v>
      </c>
    </row>
    <row r="75" spans="1:4">
      <c r="A75" s="23" t="s">
        <v>40</v>
      </c>
      <c r="D75" s="23" t="s">
        <v>41</v>
      </c>
    </row>
    <row r="81" spans="1:5">
      <c r="A81" s="1" t="s">
        <v>70</v>
      </c>
      <c r="D81" s="23" t="s">
        <v>43</v>
      </c>
      <c r="E81" s="23" t="s">
        <v>44</v>
      </c>
    </row>
    <row r="82" spans="1:5">
      <c r="A82" s="1" t="s">
        <v>71</v>
      </c>
      <c r="E82" s="23" t="s">
        <v>46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O17" sqref="O1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4.7142857142857" style="1" customWidth="1"/>
    <col min="4" max="4" width="12.5714285714286" style="1" customWidth="1"/>
    <col min="5" max="5" width="15.2857142857143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169</v>
      </c>
    </row>
    <row r="8" spans="1:1">
      <c r="A8" s="1" t="s">
        <v>170</v>
      </c>
    </row>
    <row r="9" spans="1:1">
      <c r="A9" s="1" t="s">
        <v>171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/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106</v>
      </c>
      <c r="D21" s="32">
        <v>68995</v>
      </c>
      <c r="E21" s="33">
        <f>(D21*0.76)-7000</f>
        <v>45436.2</v>
      </c>
      <c r="F21" s="30" t="s">
        <v>14</v>
      </c>
      <c r="G21" s="34">
        <f>E21*A21</f>
        <v>45436.2</v>
      </c>
    </row>
    <row r="22" spans="1:7">
      <c r="A22" s="35"/>
      <c r="B22" s="35"/>
      <c r="C22" s="36" t="s">
        <v>80</v>
      </c>
      <c r="D22" s="37"/>
      <c r="E22" s="38"/>
      <c r="F22" s="35"/>
      <c r="G22" s="39"/>
    </row>
    <row r="23" ht="15" spans="1:7">
      <c r="A23" s="14"/>
      <c r="B23" s="14"/>
      <c r="C23" s="40" t="s">
        <v>107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70" t="s">
        <v>14</v>
      </c>
      <c r="G25" s="47">
        <f>SUM(G21:G24)</f>
        <v>46036.2</v>
      </c>
    </row>
    <row r="26" spans="1:7">
      <c r="A26" s="116"/>
      <c r="B26" s="116"/>
      <c r="C26" s="116"/>
      <c r="D26" s="116"/>
      <c r="E26" s="116"/>
      <c r="F26" s="117"/>
      <c r="G26" s="118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" t="s">
        <v>61</v>
      </c>
    </row>
    <row r="32" s="2" customFormat="1" spans="2:2">
      <c r="B32" s="1" t="s">
        <v>172</v>
      </c>
    </row>
    <row r="33" s="2" customFormat="1" spans="2:2">
      <c r="B33" s="138" t="s">
        <v>63</v>
      </c>
    </row>
    <row r="35" spans="1:1">
      <c r="A35" s="1" t="s">
        <v>27</v>
      </c>
    </row>
    <row r="36" spans="2:2">
      <c r="B36" s="1" t="s">
        <v>68</v>
      </c>
    </row>
    <row r="37" s="2" customFormat="1"/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190</v>
      </c>
      <c r="D64" s="1" t="s">
        <v>43</v>
      </c>
      <c r="E64" s="1" t="s">
        <v>44</v>
      </c>
    </row>
    <row r="65" spans="1:5">
      <c r="A65" s="1" t="s">
        <v>45</v>
      </c>
      <c r="E65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topLeftCell="B4" workbookViewId="0">
      <selection activeCell="L16" sqref="L16"/>
    </sheetView>
  </sheetViews>
  <sheetFormatPr defaultColWidth="9.14285714285714" defaultRowHeight="14.25"/>
  <cols>
    <col min="1" max="1" width="6.57142857142857" style="1" customWidth="1"/>
    <col min="2" max="2" width="11.4285714285714" style="1" customWidth="1"/>
    <col min="3" max="3" width="51" style="1" customWidth="1"/>
    <col min="4" max="5" width="12.5714285714286" style="1" customWidth="1"/>
    <col min="6" max="6" width="14.8571428571429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191</v>
      </c>
      <c r="B7" s="25"/>
    </row>
    <row r="8" spans="1:2">
      <c r="A8" s="25" t="s">
        <v>192</v>
      </c>
      <c r="B8" s="25"/>
    </row>
    <row r="9" spans="1:2">
      <c r="A9" s="25"/>
      <c r="B9" s="25"/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4" t="s">
        <v>101</v>
      </c>
    </row>
    <row r="19" ht="25.5" customHeight="1" spans="1:8">
      <c r="A19" s="26" t="s">
        <v>6</v>
      </c>
      <c r="B19" s="26" t="s">
        <v>7</v>
      </c>
      <c r="C19" s="26" t="s">
        <v>8</v>
      </c>
      <c r="D19" s="26" t="s">
        <v>9</v>
      </c>
      <c r="E19" s="109" t="s">
        <v>193</v>
      </c>
      <c r="F19" s="27" t="s">
        <v>10</v>
      </c>
      <c r="G19" s="28"/>
      <c r="H19" s="29" t="s">
        <v>11</v>
      </c>
    </row>
    <row r="20" spans="1:8">
      <c r="A20" s="88">
        <v>3</v>
      </c>
      <c r="B20" s="89" t="s">
        <v>12</v>
      </c>
      <c r="C20" s="90" t="s">
        <v>194</v>
      </c>
      <c r="D20" s="91">
        <v>30995</v>
      </c>
      <c r="E20" s="119">
        <f>D20/1.12</f>
        <v>27674.1071428571</v>
      </c>
      <c r="F20" s="33">
        <f>(E20*0.76)-1200</f>
        <v>19832.3214285714</v>
      </c>
      <c r="G20" s="30" t="s">
        <v>14</v>
      </c>
      <c r="H20" s="34">
        <f>F20*A20</f>
        <v>59496.9642857143</v>
      </c>
    </row>
    <row r="21" spans="1:8">
      <c r="A21" s="94"/>
      <c r="B21" s="95"/>
      <c r="C21" s="96" t="s">
        <v>195</v>
      </c>
      <c r="D21" s="97"/>
      <c r="E21" s="121"/>
      <c r="F21" s="38"/>
      <c r="G21" s="35"/>
      <c r="H21" s="39"/>
    </row>
    <row r="22" spans="1:8">
      <c r="A22" s="94"/>
      <c r="B22" s="95"/>
      <c r="C22" s="96" t="s">
        <v>196</v>
      </c>
      <c r="D22" s="97"/>
      <c r="E22" s="121"/>
      <c r="F22" s="38"/>
      <c r="G22" s="35"/>
      <c r="H22" s="39"/>
    </row>
    <row r="23" ht="15" spans="1:8">
      <c r="A23" s="62"/>
      <c r="B23" s="100"/>
      <c r="C23" s="101" t="s">
        <v>197</v>
      </c>
      <c r="D23" s="102"/>
      <c r="E23" s="61"/>
      <c r="F23" s="41"/>
      <c r="G23" s="14"/>
      <c r="H23" s="42"/>
    </row>
    <row r="24" s="2" customFormat="1" ht="15" spans="1:9">
      <c r="A24" s="4" t="s">
        <v>19</v>
      </c>
      <c r="B24" s="16"/>
      <c r="C24" s="16"/>
      <c r="D24" s="5"/>
      <c r="E24" s="5"/>
      <c r="F24" s="6"/>
      <c r="G24" s="17" t="s">
        <v>14</v>
      </c>
      <c r="H24" s="8">
        <v>600</v>
      </c>
      <c r="I24" s="1"/>
    </row>
    <row r="25" ht="17.25" spans="1:8">
      <c r="A25" s="43" t="s">
        <v>20</v>
      </c>
      <c r="B25" s="106"/>
      <c r="C25" s="106"/>
      <c r="D25" s="44"/>
      <c r="E25" s="44"/>
      <c r="F25" s="45"/>
      <c r="G25" s="46" t="s">
        <v>14</v>
      </c>
      <c r="H25" s="47">
        <f>SUM(H20:H24)</f>
        <v>60096.9642857143</v>
      </c>
    </row>
    <row r="26" ht="16.5" spans="1:9">
      <c r="A26" s="48"/>
      <c r="B26" s="48"/>
      <c r="C26" s="48"/>
      <c r="D26" s="48"/>
      <c r="E26" s="48"/>
      <c r="F26" s="48"/>
      <c r="G26" s="49"/>
      <c r="H26" s="50"/>
      <c r="I26" s="2"/>
    </row>
    <row r="27" spans="1:9">
      <c r="A27" s="1" t="s">
        <v>21</v>
      </c>
      <c r="I27" s="2"/>
    </row>
    <row r="28" spans="2:9">
      <c r="B28" s="1" t="s">
        <v>22</v>
      </c>
      <c r="I28" s="2"/>
    </row>
    <row r="29" spans="9:9">
      <c r="I29" s="2"/>
    </row>
    <row r="30" spans="1:9">
      <c r="A30" s="1" t="s">
        <v>23</v>
      </c>
      <c r="I30" s="2"/>
    </row>
    <row r="31" spans="2:9">
      <c r="B31" s="1" t="s">
        <v>126</v>
      </c>
      <c r="I31" s="2"/>
    </row>
    <row r="32" spans="9:9">
      <c r="I32" s="2"/>
    </row>
    <row r="33" spans="1:1">
      <c r="A33" s="1" t="s">
        <v>27</v>
      </c>
    </row>
    <row r="34" customFormat="1" ht="15" spans="1:9">
      <c r="A34" s="2"/>
      <c r="B34" s="1" t="s">
        <v>127</v>
      </c>
      <c r="I34" s="1"/>
    </row>
    <row r="36" spans="1:1">
      <c r="A36" s="1" t="s">
        <v>29</v>
      </c>
    </row>
    <row r="38" spans="2:2">
      <c r="B38" s="1" t="s">
        <v>31</v>
      </c>
    </row>
    <row r="40" spans="2:2">
      <c r="B40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6">
      <c r="A64" s="1" t="s">
        <v>198</v>
      </c>
      <c r="D64" s="1" t="s">
        <v>43</v>
      </c>
      <c r="F64" s="1" t="s">
        <v>44</v>
      </c>
    </row>
    <row r="65" spans="1:6">
      <c r="A65" s="1" t="s">
        <v>199</v>
      </c>
      <c r="F65" s="1" t="s">
        <v>46</v>
      </c>
    </row>
  </sheetData>
  <mergeCells count="10">
    <mergeCell ref="A4:B4"/>
    <mergeCell ref="A24:F24"/>
    <mergeCell ref="A25:F25"/>
    <mergeCell ref="A20:A23"/>
    <mergeCell ref="B20:B23"/>
    <mergeCell ref="D20:D23"/>
    <mergeCell ref="E20:E23"/>
    <mergeCell ref="F20:F23"/>
    <mergeCell ref="G20:G23"/>
    <mergeCell ref="H20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12" sqref="A1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" style="1" customWidth="1"/>
    <col min="4" max="5" width="12.5714285714286" style="1" customWidth="1"/>
    <col min="6" max="6" width="5.71428571428571" style="1" customWidth="1"/>
    <col min="7" max="7" width="15.4285714285714" style="1" customWidth="1"/>
    <col min="8" max="16383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191</v>
      </c>
      <c r="B7" s="25"/>
    </row>
    <row r="8" spans="1:2">
      <c r="A8" s="25" t="s">
        <v>192</v>
      </c>
      <c r="B8" s="25"/>
    </row>
    <row r="9" spans="1:2">
      <c r="A9" s="25"/>
      <c r="B9" s="25"/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109" t="s">
        <v>193</v>
      </c>
      <c r="F19" s="28"/>
      <c r="G19" s="29" t="s">
        <v>11</v>
      </c>
    </row>
    <row r="20" spans="1:7">
      <c r="A20" s="88">
        <v>1</v>
      </c>
      <c r="B20" s="89" t="s">
        <v>12</v>
      </c>
      <c r="C20" s="90" t="s">
        <v>194</v>
      </c>
      <c r="D20" s="91">
        <v>18125</v>
      </c>
      <c r="E20" s="119">
        <v>7795</v>
      </c>
      <c r="F20" s="30" t="s">
        <v>14</v>
      </c>
      <c r="G20" s="34">
        <f>E20/1.12</f>
        <v>6959.82142857143</v>
      </c>
    </row>
    <row r="21" spans="1:7">
      <c r="A21" s="94"/>
      <c r="B21" s="95"/>
      <c r="C21" s="96" t="s">
        <v>195</v>
      </c>
      <c r="D21" s="97"/>
      <c r="E21" s="121"/>
      <c r="F21" s="35"/>
      <c r="G21" s="39"/>
    </row>
    <row r="22" spans="1:7">
      <c r="A22" s="94"/>
      <c r="B22" s="95"/>
      <c r="C22" s="96" t="s">
        <v>196</v>
      </c>
      <c r="D22" s="97"/>
      <c r="E22" s="121"/>
      <c r="F22" s="35"/>
      <c r="G22" s="39"/>
    </row>
    <row r="23" ht="15" spans="1:7">
      <c r="A23" s="62"/>
      <c r="B23" s="100"/>
      <c r="C23" s="101" t="s">
        <v>197</v>
      </c>
      <c r="D23" s="102"/>
      <c r="E23" s="61"/>
      <c r="F23" s="14"/>
      <c r="G23" s="42"/>
    </row>
    <row r="24" s="2" customFormat="1" ht="15" spans="1:8">
      <c r="A24" s="4" t="s">
        <v>19</v>
      </c>
      <c r="B24" s="16"/>
      <c r="C24" s="16"/>
      <c r="D24" s="5"/>
      <c r="E24" s="5"/>
      <c r="F24" s="17" t="s">
        <v>14</v>
      </c>
      <c r="G24" s="8">
        <v>600</v>
      </c>
      <c r="H24" s="1"/>
    </row>
    <row r="25" ht="17.25" spans="1:7">
      <c r="A25" s="43" t="s">
        <v>20</v>
      </c>
      <c r="B25" s="106"/>
      <c r="C25" s="106"/>
      <c r="D25" s="44"/>
      <c r="E25" s="44"/>
      <c r="F25" s="46" t="s">
        <v>14</v>
      </c>
      <c r="G25" s="47">
        <f>SUM(G20:G24)</f>
        <v>7559.82142857143</v>
      </c>
    </row>
    <row r="26" ht="16.5" spans="1:8">
      <c r="A26" s="48"/>
      <c r="B26" s="48"/>
      <c r="C26" s="48"/>
      <c r="D26" s="48"/>
      <c r="E26" s="48"/>
      <c r="F26" s="49"/>
      <c r="G26" s="50"/>
      <c r="H26" s="2"/>
    </row>
    <row r="27" spans="1:8">
      <c r="A27" s="1" t="s">
        <v>21</v>
      </c>
      <c r="H27" s="2"/>
    </row>
    <row r="28" spans="2:8">
      <c r="B28" s="1" t="s">
        <v>22</v>
      </c>
      <c r="H28" s="2"/>
    </row>
    <row r="29" spans="8:8">
      <c r="H29" s="2"/>
    </row>
    <row r="30" spans="1:8">
      <c r="A30" s="1" t="s">
        <v>23</v>
      </c>
      <c r="H30" s="2"/>
    </row>
    <row r="31" spans="2:8">
      <c r="B31" s="1" t="s">
        <v>126</v>
      </c>
      <c r="H31" s="2"/>
    </row>
    <row r="32" spans="8:8">
      <c r="H32" s="2"/>
    </row>
    <row r="33" spans="1:1">
      <c r="A33" s="1" t="s">
        <v>27</v>
      </c>
    </row>
    <row r="34" customFormat="1" ht="15" spans="1:8">
      <c r="A34" s="2"/>
      <c r="B34" s="1" t="s">
        <v>127</v>
      </c>
      <c r="H34" s="1"/>
    </row>
    <row r="36" spans="1:1">
      <c r="A36" s="1" t="s">
        <v>29</v>
      </c>
    </row>
    <row r="38" spans="2:2">
      <c r="B38" s="1" t="s">
        <v>31</v>
      </c>
    </row>
    <row r="40" spans="2:2">
      <c r="B40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4">
      <c r="A64" s="1" t="s">
        <v>198</v>
      </c>
      <c r="D64" s="1" t="s">
        <v>43</v>
      </c>
    </row>
    <row r="65" spans="1:1">
      <c r="A65" s="1" t="s">
        <v>199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13" workbookViewId="0">
      <selection activeCell="C22" sqref="C22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4.7142857142857" style="1" customWidth="1"/>
    <col min="4" max="4" width="12.5714285714286" style="1" customWidth="1"/>
    <col min="5" max="5" width="15.2857142857143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200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/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88">
        <v>1</v>
      </c>
      <c r="B19" s="88" t="s">
        <v>12</v>
      </c>
      <c r="C19" s="90" t="s">
        <v>201</v>
      </c>
      <c r="D19" s="119">
        <v>17995</v>
      </c>
      <c r="E19" s="92">
        <f>(D19*0.76)-800</f>
        <v>12876.2</v>
      </c>
      <c r="F19" s="88" t="s">
        <v>14</v>
      </c>
      <c r="G19" s="120">
        <f>E19*A19</f>
        <v>12876.2</v>
      </c>
    </row>
    <row r="20" spans="1:7">
      <c r="A20" s="94"/>
      <c r="B20" s="94"/>
      <c r="C20" s="96" t="s">
        <v>195</v>
      </c>
      <c r="D20" s="121"/>
      <c r="E20" s="98"/>
      <c r="F20" s="94"/>
      <c r="G20" s="122"/>
    </row>
    <row r="21" spans="1:7">
      <c r="A21" s="94"/>
      <c r="B21" s="94"/>
      <c r="C21" s="96" t="s">
        <v>202</v>
      </c>
      <c r="D21" s="121"/>
      <c r="E21" s="98"/>
      <c r="F21" s="94"/>
      <c r="G21" s="122"/>
    </row>
    <row r="22" ht="15" spans="1:7">
      <c r="A22" s="62"/>
      <c r="B22" s="62"/>
      <c r="C22" s="101" t="s">
        <v>203</v>
      </c>
      <c r="D22" s="61"/>
      <c r="E22" s="103"/>
      <c r="F22" s="62"/>
      <c r="G22" s="123"/>
    </row>
    <row r="23" spans="1:7">
      <c r="A23" s="30">
        <v>1</v>
      </c>
      <c r="B23" s="30" t="s">
        <v>12</v>
      </c>
      <c r="C23" s="76" t="s">
        <v>204</v>
      </c>
      <c r="D23" s="77">
        <v>24995</v>
      </c>
      <c r="E23" s="33">
        <f>(D23*0.76)-800</f>
        <v>18196.2</v>
      </c>
      <c r="F23" s="30" t="s">
        <v>14</v>
      </c>
      <c r="G23" s="78">
        <f>E23*A23</f>
        <v>18196.2</v>
      </c>
    </row>
    <row r="24" spans="1:7">
      <c r="A24" s="35"/>
      <c r="B24" s="35"/>
      <c r="C24" s="80" t="s">
        <v>205</v>
      </c>
      <c r="D24" s="81"/>
      <c r="E24" s="38"/>
      <c r="F24" s="35"/>
      <c r="G24" s="82"/>
    </row>
    <row r="25" spans="1:7">
      <c r="A25" s="35"/>
      <c r="B25" s="35"/>
      <c r="C25" s="80" t="s">
        <v>206</v>
      </c>
      <c r="D25" s="81"/>
      <c r="E25" s="38"/>
      <c r="F25" s="35"/>
      <c r="G25" s="82"/>
    </row>
    <row r="26" ht="15" spans="1:7">
      <c r="A26" s="14"/>
      <c r="B26" s="14"/>
      <c r="C26" s="84" t="s">
        <v>207</v>
      </c>
      <c r="D26" s="85"/>
      <c r="E26" s="41"/>
      <c r="F26" s="14"/>
      <c r="G26" s="86"/>
    </row>
    <row r="27" spans="1:7">
      <c r="A27" s="30">
        <v>1</v>
      </c>
      <c r="B27" s="75" t="s">
        <v>12</v>
      </c>
      <c r="C27" s="76" t="s">
        <v>208</v>
      </c>
      <c r="D27" s="77">
        <v>28995</v>
      </c>
      <c r="E27" s="33">
        <f>(D27*0.76)-1300</f>
        <v>20736.2</v>
      </c>
      <c r="F27" s="30" t="s">
        <v>14</v>
      </c>
      <c r="G27" s="78">
        <f>E27*A27</f>
        <v>20736.2</v>
      </c>
    </row>
    <row r="28" spans="1:7">
      <c r="A28" s="35"/>
      <c r="B28" s="79"/>
      <c r="C28" s="80" t="s">
        <v>122</v>
      </c>
      <c r="D28" s="81"/>
      <c r="E28" s="38"/>
      <c r="F28" s="35"/>
      <c r="G28" s="82"/>
    </row>
    <row r="29" spans="1:7">
      <c r="A29" s="35"/>
      <c r="B29" s="79"/>
      <c r="C29" s="80" t="s">
        <v>209</v>
      </c>
      <c r="D29" s="81"/>
      <c r="E29" s="38"/>
      <c r="F29" s="35"/>
      <c r="G29" s="82"/>
    </row>
    <row r="30" ht="15" spans="1:7">
      <c r="A30" s="14"/>
      <c r="B30" s="83"/>
      <c r="C30" s="84" t="s">
        <v>210</v>
      </c>
      <c r="D30" s="85"/>
      <c r="E30" s="41"/>
      <c r="F30" s="14"/>
      <c r="G30" s="86"/>
    </row>
    <row r="31" ht="15" spans="1:7">
      <c r="A31" s="4" t="s">
        <v>19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43" t="s">
        <v>20</v>
      </c>
      <c r="B32" s="106"/>
      <c r="C32" s="106"/>
      <c r="D32" s="44"/>
      <c r="E32" s="45"/>
      <c r="F32" s="70" t="s">
        <v>14</v>
      </c>
      <c r="G32" s="47">
        <f>SUM(G19:G31)</f>
        <v>52408.6</v>
      </c>
    </row>
    <row r="33" spans="1:7">
      <c r="A33" s="116"/>
      <c r="B33" s="116"/>
      <c r="C33" s="116"/>
      <c r="D33" s="116"/>
      <c r="E33" s="116"/>
      <c r="F33" s="117"/>
      <c r="G33" s="118"/>
    </row>
    <row r="34" spans="1:1">
      <c r="A34" s="1" t="s">
        <v>21</v>
      </c>
    </row>
    <row r="35" spans="2:2">
      <c r="B35" s="1" t="s">
        <v>22</v>
      </c>
    </row>
    <row r="37" spans="1:1">
      <c r="A37" s="1" t="s">
        <v>23</v>
      </c>
    </row>
    <row r="38" spans="2:2">
      <c r="B38" s="1" t="s">
        <v>126</v>
      </c>
    </row>
    <row r="40" spans="1:1">
      <c r="A40" s="1" t="s">
        <v>27</v>
      </c>
    </row>
    <row r="41" spans="2:2">
      <c r="B41" s="1" t="s">
        <v>127</v>
      </c>
    </row>
    <row r="42" s="2" customFormat="1"/>
    <row r="43" spans="1:1">
      <c r="A43" s="1" t="s">
        <v>29</v>
      </c>
    </row>
    <row r="44" spans="2:2">
      <c r="B44" s="1" t="s">
        <v>30</v>
      </c>
    </row>
    <row r="46" spans="2:2">
      <c r="B46" s="1" t="s">
        <v>31</v>
      </c>
    </row>
    <row r="48" spans="2:2">
      <c r="B48" s="1" t="s">
        <v>32</v>
      </c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1:1">
      <c r="A54" s="1" t="s">
        <v>33</v>
      </c>
    </row>
    <row r="57" spans="1:1">
      <c r="A57" s="1" t="s">
        <v>34</v>
      </c>
    </row>
    <row r="58" spans="1:1">
      <c r="A58" s="1" t="s">
        <v>35</v>
      </c>
    </row>
    <row r="61" spans="1:4">
      <c r="A61" s="1" t="s">
        <v>36</v>
      </c>
      <c r="D61" s="1" t="s">
        <v>37</v>
      </c>
    </row>
    <row r="64" spans="1:4">
      <c r="A64" s="1" t="s">
        <v>38</v>
      </c>
      <c r="D64" s="1" t="s">
        <v>39</v>
      </c>
    </row>
    <row r="65" spans="1:4">
      <c r="A65" s="1" t="s">
        <v>40</v>
      </c>
      <c r="D65" s="1" t="s">
        <v>41</v>
      </c>
    </row>
    <row r="69" spans="1:5">
      <c r="A69" s="1" t="s">
        <v>211</v>
      </c>
      <c r="D69" s="1" t="s">
        <v>43</v>
      </c>
      <c r="E69" s="1" t="s">
        <v>44</v>
      </c>
    </row>
    <row r="70" spans="1:5">
      <c r="A70" s="1" t="s">
        <v>212</v>
      </c>
      <c r="E70" s="1" t="s">
        <v>46</v>
      </c>
    </row>
  </sheetData>
  <mergeCells count="21">
    <mergeCell ref="A4:B4"/>
    <mergeCell ref="A31:E31"/>
    <mergeCell ref="A32:E32"/>
    <mergeCell ref="A19:A22"/>
    <mergeCell ref="A23:A26"/>
    <mergeCell ref="A27:A30"/>
    <mergeCell ref="B19:B22"/>
    <mergeCell ref="B23:B26"/>
    <mergeCell ref="B27:B30"/>
    <mergeCell ref="D19:D22"/>
    <mergeCell ref="D23:D26"/>
    <mergeCell ref="D27:D30"/>
    <mergeCell ref="E19:E22"/>
    <mergeCell ref="E23:E26"/>
    <mergeCell ref="E27:E30"/>
    <mergeCell ref="F19:F22"/>
    <mergeCell ref="F23:F26"/>
    <mergeCell ref="F27:F30"/>
    <mergeCell ref="G19:G22"/>
    <mergeCell ref="G23:G26"/>
    <mergeCell ref="G27:G30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2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0.714285714285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5">
        <v>45722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213</v>
      </c>
    </row>
    <row r="8" spans="1:1">
      <c r="A8" s="1" t="s">
        <v>214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ht="15" customHeight="1" spans="1:7">
      <c r="A20" s="30">
        <v>1</v>
      </c>
      <c r="B20" s="75" t="s">
        <v>12</v>
      </c>
      <c r="C20" s="76" t="s">
        <v>215</v>
      </c>
      <c r="D20" s="77">
        <v>11650</v>
      </c>
      <c r="E20" s="33">
        <f>(D20*0.7)</f>
        <v>8155</v>
      </c>
      <c r="F20" s="30" t="s">
        <v>14</v>
      </c>
      <c r="G20" s="78">
        <f>E20*A20</f>
        <v>8155</v>
      </c>
    </row>
    <row r="21" ht="15" customHeight="1" spans="1:7">
      <c r="A21" s="35"/>
      <c r="B21" s="79"/>
      <c r="C21" s="80" t="s">
        <v>216</v>
      </c>
      <c r="D21" s="81"/>
      <c r="E21" s="38"/>
      <c r="F21" s="35"/>
      <c r="G21" s="82"/>
    </row>
    <row r="22" spans="1:7">
      <c r="A22" s="35"/>
      <c r="B22" s="79"/>
      <c r="C22" s="80" t="s">
        <v>217</v>
      </c>
      <c r="D22" s="81"/>
      <c r="E22" s="38"/>
      <c r="F22" s="35"/>
      <c r="G22" s="82"/>
    </row>
    <row r="23" ht="15" spans="1:7">
      <c r="A23" s="14"/>
      <c r="B23" s="83"/>
      <c r="C23" s="84" t="s">
        <v>218</v>
      </c>
      <c r="D23" s="85"/>
      <c r="E23" s="41"/>
      <c r="F23" s="14"/>
      <c r="G23" s="86"/>
    </row>
    <row r="24" ht="17.25" spans="1:7">
      <c r="A24" s="43" t="s">
        <v>20</v>
      </c>
      <c r="B24" s="106"/>
      <c r="C24" s="106"/>
      <c r="D24" s="44"/>
      <c r="E24" s="45"/>
      <c r="F24" s="70" t="s">
        <v>14</v>
      </c>
      <c r="G24" s="47">
        <f>SUM(G20:G23)</f>
        <v>8155</v>
      </c>
    </row>
    <row r="25" ht="16.5" spans="1:7">
      <c r="A25" s="48"/>
      <c r="B25" s="48"/>
      <c r="C25" s="48"/>
      <c r="D25" s="48"/>
      <c r="E25" s="48"/>
      <c r="F25" s="49"/>
      <c r="G25" s="50"/>
    </row>
    <row r="26" spans="1:1">
      <c r="A26" s="1" t="s">
        <v>21</v>
      </c>
    </row>
    <row r="27" spans="2:2">
      <c r="B27" s="1" t="s">
        <v>22</v>
      </c>
    </row>
    <row r="29" spans="1:1">
      <c r="A29" s="1" t="s">
        <v>27</v>
      </c>
    </row>
    <row r="30" spans="2:2">
      <c r="B30" s="1" t="s">
        <v>219</v>
      </c>
    </row>
    <row r="32" spans="1:1">
      <c r="A32" s="1" t="s">
        <v>29</v>
      </c>
    </row>
    <row r="33" spans="2:2">
      <c r="B33" s="1" t="s">
        <v>30</v>
      </c>
    </row>
    <row r="35" spans="2:2">
      <c r="B35" s="1" t="s">
        <v>31</v>
      </c>
    </row>
    <row r="37" spans="2:2">
      <c r="B37" s="1" t="s">
        <v>32</v>
      </c>
    </row>
    <row r="45" spans="1:1">
      <c r="A45" s="1" t="s">
        <v>33</v>
      </c>
    </row>
    <row r="48" spans="1:1">
      <c r="A48" s="1" t="s">
        <v>34</v>
      </c>
    </row>
    <row r="49" spans="1:1">
      <c r="A49" s="1" t="s">
        <v>35</v>
      </c>
    </row>
    <row r="52" spans="1:4">
      <c r="A52" s="1" t="s">
        <v>36</v>
      </c>
      <c r="D52" s="1" t="s">
        <v>37</v>
      </c>
    </row>
    <row r="55" spans="1:4">
      <c r="A55" s="1" t="s">
        <v>38</v>
      </c>
      <c r="D55" s="1" t="s">
        <v>39</v>
      </c>
    </row>
    <row r="56" spans="1:4">
      <c r="A56" s="1" t="s">
        <v>40</v>
      </c>
      <c r="D56" s="1" t="s">
        <v>41</v>
      </c>
    </row>
    <row r="61" spans="1:5">
      <c r="A61" s="1" t="s">
        <v>220</v>
      </c>
      <c r="D61" s="1" t="s">
        <v>43</v>
      </c>
      <c r="E61" s="1" t="s">
        <v>44</v>
      </c>
    </row>
    <row r="62" spans="1:5">
      <c r="A62" s="1" t="s">
        <v>221</v>
      </c>
      <c r="E62" s="1" t="s">
        <v>46</v>
      </c>
    </row>
  </sheetData>
  <mergeCells count="8">
    <mergeCell ref="A4:B4"/>
    <mergeCell ref="A24:E24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629861111111111" header="0.5" footer="0.196527777777778"/>
  <pageSetup paperSize="1" scale="78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2"/>
  <sheetViews>
    <sheetView zoomScaleSheetLayoutView="60" topLeftCell="A24" workbookViewId="0">
      <selection activeCell="C31" sqref="C31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45723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156</v>
      </c>
      <c r="B7" s="108"/>
    </row>
    <row r="8" spans="1:1">
      <c r="A8" s="23" t="s">
        <v>157</v>
      </c>
    </row>
    <row r="9" spans="1:1">
      <c r="A9" s="23" t="s">
        <v>158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 t="s">
        <v>101</v>
      </c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6</v>
      </c>
      <c r="B20" s="30" t="s">
        <v>12</v>
      </c>
      <c r="C20" s="31" t="s">
        <v>17</v>
      </c>
      <c r="D20" s="32">
        <v>165995</v>
      </c>
      <c r="E20" s="33">
        <f>(D20*0.8)</f>
        <v>132796</v>
      </c>
      <c r="F20" s="30" t="s">
        <v>14</v>
      </c>
      <c r="G20" s="34">
        <f>E20*A20</f>
        <v>796776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spans="1:7">
      <c r="A23" s="30">
        <v>2</v>
      </c>
      <c r="B23" s="30" t="s">
        <v>12</v>
      </c>
      <c r="C23" s="31" t="s">
        <v>13</v>
      </c>
      <c r="D23" s="32">
        <v>113195</v>
      </c>
      <c r="E23" s="33">
        <f>(D23*0.8)-7000</f>
        <v>83556</v>
      </c>
      <c r="F23" s="30" t="s">
        <v>14</v>
      </c>
      <c r="G23" s="34">
        <f>E23*A23</f>
        <v>167112</v>
      </c>
    </row>
    <row r="24" spans="1:7">
      <c r="A24" s="35"/>
      <c r="B24" s="35"/>
      <c r="C24" s="36" t="s">
        <v>15</v>
      </c>
      <c r="D24" s="37"/>
      <c r="E24" s="38"/>
      <c r="F24" s="35"/>
      <c r="G24" s="39"/>
    </row>
    <row r="25" ht="15" spans="1:7">
      <c r="A25" s="14"/>
      <c r="B25" s="14"/>
      <c r="C25" s="40" t="s">
        <v>16</v>
      </c>
      <c r="D25" s="13"/>
      <c r="E25" s="41"/>
      <c r="F25" s="14"/>
      <c r="G25" s="42"/>
    </row>
    <row r="26" spans="1:7">
      <c r="A26" s="30">
        <v>10</v>
      </c>
      <c r="B26" s="30" t="s">
        <v>12</v>
      </c>
      <c r="C26" s="31" t="s">
        <v>116</v>
      </c>
      <c r="D26" s="32">
        <v>76595</v>
      </c>
      <c r="E26" s="33">
        <f>(D26*0.8)-7000</f>
        <v>54276</v>
      </c>
      <c r="F26" s="30" t="s">
        <v>14</v>
      </c>
      <c r="G26" s="34">
        <f>E26*A26</f>
        <v>542760</v>
      </c>
    </row>
    <row r="27" spans="1:7">
      <c r="A27" s="35"/>
      <c r="B27" s="35"/>
      <c r="C27" s="36" t="s">
        <v>80</v>
      </c>
      <c r="D27" s="37"/>
      <c r="E27" s="38"/>
      <c r="F27" s="35"/>
      <c r="G27" s="39"/>
    </row>
    <row r="28" ht="15" spans="1:7">
      <c r="A28" s="14"/>
      <c r="B28" s="14"/>
      <c r="C28" s="40" t="s">
        <v>117</v>
      </c>
      <c r="D28" s="13"/>
      <c r="E28" s="41"/>
      <c r="F28" s="14"/>
      <c r="G28" s="42"/>
    </row>
    <row r="29" spans="1:7">
      <c r="A29" s="30">
        <v>10</v>
      </c>
      <c r="B29" s="30" t="s">
        <v>12</v>
      </c>
      <c r="C29" s="31" t="s">
        <v>102</v>
      </c>
      <c r="D29" s="32">
        <v>49995</v>
      </c>
      <c r="E29" s="33">
        <f>(D29*0.8)-4000</f>
        <v>35996</v>
      </c>
      <c r="F29" s="30" t="s">
        <v>14</v>
      </c>
      <c r="G29" s="34">
        <f>E29*A29</f>
        <v>359960</v>
      </c>
    </row>
    <row r="30" spans="1:7">
      <c r="A30" s="35"/>
      <c r="B30" s="35"/>
      <c r="C30" s="36" t="s">
        <v>103</v>
      </c>
      <c r="D30" s="37"/>
      <c r="E30" s="38"/>
      <c r="F30" s="35"/>
      <c r="G30" s="39"/>
    </row>
    <row r="31" ht="15" spans="1:7">
      <c r="A31" s="14"/>
      <c r="B31" s="14"/>
      <c r="C31" s="40" t="s">
        <v>104</v>
      </c>
      <c r="D31" s="13"/>
      <c r="E31" s="41"/>
      <c r="F31" s="14"/>
      <c r="G31" s="42"/>
    </row>
    <row r="32" spans="1:7">
      <c r="A32" s="30">
        <v>11</v>
      </c>
      <c r="B32" s="30" t="s">
        <v>12</v>
      </c>
      <c r="C32" s="31" t="s">
        <v>58</v>
      </c>
      <c r="D32" s="32">
        <v>41995</v>
      </c>
      <c r="E32" s="33">
        <f>(D32*0.8)-4000</f>
        <v>29596</v>
      </c>
      <c r="F32" s="30" t="s">
        <v>14</v>
      </c>
      <c r="G32" s="34">
        <f>E32*A32</f>
        <v>325556</v>
      </c>
    </row>
    <row r="33" spans="1:7">
      <c r="A33" s="35"/>
      <c r="B33" s="35"/>
      <c r="C33" s="36" t="s">
        <v>59</v>
      </c>
      <c r="D33" s="37"/>
      <c r="E33" s="38"/>
      <c r="F33" s="35"/>
      <c r="G33" s="39"/>
    </row>
    <row r="34" ht="15" spans="1:7">
      <c r="A34" s="14"/>
      <c r="B34" s="14"/>
      <c r="C34" s="40" t="s">
        <v>60</v>
      </c>
      <c r="D34" s="13"/>
      <c r="E34" s="41"/>
      <c r="F34" s="14"/>
      <c r="G34" s="42"/>
    </row>
    <row r="35" spans="1:7">
      <c r="A35" s="30">
        <v>1</v>
      </c>
      <c r="B35" s="30" t="s">
        <v>12</v>
      </c>
      <c r="C35" s="31" t="s">
        <v>88</v>
      </c>
      <c r="D35" s="32">
        <v>29995</v>
      </c>
      <c r="E35" s="33">
        <f>(D35*0.8)-4000</f>
        <v>19996</v>
      </c>
      <c r="F35" s="30" t="s">
        <v>14</v>
      </c>
      <c r="G35" s="34">
        <f>E35*A35</f>
        <v>19996</v>
      </c>
    </row>
    <row r="36" spans="1:7">
      <c r="A36" s="35"/>
      <c r="B36" s="35"/>
      <c r="C36" s="36" t="s">
        <v>59</v>
      </c>
      <c r="D36" s="37"/>
      <c r="E36" s="38"/>
      <c r="F36" s="35"/>
      <c r="G36" s="39"/>
    </row>
    <row r="37" ht="15" spans="1:7">
      <c r="A37" s="14"/>
      <c r="B37" s="14"/>
      <c r="C37" s="40" t="s">
        <v>89</v>
      </c>
      <c r="D37" s="13"/>
      <c r="E37" s="41"/>
      <c r="F37" s="14"/>
      <c r="G37" s="42"/>
    </row>
    <row r="38" ht="15" spans="1:7">
      <c r="A38" s="64" t="s">
        <v>19</v>
      </c>
      <c r="B38" s="65"/>
      <c r="C38" s="65"/>
      <c r="D38" s="66"/>
      <c r="E38" s="67"/>
      <c r="F38" s="68" t="s">
        <v>14</v>
      </c>
      <c r="G38" s="69">
        <v>600</v>
      </c>
    </row>
    <row r="39" ht="17.25" spans="1:7">
      <c r="A39" s="51" t="s">
        <v>20</v>
      </c>
      <c r="B39" s="52"/>
      <c r="C39" s="52"/>
      <c r="D39" s="53"/>
      <c r="E39" s="54"/>
      <c r="F39" s="55" t="s">
        <v>14</v>
      </c>
      <c r="G39" s="56">
        <f>SUM(G20:G38)</f>
        <v>2212760</v>
      </c>
    </row>
    <row r="40" ht="16.5" spans="1:7">
      <c r="A40" s="71"/>
      <c r="B40" s="71"/>
      <c r="C40" s="71"/>
      <c r="D40" s="71"/>
      <c r="E40" s="71"/>
      <c r="F40" s="114"/>
      <c r="G40" s="115"/>
    </row>
    <row r="41" spans="1:1">
      <c r="A41" s="23" t="s">
        <v>21</v>
      </c>
    </row>
    <row r="42" spans="2:2">
      <c r="B42" s="23" t="s">
        <v>22</v>
      </c>
    </row>
    <row r="44" spans="1:1">
      <c r="A44" s="1" t="s">
        <v>23</v>
      </c>
    </row>
    <row r="45" spans="2:2">
      <c r="B45" s="18" t="s">
        <v>24</v>
      </c>
    </row>
    <row r="46" spans="2:2">
      <c r="B46" s="19" t="s">
        <v>25</v>
      </c>
    </row>
    <row r="47" spans="2:2">
      <c r="B47" s="19" t="s">
        <v>26</v>
      </c>
    </row>
    <row r="48" spans="2:2">
      <c r="B48" s="1" t="s">
        <v>61</v>
      </c>
    </row>
    <row r="49" spans="2:2">
      <c r="B49" s="1" t="s">
        <v>62</v>
      </c>
    </row>
    <row r="50" spans="2:2">
      <c r="B50" s="1" t="s">
        <v>63</v>
      </c>
    </row>
    <row r="52" spans="1:1">
      <c r="A52" s="23" t="s">
        <v>27</v>
      </c>
    </row>
    <row r="53" s="107" customFormat="1" spans="2:2">
      <c r="B53" s="1" t="s">
        <v>28</v>
      </c>
    </row>
    <row r="54" s="107" customFormat="1" spans="2:2">
      <c r="B54" s="1" t="s">
        <v>68</v>
      </c>
    </row>
    <row r="56" spans="1:1">
      <c r="A56" s="23" t="s">
        <v>29</v>
      </c>
    </row>
    <row r="57" spans="2:2">
      <c r="B57" s="23" t="s">
        <v>30</v>
      </c>
    </row>
    <row r="59" spans="2:2">
      <c r="B59" s="23" t="s">
        <v>31</v>
      </c>
    </row>
    <row r="61" spans="2:2">
      <c r="B61" s="23" t="s">
        <v>32</v>
      </c>
    </row>
    <row r="62" spans="2:2">
      <c r="B62" s="73"/>
    </row>
    <row r="63" spans="3:3">
      <c r="C63" s="140" t="s">
        <v>222</v>
      </c>
    </row>
    <row r="66" spans="1:1">
      <c r="A66" s="23" t="s">
        <v>33</v>
      </c>
    </row>
    <row r="69" spans="1:1">
      <c r="A69" s="23" t="s">
        <v>34</v>
      </c>
    </row>
    <row r="70" spans="1:1">
      <c r="A70" s="23" t="s">
        <v>35</v>
      </c>
    </row>
    <row r="73" spans="1:4">
      <c r="A73" s="23" t="s">
        <v>36</v>
      </c>
      <c r="D73" s="23" t="s">
        <v>37</v>
      </c>
    </row>
    <row r="76" spans="1:4">
      <c r="A76" s="23" t="s">
        <v>38</v>
      </c>
      <c r="D76" s="23" t="s">
        <v>39</v>
      </c>
    </row>
    <row r="77" spans="1:4">
      <c r="A77" s="23" t="s">
        <v>40</v>
      </c>
      <c r="D77" s="23" t="s">
        <v>41</v>
      </c>
    </row>
    <row r="81" spans="1:5">
      <c r="A81" s="1" t="s">
        <v>223</v>
      </c>
      <c r="D81" s="23" t="s">
        <v>43</v>
      </c>
      <c r="E81" s="23" t="s">
        <v>44</v>
      </c>
    </row>
    <row r="82" spans="1:5">
      <c r="A82" s="1" t="s">
        <v>224</v>
      </c>
      <c r="E82" s="23" t="s">
        <v>46</v>
      </c>
    </row>
  </sheetData>
  <mergeCells count="39">
    <mergeCell ref="A4:B4"/>
    <mergeCell ref="A38:E38"/>
    <mergeCell ref="A39:E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2"/>
  <sheetViews>
    <sheetView zoomScaleSheetLayoutView="60" topLeftCell="A62" workbookViewId="0">
      <selection activeCell="A7" sqref="A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45723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156</v>
      </c>
      <c r="B7" s="108"/>
    </row>
    <row r="8" spans="1:1">
      <c r="A8" s="23" t="s">
        <v>157</v>
      </c>
    </row>
    <row r="9" spans="1:1">
      <c r="A9" s="23" t="s">
        <v>158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 t="s">
        <v>105</v>
      </c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6</v>
      </c>
      <c r="B20" s="30" t="s">
        <v>12</v>
      </c>
      <c r="C20" s="31" t="s">
        <v>17</v>
      </c>
      <c r="D20" s="32">
        <v>165995</v>
      </c>
      <c r="E20" s="33">
        <f>(D20*0.8)</f>
        <v>132796</v>
      </c>
      <c r="F20" s="30" t="s">
        <v>14</v>
      </c>
      <c r="G20" s="34">
        <f>E20*A20</f>
        <v>796776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spans="1:7">
      <c r="A23" s="30">
        <v>2</v>
      </c>
      <c r="B23" s="30" t="s">
        <v>12</v>
      </c>
      <c r="C23" s="31" t="s">
        <v>13</v>
      </c>
      <c r="D23" s="32">
        <v>113195</v>
      </c>
      <c r="E23" s="33">
        <f>(D23*0.8)-7000</f>
        <v>83556</v>
      </c>
      <c r="F23" s="30" t="s">
        <v>14</v>
      </c>
      <c r="G23" s="34">
        <f>E23*A23</f>
        <v>167112</v>
      </c>
    </row>
    <row r="24" spans="1:7">
      <c r="A24" s="35"/>
      <c r="B24" s="35"/>
      <c r="C24" s="36" t="s">
        <v>15</v>
      </c>
      <c r="D24" s="37"/>
      <c r="E24" s="38"/>
      <c r="F24" s="35"/>
      <c r="G24" s="39"/>
    </row>
    <row r="25" ht="15" spans="1:7">
      <c r="A25" s="14"/>
      <c r="B25" s="14"/>
      <c r="C25" s="40" t="s">
        <v>16</v>
      </c>
      <c r="D25" s="13"/>
      <c r="E25" s="41"/>
      <c r="F25" s="14"/>
      <c r="G25" s="42"/>
    </row>
    <row r="26" spans="1:7">
      <c r="A26" s="30">
        <v>10</v>
      </c>
      <c r="B26" s="30" t="s">
        <v>12</v>
      </c>
      <c r="C26" s="31" t="s">
        <v>116</v>
      </c>
      <c r="D26" s="32">
        <v>76595</v>
      </c>
      <c r="E26" s="33">
        <f>(D26*0.8)-7000</f>
        <v>54276</v>
      </c>
      <c r="F26" s="30" t="s">
        <v>14</v>
      </c>
      <c r="G26" s="34">
        <f>E26*A26</f>
        <v>542760</v>
      </c>
    </row>
    <row r="27" spans="1:7">
      <c r="A27" s="35"/>
      <c r="B27" s="35"/>
      <c r="C27" s="36" t="s">
        <v>80</v>
      </c>
      <c r="D27" s="37"/>
      <c r="E27" s="38"/>
      <c r="F27" s="35"/>
      <c r="G27" s="39"/>
    </row>
    <row r="28" ht="15" spans="1:7">
      <c r="A28" s="14"/>
      <c r="B28" s="14"/>
      <c r="C28" s="40" t="s">
        <v>117</v>
      </c>
      <c r="D28" s="13"/>
      <c r="E28" s="41"/>
      <c r="F28" s="14"/>
      <c r="G28" s="42"/>
    </row>
    <row r="29" spans="1:7">
      <c r="A29" s="30">
        <v>10</v>
      </c>
      <c r="B29" s="30" t="s">
        <v>12</v>
      </c>
      <c r="C29" s="31" t="s">
        <v>106</v>
      </c>
      <c r="D29" s="32">
        <v>68995</v>
      </c>
      <c r="E29" s="33">
        <f>(D29*0.8)-7000</f>
        <v>48196</v>
      </c>
      <c r="F29" s="30" t="s">
        <v>14</v>
      </c>
      <c r="G29" s="34">
        <f>E29*A29</f>
        <v>481960</v>
      </c>
    </row>
    <row r="30" spans="1:7">
      <c r="A30" s="35"/>
      <c r="B30" s="35"/>
      <c r="C30" s="36" t="s">
        <v>80</v>
      </c>
      <c r="D30" s="37"/>
      <c r="E30" s="38"/>
      <c r="F30" s="35"/>
      <c r="G30" s="39"/>
    </row>
    <row r="31" ht="15" spans="1:7">
      <c r="A31" s="14"/>
      <c r="B31" s="14"/>
      <c r="C31" s="40" t="s">
        <v>107</v>
      </c>
      <c r="D31" s="13"/>
      <c r="E31" s="41"/>
      <c r="F31" s="14"/>
      <c r="G31" s="42"/>
    </row>
    <row r="32" spans="1:7">
      <c r="A32" s="30">
        <v>11</v>
      </c>
      <c r="B32" s="30" t="s">
        <v>12</v>
      </c>
      <c r="C32" s="31" t="s">
        <v>79</v>
      </c>
      <c r="D32" s="32">
        <v>59595</v>
      </c>
      <c r="E32" s="33">
        <f>(D32*0.8)-7000</f>
        <v>40676</v>
      </c>
      <c r="F32" s="30" t="s">
        <v>14</v>
      </c>
      <c r="G32" s="34">
        <f>E32*A32</f>
        <v>447436</v>
      </c>
    </row>
    <row r="33" spans="1:7">
      <c r="A33" s="35"/>
      <c r="B33" s="35"/>
      <c r="C33" s="36" t="s">
        <v>80</v>
      </c>
      <c r="D33" s="37"/>
      <c r="E33" s="38"/>
      <c r="F33" s="35"/>
      <c r="G33" s="39"/>
    </row>
    <row r="34" ht="15" spans="1:7">
      <c r="A34" s="14"/>
      <c r="B34" s="14"/>
      <c r="C34" s="40" t="s">
        <v>81</v>
      </c>
      <c r="D34" s="13"/>
      <c r="E34" s="41"/>
      <c r="F34" s="14"/>
      <c r="G34" s="42"/>
    </row>
    <row r="35" spans="1:7">
      <c r="A35" s="30">
        <v>1</v>
      </c>
      <c r="B35" s="30" t="s">
        <v>12</v>
      </c>
      <c r="C35" s="31" t="s">
        <v>93</v>
      </c>
      <c r="D35" s="32">
        <v>42595</v>
      </c>
      <c r="E35" s="33">
        <f>(D35*0.8)-7000</f>
        <v>27076</v>
      </c>
      <c r="F35" s="30" t="s">
        <v>14</v>
      </c>
      <c r="G35" s="34">
        <f>E35*A35</f>
        <v>27076</v>
      </c>
    </row>
    <row r="36" spans="1:7">
      <c r="A36" s="35"/>
      <c r="B36" s="35"/>
      <c r="C36" s="36" t="s">
        <v>80</v>
      </c>
      <c r="D36" s="37"/>
      <c r="E36" s="38"/>
      <c r="F36" s="35"/>
      <c r="G36" s="39"/>
    </row>
    <row r="37" ht="15" spans="1:7">
      <c r="A37" s="14"/>
      <c r="B37" s="14"/>
      <c r="C37" s="40" t="s">
        <v>94</v>
      </c>
      <c r="D37" s="13"/>
      <c r="E37" s="41"/>
      <c r="F37" s="14"/>
      <c r="G37" s="42"/>
    </row>
    <row r="38" ht="15" spans="1:7">
      <c r="A38" s="64" t="s">
        <v>19</v>
      </c>
      <c r="B38" s="65"/>
      <c r="C38" s="65"/>
      <c r="D38" s="66"/>
      <c r="E38" s="67"/>
      <c r="F38" s="68" t="s">
        <v>14</v>
      </c>
      <c r="G38" s="69">
        <v>600</v>
      </c>
    </row>
    <row r="39" ht="17.25" spans="1:7">
      <c r="A39" s="51" t="s">
        <v>20</v>
      </c>
      <c r="B39" s="52"/>
      <c r="C39" s="52"/>
      <c r="D39" s="53"/>
      <c r="E39" s="54"/>
      <c r="F39" s="55" t="s">
        <v>14</v>
      </c>
      <c r="G39" s="56">
        <f>SUM(G20:G38)</f>
        <v>2463720</v>
      </c>
    </row>
    <row r="40" ht="16.5" spans="1:7">
      <c r="A40" s="71"/>
      <c r="B40" s="71"/>
      <c r="C40" s="71"/>
      <c r="D40" s="71"/>
      <c r="E40" s="71"/>
      <c r="F40" s="114"/>
      <c r="G40" s="115"/>
    </row>
    <row r="41" spans="1:1">
      <c r="A41" s="23" t="s">
        <v>21</v>
      </c>
    </row>
    <row r="42" spans="2:2">
      <c r="B42" s="23" t="s">
        <v>22</v>
      </c>
    </row>
    <row r="44" spans="1:1">
      <c r="A44" s="1" t="s">
        <v>23</v>
      </c>
    </row>
    <row r="45" spans="2:2">
      <c r="B45" s="18" t="s">
        <v>24</v>
      </c>
    </row>
    <row r="46" spans="2:2">
      <c r="B46" s="19" t="s">
        <v>25</v>
      </c>
    </row>
    <row r="47" spans="2:2">
      <c r="B47" s="19" t="s">
        <v>26</v>
      </c>
    </row>
    <row r="48" spans="2:2">
      <c r="B48" s="1" t="s">
        <v>61</v>
      </c>
    </row>
    <row r="49" spans="2:2">
      <c r="B49" s="1" t="s">
        <v>62</v>
      </c>
    </row>
    <row r="50" spans="2:2">
      <c r="B50" s="1" t="s">
        <v>63</v>
      </c>
    </row>
    <row r="52" spans="1:1">
      <c r="A52" s="23" t="s">
        <v>27</v>
      </c>
    </row>
    <row r="53" s="107" customFormat="1" spans="2:2">
      <c r="B53" s="1" t="s">
        <v>28</v>
      </c>
    </row>
    <row r="54" s="107" customFormat="1" spans="2:2">
      <c r="B54" s="1" t="s">
        <v>68</v>
      </c>
    </row>
    <row r="56" spans="1:1">
      <c r="A56" s="23" t="s">
        <v>29</v>
      </c>
    </row>
    <row r="57" spans="2:2">
      <c r="B57" s="23" t="s">
        <v>30</v>
      </c>
    </row>
    <row r="59" spans="2:2">
      <c r="B59" s="23" t="s">
        <v>31</v>
      </c>
    </row>
    <row r="61" spans="2:2">
      <c r="B61" s="23" t="s">
        <v>32</v>
      </c>
    </row>
    <row r="62" spans="2:2">
      <c r="B62" s="73"/>
    </row>
    <row r="63" spans="3:3">
      <c r="C63" s="140" t="s">
        <v>222</v>
      </c>
    </row>
    <row r="66" spans="1:1">
      <c r="A66" s="23" t="s">
        <v>33</v>
      </c>
    </row>
    <row r="69" spans="1:1">
      <c r="A69" s="23" t="s">
        <v>34</v>
      </c>
    </row>
    <row r="70" spans="1:1">
      <c r="A70" s="23" t="s">
        <v>35</v>
      </c>
    </row>
    <row r="73" spans="1:4">
      <c r="A73" s="23" t="s">
        <v>36</v>
      </c>
      <c r="D73" s="23" t="s">
        <v>37</v>
      </c>
    </row>
    <row r="76" spans="1:4">
      <c r="A76" s="23" t="s">
        <v>38</v>
      </c>
      <c r="D76" s="23" t="s">
        <v>39</v>
      </c>
    </row>
    <row r="77" spans="1:4">
      <c r="A77" s="23" t="s">
        <v>40</v>
      </c>
      <c r="D77" s="23" t="s">
        <v>41</v>
      </c>
    </row>
    <row r="81" spans="1:5">
      <c r="A81" s="1" t="s">
        <v>225</v>
      </c>
      <c r="D81" s="23" t="s">
        <v>43</v>
      </c>
      <c r="E81" s="23" t="s">
        <v>44</v>
      </c>
    </row>
    <row r="82" spans="1:5">
      <c r="A82" s="1" t="s">
        <v>226</v>
      </c>
      <c r="E82" s="23" t="s">
        <v>46</v>
      </c>
    </row>
  </sheetData>
  <mergeCells count="39">
    <mergeCell ref="A4:B4"/>
    <mergeCell ref="A38:E38"/>
    <mergeCell ref="A39:E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A7" sqref="A7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1" t="s">
        <v>227</v>
      </c>
      <c r="B7" s="25"/>
    </row>
    <row r="8" spans="1:2">
      <c r="A8" s="1" t="s">
        <v>228</v>
      </c>
      <c r="B8" s="25"/>
    </row>
    <row r="9" spans="1:1">
      <c r="A9" s="1" t="s">
        <v>229</v>
      </c>
    </row>
    <row r="10" spans="1:1">
      <c r="A10" s="1" t="s">
        <v>230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5</v>
      </c>
    </row>
    <row r="19" s="2" customFormat="1" ht="15" spans="3:3">
      <c r="C19" s="24"/>
    </row>
    <row r="20" s="2" customFormat="1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="2" customFormat="1" spans="1:7">
      <c r="A21" s="30">
        <v>1</v>
      </c>
      <c r="B21" s="30" t="s">
        <v>12</v>
      </c>
      <c r="C21" s="76" t="s">
        <v>231</v>
      </c>
      <c r="D21" s="77">
        <v>22495</v>
      </c>
      <c r="E21" s="33">
        <f>(D21*0.76)-600</f>
        <v>16496.2</v>
      </c>
      <c r="F21" s="30" t="s">
        <v>14</v>
      </c>
      <c r="G21" s="78">
        <f>E21*A21</f>
        <v>16496.2</v>
      </c>
    </row>
    <row r="22" s="2" customFormat="1" spans="1:7">
      <c r="A22" s="35"/>
      <c r="B22" s="35"/>
      <c r="C22" s="80" t="s">
        <v>205</v>
      </c>
      <c r="D22" s="81"/>
      <c r="E22" s="38"/>
      <c r="F22" s="35"/>
      <c r="G22" s="82"/>
    </row>
    <row r="23" s="2" customFormat="1" spans="1:7">
      <c r="A23" s="35"/>
      <c r="B23" s="35"/>
      <c r="C23" s="80" t="s">
        <v>232</v>
      </c>
      <c r="D23" s="81"/>
      <c r="E23" s="38"/>
      <c r="F23" s="35"/>
      <c r="G23" s="82"/>
    </row>
    <row r="24" s="2" customFormat="1" ht="15" spans="1:7">
      <c r="A24" s="14"/>
      <c r="B24" s="14"/>
      <c r="C24" s="84" t="s">
        <v>207</v>
      </c>
      <c r="D24" s="85"/>
      <c r="E24" s="41"/>
      <c r="F24" s="14"/>
      <c r="G24" s="86"/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20</v>
      </c>
      <c r="B26" s="52"/>
      <c r="C26" s="52"/>
      <c r="D26" s="53"/>
      <c r="E26" s="54"/>
      <c r="F26" s="55" t="s">
        <v>14</v>
      </c>
      <c r="G26" s="56">
        <f>SUM(G21:G25)</f>
        <v>17096.2</v>
      </c>
    </row>
    <row r="27" s="2" customFormat="1" ht="16.5" spans="1:7">
      <c r="A27" s="48"/>
      <c r="B27" s="48"/>
      <c r="C27" s="48"/>
      <c r="D27" s="48"/>
      <c r="E27" s="48"/>
      <c r="F27" s="87"/>
      <c r="G27" s="50"/>
    </row>
    <row r="28" spans="1:1">
      <c r="A28" s="1" t="s">
        <v>21</v>
      </c>
    </row>
    <row r="29" spans="2:2">
      <c r="B29" s="1" t="s">
        <v>22</v>
      </c>
    </row>
    <row r="31" s="1" customFormat="1" spans="1:1">
      <c r="A31" s="1" t="s">
        <v>23</v>
      </c>
    </row>
    <row r="32" s="1" customFormat="1" spans="2:2">
      <c r="B32" s="1" t="s">
        <v>126</v>
      </c>
    </row>
    <row r="34" spans="1:1">
      <c r="A34" s="1" t="s">
        <v>27</v>
      </c>
    </row>
    <row r="35" spans="2:2">
      <c r="B35" s="1" t="s">
        <v>127</v>
      </c>
    </row>
    <row r="37" spans="1:1">
      <c r="A37" s="1" t="s">
        <v>233</v>
      </c>
    </row>
    <row r="38" spans="2:2">
      <c r="B38" s="1" t="s">
        <v>30</v>
      </c>
    </row>
    <row r="39" s="2" customFormat="1" spans="2:2">
      <c r="B39" s="139"/>
    </row>
    <row r="40" spans="2:2">
      <c r="B40" s="1" t="s">
        <v>31</v>
      </c>
    </row>
    <row r="42" spans="2:2">
      <c r="B42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5" spans="1:5">
      <c r="A65" s="1" t="s">
        <v>234</v>
      </c>
      <c r="D65" s="1" t="s">
        <v>43</v>
      </c>
      <c r="E65" s="1" t="s">
        <v>44</v>
      </c>
    </row>
    <row r="66" spans="1:5">
      <c r="A66" s="1" t="s">
        <v>235</v>
      </c>
      <c r="E66" s="1" t="s">
        <v>46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786805555555556" bottom="0.629861111111111" header="0.5" footer="0.196527777777778"/>
  <pageSetup paperSize="1" scale="74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236</v>
      </c>
      <c r="B7" s="25"/>
    </row>
    <row r="8" spans="1:1">
      <c r="A8" s="25" t="s">
        <v>237</v>
      </c>
    </row>
    <row r="9" spans="1:1">
      <c r="A9" s="25" t="s">
        <v>238</v>
      </c>
    </row>
    <row r="10" spans="1:1">
      <c r="A10" s="10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2:2">
      <c r="B19" s="24"/>
    </row>
    <row r="20" ht="26.25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13</v>
      </c>
      <c r="D21" s="32">
        <v>113195</v>
      </c>
      <c r="E21" s="33">
        <f>(D21*0.76)-7000</f>
        <v>79028.2</v>
      </c>
      <c r="F21" s="30" t="s">
        <v>14</v>
      </c>
      <c r="G21" s="34">
        <f>E21*A21</f>
        <v>79028.2</v>
      </c>
    </row>
    <row r="22" spans="1:7">
      <c r="A22" s="35"/>
      <c r="B22" s="35"/>
      <c r="C22" s="36" t="s">
        <v>15</v>
      </c>
      <c r="D22" s="37"/>
      <c r="E22" s="38"/>
      <c r="F22" s="35"/>
      <c r="G22" s="39"/>
    </row>
    <row r="23" ht="15" spans="1:7">
      <c r="A23" s="14"/>
      <c r="B23" s="14"/>
      <c r="C23" s="40" t="s">
        <v>16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46" t="s">
        <v>14</v>
      </c>
      <c r="G25" s="47">
        <f>SUM(G21:G24)</f>
        <v>79628.2</v>
      </c>
    </row>
    <row r="26" ht="16.5" spans="1:7">
      <c r="A26" s="48"/>
      <c r="B26" s="48"/>
      <c r="C26" s="48"/>
      <c r="D26" s="48"/>
      <c r="E26" s="48"/>
      <c r="F26" s="87"/>
      <c r="G26" s="50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8" t="s">
        <v>24</v>
      </c>
    </row>
    <row r="32" spans="2:2">
      <c r="B32" s="19" t="s">
        <v>25</v>
      </c>
    </row>
    <row r="33" spans="2:2">
      <c r="B33" s="19" t="s">
        <v>26</v>
      </c>
    </row>
    <row r="35" spans="1:1">
      <c r="A35" s="1" t="s">
        <v>27</v>
      </c>
    </row>
    <row r="36" spans="2:2">
      <c r="B36" s="1" t="s">
        <v>28</v>
      </c>
    </row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50" spans="1:1">
      <c r="A50" s="1" t="s">
        <v>33</v>
      </c>
    </row>
    <row r="53" spans="1:1">
      <c r="A53" s="1" t="s">
        <v>34</v>
      </c>
    </row>
    <row r="54" spans="1:1">
      <c r="A54" s="1" t="s">
        <v>35</v>
      </c>
    </row>
    <row r="57" spans="1:4">
      <c r="A57" s="1" t="s">
        <v>239</v>
      </c>
      <c r="D57" s="1" t="s">
        <v>37</v>
      </c>
    </row>
    <row r="60" spans="1:4">
      <c r="A60" s="1" t="s">
        <v>38</v>
      </c>
      <c r="D60" s="1" t="s">
        <v>39</v>
      </c>
    </row>
    <row r="61" spans="1:4">
      <c r="A61" s="1" t="s">
        <v>40</v>
      </c>
      <c r="D61" s="1" t="s">
        <v>41</v>
      </c>
    </row>
    <row r="66" spans="1:5">
      <c r="A66" s="1" t="s">
        <v>240</v>
      </c>
      <c r="D66" s="1" t="s">
        <v>43</v>
      </c>
      <c r="E66" s="1" t="s">
        <v>44</v>
      </c>
    </row>
    <row r="67" spans="1:5">
      <c r="A67" s="1" t="s">
        <v>45</v>
      </c>
      <c r="E67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236</v>
      </c>
      <c r="B7" s="25"/>
    </row>
    <row r="8" spans="1:1">
      <c r="A8" s="25" t="s">
        <v>237</v>
      </c>
    </row>
    <row r="9" spans="1:1">
      <c r="A9" s="25" t="s">
        <v>238</v>
      </c>
    </row>
    <row r="10" spans="1:1">
      <c r="A10" s="10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2:2">
      <c r="B19" s="24"/>
    </row>
    <row r="20" ht="26.25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184</v>
      </c>
      <c r="D21" s="32">
        <v>32995</v>
      </c>
      <c r="E21" s="33">
        <f>(D21*0.76)-4000</f>
        <v>21076.2</v>
      </c>
      <c r="F21" s="30" t="s">
        <v>14</v>
      </c>
      <c r="G21" s="34">
        <f>E21*A21</f>
        <v>21076.2</v>
      </c>
    </row>
    <row r="22" spans="1:7">
      <c r="A22" s="35"/>
      <c r="B22" s="35"/>
      <c r="C22" s="36" t="s">
        <v>59</v>
      </c>
      <c r="D22" s="37"/>
      <c r="E22" s="38"/>
      <c r="F22" s="35"/>
      <c r="G22" s="39"/>
    </row>
    <row r="23" ht="15" spans="1:7">
      <c r="A23" s="14"/>
      <c r="B23" s="14"/>
      <c r="C23" s="40" t="s">
        <v>185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46" t="s">
        <v>14</v>
      </c>
      <c r="G25" s="47">
        <f>SUM(G21:G24)</f>
        <v>21676.2</v>
      </c>
    </row>
    <row r="26" ht="16.5" spans="1:7">
      <c r="A26" s="48"/>
      <c r="B26" s="48"/>
      <c r="C26" s="48"/>
      <c r="D26" s="48"/>
      <c r="E26" s="48"/>
      <c r="F26" s="87"/>
      <c r="G26" s="50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" t="s">
        <v>61</v>
      </c>
    </row>
    <row r="32" spans="2:2">
      <c r="B32" s="1" t="s">
        <v>172</v>
      </c>
    </row>
    <row r="33" spans="2:2">
      <c r="B33" s="138" t="s">
        <v>63</v>
      </c>
    </row>
    <row r="35" spans="1:1">
      <c r="A35" s="1" t="s">
        <v>27</v>
      </c>
    </row>
    <row r="36" spans="2:2">
      <c r="B36" s="1" t="s">
        <v>68</v>
      </c>
    </row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50" spans="1:1">
      <c r="A50" s="1" t="s">
        <v>33</v>
      </c>
    </row>
    <row r="53" spans="1:1">
      <c r="A53" s="1" t="s">
        <v>34</v>
      </c>
    </row>
    <row r="54" spans="1:1">
      <c r="A54" s="1" t="s">
        <v>35</v>
      </c>
    </row>
    <row r="57" spans="1:4">
      <c r="A57" s="1" t="s">
        <v>239</v>
      </c>
      <c r="D57" s="1" t="s">
        <v>37</v>
      </c>
    </row>
    <row r="60" spans="1:4">
      <c r="A60" s="1" t="s">
        <v>38</v>
      </c>
      <c r="D60" s="1" t="s">
        <v>39</v>
      </c>
    </row>
    <row r="61" spans="1:4">
      <c r="A61" s="1" t="s">
        <v>40</v>
      </c>
      <c r="D61" s="1" t="s">
        <v>41</v>
      </c>
    </row>
    <row r="66" spans="1:5">
      <c r="A66" s="1" t="s">
        <v>241</v>
      </c>
      <c r="D66" s="1" t="s">
        <v>43</v>
      </c>
      <c r="E66" s="1" t="s">
        <v>44</v>
      </c>
    </row>
    <row r="67" spans="1:5">
      <c r="A67" s="1" t="s">
        <v>71</v>
      </c>
      <c r="E67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topLeftCell="A19" workbookViewId="0">
      <selection activeCell="C11" sqref="C11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45719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72</v>
      </c>
      <c r="B7" s="108"/>
    </row>
    <row r="8" spans="1:1">
      <c r="A8" s="23" t="s">
        <v>73</v>
      </c>
    </row>
    <row r="9" spans="1:1">
      <c r="A9" s="23" t="s">
        <v>74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31" t="s">
        <v>13</v>
      </c>
      <c r="D20" s="32">
        <v>113195</v>
      </c>
      <c r="E20" s="33">
        <f>(D20*0.76)-7000</f>
        <v>79028.2</v>
      </c>
      <c r="F20" s="30" t="s">
        <v>14</v>
      </c>
      <c r="G20" s="34">
        <f>E20*A20</f>
        <v>79028.2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16</v>
      </c>
      <c r="D22" s="13"/>
      <c r="E22" s="41"/>
      <c r="F22" s="14"/>
      <c r="G22" s="42"/>
    </row>
    <row r="23" spans="1:7">
      <c r="A23" s="30">
        <v>1</v>
      </c>
      <c r="B23" s="30" t="s">
        <v>12</v>
      </c>
      <c r="C23" s="31" t="s">
        <v>17</v>
      </c>
      <c r="D23" s="32">
        <v>165995</v>
      </c>
      <c r="E23" s="33">
        <f>(D23*0.76)</f>
        <v>126156.2</v>
      </c>
      <c r="F23" s="30" t="s">
        <v>14</v>
      </c>
      <c r="G23" s="34">
        <f>E23*A23</f>
        <v>126156.2</v>
      </c>
    </row>
    <row r="24" spans="1:7">
      <c r="A24" s="35"/>
      <c r="B24" s="35"/>
      <c r="C24" s="36" t="s">
        <v>15</v>
      </c>
      <c r="D24" s="37"/>
      <c r="E24" s="38"/>
      <c r="F24" s="35"/>
      <c r="G24" s="39"/>
    </row>
    <row r="25" ht="15" spans="1:7">
      <c r="A25" s="14"/>
      <c r="B25" s="14"/>
      <c r="C25" s="40" t="s">
        <v>18</v>
      </c>
      <c r="D25" s="13"/>
      <c r="E25" s="41"/>
      <c r="F25" s="14"/>
      <c r="G25" s="42"/>
    </row>
    <row r="26" ht="15" spans="1:7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</row>
    <row r="27" ht="17.25" spans="1:7">
      <c r="A27" s="51" t="s">
        <v>20</v>
      </c>
      <c r="B27" s="52"/>
      <c r="C27" s="52"/>
      <c r="D27" s="53"/>
      <c r="E27" s="54"/>
      <c r="F27" s="55" t="s">
        <v>14</v>
      </c>
      <c r="G27" s="56">
        <f>SUM(G20:G26)</f>
        <v>205784.4</v>
      </c>
    </row>
    <row r="28" ht="16.5" spans="1:7">
      <c r="A28" s="71"/>
      <c r="B28" s="71"/>
      <c r="C28" s="71"/>
      <c r="D28" s="71"/>
      <c r="E28" s="71"/>
      <c r="F28" s="114"/>
      <c r="G28" s="115"/>
    </row>
    <row r="29" spans="1:1">
      <c r="A29" s="23" t="s">
        <v>21</v>
      </c>
    </row>
    <row r="30" spans="2:2">
      <c r="B30" s="23" t="s">
        <v>22</v>
      </c>
    </row>
    <row r="32" spans="1:1">
      <c r="A32" s="1" t="s">
        <v>23</v>
      </c>
    </row>
    <row r="33" spans="2:2">
      <c r="B33" s="18" t="s">
        <v>24</v>
      </c>
    </row>
    <row r="34" spans="2:2">
      <c r="B34" s="19" t="s">
        <v>25</v>
      </c>
    </row>
    <row r="35" spans="2:2">
      <c r="B35" s="19" t="s">
        <v>26</v>
      </c>
    </row>
    <row r="37" spans="1:1">
      <c r="A37" s="23" t="s">
        <v>27</v>
      </c>
    </row>
    <row r="38" s="107" customFormat="1" spans="2:2">
      <c r="B38" s="1" t="s">
        <v>28</v>
      </c>
    </row>
    <row r="40" spans="1:1">
      <c r="A40" s="23" t="s">
        <v>29</v>
      </c>
    </row>
    <row r="41" spans="2:2">
      <c r="B41" s="23" t="s">
        <v>30</v>
      </c>
    </row>
    <row r="43" spans="2:2">
      <c r="B43" s="23" t="s">
        <v>31</v>
      </c>
    </row>
    <row r="45" spans="2:2">
      <c r="B45" s="23" t="s">
        <v>32</v>
      </c>
    </row>
    <row r="47" spans="2:2">
      <c r="B47" s="73"/>
    </row>
    <row r="48" spans="2:2">
      <c r="B48" s="73"/>
    </row>
    <row r="52" spans="1:1">
      <c r="A52" s="23" t="s">
        <v>33</v>
      </c>
    </row>
    <row r="55" spans="1:1">
      <c r="A55" s="23" t="s">
        <v>34</v>
      </c>
    </row>
    <row r="56" spans="1:1">
      <c r="A56" s="23" t="s">
        <v>35</v>
      </c>
    </row>
    <row r="59" spans="1:4">
      <c r="A59" s="23" t="s">
        <v>36</v>
      </c>
      <c r="D59" s="23" t="s">
        <v>37</v>
      </c>
    </row>
    <row r="62" spans="1:4">
      <c r="A62" s="23" t="s">
        <v>38</v>
      </c>
      <c r="D62" s="23" t="s">
        <v>39</v>
      </c>
    </row>
    <row r="63" spans="1:4">
      <c r="A63" s="23" t="s">
        <v>40</v>
      </c>
      <c r="D63" s="23" t="s">
        <v>41</v>
      </c>
    </row>
    <row r="69" spans="1:5">
      <c r="A69" s="1" t="s">
        <v>75</v>
      </c>
      <c r="D69" s="23" t="s">
        <v>43</v>
      </c>
      <c r="E69" s="23" t="s">
        <v>44</v>
      </c>
    </row>
    <row r="70" spans="1:5">
      <c r="A70" s="1" t="s">
        <v>45</v>
      </c>
      <c r="E70" s="23" t="s">
        <v>46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0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242</v>
      </c>
      <c r="B7" s="25"/>
    </row>
    <row r="8" spans="1:2">
      <c r="A8" s="25" t="s">
        <v>243</v>
      </c>
      <c r="B8" s="25"/>
    </row>
    <row r="9" spans="1:2">
      <c r="A9" s="25" t="s">
        <v>244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106</v>
      </c>
      <c r="D20" s="32">
        <v>68995</v>
      </c>
      <c r="E20" s="33">
        <f>(D20*0.76)-7000</f>
        <v>45436.2</v>
      </c>
      <c r="F20" s="30" t="s">
        <v>14</v>
      </c>
      <c r="G20" s="34">
        <f>E20*A20</f>
        <v>45436.2</v>
      </c>
    </row>
    <row r="21" spans="1:7">
      <c r="A21" s="35"/>
      <c r="B21" s="35"/>
      <c r="C21" s="36" t="s">
        <v>80</v>
      </c>
      <c r="D21" s="37"/>
      <c r="E21" s="38"/>
      <c r="F21" s="35"/>
      <c r="G21" s="39"/>
    </row>
    <row r="22" ht="15" spans="1:7">
      <c r="A22" s="14"/>
      <c r="B22" s="14"/>
      <c r="C22" s="40" t="s">
        <v>107</v>
      </c>
      <c r="D22" s="13"/>
      <c r="E22" s="41"/>
      <c r="F22" s="14"/>
      <c r="G22" s="42"/>
    </row>
    <row r="23" customFormat="1" ht="15" spans="1:7">
      <c r="A23" s="30">
        <v>2</v>
      </c>
      <c r="B23" s="30" t="s">
        <v>12</v>
      </c>
      <c r="C23" s="31" t="s">
        <v>79</v>
      </c>
      <c r="D23" s="32">
        <v>59595</v>
      </c>
      <c r="E23" s="33">
        <f>(D23*0.76)-7000</f>
        <v>38292.2</v>
      </c>
      <c r="F23" s="30" t="s">
        <v>14</v>
      </c>
      <c r="G23" s="34">
        <f>E23*A23</f>
        <v>76584.4</v>
      </c>
    </row>
    <row r="24" customFormat="1" ht="15" spans="1:7">
      <c r="A24" s="35"/>
      <c r="B24" s="35"/>
      <c r="C24" s="36" t="s">
        <v>80</v>
      </c>
      <c r="D24" s="37"/>
      <c r="E24" s="38"/>
      <c r="F24" s="35"/>
      <c r="G24" s="39"/>
    </row>
    <row r="25" customFormat="1" ht="15.75" spans="1:7">
      <c r="A25" s="14"/>
      <c r="B25" s="14"/>
      <c r="C25" s="40" t="s">
        <v>81</v>
      </c>
      <c r="D25" s="13"/>
      <c r="E25" s="41"/>
      <c r="F25" s="14"/>
      <c r="G25" s="42"/>
    </row>
    <row r="26" customFormat="1" ht="15" spans="1:7">
      <c r="A26" s="88">
        <v>1</v>
      </c>
      <c r="B26" s="88" t="s">
        <v>12</v>
      </c>
      <c r="C26" s="125" t="s">
        <v>186</v>
      </c>
      <c r="D26" s="119">
        <v>46595</v>
      </c>
      <c r="E26" s="92">
        <f>(D26*0.76)-7000</f>
        <v>28412.2</v>
      </c>
      <c r="F26" s="88" t="s">
        <v>14</v>
      </c>
      <c r="G26" s="120">
        <f>E26*A26</f>
        <v>28412.2</v>
      </c>
    </row>
    <row r="27" customFormat="1" ht="15" spans="1:7">
      <c r="A27" s="94"/>
      <c r="B27" s="94"/>
      <c r="C27" s="126" t="s">
        <v>80</v>
      </c>
      <c r="D27" s="121"/>
      <c r="E27" s="98"/>
      <c r="F27" s="94"/>
      <c r="G27" s="122"/>
    </row>
    <row r="28" customFormat="1" ht="15.75" spans="1:7">
      <c r="A28" s="62"/>
      <c r="B28" s="62"/>
      <c r="C28" s="127" t="s">
        <v>187</v>
      </c>
      <c r="D28" s="61"/>
      <c r="E28" s="103"/>
      <c r="F28" s="62"/>
      <c r="G28" s="123"/>
    </row>
    <row r="29" s="23" customFormat="1" ht="17.25" spans="1:7">
      <c r="A29" s="51" t="s">
        <v>20</v>
      </c>
      <c r="B29" s="52"/>
      <c r="C29" s="52"/>
      <c r="D29" s="53"/>
      <c r="E29" s="54"/>
      <c r="F29" s="55" t="s">
        <v>14</v>
      </c>
      <c r="G29" s="56">
        <f>SUM(G20:G28)</f>
        <v>150432.8</v>
      </c>
    </row>
    <row r="30" s="23" customFormat="1" ht="15" spans="1:7">
      <c r="A30" s="57" t="s">
        <v>90</v>
      </c>
      <c r="B30" s="58"/>
      <c r="C30" s="59"/>
      <c r="D30" s="60"/>
      <c r="E30" s="61"/>
      <c r="F30" s="62" t="s">
        <v>14</v>
      </c>
      <c r="G30" s="63">
        <v>50800</v>
      </c>
    </row>
    <row r="31" s="23" customFormat="1" ht="15" spans="1:7">
      <c r="A31" s="64" t="s">
        <v>19</v>
      </c>
      <c r="B31" s="65"/>
      <c r="C31" s="65"/>
      <c r="D31" s="66"/>
      <c r="E31" s="67"/>
      <c r="F31" s="68" t="s">
        <v>14</v>
      </c>
      <c r="G31" s="69">
        <v>600</v>
      </c>
    </row>
    <row r="32" s="23" customFormat="1" ht="17.25" spans="1:7">
      <c r="A32" s="51" t="s">
        <v>91</v>
      </c>
      <c r="B32" s="52"/>
      <c r="C32" s="52"/>
      <c r="D32" s="53"/>
      <c r="E32" s="54"/>
      <c r="F32" s="135" t="s">
        <v>14</v>
      </c>
      <c r="G32" s="56">
        <f>SUM(G29:G31)</f>
        <v>201832.8</v>
      </c>
    </row>
    <row r="33" ht="16.5" spans="1:8">
      <c r="A33" s="48"/>
      <c r="B33" s="48"/>
      <c r="C33" s="48"/>
      <c r="D33" s="48"/>
      <c r="E33" s="48"/>
      <c r="F33" s="49"/>
      <c r="G33" s="50"/>
      <c r="H33" s="2"/>
    </row>
    <row r="34" spans="1:8">
      <c r="A34" s="1" t="s">
        <v>21</v>
      </c>
      <c r="H34" s="2"/>
    </row>
    <row r="35" spans="2:8">
      <c r="B35" s="1" t="s">
        <v>22</v>
      </c>
      <c r="H35" s="2"/>
    </row>
    <row r="36" spans="8:8">
      <c r="H36" s="2"/>
    </row>
    <row r="37" spans="1:1">
      <c r="A37" s="1" t="s">
        <v>27</v>
      </c>
    </row>
    <row r="38" s="2" customFormat="1" spans="2:8">
      <c r="B38" s="1" t="s">
        <v>68</v>
      </c>
      <c r="H38" s="1"/>
    </row>
    <row r="40" spans="1:1">
      <c r="A40" s="1" t="s">
        <v>29</v>
      </c>
    </row>
    <row r="41" spans="2:2">
      <c r="B41" s="1" t="s">
        <v>30</v>
      </c>
    </row>
    <row r="42" spans="2:2">
      <c r="B42" s="24" t="s">
        <v>95</v>
      </c>
    </row>
    <row r="43" spans="2:2">
      <c r="B43" s="24" t="s">
        <v>188</v>
      </c>
    </row>
    <row r="45" spans="2:2">
      <c r="B45" s="1" t="s">
        <v>31</v>
      </c>
    </row>
    <row r="47" spans="2:2">
      <c r="B47" s="1" t="s">
        <v>32</v>
      </c>
    </row>
    <row r="52" spans="1:1">
      <c r="A52" s="1" t="s">
        <v>33</v>
      </c>
    </row>
    <row r="55" spans="1:1">
      <c r="A55" s="1" t="s">
        <v>34</v>
      </c>
    </row>
    <row r="56" spans="1:1">
      <c r="A56" s="1" t="s">
        <v>35</v>
      </c>
    </row>
    <row r="59" spans="1:4">
      <c r="A59" s="1" t="s">
        <v>36</v>
      </c>
      <c r="D59" s="1" t="s">
        <v>37</v>
      </c>
    </row>
    <row r="62" spans="1:4">
      <c r="A62" s="1" t="s">
        <v>38</v>
      </c>
      <c r="D62" s="1" t="s">
        <v>39</v>
      </c>
    </row>
    <row r="63" spans="1:4">
      <c r="A63" s="1" t="s">
        <v>40</v>
      </c>
      <c r="D63" s="1" t="s">
        <v>41</v>
      </c>
    </row>
    <row r="68" spans="1:5">
      <c r="A68" s="1" t="s">
        <v>245</v>
      </c>
      <c r="D68" s="1" t="s">
        <v>43</v>
      </c>
      <c r="E68" s="1" t="s">
        <v>44</v>
      </c>
    </row>
    <row r="69" spans="1:5">
      <c r="A69" s="1" t="s">
        <v>45</v>
      </c>
      <c r="E69" s="1" t="s">
        <v>46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246</v>
      </c>
      <c r="B7" s="25"/>
    </row>
    <row r="8" spans="1:1">
      <c r="A8" s="105"/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2:3">
      <c r="B17" s="24"/>
      <c r="C17" s="24" t="s">
        <v>101</v>
      </c>
    </row>
    <row r="18" ht="26.25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30" t="s">
        <v>12</v>
      </c>
      <c r="C19" s="76" t="s">
        <v>247</v>
      </c>
      <c r="D19" s="32">
        <v>26195</v>
      </c>
      <c r="E19" s="33">
        <f>(D19*0.76)-1300</f>
        <v>18608.2</v>
      </c>
      <c r="F19" s="30" t="s">
        <v>14</v>
      </c>
      <c r="G19" s="34">
        <f>E19*A19</f>
        <v>18608.2</v>
      </c>
    </row>
    <row r="20" spans="1:7">
      <c r="A20" s="35"/>
      <c r="B20" s="35"/>
      <c r="C20" s="80" t="s">
        <v>122</v>
      </c>
      <c r="D20" s="37"/>
      <c r="E20" s="38"/>
      <c r="F20" s="35"/>
      <c r="G20" s="39"/>
    </row>
    <row r="21" spans="1:7">
      <c r="A21" s="35"/>
      <c r="B21" s="35"/>
      <c r="C21" s="80" t="s">
        <v>248</v>
      </c>
      <c r="D21" s="37"/>
      <c r="E21" s="38"/>
      <c r="F21" s="35"/>
      <c r="G21" s="39"/>
    </row>
    <row r="22" ht="15" spans="1:7">
      <c r="A22" s="14"/>
      <c r="B22" s="14"/>
      <c r="C22" s="84" t="s">
        <v>210</v>
      </c>
      <c r="D22" s="13"/>
      <c r="E22" s="41"/>
      <c r="F22" s="14"/>
      <c r="G22" s="42"/>
    </row>
    <row r="23" ht="15" spans="1:7">
      <c r="A23" s="4" t="s">
        <v>19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43" t="s">
        <v>20</v>
      </c>
      <c r="B24" s="106"/>
      <c r="C24" s="106"/>
      <c r="D24" s="44"/>
      <c r="E24" s="45"/>
      <c r="F24" s="46" t="s">
        <v>14</v>
      </c>
      <c r="G24" s="47">
        <f>SUM(G19:G23)</f>
        <v>19208.2</v>
      </c>
    </row>
    <row r="25" ht="16.5" spans="1:7">
      <c r="A25" s="48"/>
      <c r="B25" s="48"/>
      <c r="C25" s="48"/>
      <c r="D25" s="48"/>
      <c r="E25" s="48"/>
      <c r="F25" s="87"/>
      <c r="G25" s="50"/>
    </row>
    <row r="26" ht="15" spans="2:3">
      <c r="B26" s="24"/>
      <c r="C26" s="24" t="s">
        <v>105</v>
      </c>
    </row>
    <row r="27" ht="26.25" spans="1:7">
      <c r="A27" s="26" t="s">
        <v>6</v>
      </c>
      <c r="B27" s="26" t="s">
        <v>7</v>
      </c>
      <c r="C27" s="26" t="s">
        <v>8</v>
      </c>
      <c r="D27" s="26" t="s">
        <v>9</v>
      </c>
      <c r="E27" s="27" t="s">
        <v>10</v>
      </c>
      <c r="F27" s="28"/>
      <c r="G27" s="29" t="s">
        <v>11</v>
      </c>
    </row>
    <row r="28" spans="1:7">
      <c r="A28" s="30">
        <v>1</v>
      </c>
      <c r="B28" s="30" t="s">
        <v>12</v>
      </c>
      <c r="C28" s="76" t="s">
        <v>231</v>
      </c>
      <c r="D28" s="77">
        <v>22495</v>
      </c>
      <c r="E28" s="33">
        <f>(D28*0.76)-600</f>
        <v>16496.2</v>
      </c>
      <c r="F28" s="30" t="s">
        <v>14</v>
      </c>
      <c r="G28" s="78">
        <f>E28*A28</f>
        <v>16496.2</v>
      </c>
    </row>
    <row r="29" spans="1:7">
      <c r="A29" s="35"/>
      <c r="B29" s="35"/>
      <c r="C29" s="80" t="s">
        <v>205</v>
      </c>
      <c r="D29" s="81"/>
      <c r="E29" s="38"/>
      <c r="F29" s="35"/>
      <c r="G29" s="82"/>
    </row>
    <row r="30" spans="1:7">
      <c r="A30" s="35"/>
      <c r="B30" s="35"/>
      <c r="C30" s="80" t="s">
        <v>232</v>
      </c>
      <c r="D30" s="81"/>
      <c r="E30" s="38"/>
      <c r="F30" s="35"/>
      <c r="G30" s="82"/>
    </row>
    <row r="31" ht="15" spans="1:7">
      <c r="A31" s="14"/>
      <c r="B31" s="14"/>
      <c r="C31" s="84" t="s">
        <v>207</v>
      </c>
      <c r="D31" s="85"/>
      <c r="E31" s="41"/>
      <c r="F31" s="14"/>
      <c r="G31" s="86"/>
    </row>
    <row r="32" ht="15" spans="1:7">
      <c r="A32" s="4" t="s">
        <v>19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43" t="s">
        <v>20</v>
      </c>
      <c r="B33" s="106"/>
      <c r="C33" s="106"/>
      <c r="D33" s="44"/>
      <c r="E33" s="45"/>
      <c r="F33" s="46" t="s">
        <v>14</v>
      </c>
      <c r="G33" s="47">
        <f>SUM(G28:G32)</f>
        <v>17096.2</v>
      </c>
    </row>
    <row r="34" ht="16.5" spans="1:7">
      <c r="A34" s="48"/>
      <c r="B34" s="48"/>
      <c r="C34" s="48"/>
      <c r="D34" s="48"/>
      <c r="E34" s="48"/>
      <c r="F34" s="87"/>
      <c r="G34" s="50"/>
    </row>
    <row r="35" spans="1:1">
      <c r="A35" s="1" t="s">
        <v>21</v>
      </c>
    </row>
    <row r="36" spans="2:2">
      <c r="B36" s="1" t="s">
        <v>22</v>
      </c>
    </row>
    <row r="38" spans="1:1">
      <c r="A38" s="1" t="s">
        <v>23</v>
      </c>
    </row>
    <row r="39" spans="2:2">
      <c r="B39" s="1" t="s">
        <v>126</v>
      </c>
    </row>
    <row r="41" spans="1:1">
      <c r="A41" s="1" t="s">
        <v>27</v>
      </c>
    </row>
    <row r="42" spans="2:2">
      <c r="B42" s="1" t="s">
        <v>127</v>
      </c>
    </row>
    <row r="44" spans="1:1">
      <c r="A44" s="1" t="s">
        <v>29</v>
      </c>
    </row>
    <row r="45" spans="2:2">
      <c r="B45" s="1" t="s">
        <v>30</v>
      </c>
    </row>
    <row r="47" spans="2:2">
      <c r="B47" s="1" t="s">
        <v>31</v>
      </c>
    </row>
    <row r="49" spans="2:2">
      <c r="B49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239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1" spans="1:5">
      <c r="A71" s="1" t="s">
        <v>249</v>
      </c>
      <c r="D71" s="1" t="s">
        <v>43</v>
      </c>
      <c r="E71" s="1" t="s">
        <v>44</v>
      </c>
    </row>
    <row r="72" spans="1:5">
      <c r="A72" s="1" t="s">
        <v>250</v>
      </c>
      <c r="E72" s="1" t="s">
        <v>46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5">
        <v>45723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236</v>
      </c>
      <c r="B7" s="25"/>
    </row>
    <row r="8" spans="1:1">
      <c r="A8" s="25" t="s">
        <v>237</v>
      </c>
    </row>
    <row r="9" spans="1:1">
      <c r="A9" s="25" t="s">
        <v>238</v>
      </c>
    </row>
    <row r="10" spans="1:1">
      <c r="A10" s="10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2:2">
      <c r="B19" s="24"/>
    </row>
    <row r="20" ht="26.25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251</v>
      </c>
      <c r="D21" s="32">
        <v>80495</v>
      </c>
      <c r="E21" s="33">
        <f>(D21*0.76)-2500</f>
        <v>58676.2</v>
      </c>
      <c r="F21" s="30" t="s">
        <v>14</v>
      </c>
      <c r="G21" s="34">
        <f>E21*A21</f>
        <v>58676.2</v>
      </c>
    </row>
    <row r="22" spans="1:7">
      <c r="A22" s="35"/>
      <c r="B22" s="35"/>
      <c r="C22" s="36" t="s">
        <v>15</v>
      </c>
      <c r="D22" s="37"/>
      <c r="E22" s="38"/>
      <c r="F22" s="35"/>
      <c r="G22" s="39"/>
    </row>
    <row r="23" ht="15" spans="1:7">
      <c r="A23" s="14"/>
      <c r="B23" s="14"/>
      <c r="C23" s="40" t="s">
        <v>252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46" t="s">
        <v>14</v>
      </c>
      <c r="G25" s="47">
        <f>SUM(G21:G24)</f>
        <v>59276.2</v>
      </c>
    </row>
    <row r="26" ht="16.5" spans="1:7">
      <c r="A26" s="48"/>
      <c r="B26" s="48"/>
      <c r="C26" s="48"/>
      <c r="D26" s="48"/>
      <c r="E26" s="48"/>
      <c r="F26" s="87"/>
      <c r="G26" s="50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8" t="s">
        <v>24</v>
      </c>
    </row>
    <row r="32" spans="2:2">
      <c r="B32" s="19" t="s">
        <v>25</v>
      </c>
    </row>
    <row r="33" spans="2:2">
      <c r="B33" s="19" t="s">
        <v>26</v>
      </c>
    </row>
    <row r="35" spans="1:1">
      <c r="A35" s="1" t="s">
        <v>27</v>
      </c>
    </row>
    <row r="36" spans="2:2">
      <c r="B36" s="1" t="s">
        <v>28</v>
      </c>
    </row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50" spans="1:1">
      <c r="A50" s="1" t="s">
        <v>33</v>
      </c>
    </row>
    <row r="53" spans="1:1">
      <c r="A53" s="1" t="s">
        <v>34</v>
      </c>
    </row>
    <row r="54" spans="1:1">
      <c r="A54" s="1" t="s">
        <v>35</v>
      </c>
    </row>
    <row r="57" spans="1:4">
      <c r="A57" s="1" t="s">
        <v>239</v>
      </c>
      <c r="D57" s="1" t="s">
        <v>37</v>
      </c>
    </row>
    <row r="60" spans="1:4">
      <c r="A60" s="1" t="s">
        <v>38</v>
      </c>
      <c r="D60" s="1" t="s">
        <v>39</v>
      </c>
    </row>
    <row r="61" spans="1:4">
      <c r="A61" s="1" t="s">
        <v>40</v>
      </c>
      <c r="D61" s="1" t="s">
        <v>41</v>
      </c>
    </row>
    <row r="66" spans="1:5">
      <c r="A66" s="1" t="s">
        <v>253</v>
      </c>
      <c r="D66" s="1" t="s">
        <v>43</v>
      </c>
      <c r="E66" s="1" t="s">
        <v>44</v>
      </c>
    </row>
    <row r="67" spans="1:5">
      <c r="A67" s="1" t="s">
        <v>254</v>
      </c>
      <c r="E67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5">
        <v>45726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255</v>
      </c>
      <c r="B7" s="25"/>
    </row>
    <row r="8" spans="1:1">
      <c r="A8" s="1" t="s">
        <v>256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/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2</v>
      </c>
      <c r="B19" s="30" t="s">
        <v>12</v>
      </c>
      <c r="C19" s="31" t="s">
        <v>58</v>
      </c>
      <c r="D19" s="32">
        <v>41995</v>
      </c>
      <c r="E19" s="33">
        <f>(D19*0.76)-4000</f>
        <v>27916.2</v>
      </c>
      <c r="F19" s="30" t="s">
        <v>14</v>
      </c>
      <c r="G19" s="34">
        <f>E19*A19</f>
        <v>55832.4</v>
      </c>
    </row>
    <row r="20" spans="1:7">
      <c r="A20" s="35"/>
      <c r="B20" s="35"/>
      <c r="C20" s="36" t="s">
        <v>59</v>
      </c>
      <c r="D20" s="37"/>
      <c r="E20" s="38"/>
      <c r="F20" s="35"/>
      <c r="G20" s="39"/>
    </row>
    <row r="21" ht="15" spans="1:7">
      <c r="A21" s="14"/>
      <c r="B21" s="14"/>
      <c r="C21" s="40" t="s">
        <v>60</v>
      </c>
      <c r="D21" s="13"/>
      <c r="E21" s="41"/>
      <c r="F21" s="14"/>
      <c r="G21" s="42"/>
    </row>
    <row r="22" spans="1:7">
      <c r="A22" s="30">
        <v>1</v>
      </c>
      <c r="B22" s="30" t="s">
        <v>12</v>
      </c>
      <c r="C22" s="76" t="s">
        <v>257</v>
      </c>
      <c r="D22" s="32">
        <v>43595</v>
      </c>
      <c r="E22" s="33">
        <f>(D22*0.76)-1800</f>
        <v>31332.2</v>
      </c>
      <c r="F22" s="30" t="s">
        <v>14</v>
      </c>
      <c r="G22" s="34">
        <f>E22*A22</f>
        <v>31332.2</v>
      </c>
    </row>
    <row r="23" spans="1:7">
      <c r="A23" s="35"/>
      <c r="B23" s="35"/>
      <c r="C23" s="80" t="s">
        <v>122</v>
      </c>
      <c r="D23" s="37"/>
      <c r="E23" s="38"/>
      <c r="F23" s="35"/>
      <c r="G23" s="39"/>
    </row>
    <row r="24" spans="1:7">
      <c r="A24" s="35"/>
      <c r="B24" s="35"/>
      <c r="C24" s="80" t="s">
        <v>258</v>
      </c>
      <c r="D24" s="37"/>
      <c r="E24" s="38"/>
      <c r="F24" s="35"/>
      <c r="G24" s="39"/>
    </row>
    <row r="25" ht="15" spans="1:7">
      <c r="A25" s="14"/>
      <c r="B25" s="14"/>
      <c r="C25" s="84" t="s">
        <v>259</v>
      </c>
      <c r="D25" s="13"/>
      <c r="E25" s="41"/>
      <c r="F25" s="14"/>
      <c r="G25" s="42"/>
    </row>
    <row r="26" spans="1:7">
      <c r="A26" s="30">
        <v>2</v>
      </c>
      <c r="B26" s="30" t="s">
        <v>12</v>
      </c>
      <c r="C26" s="31" t="s">
        <v>13</v>
      </c>
      <c r="D26" s="32">
        <v>113195</v>
      </c>
      <c r="E26" s="33">
        <f>(D26*0.76)-7000</f>
        <v>79028.2</v>
      </c>
      <c r="F26" s="30" t="s">
        <v>14</v>
      </c>
      <c r="G26" s="34">
        <f>E26*A26</f>
        <v>158056.4</v>
      </c>
    </row>
    <row r="27" spans="1:7">
      <c r="A27" s="35"/>
      <c r="B27" s="35"/>
      <c r="C27" s="36" t="s">
        <v>15</v>
      </c>
      <c r="D27" s="37"/>
      <c r="E27" s="38"/>
      <c r="F27" s="35"/>
      <c r="G27" s="39"/>
    </row>
    <row r="28" ht="15" spans="1:7">
      <c r="A28" s="14"/>
      <c r="B28" s="14"/>
      <c r="C28" s="40" t="s">
        <v>16</v>
      </c>
      <c r="D28" s="13"/>
      <c r="E28" s="41"/>
      <c r="F28" s="14"/>
      <c r="G28" s="42"/>
    </row>
    <row r="29" spans="1:7">
      <c r="A29" s="30">
        <v>1</v>
      </c>
      <c r="B29" s="30" t="s">
        <v>12</v>
      </c>
      <c r="C29" s="31" t="s">
        <v>17</v>
      </c>
      <c r="D29" s="32">
        <v>165995</v>
      </c>
      <c r="E29" s="33">
        <f>(D29*0.76)</f>
        <v>126156.2</v>
      </c>
      <c r="F29" s="30" t="s">
        <v>14</v>
      </c>
      <c r="G29" s="34">
        <f>E29*A29</f>
        <v>126156.2</v>
      </c>
    </row>
    <row r="30" spans="1:7">
      <c r="A30" s="35"/>
      <c r="B30" s="35"/>
      <c r="C30" s="36" t="s">
        <v>15</v>
      </c>
      <c r="D30" s="37"/>
      <c r="E30" s="38"/>
      <c r="F30" s="35"/>
      <c r="G30" s="39"/>
    </row>
    <row r="31" ht="15" spans="1:7">
      <c r="A31" s="14"/>
      <c r="B31" s="14"/>
      <c r="C31" s="40" t="s">
        <v>18</v>
      </c>
      <c r="D31" s="13"/>
      <c r="E31" s="41"/>
      <c r="F31" s="14"/>
      <c r="G31" s="42"/>
    </row>
    <row r="32" spans="1:7">
      <c r="A32" s="30">
        <v>13</v>
      </c>
      <c r="B32" s="30" t="s">
        <v>12</v>
      </c>
      <c r="C32" s="31" t="s">
        <v>116</v>
      </c>
      <c r="D32" s="32">
        <v>76595</v>
      </c>
      <c r="E32" s="33">
        <f>(D32*0.76)-7000</f>
        <v>51212.2</v>
      </c>
      <c r="F32" s="30" t="s">
        <v>14</v>
      </c>
      <c r="G32" s="34">
        <f>E32*A32</f>
        <v>665758.6</v>
      </c>
    </row>
    <row r="33" spans="1:7">
      <c r="A33" s="35"/>
      <c r="B33" s="35"/>
      <c r="C33" s="36" t="s">
        <v>80</v>
      </c>
      <c r="D33" s="37"/>
      <c r="E33" s="38"/>
      <c r="F33" s="35"/>
      <c r="G33" s="39"/>
    </row>
    <row r="34" ht="15" spans="1:7">
      <c r="A34" s="14"/>
      <c r="B34" s="14"/>
      <c r="C34" s="40" t="s">
        <v>117</v>
      </c>
      <c r="D34" s="13"/>
      <c r="E34" s="41"/>
      <c r="F34" s="14"/>
      <c r="G34" s="42"/>
    </row>
    <row r="35" ht="17.25" spans="1:7">
      <c r="A35" s="43" t="s">
        <v>20</v>
      </c>
      <c r="B35" s="106"/>
      <c r="C35" s="106"/>
      <c r="D35" s="44"/>
      <c r="E35" s="45"/>
      <c r="F35" s="70" t="s">
        <v>14</v>
      </c>
      <c r="G35" s="47">
        <f>SUM(G19:G34)</f>
        <v>1037135.8</v>
      </c>
    </row>
    <row r="36" spans="1:7">
      <c r="A36" s="116"/>
      <c r="B36" s="116"/>
      <c r="C36" s="116"/>
      <c r="D36" s="116"/>
      <c r="E36" s="116"/>
      <c r="F36" s="137"/>
      <c r="G36" s="118"/>
    </row>
    <row r="37" spans="1:1">
      <c r="A37" s="1" t="s">
        <v>21</v>
      </c>
    </row>
    <row r="38" spans="2:2">
      <c r="B38" s="1" t="s">
        <v>22</v>
      </c>
    </row>
    <row r="40" spans="1:1">
      <c r="A40" s="1" t="s">
        <v>27</v>
      </c>
    </row>
    <row r="41" spans="2:2">
      <c r="B41" s="1" t="s">
        <v>68</v>
      </c>
    </row>
    <row r="42" spans="2:2">
      <c r="B42" s="1" t="s">
        <v>127</v>
      </c>
    </row>
    <row r="43" spans="2:2">
      <c r="B43" s="1" t="s">
        <v>28</v>
      </c>
    </row>
    <row r="45" spans="1:1">
      <c r="A45" s="1" t="s">
        <v>23</v>
      </c>
    </row>
    <row r="46" spans="2:2">
      <c r="B46" s="1" t="s">
        <v>61</v>
      </c>
    </row>
    <row r="47" spans="2:2">
      <c r="B47" s="1" t="s">
        <v>172</v>
      </c>
    </row>
    <row r="48" spans="2:2">
      <c r="B48" s="138" t="s">
        <v>63</v>
      </c>
    </row>
    <row r="49" spans="2:2">
      <c r="B49" s="1" t="s">
        <v>126</v>
      </c>
    </row>
    <row r="50" spans="2:2">
      <c r="B50" s="18" t="s">
        <v>24</v>
      </c>
    </row>
    <row r="51" spans="2:2">
      <c r="B51" s="19" t="s">
        <v>25</v>
      </c>
    </row>
    <row r="52" spans="2:2">
      <c r="B52" s="19" t="s">
        <v>26</v>
      </c>
    </row>
    <row r="53" spans="2:2">
      <c r="B53" s="2"/>
    </row>
    <row r="54" spans="1:1">
      <c r="A54" s="1" t="s">
        <v>29</v>
      </c>
    </row>
    <row r="55" spans="2:2">
      <c r="B55" s="1" t="s">
        <v>30</v>
      </c>
    </row>
    <row r="57" spans="2:2">
      <c r="B57" s="1" t="s">
        <v>31</v>
      </c>
    </row>
    <row r="59" spans="2:2">
      <c r="B59" s="1" t="s">
        <v>32</v>
      </c>
    </row>
    <row r="63" spans="1:1">
      <c r="A63" s="1" t="s">
        <v>33</v>
      </c>
    </row>
    <row r="66" spans="1:1">
      <c r="A66" s="1" t="s">
        <v>34</v>
      </c>
    </row>
    <row r="67" spans="1:1">
      <c r="A67" s="1" t="s">
        <v>35</v>
      </c>
    </row>
    <row r="70" spans="1:4">
      <c r="A70" s="1" t="s">
        <v>36</v>
      </c>
      <c r="D70" s="1" t="s">
        <v>37</v>
      </c>
    </row>
    <row r="73" spans="1:4">
      <c r="A73" s="1" t="s">
        <v>38</v>
      </c>
      <c r="D73" s="1" t="s">
        <v>39</v>
      </c>
    </row>
    <row r="74" spans="1:4">
      <c r="A74" s="1" t="s">
        <v>40</v>
      </c>
      <c r="D74" s="1" t="s">
        <v>41</v>
      </c>
    </row>
    <row r="79" spans="1:5">
      <c r="A79" s="1" t="s">
        <v>260</v>
      </c>
      <c r="D79" s="1" t="s">
        <v>43</v>
      </c>
      <c r="E79" s="1" t="s">
        <v>44</v>
      </c>
    </row>
    <row r="80" spans="1:5">
      <c r="A80" s="1" t="s">
        <v>261</v>
      </c>
      <c r="E80" s="1" t="s">
        <v>46</v>
      </c>
    </row>
  </sheetData>
  <mergeCells count="32">
    <mergeCell ref="A4:B4"/>
    <mergeCell ref="A35:E35"/>
    <mergeCell ref="A19:A21"/>
    <mergeCell ref="A22:A25"/>
    <mergeCell ref="A26:A28"/>
    <mergeCell ref="A29:A31"/>
    <mergeCell ref="A32:A34"/>
    <mergeCell ref="B19:B21"/>
    <mergeCell ref="B22:B25"/>
    <mergeCell ref="B26:B28"/>
    <mergeCell ref="B29:B31"/>
    <mergeCell ref="B32:B34"/>
    <mergeCell ref="D19:D21"/>
    <mergeCell ref="D22:D25"/>
    <mergeCell ref="D26:D28"/>
    <mergeCell ref="D29:D31"/>
    <mergeCell ref="D32:D34"/>
    <mergeCell ref="E19:E21"/>
    <mergeCell ref="E22:E25"/>
    <mergeCell ref="E26:E28"/>
    <mergeCell ref="E29:E31"/>
    <mergeCell ref="E32:E34"/>
    <mergeCell ref="F19:F21"/>
    <mergeCell ref="F22:F25"/>
    <mergeCell ref="F26:F28"/>
    <mergeCell ref="F29:F31"/>
    <mergeCell ref="F32:F34"/>
    <mergeCell ref="G19:G21"/>
    <mergeCell ref="G22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45726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262</v>
      </c>
      <c r="B7" s="108"/>
    </row>
    <row r="8" spans="1:2">
      <c r="A8" s="108" t="s">
        <v>263</v>
      </c>
      <c r="B8" s="108"/>
    </row>
    <row r="9" spans="1:1">
      <c r="A9" s="23" t="s">
        <v>264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88">
        <v>1</v>
      </c>
      <c r="B20" s="89" t="s">
        <v>12</v>
      </c>
      <c r="C20" s="90" t="s">
        <v>265</v>
      </c>
      <c r="D20" s="91">
        <v>22495</v>
      </c>
      <c r="E20" s="92">
        <f>(D20*0.76)-1000</f>
        <v>16096.2</v>
      </c>
      <c r="F20" s="88" t="s">
        <v>14</v>
      </c>
      <c r="G20" s="93">
        <f>E20*A20</f>
        <v>16096.2</v>
      </c>
    </row>
    <row r="21" spans="1:7">
      <c r="A21" s="94"/>
      <c r="B21" s="95"/>
      <c r="C21" s="96" t="s">
        <v>195</v>
      </c>
      <c r="D21" s="97"/>
      <c r="E21" s="98"/>
      <c r="F21" s="94"/>
      <c r="G21" s="99"/>
    </row>
    <row r="22" spans="1:7">
      <c r="A22" s="94"/>
      <c r="B22" s="95"/>
      <c r="C22" s="96" t="s">
        <v>266</v>
      </c>
      <c r="D22" s="97"/>
      <c r="E22" s="98"/>
      <c r="F22" s="94"/>
      <c r="G22" s="99"/>
    </row>
    <row r="23" ht="15" spans="1:7">
      <c r="A23" s="62"/>
      <c r="B23" s="100"/>
      <c r="C23" s="101" t="s">
        <v>267</v>
      </c>
      <c r="D23" s="102"/>
      <c r="E23" s="103"/>
      <c r="F23" s="62"/>
      <c r="G23" s="104"/>
    </row>
    <row r="24" spans="1:7">
      <c r="A24" s="30">
        <v>1</v>
      </c>
      <c r="B24" s="75" t="s">
        <v>12</v>
      </c>
      <c r="C24" s="76" t="s">
        <v>268</v>
      </c>
      <c r="D24" s="77">
        <v>32995</v>
      </c>
      <c r="E24" s="33">
        <f>(D24*0.76)-1300</f>
        <v>23776.2</v>
      </c>
      <c r="F24" s="30" t="s">
        <v>14</v>
      </c>
      <c r="G24" s="78">
        <f>E24*A24</f>
        <v>23776.2</v>
      </c>
    </row>
    <row r="25" spans="1:7">
      <c r="A25" s="35"/>
      <c r="B25" s="79"/>
      <c r="C25" s="80" t="s">
        <v>122</v>
      </c>
      <c r="D25" s="81"/>
      <c r="E25" s="38"/>
      <c r="F25" s="35"/>
      <c r="G25" s="82"/>
    </row>
    <row r="26" spans="1:7">
      <c r="A26" s="35"/>
      <c r="B26" s="79"/>
      <c r="C26" s="80" t="s">
        <v>269</v>
      </c>
      <c r="D26" s="81"/>
      <c r="E26" s="38"/>
      <c r="F26" s="35"/>
      <c r="G26" s="82"/>
    </row>
    <row r="27" ht="15" spans="1:7">
      <c r="A27" s="14"/>
      <c r="B27" s="83"/>
      <c r="C27" s="84" t="s">
        <v>270</v>
      </c>
      <c r="D27" s="85"/>
      <c r="E27" s="41"/>
      <c r="F27" s="14"/>
      <c r="G27" s="86"/>
    </row>
    <row r="28" spans="1:7">
      <c r="A28" s="30">
        <v>1</v>
      </c>
      <c r="B28" s="30" t="s">
        <v>12</v>
      </c>
      <c r="C28" s="31" t="s">
        <v>106</v>
      </c>
      <c r="D28" s="32">
        <v>68995</v>
      </c>
      <c r="E28" s="33">
        <f>(D28*0.76)-7000</f>
        <v>45436.2</v>
      </c>
      <c r="F28" s="30" t="s">
        <v>14</v>
      </c>
      <c r="G28" s="34">
        <f>E28*A28</f>
        <v>45436.2</v>
      </c>
    </row>
    <row r="29" spans="1:7">
      <c r="A29" s="35"/>
      <c r="B29" s="35"/>
      <c r="C29" s="36" t="s">
        <v>80</v>
      </c>
      <c r="D29" s="37"/>
      <c r="E29" s="38"/>
      <c r="F29" s="35"/>
      <c r="G29" s="39"/>
    </row>
    <row r="30" ht="15" spans="1:7">
      <c r="A30" s="14"/>
      <c r="B30" s="14"/>
      <c r="C30" s="40" t="s">
        <v>107</v>
      </c>
      <c r="D30" s="13"/>
      <c r="E30" s="41"/>
      <c r="F30" s="14"/>
      <c r="G30" s="42"/>
    </row>
    <row r="31" spans="1:7">
      <c r="A31" s="30">
        <v>1</v>
      </c>
      <c r="B31" s="30" t="s">
        <v>12</v>
      </c>
      <c r="C31" s="31" t="s">
        <v>102</v>
      </c>
      <c r="D31" s="32">
        <v>49995</v>
      </c>
      <c r="E31" s="33">
        <f>(D31*0.76)-4000</f>
        <v>33996.2</v>
      </c>
      <c r="F31" s="30" t="s">
        <v>14</v>
      </c>
      <c r="G31" s="34">
        <f>E31*A31</f>
        <v>33996.2</v>
      </c>
    </row>
    <row r="32" spans="1:7">
      <c r="A32" s="35"/>
      <c r="B32" s="35"/>
      <c r="C32" s="36" t="s">
        <v>103</v>
      </c>
      <c r="D32" s="37"/>
      <c r="E32" s="38"/>
      <c r="F32" s="35"/>
      <c r="G32" s="39"/>
    </row>
    <row r="33" ht="15" spans="1:7">
      <c r="A33" s="14"/>
      <c r="B33" s="14"/>
      <c r="C33" s="40" t="s">
        <v>104</v>
      </c>
      <c r="D33" s="13"/>
      <c r="E33" s="41"/>
      <c r="F33" s="14"/>
      <c r="G33" s="42"/>
    </row>
    <row r="34" ht="15" spans="1:7">
      <c r="A34" s="64" t="s">
        <v>19</v>
      </c>
      <c r="B34" s="65"/>
      <c r="C34" s="65"/>
      <c r="D34" s="66"/>
      <c r="E34" s="67"/>
      <c r="F34" s="68" t="s">
        <v>14</v>
      </c>
      <c r="G34" s="69">
        <v>600</v>
      </c>
    </row>
    <row r="35" ht="17.25" spans="1:7">
      <c r="A35" s="51" t="s">
        <v>20</v>
      </c>
      <c r="B35" s="52"/>
      <c r="C35" s="52"/>
      <c r="D35" s="53"/>
      <c r="E35" s="54"/>
      <c r="F35" s="55" t="s">
        <v>14</v>
      </c>
      <c r="G35" s="56">
        <f>SUM(G20:G34)</f>
        <v>119904.8</v>
      </c>
    </row>
    <row r="36" ht="16.5" spans="1:7">
      <c r="A36" s="71"/>
      <c r="B36" s="71"/>
      <c r="C36" s="71"/>
      <c r="D36" s="71"/>
      <c r="E36" s="71"/>
      <c r="F36" s="114"/>
      <c r="G36" s="115"/>
    </row>
    <row r="37" spans="1:1">
      <c r="A37" s="23" t="s">
        <v>21</v>
      </c>
    </row>
    <row r="38" spans="2:2">
      <c r="B38" s="23" t="s">
        <v>22</v>
      </c>
    </row>
    <row r="40" spans="1:1">
      <c r="A40" s="1" t="s">
        <v>23</v>
      </c>
    </row>
    <row r="41" spans="1:2">
      <c r="A41" s="1"/>
      <c r="B41" s="1" t="s">
        <v>126</v>
      </c>
    </row>
    <row r="42" spans="2:2">
      <c r="B42" s="1" t="s">
        <v>61</v>
      </c>
    </row>
    <row r="43" spans="2:2">
      <c r="B43" s="1" t="s">
        <v>62</v>
      </c>
    </row>
    <row r="44" spans="2:2">
      <c r="B44" s="1" t="s">
        <v>63</v>
      </c>
    </row>
    <row r="46" spans="1:1">
      <c r="A46" s="23" t="s">
        <v>27</v>
      </c>
    </row>
    <row r="47" customFormat="1" ht="15" spans="1:2">
      <c r="A47" s="23"/>
      <c r="B47" s="1" t="s">
        <v>127</v>
      </c>
    </row>
    <row r="48" s="23" customFormat="1" spans="2:2">
      <c r="B48" s="1" t="s">
        <v>68</v>
      </c>
    </row>
    <row r="49" s="107" customFormat="1"/>
    <row r="50" spans="1:1">
      <c r="A50" s="23" t="s">
        <v>29</v>
      </c>
    </row>
    <row r="51" spans="2:2">
      <c r="B51" s="23" t="s">
        <v>30</v>
      </c>
    </row>
    <row r="53" spans="2:2">
      <c r="B53" s="23" t="s">
        <v>31</v>
      </c>
    </row>
    <row r="55" spans="2:2">
      <c r="B55" s="23" t="s">
        <v>32</v>
      </c>
    </row>
    <row r="61" spans="1:1">
      <c r="A61" s="23" t="s">
        <v>33</v>
      </c>
    </row>
    <row r="64" spans="1:1">
      <c r="A64" s="23" t="s">
        <v>34</v>
      </c>
    </row>
    <row r="65" spans="1:1">
      <c r="A65" s="23" t="s">
        <v>35</v>
      </c>
    </row>
    <row r="68" spans="1:4">
      <c r="A68" s="23" t="s">
        <v>36</v>
      </c>
      <c r="D68" s="23" t="s">
        <v>37</v>
      </c>
    </row>
    <row r="71" spans="1:4">
      <c r="A71" s="23" t="s">
        <v>38</v>
      </c>
      <c r="D71" s="23" t="s">
        <v>39</v>
      </c>
    </row>
    <row r="72" spans="1:4">
      <c r="A72" s="23" t="s">
        <v>40</v>
      </c>
      <c r="D72" s="23" t="s">
        <v>41</v>
      </c>
    </row>
    <row r="77" spans="1:5">
      <c r="A77" s="1" t="s">
        <v>271</v>
      </c>
      <c r="D77" s="23" t="s">
        <v>43</v>
      </c>
      <c r="E77" s="23" t="s">
        <v>44</v>
      </c>
    </row>
    <row r="78" spans="1:5">
      <c r="A78" s="23" t="s">
        <v>272</v>
      </c>
      <c r="E78" s="23" t="s">
        <v>46</v>
      </c>
    </row>
  </sheetData>
  <mergeCells count="27">
    <mergeCell ref="A4:B4"/>
    <mergeCell ref="A34:E34"/>
    <mergeCell ref="A35:E35"/>
    <mergeCell ref="A20:A23"/>
    <mergeCell ref="A24:A27"/>
    <mergeCell ref="A28:A30"/>
    <mergeCell ref="A31:A33"/>
    <mergeCell ref="B20:B23"/>
    <mergeCell ref="B24:B27"/>
    <mergeCell ref="B28:B30"/>
    <mergeCell ref="B31:B33"/>
    <mergeCell ref="D20:D23"/>
    <mergeCell ref="D24:D27"/>
    <mergeCell ref="D28:D30"/>
    <mergeCell ref="D31:D33"/>
    <mergeCell ref="E20:E23"/>
    <mergeCell ref="E24:E27"/>
    <mergeCell ref="E28:E30"/>
    <mergeCell ref="E31:E33"/>
    <mergeCell ref="F20:F23"/>
    <mergeCell ref="F24:F27"/>
    <mergeCell ref="F28:F30"/>
    <mergeCell ref="F31:F33"/>
    <mergeCell ref="G20:G23"/>
    <mergeCell ref="G24:G27"/>
    <mergeCell ref="G28:G30"/>
    <mergeCell ref="G31:G33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abSelected="1" workbookViewId="0">
      <selection activeCell="C21" sqref="C21"/>
    </sheetView>
  </sheetViews>
  <sheetFormatPr defaultColWidth="9.14285714285714" defaultRowHeight="14.25" outlineLevelCol="7"/>
  <cols>
    <col min="1" max="1" width="6.57142857142857" style="1" customWidth="1"/>
    <col min="2" max="2" width="10.4285714285714" style="1" customWidth="1"/>
    <col min="3" max="3" width="52.5714285714286" style="1" customWidth="1"/>
    <col min="4" max="4" width="11.7142857142857" style="1" customWidth="1"/>
    <col min="5" max="6" width="14.7142857142857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spans="1:2">
      <c r="A4" s="25">
        <v>45726</v>
      </c>
      <c r="B4" s="25"/>
    </row>
    <row r="5" spans="1:2">
      <c r="A5" s="25"/>
      <c r="B5" s="25"/>
    </row>
    <row r="6" spans="1:2">
      <c r="A6" s="25"/>
      <c r="B6" s="25"/>
    </row>
    <row r="7" spans="1:2">
      <c r="A7" s="1" t="s">
        <v>273</v>
      </c>
      <c r="B7" s="25"/>
    </row>
    <row r="8" spans="1:1">
      <c r="A8" s="1" t="s">
        <v>274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115</v>
      </c>
    </row>
    <row r="18" ht="15" spans="3:3">
      <c r="C18" s="24"/>
    </row>
    <row r="19" ht="25.5" customHeight="1" spans="1:8">
      <c r="A19" s="26" t="s">
        <v>6</v>
      </c>
      <c r="B19" s="26" t="s">
        <v>7</v>
      </c>
      <c r="C19" s="26" t="s">
        <v>8</v>
      </c>
      <c r="D19" s="26" t="s">
        <v>9</v>
      </c>
      <c r="E19" s="26" t="s">
        <v>275</v>
      </c>
      <c r="F19" s="27" t="s">
        <v>10</v>
      </c>
      <c r="G19" s="28"/>
      <c r="H19" s="29" t="s">
        <v>11</v>
      </c>
    </row>
    <row r="20" spans="1:8">
      <c r="A20" s="30">
        <v>1</v>
      </c>
      <c r="B20" s="30" t="s">
        <v>12</v>
      </c>
      <c r="C20" s="31" t="s">
        <v>184</v>
      </c>
      <c r="D20" s="32">
        <v>32995</v>
      </c>
      <c r="E20" s="32">
        <f>D20/1.12</f>
        <v>29459.8214285714</v>
      </c>
      <c r="F20" s="33">
        <f>(E20*0.76)-4000</f>
        <v>18389.4642857143</v>
      </c>
      <c r="G20" s="30" t="s">
        <v>14</v>
      </c>
      <c r="H20" s="34">
        <f>F20*A20</f>
        <v>18389.4642857143</v>
      </c>
    </row>
    <row r="21" spans="1:8">
      <c r="A21" s="35"/>
      <c r="B21" s="35"/>
      <c r="C21" s="36" t="s">
        <v>59</v>
      </c>
      <c r="D21" s="37"/>
      <c r="E21" s="37"/>
      <c r="F21" s="38"/>
      <c r="G21" s="35"/>
      <c r="H21" s="39"/>
    </row>
    <row r="22" ht="15" spans="1:8">
      <c r="A22" s="14"/>
      <c r="B22" s="14"/>
      <c r="C22" s="40" t="s">
        <v>185</v>
      </c>
      <c r="D22" s="13"/>
      <c r="E22" s="13"/>
      <c r="F22" s="41"/>
      <c r="G22" s="14"/>
      <c r="H22" s="42"/>
    </row>
    <row r="23" ht="17.25" spans="1:8">
      <c r="A23" s="43" t="s">
        <v>20</v>
      </c>
      <c r="B23" s="106"/>
      <c r="C23" s="106"/>
      <c r="D23" s="44"/>
      <c r="E23" s="44"/>
      <c r="F23" s="45"/>
      <c r="G23" s="70" t="s">
        <v>14</v>
      </c>
      <c r="H23" s="47">
        <f>SUM(H20:H22)</f>
        <v>18389.4642857143</v>
      </c>
    </row>
    <row r="24" s="2" customFormat="1" ht="16.5" spans="1:8">
      <c r="A24" s="48"/>
      <c r="B24" s="48"/>
      <c r="C24" s="48"/>
      <c r="D24" s="48"/>
      <c r="E24" s="48"/>
      <c r="F24" s="48"/>
      <c r="G24" s="87"/>
      <c r="H24" s="50"/>
    </row>
    <row r="25" spans="1:1">
      <c r="A25" s="1" t="s">
        <v>21</v>
      </c>
    </row>
    <row r="26" spans="2:2">
      <c r="B26" s="1" t="s">
        <v>22</v>
      </c>
    </row>
    <row r="28" spans="1:1">
      <c r="A28" s="1" t="s">
        <v>23</v>
      </c>
    </row>
    <row r="29" spans="2:2">
      <c r="B29" s="1" t="s">
        <v>61</v>
      </c>
    </row>
    <row r="30" spans="2:2">
      <c r="B30" s="1" t="s">
        <v>62</v>
      </c>
    </row>
    <row r="31" spans="2:2">
      <c r="B31" s="1" t="s">
        <v>63</v>
      </c>
    </row>
    <row r="32" s="2" customFormat="1" spans="2:2">
      <c r="B32" s="134"/>
    </row>
    <row r="33" spans="1:1">
      <c r="A33" s="1" t="s">
        <v>27</v>
      </c>
    </row>
    <row r="34" spans="2:2">
      <c r="B34" s="1" t="s">
        <v>68</v>
      </c>
    </row>
    <row r="36" spans="1:1">
      <c r="A36" s="1" t="s">
        <v>29</v>
      </c>
    </row>
    <row r="38" spans="2:2">
      <c r="B38" s="1" t="s">
        <v>31</v>
      </c>
    </row>
    <row r="40" spans="2:2">
      <c r="B40" s="1" t="s">
        <v>32</v>
      </c>
    </row>
    <row r="47" spans="2:2">
      <c r="B47" s="24"/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6" spans="1:6">
      <c r="A66" s="1" t="s">
        <v>276</v>
      </c>
      <c r="D66" s="1" t="s">
        <v>43</v>
      </c>
      <c r="F66" s="1" t="s">
        <v>44</v>
      </c>
    </row>
    <row r="67" spans="1:6">
      <c r="A67" s="1" t="s">
        <v>71</v>
      </c>
      <c r="F67" s="1" t="s">
        <v>46</v>
      </c>
    </row>
  </sheetData>
  <mergeCells count="9">
    <mergeCell ref="A4:B4"/>
    <mergeCell ref="A23:F23"/>
    <mergeCell ref="A20:A22"/>
    <mergeCell ref="B20:B22"/>
    <mergeCell ref="D20:D22"/>
    <mergeCell ref="E20:E22"/>
    <mergeCell ref="F20:F22"/>
    <mergeCell ref="G20:G22"/>
    <mergeCell ref="H20:H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21" workbookViewId="0">
      <selection activeCell="C37" sqref="C3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45727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277</v>
      </c>
      <c r="B7" s="25"/>
    </row>
    <row r="8" spans="1:2">
      <c r="A8" s="25" t="s">
        <v>278</v>
      </c>
      <c r="B8" s="25"/>
    </row>
    <row r="9" spans="1:2">
      <c r="A9" s="25" t="s">
        <v>279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88">
        <v>1</v>
      </c>
      <c r="B20" s="89" t="s">
        <v>12</v>
      </c>
      <c r="C20" s="90" t="s">
        <v>280</v>
      </c>
      <c r="D20" s="119">
        <v>319995</v>
      </c>
      <c r="E20" s="92">
        <f>D20*0.76</f>
        <v>243196.2</v>
      </c>
      <c r="F20" s="88" t="s">
        <v>14</v>
      </c>
      <c r="G20" s="120">
        <f>E20*A20</f>
        <v>243196.2</v>
      </c>
    </row>
    <row r="21" spans="1:7">
      <c r="A21" s="94"/>
      <c r="B21" s="95"/>
      <c r="C21" s="96" t="s">
        <v>15</v>
      </c>
      <c r="D21" s="121"/>
      <c r="E21" s="98"/>
      <c r="F21" s="94"/>
      <c r="G21" s="122"/>
    </row>
    <row r="22" ht="15" spans="1:7">
      <c r="A22" s="62"/>
      <c r="B22" s="100"/>
      <c r="C22" s="101" t="s">
        <v>281</v>
      </c>
      <c r="D22" s="61"/>
      <c r="E22" s="103"/>
      <c r="F22" s="62"/>
      <c r="G22" s="123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243196.2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74145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317941.2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spans="1:8">
      <c r="A28" s="1" t="s">
        <v>21</v>
      </c>
      <c r="H28" s="2"/>
    </row>
    <row r="29" spans="2:8">
      <c r="B29" s="1" t="s">
        <v>22</v>
      </c>
      <c r="H29" s="2"/>
    </row>
    <row r="30" spans="8:8">
      <c r="H30" s="2"/>
    </row>
    <row r="31" spans="1:1">
      <c r="A31" s="1" t="s">
        <v>27</v>
      </c>
    </row>
    <row r="32" s="2" customFormat="1" spans="2:8">
      <c r="B32" s="1" t="s">
        <v>28</v>
      </c>
      <c r="H32" s="1"/>
    </row>
    <row r="34" s="1" customFormat="1" spans="1:1">
      <c r="A34" s="1" t="s">
        <v>108</v>
      </c>
    </row>
    <row r="35" s="1" customFormat="1" spans="2:2">
      <c r="B35" s="1" t="s">
        <v>109</v>
      </c>
    </row>
    <row r="36" spans="2:2">
      <c r="B36" s="1" t="s">
        <v>30</v>
      </c>
    </row>
    <row r="37" spans="2:2">
      <c r="B37" s="24" t="s">
        <v>138</v>
      </c>
    </row>
    <row r="39" spans="2:2">
      <c r="B39" s="1" t="s">
        <v>31</v>
      </c>
    </row>
    <row r="41" spans="2:2">
      <c r="B41" s="1" t="s">
        <v>32</v>
      </c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6" spans="1:5">
      <c r="A66" s="1" t="s">
        <v>282</v>
      </c>
      <c r="D66" s="1" t="s">
        <v>43</v>
      </c>
      <c r="E66" s="1" t="s">
        <v>44</v>
      </c>
    </row>
    <row r="67" spans="1:5">
      <c r="A67" s="1" t="s">
        <v>140</v>
      </c>
      <c r="E67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51" workbookViewId="0">
      <selection activeCell="D71" sqref="D7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45727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277</v>
      </c>
      <c r="B7" s="25"/>
    </row>
    <row r="8" spans="1:2">
      <c r="A8" s="25" t="s">
        <v>278</v>
      </c>
      <c r="B8" s="25"/>
    </row>
    <row r="9" spans="1:2">
      <c r="A9" s="25" t="s">
        <v>279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105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126156.2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39480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166236.2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spans="1:8">
      <c r="A28" s="1" t="s">
        <v>21</v>
      </c>
      <c r="H28" s="2"/>
    </row>
    <row r="29" spans="2:8">
      <c r="B29" s="1" t="s">
        <v>22</v>
      </c>
      <c r="H29" s="2"/>
    </row>
    <row r="30" spans="8:8">
      <c r="H30" s="2"/>
    </row>
    <row r="31" spans="1:1">
      <c r="A31" s="1" t="s">
        <v>27</v>
      </c>
    </row>
    <row r="32" s="2" customFormat="1" spans="2:8">
      <c r="B32" s="1" t="s">
        <v>28</v>
      </c>
      <c r="H32" s="1"/>
    </row>
    <row r="34" s="1" customFormat="1" spans="1:1">
      <c r="A34" s="1" t="s">
        <v>108</v>
      </c>
    </row>
    <row r="35" s="1" customFormat="1" spans="2:2">
      <c r="B35" s="1" t="s">
        <v>109</v>
      </c>
    </row>
    <row r="36" spans="2:2">
      <c r="B36" s="1" t="s">
        <v>30</v>
      </c>
    </row>
    <row r="37" spans="2:2">
      <c r="B37" s="24" t="s">
        <v>138</v>
      </c>
    </row>
    <row r="39" spans="2:2">
      <c r="B39" s="1" t="s">
        <v>31</v>
      </c>
    </row>
    <row r="41" spans="2:2">
      <c r="B41" s="1" t="s">
        <v>32</v>
      </c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6" spans="1:5">
      <c r="A66" s="1" t="s">
        <v>283</v>
      </c>
      <c r="D66" s="1" t="s">
        <v>43</v>
      </c>
      <c r="E66" s="1" t="s">
        <v>44</v>
      </c>
    </row>
    <row r="67" spans="1:5">
      <c r="A67" s="1" t="s">
        <v>140</v>
      </c>
      <c r="E67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zoomScaleSheetLayoutView="60" topLeftCell="A7" workbookViewId="0">
      <selection activeCell="C17" sqref="C1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45727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284</v>
      </c>
      <c r="B7" s="108"/>
    </row>
    <row r="10" spans="1:1">
      <c r="A10" s="23" t="s">
        <v>2</v>
      </c>
    </row>
    <row r="12" spans="2:2">
      <c r="B12" s="23" t="s">
        <v>3</v>
      </c>
    </row>
    <row r="13" spans="2:2">
      <c r="B13" s="23" t="s">
        <v>4</v>
      </c>
    </row>
    <row r="15" spans="1:1">
      <c r="A15" s="23" t="s">
        <v>5</v>
      </c>
    </row>
    <row r="16" ht="15" spans="3:3">
      <c r="C16" s="124"/>
    </row>
    <row r="17" ht="25.5" customHeight="1" spans="1:7">
      <c r="A17" s="109" t="s">
        <v>6</v>
      </c>
      <c r="B17" s="109" t="s">
        <v>7</v>
      </c>
      <c r="C17" s="109" t="s">
        <v>8</v>
      </c>
      <c r="D17" s="109" t="s">
        <v>9</v>
      </c>
      <c r="E17" s="110" t="s">
        <v>10</v>
      </c>
      <c r="F17" s="111"/>
      <c r="G17" s="112" t="s">
        <v>11</v>
      </c>
    </row>
    <row r="18" spans="1:7">
      <c r="A18" s="30">
        <v>1</v>
      </c>
      <c r="B18" s="75" t="s">
        <v>12</v>
      </c>
      <c r="C18" s="76" t="s">
        <v>208</v>
      </c>
      <c r="D18" s="77">
        <v>28995</v>
      </c>
      <c r="E18" s="33">
        <f>(D18*0.76)-1300</f>
        <v>20736.2</v>
      </c>
      <c r="F18" s="30" t="s">
        <v>14</v>
      </c>
      <c r="G18" s="78">
        <f>E18*A18</f>
        <v>20736.2</v>
      </c>
    </row>
    <row r="19" spans="1:7">
      <c r="A19" s="35"/>
      <c r="B19" s="79"/>
      <c r="C19" s="80" t="s">
        <v>122</v>
      </c>
      <c r="D19" s="81"/>
      <c r="E19" s="38"/>
      <c r="F19" s="35"/>
      <c r="G19" s="82"/>
    </row>
    <row r="20" spans="1:7">
      <c r="A20" s="35"/>
      <c r="B20" s="79"/>
      <c r="C20" s="80" t="s">
        <v>209</v>
      </c>
      <c r="D20" s="81"/>
      <c r="E20" s="38"/>
      <c r="F20" s="35"/>
      <c r="G20" s="82"/>
    </row>
    <row r="21" ht="15" spans="1:7">
      <c r="A21" s="14"/>
      <c r="B21" s="83"/>
      <c r="C21" s="84" t="s">
        <v>210</v>
      </c>
      <c r="D21" s="85"/>
      <c r="E21" s="41"/>
      <c r="F21" s="14"/>
      <c r="G21" s="86"/>
    </row>
    <row r="22" spans="1:7">
      <c r="A22" s="30">
        <v>1</v>
      </c>
      <c r="B22" s="75" t="s">
        <v>12</v>
      </c>
      <c r="C22" s="76" t="s">
        <v>268</v>
      </c>
      <c r="D22" s="77">
        <v>32995</v>
      </c>
      <c r="E22" s="33">
        <f>(D22*0.76)-1300</f>
        <v>23776.2</v>
      </c>
      <c r="F22" s="30" t="s">
        <v>14</v>
      </c>
      <c r="G22" s="78">
        <f>E22*A22</f>
        <v>23776.2</v>
      </c>
    </row>
    <row r="23" spans="1:7">
      <c r="A23" s="35"/>
      <c r="B23" s="79"/>
      <c r="C23" s="80" t="s">
        <v>122</v>
      </c>
      <c r="D23" s="81"/>
      <c r="E23" s="38"/>
      <c r="F23" s="35"/>
      <c r="G23" s="82"/>
    </row>
    <row r="24" spans="1:7">
      <c r="A24" s="35"/>
      <c r="B24" s="79"/>
      <c r="C24" s="80" t="s">
        <v>269</v>
      </c>
      <c r="D24" s="81"/>
      <c r="E24" s="38"/>
      <c r="F24" s="35"/>
      <c r="G24" s="82"/>
    </row>
    <row r="25" ht="15" spans="1:7">
      <c r="A25" s="14"/>
      <c r="B25" s="83"/>
      <c r="C25" s="84" t="s">
        <v>270</v>
      </c>
      <c r="D25" s="85"/>
      <c r="E25" s="41"/>
      <c r="F25" s="14"/>
      <c r="G25" s="86"/>
    </row>
    <row r="26" spans="1:7">
      <c r="A26" s="30">
        <v>1</v>
      </c>
      <c r="B26" s="30" t="s">
        <v>12</v>
      </c>
      <c r="C26" s="76" t="s">
        <v>257</v>
      </c>
      <c r="D26" s="32">
        <v>43595</v>
      </c>
      <c r="E26" s="33">
        <f>(D26*0.76)-1800</f>
        <v>31332.2</v>
      </c>
      <c r="F26" s="30" t="s">
        <v>14</v>
      </c>
      <c r="G26" s="34">
        <f>E26*A26</f>
        <v>31332.2</v>
      </c>
    </row>
    <row r="27" spans="1:7">
      <c r="A27" s="35"/>
      <c r="B27" s="35"/>
      <c r="C27" s="80" t="s">
        <v>122</v>
      </c>
      <c r="D27" s="37"/>
      <c r="E27" s="38"/>
      <c r="F27" s="35"/>
      <c r="G27" s="39"/>
    </row>
    <row r="28" spans="1:7">
      <c r="A28" s="35"/>
      <c r="B28" s="35"/>
      <c r="C28" s="80" t="s">
        <v>258</v>
      </c>
      <c r="D28" s="37"/>
      <c r="E28" s="38"/>
      <c r="F28" s="35"/>
      <c r="G28" s="39"/>
    </row>
    <row r="29" ht="15" spans="1:7">
      <c r="A29" s="14"/>
      <c r="B29" s="14"/>
      <c r="C29" s="84" t="s">
        <v>259</v>
      </c>
      <c r="D29" s="13"/>
      <c r="E29" s="41"/>
      <c r="F29" s="14"/>
      <c r="G29" s="42"/>
    </row>
    <row r="30" spans="1:7">
      <c r="A30" s="30">
        <v>1</v>
      </c>
      <c r="B30" s="75" t="s">
        <v>12</v>
      </c>
      <c r="C30" s="76" t="s">
        <v>121</v>
      </c>
      <c r="D30" s="77">
        <v>48695</v>
      </c>
      <c r="E30" s="33">
        <f>(D30*0.76)-1800</f>
        <v>35208.2</v>
      </c>
      <c r="F30" s="30" t="s">
        <v>14</v>
      </c>
      <c r="G30" s="78">
        <f>E30*A30</f>
        <v>35208.2</v>
      </c>
    </row>
    <row r="31" spans="1:7">
      <c r="A31" s="35"/>
      <c r="B31" s="79"/>
      <c r="C31" s="80" t="s">
        <v>122</v>
      </c>
      <c r="D31" s="81"/>
      <c r="E31" s="38"/>
      <c r="F31" s="35"/>
      <c r="G31" s="82"/>
    </row>
    <row r="32" spans="1:7">
      <c r="A32" s="35"/>
      <c r="B32" s="79"/>
      <c r="C32" s="80" t="s">
        <v>123</v>
      </c>
      <c r="D32" s="81"/>
      <c r="E32" s="38"/>
      <c r="F32" s="35"/>
      <c r="G32" s="82"/>
    </row>
    <row r="33" ht="15" spans="1:7">
      <c r="A33" s="14"/>
      <c r="B33" s="83"/>
      <c r="C33" s="84" t="s">
        <v>124</v>
      </c>
      <c r="D33" s="85"/>
      <c r="E33" s="41"/>
      <c r="F33" s="14"/>
      <c r="G33" s="86"/>
    </row>
    <row r="34" ht="15" spans="1:7">
      <c r="A34" s="64" t="s">
        <v>19</v>
      </c>
      <c r="B34" s="65"/>
      <c r="C34" s="65"/>
      <c r="D34" s="66"/>
      <c r="E34" s="67"/>
      <c r="F34" s="68" t="s">
        <v>14</v>
      </c>
      <c r="G34" s="69">
        <v>600</v>
      </c>
    </row>
    <row r="35" ht="17.25" spans="1:7">
      <c r="A35" s="51" t="s">
        <v>20</v>
      </c>
      <c r="B35" s="52"/>
      <c r="C35" s="52"/>
      <c r="D35" s="53"/>
      <c r="E35" s="54"/>
      <c r="F35" s="55" t="s">
        <v>14</v>
      </c>
      <c r="G35" s="56">
        <f>SUM(G18:G34)</f>
        <v>111652.8</v>
      </c>
    </row>
    <row r="36" ht="16.5" spans="1:7">
      <c r="A36" s="71"/>
      <c r="B36" s="71"/>
      <c r="C36" s="71"/>
      <c r="D36" s="71"/>
      <c r="E36" s="71"/>
      <c r="F36" s="114"/>
      <c r="G36" s="115"/>
    </row>
    <row r="37" spans="1:1">
      <c r="A37" s="23" t="s">
        <v>21</v>
      </c>
    </row>
    <row r="38" spans="2:2">
      <c r="B38" s="23" t="s">
        <v>22</v>
      </c>
    </row>
    <row r="40" spans="1:1">
      <c r="A40" s="1" t="s">
        <v>23</v>
      </c>
    </row>
    <row r="41" spans="1:2">
      <c r="A41" s="1"/>
      <c r="B41" s="1" t="s">
        <v>126</v>
      </c>
    </row>
    <row r="43" spans="1:1">
      <c r="A43" s="23" t="s">
        <v>27</v>
      </c>
    </row>
    <row r="44" customFormat="1" ht="15" spans="1:2">
      <c r="A44" s="23"/>
      <c r="B44" s="1" t="s">
        <v>127</v>
      </c>
    </row>
    <row r="45" s="107" customFormat="1"/>
    <row r="46" spans="1:1">
      <c r="A46" s="23" t="s">
        <v>29</v>
      </c>
    </row>
    <row r="47" spans="2:2">
      <c r="B47" s="23" t="s">
        <v>30</v>
      </c>
    </row>
    <row r="49" spans="2:2">
      <c r="B49" s="23" t="s">
        <v>31</v>
      </c>
    </row>
    <row r="51" spans="2:2">
      <c r="B51" s="23" t="s">
        <v>32</v>
      </c>
    </row>
    <row r="58" spans="1:1">
      <c r="A58" s="23" t="s">
        <v>33</v>
      </c>
    </row>
    <row r="61" spans="1:1">
      <c r="A61" s="23" t="s">
        <v>34</v>
      </c>
    </row>
    <row r="62" spans="1:1">
      <c r="A62" s="23" t="s">
        <v>35</v>
      </c>
    </row>
    <row r="65" spans="1:4">
      <c r="A65" s="23" t="s">
        <v>36</v>
      </c>
      <c r="D65" s="23" t="s">
        <v>37</v>
      </c>
    </row>
    <row r="68" spans="1:4">
      <c r="A68" s="23" t="s">
        <v>38</v>
      </c>
      <c r="D68" s="23" t="s">
        <v>39</v>
      </c>
    </row>
    <row r="69" spans="1:4">
      <c r="A69" s="23" t="s">
        <v>40</v>
      </c>
      <c r="D69" s="23" t="s">
        <v>41</v>
      </c>
    </row>
    <row r="74" spans="1:5">
      <c r="A74" s="1" t="s">
        <v>285</v>
      </c>
      <c r="D74" s="23" t="s">
        <v>43</v>
      </c>
      <c r="E74" s="23" t="s">
        <v>44</v>
      </c>
    </row>
    <row r="75" spans="1:5">
      <c r="A75" s="23" t="s">
        <v>286</v>
      </c>
      <c r="E75" s="23" t="s">
        <v>46</v>
      </c>
    </row>
  </sheetData>
  <mergeCells count="27">
    <mergeCell ref="A4:B4"/>
    <mergeCell ref="A34:E34"/>
    <mergeCell ref="A35:E35"/>
    <mergeCell ref="A18:A21"/>
    <mergeCell ref="A22:A25"/>
    <mergeCell ref="A26:A29"/>
    <mergeCell ref="A30:A33"/>
    <mergeCell ref="B18:B21"/>
    <mergeCell ref="B22:B25"/>
    <mergeCell ref="B26:B29"/>
    <mergeCell ref="B30:B33"/>
    <mergeCell ref="D18:D21"/>
    <mergeCell ref="D22:D25"/>
    <mergeCell ref="D26:D29"/>
    <mergeCell ref="D30:D33"/>
    <mergeCell ref="E18:E21"/>
    <mergeCell ref="E22:E25"/>
    <mergeCell ref="E26:E29"/>
    <mergeCell ref="E30:E33"/>
    <mergeCell ref="F18:F21"/>
    <mergeCell ref="F22:F25"/>
    <mergeCell ref="F26:F29"/>
    <mergeCell ref="F30:F33"/>
    <mergeCell ref="G18:G21"/>
    <mergeCell ref="G22:G25"/>
    <mergeCell ref="G26:G29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zoomScaleSheetLayoutView="60" workbookViewId="0">
      <selection activeCell="A9" sqref="A9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45727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287</v>
      </c>
      <c r="B7" s="108"/>
    </row>
    <row r="8" spans="1:2">
      <c r="A8" s="108" t="s">
        <v>288</v>
      </c>
      <c r="B8" s="108"/>
    </row>
    <row r="11" spans="1:1">
      <c r="A11" s="23" t="s">
        <v>2</v>
      </c>
    </row>
    <row r="13" spans="2:2">
      <c r="B13" s="23" t="s">
        <v>3</v>
      </c>
    </row>
    <row r="14" spans="2:2">
      <c r="B14" s="23" t="s">
        <v>4</v>
      </c>
    </row>
    <row r="16" spans="1:1">
      <c r="A16" s="23" t="s">
        <v>5</v>
      </c>
    </row>
    <row r="17" ht="15" spans="3:3">
      <c r="C17" s="124" t="s">
        <v>289</v>
      </c>
    </row>
    <row r="18" ht="25.5" customHeight="1" spans="1:7">
      <c r="A18" s="109" t="s">
        <v>6</v>
      </c>
      <c r="B18" s="109" t="s">
        <v>7</v>
      </c>
      <c r="C18" s="109" t="s">
        <v>8</v>
      </c>
      <c r="D18" s="109" t="s">
        <v>9</v>
      </c>
      <c r="E18" s="110" t="s">
        <v>10</v>
      </c>
      <c r="F18" s="111"/>
      <c r="G18" s="112" t="s">
        <v>11</v>
      </c>
    </row>
    <row r="19" spans="1:7">
      <c r="A19" s="30">
        <v>4</v>
      </c>
      <c r="B19" s="30" t="s">
        <v>12</v>
      </c>
      <c r="C19" s="31" t="s">
        <v>88</v>
      </c>
      <c r="D19" s="32">
        <v>29995</v>
      </c>
      <c r="E19" s="33">
        <f>(D19*0.76)-4000</f>
        <v>18796.2</v>
      </c>
      <c r="F19" s="30" t="s">
        <v>14</v>
      </c>
      <c r="G19" s="34">
        <f>E19*A19</f>
        <v>75184.8</v>
      </c>
    </row>
    <row r="20" spans="1:7">
      <c r="A20" s="35"/>
      <c r="B20" s="35"/>
      <c r="C20" s="36" t="s">
        <v>59</v>
      </c>
      <c r="D20" s="37"/>
      <c r="E20" s="38"/>
      <c r="F20" s="35"/>
      <c r="G20" s="39"/>
    </row>
    <row r="21" ht="15" spans="1:7">
      <c r="A21" s="14"/>
      <c r="B21" s="14"/>
      <c r="C21" s="40" t="s">
        <v>89</v>
      </c>
      <c r="D21" s="13"/>
      <c r="E21" s="41"/>
      <c r="F21" s="14"/>
      <c r="G21" s="42"/>
    </row>
    <row r="22" spans="1:7">
      <c r="A22" s="30">
        <v>9</v>
      </c>
      <c r="B22" s="30" t="s">
        <v>12</v>
      </c>
      <c r="C22" s="31" t="s">
        <v>184</v>
      </c>
      <c r="D22" s="32">
        <v>32995</v>
      </c>
      <c r="E22" s="33">
        <f>(D22*0.76)-4000</f>
        <v>21076.2</v>
      </c>
      <c r="F22" s="30" t="s">
        <v>14</v>
      </c>
      <c r="G22" s="34">
        <f>E22*A22</f>
        <v>189685.8</v>
      </c>
    </row>
    <row r="23" spans="1:7">
      <c r="A23" s="35"/>
      <c r="B23" s="35"/>
      <c r="C23" s="36" t="s">
        <v>59</v>
      </c>
      <c r="D23" s="37"/>
      <c r="E23" s="38"/>
      <c r="F23" s="35"/>
      <c r="G23" s="39"/>
    </row>
    <row r="24" ht="15" spans="1:7">
      <c r="A24" s="14"/>
      <c r="B24" s="14"/>
      <c r="C24" s="40" t="s">
        <v>185</v>
      </c>
      <c r="D24" s="13"/>
      <c r="E24" s="41"/>
      <c r="F24" s="14"/>
      <c r="G24" s="42"/>
    </row>
    <row r="25" spans="1:7">
      <c r="A25" s="30">
        <v>1</v>
      </c>
      <c r="B25" s="30" t="s">
        <v>12</v>
      </c>
      <c r="C25" s="31" t="s">
        <v>58</v>
      </c>
      <c r="D25" s="32">
        <v>41995</v>
      </c>
      <c r="E25" s="33">
        <f>(D25*0.76)-4000</f>
        <v>27916.2</v>
      </c>
      <c r="F25" s="30" t="s">
        <v>14</v>
      </c>
      <c r="G25" s="34">
        <f>E25*A25</f>
        <v>27916.2</v>
      </c>
    </row>
    <row r="26" spans="1:7">
      <c r="A26" s="35"/>
      <c r="B26" s="35"/>
      <c r="C26" s="36" t="s">
        <v>59</v>
      </c>
      <c r="D26" s="37"/>
      <c r="E26" s="38"/>
      <c r="F26" s="35"/>
      <c r="G26" s="39"/>
    </row>
    <row r="27" ht="15" spans="1:7">
      <c r="A27" s="14"/>
      <c r="B27" s="14"/>
      <c r="C27" s="40" t="s">
        <v>60</v>
      </c>
      <c r="D27" s="13"/>
      <c r="E27" s="41"/>
      <c r="F27" s="14"/>
      <c r="G27" s="42"/>
    </row>
    <row r="28" spans="1:7">
      <c r="A28" s="30">
        <v>1</v>
      </c>
      <c r="B28" s="30" t="s">
        <v>12</v>
      </c>
      <c r="C28" s="31" t="s">
        <v>102</v>
      </c>
      <c r="D28" s="32">
        <v>49995</v>
      </c>
      <c r="E28" s="33">
        <f>(D28*0.76)-4000</f>
        <v>33996.2</v>
      </c>
      <c r="F28" s="30" t="s">
        <v>14</v>
      </c>
      <c r="G28" s="34">
        <f>E28*A28</f>
        <v>33996.2</v>
      </c>
    </row>
    <row r="29" spans="1:7">
      <c r="A29" s="35"/>
      <c r="B29" s="35"/>
      <c r="C29" s="36" t="s">
        <v>103</v>
      </c>
      <c r="D29" s="37"/>
      <c r="E29" s="38"/>
      <c r="F29" s="35"/>
      <c r="G29" s="39"/>
    </row>
    <row r="30" ht="15" spans="1:7">
      <c r="A30" s="14"/>
      <c r="B30" s="14"/>
      <c r="C30" s="40" t="s">
        <v>104</v>
      </c>
      <c r="D30" s="13"/>
      <c r="E30" s="41"/>
      <c r="F30" s="14"/>
      <c r="G30" s="42"/>
    </row>
    <row r="31" ht="15" spans="1:7">
      <c r="A31" s="64" t="s">
        <v>19</v>
      </c>
      <c r="B31" s="65"/>
      <c r="C31" s="65"/>
      <c r="D31" s="66"/>
      <c r="E31" s="67"/>
      <c r="F31" s="68" t="s">
        <v>14</v>
      </c>
      <c r="G31" s="69">
        <v>1000</v>
      </c>
    </row>
    <row r="32" ht="17.25" spans="1:7">
      <c r="A32" s="51" t="s">
        <v>20</v>
      </c>
      <c r="B32" s="52"/>
      <c r="C32" s="52"/>
      <c r="D32" s="53"/>
      <c r="E32" s="54"/>
      <c r="F32" s="55" t="s">
        <v>14</v>
      </c>
      <c r="G32" s="56">
        <f>SUM(G19:G31)</f>
        <v>327783</v>
      </c>
    </row>
    <row r="33" ht="16.5" spans="1:7">
      <c r="A33" s="71"/>
      <c r="B33" s="71"/>
      <c r="C33" s="71"/>
      <c r="D33" s="71"/>
      <c r="E33" s="71"/>
      <c r="F33" s="114"/>
      <c r="G33" s="115"/>
    </row>
    <row r="34" spans="1:1">
      <c r="A34" s="23" t="s">
        <v>21</v>
      </c>
    </row>
    <row r="35" spans="2:2">
      <c r="B35" s="23" t="s">
        <v>22</v>
      </c>
    </row>
    <row r="37" spans="1:1">
      <c r="A37" s="1" t="s">
        <v>23</v>
      </c>
    </row>
    <row r="38" spans="2:2">
      <c r="B38" s="1" t="s">
        <v>61</v>
      </c>
    </row>
    <row r="39" spans="2:2">
      <c r="B39" s="1" t="s">
        <v>62</v>
      </c>
    </row>
    <row r="40" spans="2:2">
      <c r="B40" s="1" t="s">
        <v>63</v>
      </c>
    </row>
    <row r="42" spans="1:1">
      <c r="A42" s="23" t="s">
        <v>27</v>
      </c>
    </row>
    <row r="43" s="23" customFormat="1" spans="2:2">
      <c r="B43" s="1" t="s">
        <v>68</v>
      </c>
    </row>
    <row r="44" s="107" customFormat="1"/>
    <row r="45" spans="1:1">
      <c r="A45" s="23" t="s">
        <v>29</v>
      </c>
    </row>
    <row r="46" spans="2:2">
      <c r="B46" s="23" t="s">
        <v>30</v>
      </c>
    </row>
    <row r="48" spans="2:2">
      <c r="B48" s="23" t="s">
        <v>31</v>
      </c>
    </row>
    <row r="50" spans="2:2">
      <c r="B50" s="23" t="s">
        <v>32</v>
      </c>
    </row>
    <row r="56" spans="1:1">
      <c r="A56" s="23" t="s">
        <v>33</v>
      </c>
    </row>
    <row r="59" spans="1:1">
      <c r="A59" s="23" t="s">
        <v>34</v>
      </c>
    </row>
    <row r="60" spans="1:1">
      <c r="A60" s="23" t="s">
        <v>35</v>
      </c>
    </row>
    <row r="63" spans="1:4">
      <c r="A63" s="23" t="s">
        <v>36</v>
      </c>
      <c r="D63" s="23" t="s">
        <v>37</v>
      </c>
    </row>
    <row r="66" spans="1:4">
      <c r="A66" s="23" t="s">
        <v>38</v>
      </c>
      <c r="D66" s="23" t="s">
        <v>39</v>
      </c>
    </row>
    <row r="67" spans="1:4">
      <c r="A67" s="23" t="s">
        <v>40</v>
      </c>
      <c r="D67" s="23" t="s">
        <v>41</v>
      </c>
    </row>
    <row r="72" spans="1:5">
      <c r="A72" s="1" t="s">
        <v>290</v>
      </c>
      <c r="D72" s="23" t="s">
        <v>43</v>
      </c>
      <c r="E72" s="23" t="s">
        <v>44</v>
      </c>
    </row>
    <row r="73" spans="1:5">
      <c r="A73" s="23" t="s">
        <v>71</v>
      </c>
      <c r="E73" s="23" t="s">
        <v>46</v>
      </c>
    </row>
  </sheetData>
  <mergeCells count="27">
    <mergeCell ref="A4:B4"/>
    <mergeCell ref="A31:E31"/>
    <mergeCell ref="A32:E32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workbookViewId="0">
      <selection activeCell="D12" sqref="D12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7.1428571428571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45719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76</v>
      </c>
    </row>
    <row r="8" spans="1:1">
      <c r="A8" s="23" t="s">
        <v>77</v>
      </c>
    </row>
    <row r="9" spans="1:1">
      <c r="A9" s="23" t="s">
        <v>78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/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31" t="s">
        <v>79</v>
      </c>
      <c r="D20" s="32">
        <v>59595</v>
      </c>
      <c r="E20" s="33">
        <f>(D20*0.76)-7000</f>
        <v>38292.2</v>
      </c>
      <c r="F20" s="30" t="s">
        <v>14</v>
      </c>
      <c r="G20" s="34">
        <f>E20*A20</f>
        <v>38292.2</v>
      </c>
    </row>
    <row r="21" spans="1:7">
      <c r="A21" s="35"/>
      <c r="B21" s="35"/>
      <c r="C21" s="36" t="s">
        <v>80</v>
      </c>
      <c r="D21" s="37"/>
      <c r="E21" s="38"/>
      <c r="F21" s="35"/>
      <c r="G21" s="39"/>
    </row>
    <row r="22" ht="15" spans="1:7">
      <c r="A22" s="14"/>
      <c r="B22" s="14"/>
      <c r="C22" s="40" t="s">
        <v>81</v>
      </c>
      <c r="D22" s="13"/>
      <c r="E22" s="41"/>
      <c r="F22" s="14"/>
      <c r="G22" s="42"/>
    </row>
    <row r="23" ht="15" spans="1:7">
      <c r="A23" s="64" t="s">
        <v>19</v>
      </c>
      <c r="B23" s="65"/>
      <c r="C23" s="65"/>
      <c r="D23" s="66"/>
      <c r="E23" s="67"/>
      <c r="F23" s="68" t="s">
        <v>14</v>
      </c>
      <c r="G23" s="69">
        <v>600</v>
      </c>
    </row>
    <row r="24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SUM(G20:G23)</f>
        <v>38892.2</v>
      </c>
    </row>
    <row r="25" spans="1:7">
      <c r="A25" s="130"/>
      <c r="B25" s="130"/>
      <c r="C25" s="130"/>
      <c r="D25" s="130"/>
      <c r="E25" s="130"/>
      <c r="F25" s="131"/>
      <c r="G25" s="132"/>
    </row>
    <row r="26" spans="1:1">
      <c r="A26" s="23" t="s">
        <v>21</v>
      </c>
    </row>
    <row r="27" spans="2:2">
      <c r="B27" s="23" t="s">
        <v>22</v>
      </c>
    </row>
    <row r="29" s="23" customFormat="1" spans="1:1">
      <c r="A29" s="23" t="s">
        <v>23</v>
      </c>
    </row>
    <row r="30" s="23" customFormat="1" spans="2:2">
      <c r="B30" s="1" t="s">
        <v>61</v>
      </c>
    </row>
    <row r="31" s="23" customFormat="1" spans="2:2">
      <c r="B31" s="1" t="s">
        <v>62</v>
      </c>
    </row>
    <row r="32" s="23" customFormat="1" spans="2:2">
      <c r="B32" s="1" t="s">
        <v>63</v>
      </c>
    </row>
    <row r="34" spans="1:1">
      <c r="A34" s="23" t="s">
        <v>27</v>
      </c>
    </row>
    <row r="35" s="23" customFormat="1" spans="2:2">
      <c r="B35" s="23" t="s">
        <v>68</v>
      </c>
    </row>
    <row r="36" s="107" customFormat="1"/>
    <row r="37" spans="1:1">
      <c r="A37" s="23" t="s">
        <v>29</v>
      </c>
    </row>
    <row r="38" spans="2:2">
      <c r="B38" s="23" t="s">
        <v>30</v>
      </c>
    </row>
    <row r="40" spans="2:2">
      <c r="B40" s="23" t="s">
        <v>31</v>
      </c>
    </row>
    <row r="42" spans="2:2">
      <c r="B42" s="23" t="s">
        <v>32</v>
      </c>
    </row>
    <row r="43" spans="2:2">
      <c r="B43" s="124"/>
    </row>
    <row r="44" spans="2:2">
      <c r="B44" s="124"/>
    </row>
    <row r="45" spans="2:2">
      <c r="B45" s="124"/>
    </row>
    <row r="46" spans="2:2">
      <c r="B46" s="124"/>
    </row>
    <row r="47" spans="2:2">
      <c r="B47" s="124"/>
    </row>
    <row r="48" spans="2:2">
      <c r="B48" s="124"/>
    </row>
    <row r="50" spans="1:1">
      <c r="A50" s="23" t="s">
        <v>33</v>
      </c>
    </row>
    <row r="53" spans="1:1">
      <c r="A53" s="23" t="s">
        <v>34</v>
      </c>
    </row>
    <row r="54" spans="1:1">
      <c r="A54" s="23" t="s">
        <v>35</v>
      </c>
    </row>
    <row r="57" spans="1:4">
      <c r="A57" s="23" t="s">
        <v>36</v>
      </c>
      <c r="D57" s="23" t="s">
        <v>37</v>
      </c>
    </row>
    <row r="60" spans="1:4">
      <c r="A60" s="23" t="s">
        <v>38</v>
      </c>
      <c r="D60" s="23" t="s">
        <v>39</v>
      </c>
    </row>
    <row r="61" spans="1:4">
      <c r="A61" s="23" t="s">
        <v>40</v>
      </c>
      <c r="D61" s="23" t="s">
        <v>41</v>
      </c>
    </row>
    <row r="68" spans="1:5">
      <c r="A68" s="1" t="s">
        <v>82</v>
      </c>
      <c r="D68" s="23" t="s">
        <v>43</v>
      </c>
      <c r="E68" s="23" t="s">
        <v>44</v>
      </c>
    </row>
    <row r="69" spans="1:5">
      <c r="A69" s="23" t="s">
        <v>45</v>
      </c>
      <c r="E69" s="23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  <rowBreaks count="1" manualBreakCount="1">
    <brk id="7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zoomScaleSheetLayoutView="60" topLeftCell="A18" workbookViewId="0">
      <selection activeCell="C28" sqref="C28:C29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45727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287</v>
      </c>
      <c r="B7" s="108"/>
    </row>
    <row r="8" spans="1:2">
      <c r="A8" s="108" t="s">
        <v>288</v>
      </c>
      <c r="B8" s="108"/>
    </row>
    <row r="11" spans="1:1">
      <c r="A11" s="23" t="s">
        <v>2</v>
      </c>
    </row>
    <row r="13" spans="2:2">
      <c r="B13" s="23" t="s">
        <v>3</v>
      </c>
    </row>
    <row r="14" spans="2:2">
      <c r="B14" s="23" t="s">
        <v>4</v>
      </c>
    </row>
    <row r="16" spans="1:1">
      <c r="A16" s="23" t="s">
        <v>5</v>
      </c>
    </row>
    <row r="17" ht="15" spans="3:3">
      <c r="C17" s="124" t="s">
        <v>291</v>
      </c>
    </row>
    <row r="18" ht="25.5" customHeight="1" spans="1:7">
      <c r="A18" s="109" t="s">
        <v>6</v>
      </c>
      <c r="B18" s="109" t="s">
        <v>7</v>
      </c>
      <c r="C18" s="109" t="s">
        <v>8</v>
      </c>
      <c r="D18" s="109" t="s">
        <v>9</v>
      </c>
      <c r="E18" s="110" t="s">
        <v>10</v>
      </c>
      <c r="F18" s="111"/>
      <c r="G18" s="112" t="s">
        <v>11</v>
      </c>
    </row>
    <row r="19" spans="1:7">
      <c r="A19" s="30">
        <v>4</v>
      </c>
      <c r="B19" s="30" t="s">
        <v>12</v>
      </c>
      <c r="C19" s="31" t="s">
        <v>93</v>
      </c>
      <c r="D19" s="32">
        <v>42595</v>
      </c>
      <c r="E19" s="33">
        <f>(D19*0.76)-7000</f>
        <v>25372.2</v>
      </c>
      <c r="F19" s="30" t="s">
        <v>14</v>
      </c>
      <c r="G19" s="34">
        <f>E19*A19</f>
        <v>101488.8</v>
      </c>
    </row>
    <row r="20" spans="1:7">
      <c r="A20" s="35"/>
      <c r="B20" s="35"/>
      <c r="C20" s="36" t="s">
        <v>80</v>
      </c>
      <c r="D20" s="37"/>
      <c r="E20" s="38"/>
      <c r="F20" s="35"/>
      <c r="G20" s="39"/>
    </row>
    <row r="21" ht="15" spans="1:7">
      <c r="A21" s="14"/>
      <c r="B21" s="14"/>
      <c r="C21" s="40" t="s">
        <v>94</v>
      </c>
      <c r="D21" s="13"/>
      <c r="E21" s="41"/>
      <c r="F21" s="14"/>
      <c r="G21" s="42"/>
    </row>
    <row r="22" spans="1:7">
      <c r="A22" s="88">
        <v>9</v>
      </c>
      <c r="B22" s="88" t="s">
        <v>12</v>
      </c>
      <c r="C22" s="125" t="s">
        <v>186</v>
      </c>
      <c r="D22" s="119">
        <v>46595</v>
      </c>
      <c r="E22" s="92">
        <f>(D22*0.76)-7000</f>
        <v>28412.2</v>
      </c>
      <c r="F22" s="88" t="s">
        <v>14</v>
      </c>
      <c r="G22" s="120">
        <f>E22*A22</f>
        <v>255709.8</v>
      </c>
    </row>
    <row r="23" spans="1:7">
      <c r="A23" s="94"/>
      <c r="B23" s="94"/>
      <c r="C23" s="126" t="s">
        <v>80</v>
      </c>
      <c r="D23" s="121"/>
      <c r="E23" s="98"/>
      <c r="F23" s="94"/>
      <c r="G23" s="122"/>
    </row>
    <row r="24" ht="15" spans="1:7">
      <c r="A24" s="62"/>
      <c r="B24" s="62"/>
      <c r="C24" s="127" t="s">
        <v>187</v>
      </c>
      <c r="D24" s="61"/>
      <c r="E24" s="103"/>
      <c r="F24" s="62"/>
      <c r="G24" s="123"/>
    </row>
    <row r="25" spans="1:7">
      <c r="A25" s="30">
        <v>1</v>
      </c>
      <c r="B25" s="30" t="s">
        <v>12</v>
      </c>
      <c r="C25" s="31" t="s">
        <v>79</v>
      </c>
      <c r="D25" s="32">
        <v>59595</v>
      </c>
      <c r="E25" s="33">
        <f>(D25*0.76)-7000</f>
        <v>38292.2</v>
      </c>
      <c r="F25" s="30" t="s">
        <v>14</v>
      </c>
      <c r="G25" s="34">
        <f>E25*A25</f>
        <v>38292.2</v>
      </c>
    </row>
    <row r="26" spans="1:7">
      <c r="A26" s="35"/>
      <c r="B26" s="35"/>
      <c r="C26" s="36" t="s">
        <v>80</v>
      </c>
      <c r="D26" s="37"/>
      <c r="E26" s="38"/>
      <c r="F26" s="35"/>
      <c r="G26" s="39"/>
    </row>
    <row r="27" ht="15" spans="1:7">
      <c r="A27" s="14"/>
      <c r="B27" s="14"/>
      <c r="C27" s="40" t="s">
        <v>81</v>
      </c>
      <c r="D27" s="13"/>
      <c r="E27" s="41"/>
      <c r="F27" s="14"/>
      <c r="G27" s="42"/>
    </row>
    <row r="28" spans="1:7">
      <c r="A28" s="30">
        <v>1</v>
      </c>
      <c r="B28" s="30" t="s">
        <v>12</v>
      </c>
      <c r="C28" s="31" t="s">
        <v>106</v>
      </c>
      <c r="D28" s="32">
        <v>68995</v>
      </c>
      <c r="E28" s="33">
        <f>(D28*0.76)-7000</f>
        <v>45436.2</v>
      </c>
      <c r="F28" s="30" t="s">
        <v>14</v>
      </c>
      <c r="G28" s="34">
        <f>E28*A28</f>
        <v>45436.2</v>
      </c>
    </row>
    <row r="29" spans="1:7">
      <c r="A29" s="35"/>
      <c r="B29" s="35"/>
      <c r="C29" s="36" t="s">
        <v>80</v>
      </c>
      <c r="D29" s="37"/>
      <c r="E29" s="38"/>
      <c r="F29" s="35"/>
      <c r="G29" s="39"/>
    </row>
    <row r="30" ht="15" spans="1:7">
      <c r="A30" s="14"/>
      <c r="B30" s="14"/>
      <c r="C30" s="40" t="s">
        <v>107</v>
      </c>
      <c r="D30" s="13"/>
      <c r="E30" s="41"/>
      <c r="F30" s="14"/>
      <c r="G30" s="42"/>
    </row>
    <row r="31" ht="15" spans="1:7">
      <c r="A31" s="64" t="s">
        <v>19</v>
      </c>
      <c r="B31" s="65"/>
      <c r="C31" s="65"/>
      <c r="D31" s="66"/>
      <c r="E31" s="67"/>
      <c r="F31" s="68" t="s">
        <v>14</v>
      </c>
      <c r="G31" s="69">
        <v>1000</v>
      </c>
    </row>
    <row r="32" ht="17.25" spans="1:7">
      <c r="A32" s="51" t="s">
        <v>20</v>
      </c>
      <c r="B32" s="52"/>
      <c r="C32" s="52"/>
      <c r="D32" s="53"/>
      <c r="E32" s="54"/>
      <c r="F32" s="55" t="s">
        <v>14</v>
      </c>
      <c r="G32" s="56">
        <f>SUM(G19:G31)</f>
        <v>441927</v>
      </c>
    </row>
    <row r="33" ht="16.5" spans="1:7">
      <c r="A33" s="71"/>
      <c r="B33" s="71"/>
      <c r="C33" s="71"/>
      <c r="D33" s="71"/>
      <c r="E33" s="71"/>
      <c r="F33" s="114"/>
      <c r="G33" s="115"/>
    </row>
    <row r="34" spans="1:1">
      <c r="A34" s="23" t="s">
        <v>21</v>
      </c>
    </row>
    <row r="35" spans="2:2">
      <c r="B35" s="23" t="s">
        <v>22</v>
      </c>
    </row>
    <row r="37" spans="1:1">
      <c r="A37" s="1" t="s">
        <v>23</v>
      </c>
    </row>
    <row r="38" spans="2:2">
      <c r="B38" s="1" t="s">
        <v>61</v>
      </c>
    </row>
    <row r="39" spans="2:2">
      <c r="B39" s="1" t="s">
        <v>62</v>
      </c>
    </row>
    <row r="40" spans="2:2">
      <c r="B40" s="1" t="s">
        <v>63</v>
      </c>
    </row>
    <row r="42" spans="1:1">
      <c r="A42" s="23" t="s">
        <v>27</v>
      </c>
    </row>
    <row r="43" s="23" customFormat="1" spans="2:2">
      <c r="B43" s="1" t="s">
        <v>68</v>
      </c>
    </row>
    <row r="44" s="107" customFormat="1"/>
    <row r="45" spans="1:1">
      <c r="A45" s="23" t="s">
        <v>29</v>
      </c>
    </row>
    <row r="46" spans="2:2">
      <c r="B46" s="23" t="s">
        <v>30</v>
      </c>
    </row>
    <row r="48" spans="2:2">
      <c r="B48" s="23" t="s">
        <v>31</v>
      </c>
    </row>
    <row r="50" spans="2:2">
      <c r="B50" s="23" t="s">
        <v>32</v>
      </c>
    </row>
    <row r="56" spans="1:1">
      <c r="A56" s="23" t="s">
        <v>33</v>
      </c>
    </row>
    <row r="59" spans="1:1">
      <c r="A59" s="23" t="s">
        <v>34</v>
      </c>
    </row>
    <row r="60" spans="1:1">
      <c r="A60" s="23" t="s">
        <v>35</v>
      </c>
    </row>
    <row r="63" spans="1:4">
      <c r="A63" s="23" t="s">
        <v>36</v>
      </c>
      <c r="D63" s="23" t="s">
        <v>37</v>
      </c>
    </row>
    <row r="66" spans="1:4">
      <c r="A66" s="23" t="s">
        <v>38</v>
      </c>
      <c r="D66" s="23" t="s">
        <v>39</v>
      </c>
    </row>
    <row r="67" spans="1:4">
      <c r="A67" s="23" t="s">
        <v>40</v>
      </c>
      <c r="D67" s="23" t="s">
        <v>41</v>
      </c>
    </row>
    <row r="72" spans="1:5">
      <c r="A72" s="1" t="s">
        <v>292</v>
      </c>
      <c r="D72" s="23" t="s">
        <v>43</v>
      </c>
      <c r="E72" s="23" t="s">
        <v>44</v>
      </c>
    </row>
    <row r="73" spans="1:5">
      <c r="A73" s="23" t="s">
        <v>45</v>
      </c>
      <c r="E73" s="23" t="s">
        <v>46</v>
      </c>
    </row>
  </sheetData>
  <mergeCells count="27">
    <mergeCell ref="A4:B4"/>
    <mergeCell ref="A31:E31"/>
    <mergeCell ref="A32:E32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zoomScaleSheetLayoutView="60" topLeftCell="A44" workbookViewId="0">
      <selection activeCell="A64" sqref="A6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7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45727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293</v>
      </c>
      <c r="B7" s="108"/>
    </row>
    <row r="8" spans="1:2">
      <c r="A8" s="108" t="s">
        <v>294</v>
      </c>
      <c r="B8" s="108"/>
    </row>
    <row r="9" spans="1:2">
      <c r="A9" s="108" t="s">
        <v>295</v>
      </c>
      <c r="B9" s="108"/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75" t="s">
        <v>12</v>
      </c>
      <c r="C20" s="76" t="s">
        <v>296</v>
      </c>
      <c r="D20" s="77">
        <v>7995</v>
      </c>
      <c r="E20" s="33">
        <f>(D20*0.7)</f>
        <v>5596.5</v>
      </c>
      <c r="F20" s="30" t="s">
        <v>14</v>
      </c>
      <c r="G20" s="78">
        <f>E20*A20</f>
        <v>5596.5</v>
      </c>
    </row>
    <row r="21" spans="1:7">
      <c r="A21" s="35"/>
      <c r="B21" s="79"/>
      <c r="C21" s="80" t="s">
        <v>297</v>
      </c>
      <c r="D21" s="81"/>
      <c r="E21" s="38"/>
      <c r="F21" s="35"/>
      <c r="G21" s="82"/>
    </row>
    <row r="22" ht="15" spans="1:7">
      <c r="A22" s="14"/>
      <c r="B22" s="83"/>
      <c r="C22" s="84" t="s">
        <v>298</v>
      </c>
      <c r="D22" s="85"/>
      <c r="E22" s="41"/>
      <c r="F22" s="14"/>
      <c r="G22" s="86"/>
    </row>
    <row r="23" spans="1:7">
      <c r="A23" s="30">
        <v>1</v>
      </c>
      <c r="B23" s="75" t="s">
        <v>12</v>
      </c>
      <c r="C23" s="76" t="s">
        <v>299</v>
      </c>
      <c r="D23" s="77">
        <v>8495</v>
      </c>
      <c r="E23" s="33">
        <f>(D23*0.7)</f>
        <v>5946.5</v>
      </c>
      <c r="F23" s="30" t="s">
        <v>14</v>
      </c>
      <c r="G23" s="78">
        <f>E23*A23</f>
        <v>5946.5</v>
      </c>
    </row>
    <row r="24" spans="1:7">
      <c r="A24" s="35"/>
      <c r="B24" s="79"/>
      <c r="C24" s="80" t="s">
        <v>300</v>
      </c>
      <c r="D24" s="81"/>
      <c r="E24" s="38"/>
      <c r="F24" s="35"/>
      <c r="G24" s="82"/>
    </row>
    <row r="25" ht="15" spans="1:7">
      <c r="A25" s="14"/>
      <c r="B25" s="83"/>
      <c r="C25" s="84" t="s">
        <v>298</v>
      </c>
      <c r="D25" s="85"/>
      <c r="E25" s="41"/>
      <c r="F25" s="14"/>
      <c r="G25" s="86"/>
    </row>
    <row r="26" ht="15" spans="1:7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</row>
    <row r="27" ht="17.25" spans="1:7">
      <c r="A27" s="51" t="s">
        <v>20</v>
      </c>
      <c r="B27" s="52"/>
      <c r="C27" s="52"/>
      <c r="D27" s="53"/>
      <c r="E27" s="54"/>
      <c r="F27" s="55" t="s">
        <v>14</v>
      </c>
      <c r="G27" s="56">
        <f>SUM(G20:G26)</f>
        <v>12143</v>
      </c>
    </row>
    <row r="28" ht="16.5" spans="1:7">
      <c r="A28" s="71"/>
      <c r="B28" s="71"/>
      <c r="C28" s="71"/>
      <c r="D28" s="71"/>
      <c r="E28" s="71"/>
      <c r="F28" s="114"/>
      <c r="G28" s="115"/>
    </row>
    <row r="29" spans="1:1">
      <c r="A29" s="23" t="s">
        <v>21</v>
      </c>
    </row>
    <row r="30" spans="2:2">
      <c r="B30" s="23" t="s">
        <v>22</v>
      </c>
    </row>
    <row r="32" spans="1:1">
      <c r="A32" s="23" t="s">
        <v>27</v>
      </c>
    </row>
    <row r="33" customFormat="1" ht="15" spans="1:2">
      <c r="A33" s="23"/>
      <c r="B33" s="1" t="s">
        <v>301</v>
      </c>
    </row>
    <row r="34" s="107" customFormat="1"/>
    <row r="35" spans="1:1">
      <c r="A35" s="23" t="s">
        <v>29</v>
      </c>
    </row>
    <row r="36" spans="2:2">
      <c r="B36" s="23" t="s">
        <v>30</v>
      </c>
    </row>
    <row r="38" spans="2:2">
      <c r="B38" s="23" t="s">
        <v>31</v>
      </c>
    </row>
    <row r="40" spans="2:2">
      <c r="B40" s="23" t="s">
        <v>32</v>
      </c>
    </row>
    <row r="47" spans="1:1">
      <c r="A47" s="23" t="s">
        <v>33</v>
      </c>
    </row>
    <row r="50" spans="1:1">
      <c r="A50" s="23" t="s">
        <v>34</v>
      </c>
    </row>
    <row r="51" spans="1:1">
      <c r="A51" s="23" t="s">
        <v>35</v>
      </c>
    </row>
    <row r="54" spans="1:4">
      <c r="A54" s="23" t="s">
        <v>36</v>
      </c>
      <c r="D54" s="23" t="s">
        <v>37</v>
      </c>
    </row>
    <row r="57" spans="1:4">
      <c r="A57" s="23" t="s">
        <v>38</v>
      </c>
      <c r="D57" s="23" t="s">
        <v>39</v>
      </c>
    </row>
    <row r="58" spans="1:4">
      <c r="A58" s="23" t="s">
        <v>40</v>
      </c>
      <c r="D58" s="23" t="s">
        <v>41</v>
      </c>
    </row>
    <row r="64" spans="1:5">
      <c r="A64" s="1" t="s">
        <v>302</v>
      </c>
      <c r="D64" s="23" t="s">
        <v>43</v>
      </c>
      <c r="E64" s="23" t="s">
        <v>44</v>
      </c>
    </row>
    <row r="65" spans="1:5">
      <c r="A65" s="23" t="s">
        <v>221</v>
      </c>
      <c r="E65" s="23" t="s">
        <v>46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9" workbookViewId="0">
      <selection activeCell="A64" sqref="A6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45727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242</v>
      </c>
      <c r="B7" s="25"/>
    </row>
    <row r="8" spans="1:2">
      <c r="A8" s="25" t="s">
        <v>243</v>
      </c>
      <c r="B8" s="25"/>
    </row>
    <row r="9" spans="1:2">
      <c r="A9" s="25" t="s">
        <v>244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79</v>
      </c>
      <c r="D20" s="32">
        <v>59595</v>
      </c>
      <c r="E20" s="33">
        <f>(D20*0.76)-7000</f>
        <v>38292.2</v>
      </c>
      <c r="F20" s="30" t="s">
        <v>14</v>
      </c>
      <c r="G20" s="34">
        <f>E20*A20</f>
        <v>38292.2</v>
      </c>
    </row>
    <row r="21" customFormat="1" ht="15" spans="1:7">
      <c r="A21" s="35"/>
      <c r="B21" s="35"/>
      <c r="C21" s="36" t="s">
        <v>80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81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38292.2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14050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52942.2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spans="1:8">
      <c r="A28" s="1" t="s">
        <v>21</v>
      </c>
      <c r="H28" s="2"/>
    </row>
    <row r="29" spans="2:8">
      <c r="B29" s="1" t="s">
        <v>22</v>
      </c>
      <c r="H29" s="2"/>
    </row>
    <row r="30" spans="8:8">
      <c r="H30" s="2"/>
    </row>
    <row r="31" spans="1:1">
      <c r="A31" s="1" t="s">
        <v>27</v>
      </c>
    </row>
    <row r="32" s="2" customFormat="1" spans="2:8">
      <c r="B32" s="1" t="s">
        <v>68</v>
      </c>
      <c r="H32" s="1"/>
    </row>
    <row r="34" spans="1:1">
      <c r="A34" s="1" t="s">
        <v>29</v>
      </c>
    </row>
    <row r="35" spans="2:2">
      <c r="B35" s="1" t="s">
        <v>30</v>
      </c>
    </row>
    <row r="36" spans="2:2">
      <c r="B36" s="24" t="s">
        <v>95</v>
      </c>
    </row>
    <row r="38" spans="2:2">
      <c r="B38" s="1" t="s">
        <v>31</v>
      </c>
    </row>
    <row r="40" spans="2:2">
      <c r="B40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5">
      <c r="A64" s="1" t="s">
        <v>303</v>
      </c>
      <c r="D64" s="1" t="s">
        <v>43</v>
      </c>
      <c r="E64" s="1" t="s">
        <v>44</v>
      </c>
    </row>
    <row r="65" spans="1:5">
      <c r="A65" s="1" t="s">
        <v>45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3" workbookViewId="0">
      <selection activeCell="A25" sqref="A25:E2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5">
        <v>45728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304</v>
      </c>
    </row>
    <row r="8" spans="1:1">
      <c r="A8" s="1" t="s">
        <v>305</v>
      </c>
    </row>
    <row r="9" spans="1:1">
      <c r="A9" s="1" t="s">
        <v>306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24" t="s">
        <v>101</v>
      </c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102</v>
      </c>
      <c r="D21" s="32">
        <v>49995</v>
      </c>
      <c r="E21" s="33">
        <f>(D21*0.76)-4000</f>
        <v>33996.2</v>
      </c>
      <c r="F21" s="30" t="s">
        <v>14</v>
      </c>
      <c r="G21" s="34">
        <f>E21*A21</f>
        <v>33996.2</v>
      </c>
    </row>
    <row r="22" spans="1:7">
      <c r="A22" s="35"/>
      <c r="B22" s="35"/>
      <c r="C22" s="36" t="s">
        <v>103</v>
      </c>
      <c r="D22" s="37"/>
      <c r="E22" s="38"/>
      <c r="F22" s="35"/>
      <c r="G22" s="39"/>
    </row>
    <row r="23" ht="15" spans="1:7">
      <c r="A23" s="14"/>
      <c r="B23" s="14"/>
      <c r="C23" s="40" t="s">
        <v>104</v>
      </c>
      <c r="D23" s="13"/>
      <c r="E23" s="41"/>
      <c r="F23" s="14"/>
      <c r="G23" s="42"/>
    </row>
    <row r="24" s="2" customFormat="1" ht="15" spans="1:7">
      <c r="A24" s="4" t="s">
        <v>19</v>
      </c>
      <c r="B24" s="16"/>
      <c r="C24" s="16"/>
      <c r="D24" s="5"/>
      <c r="E24" s="6"/>
      <c r="F24" s="17" t="s">
        <v>14</v>
      </c>
      <c r="G24" s="8">
        <v>1000</v>
      </c>
    </row>
    <row r="25" ht="17.25" spans="1:7">
      <c r="A25" s="43" t="s">
        <v>20</v>
      </c>
      <c r="B25" s="44"/>
      <c r="C25" s="44"/>
      <c r="D25" s="44"/>
      <c r="E25" s="45"/>
      <c r="F25" s="46" t="s">
        <v>14</v>
      </c>
      <c r="G25" s="47">
        <f>SUM(G21:G24)</f>
        <v>34996.2</v>
      </c>
    </row>
    <row r="26" ht="16.5" spans="1:7">
      <c r="A26" s="48"/>
      <c r="B26" s="48"/>
      <c r="C26" s="48"/>
      <c r="D26" s="48"/>
      <c r="E26" s="48"/>
      <c r="F26" s="87"/>
      <c r="G26" s="50"/>
    </row>
    <row r="27" ht="15" spans="3:3">
      <c r="C27" s="24" t="s">
        <v>105</v>
      </c>
    </row>
    <row r="28" ht="25.5" customHeight="1" spans="1:7">
      <c r="A28" s="26" t="s">
        <v>6</v>
      </c>
      <c r="B28" s="26" t="s">
        <v>7</v>
      </c>
      <c r="C28" s="26" t="s">
        <v>8</v>
      </c>
      <c r="D28" s="26" t="s">
        <v>9</v>
      </c>
      <c r="E28" s="27" t="s">
        <v>10</v>
      </c>
      <c r="F28" s="28"/>
      <c r="G28" s="29" t="s">
        <v>11</v>
      </c>
    </row>
    <row r="29" spans="1:7">
      <c r="A29" s="30">
        <v>1</v>
      </c>
      <c r="B29" s="30" t="s">
        <v>12</v>
      </c>
      <c r="C29" s="31" t="s">
        <v>106</v>
      </c>
      <c r="D29" s="32">
        <v>68995</v>
      </c>
      <c r="E29" s="33">
        <f>(D29*0.76)-7000</f>
        <v>45436.2</v>
      </c>
      <c r="F29" s="30" t="s">
        <v>14</v>
      </c>
      <c r="G29" s="34">
        <f>E29*A29</f>
        <v>45436.2</v>
      </c>
    </row>
    <row r="30" spans="1:7">
      <c r="A30" s="35"/>
      <c r="B30" s="35"/>
      <c r="C30" s="36" t="s">
        <v>80</v>
      </c>
      <c r="D30" s="37"/>
      <c r="E30" s="38"/>
      <c r="F30" s="35"/>
      <c r="G30" s="39"/>
    </row>
    <row r="31" ht="15" spans="1:7">
      <c r="A31" s="14"/>
      <c r="B31" s="14"/>
      <c r="C31" s="40" t="s">
        <v>107</v>
      </c>
      <c r="D31" s="13"/>
      <c r="E31" s="41"/>
      <c r="F31" s="14"/>
      <c r="G31" s="42"/>
    </row>
    <row r="32" s="2" customFormat="1" ht="15" spans="1:7">
      <c r="A32" s="4" t="s">
        <v>19</v>
      </c>
      <c r="B32" s="16"/>
      <c r="C32" s="16"/>
      <c r="D32" s="5"/>
      <c r="E32" s="6"/>
      <c r="F32" s="17" t="s">
        <v>14</v>
      </c>
      <c r="G32" s="8">
        <v>1000</v>
      </c>
    </row>
    <row r="33" ht="17.25" spans="1:7">
      <c r="A33" s="43" t="s">
        <v>20</v>
      </c>
      <c r="B33" s="44"/>
      <c r="C33" s="44"/>
      <c r="D33" s="44"/>
      <c r="E33" s="45"/>
      <c r="F33" s="46" t="s">
        <v>14</v>
      </c>
      <c r="G33" s="47">
        <f>SUM(G29:G32)</f>
        <v>46436.2</v>
      </c>
    </row>
    <row r="34" ht="16.5" spans="1:7">
      <c r="A34" s="48"/>
      <c r="B34" s="48"/>
      <c r="C34" s="48"/>
      <c r="D34" s="48"/>
      <c r="E34" s="48"/>
      <c r="F34" s="87"/>
      <c r="G34" s="50"/>
    </row>
    <row r="35" spans="1:1">
      <c r="A35" s="1" t="s">
        <v>21</v>
      </c>
    </row>
    <row r="36" spans="2:2">
      <c r="B36" s="1" t="s">
        <v>22</v>
      </c>
    </row>
    <row r="37" customFormat="1" ht="15" spans="2:2">
      <c r="B37" s="1"/>
    </row>
    <row r="38" customFormat="1" ht="15" spans="1:2">
      <c r="A38" s="1" t="s">
        <v>23</v>
      </c>
      <c r="B38" s="1"/>
    </row>
    <row r="39" s="1" customFormat="1" spans="2:2">
      <c r="B39" s="1" t="s">
        <v>61</v>
      </c>
    </row>
    <row r="40" s="2" customFormat="1" spans="2:2">
      <c r="B40" s="1" t="s">
        <v>62</v>
      </c>
    </row>
    <row r="41" s="2" customFormat="1" spans="2:2">
      <c r="B41" s="1" t="s">
        <v>63</v>
      </c>
    </row>
    <row r="42" customFormat="1" ht="15" spans="2:2">
      <c r="B42" s="1"/>
    </row>
    <row r="43" spans="1:1">
      <c r="A43" s="1" t="s">
        <v>27</v>
      </c>
    </row>
    <row r="44" spans="2:2">
      <c r="B44" s="1" t="s">
        <v>68</v>
      </c>
    </row>
    <row r="45" s="2" customFormat="1" spans="2:2">
      <c r="B45" s="1"/>
    </row>
    <row r="46" spans="1:1">
      <c r="A46" s="1" t="s">
        <v>29</v>
      </c>
    </row>
    <row r="47" spans="2:2">
      <c r="B47" s="1" t="s">
        <v>30</v>
      </c>
    </row>
    <row r="48" s="2" customFormat="1" spans="2:2">
      <c r="B48" s="24"/>
    </row>
    <row r="49" spans="2:2">
      <c r="B49" s="1" t="s">
        <v>31</v>
      </c>
    </row>
    <row r="51" spans="2:2">
      <c r="B51" s="1" t="s">
        <v>32</v>
      </c>
    </row>
    <row r="53" spans="2:2">
      <c r="B53" s="136" t="s">
        <v>307</v>
      </c>
    </row>
    <row r="57" spans="1:1">
      <c r="A57" s="1" t="s">
        <v>33</v>
      </c>
    </row>
    <row r="60" spans="1:1">
      <c r="A60" s="1" t="s">
        <v>34</v>
      </c>
    </row>
    <row r="61" spans="1:1">
      <c r="A61" s="1" t="s">
        <v>35</v>
      </c>
    </row>
    <row r="64" spans="1:4">
      <c r="A64" s="1" t="s">
        <v>110</v>
      </c>
      <c r="D64" s="1" t="s">
        <v>37</v>
      </c>
    </row>
    <row r="67" spans="1:4">
      <c r="A67" s="1" t="s">
        <v>38</v>
      </c>
      <c r="D67" s="1" t="s">
        <v>39</v>
      </c>
    </row>
    <row r="68" spans="1:4">
      <c r="A68" s="1" t="s">
        <v>40</v>
      </c>
      <c r="D68" s="1" t="s">
        <v>41</v>
      </c>
    </row>
    <row r="73" spans="1:5">
      <c r="A73" s="1" t="s">
        <v>308</v>
      </c>
      <c r="D73" s="1" t="s">
        <v>43</v>
      </c>
      <c r="E73" s="1" t="s">
        <v>44</v>
      </c>
    </row>
    <row r="74" spans="1:5">
      <c r="A74" s="1" t="s">
        <v>98</v>
      </c>
      <c r="E74" s="1" t="s">
        <v>46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32" workbookViewId="0">
      <selection activeCell="A39" sqref="$A39:$XFD4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5">
        <v>45728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309</v>
      </c>
    </row>
    <row r="8" spans="1:1">
      <c r="A8" s="1" t="s">
        <v>310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4" t="s">
        <v>311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2</v>
      </c>
      <c r="B20" s="30" t="s">
        <v>12</v>
      </c>
      <c r="C20" s="76" t="s">
        <v>204</v>
      </c>
      <c r="D20" s="77">
        <v>24995</v>
      </c>
      <c r="E20" s="33">
        <f>(D20*0.76)-800</f>
        <v>18196.2</v>
      </c>
      <c r="F20" s="30" t="s">
        <v>14</v>
      </c>
      <c r="G20" s="78">
        <f>E20*A20</f>
        <v>36392.4</v>
      </c>
    </row>
    <row r="21" spans="1:7">
      <c r="A21" s="35"/>
      <c r="B21" s="35"/>
      <c r="C21" s="80" t="s">
        <v>205</v>
      </c>
      <c r="D21" s="81"/>
      <c r="E21" s="38"/>
      <c r="F21" s="35"/>
      <c r="G21" s="82"/>
    </row>
    <row r="22" spans="1:7">
      <c r="A22" s="35"/>
      <c r="B22" s="35"/>
      <c r="C22" s="80" t="s">
        <v>206</v>
      </c>
      <c r="D22" s="81"/>
      <c r="E22" s="38"/>
      <c r="F22" s="35"/>
      <c r="G22" s="82"/>
    </row>
    <row r="23" ht="15" spans="1:7">
      <c r="A23" s="14"/>
      <c r="B23" s="14"/>
      <c r="C23" s="84" t="s">
        <v>207</v>
      </c>
      <c r="D23" s="85"/>
      <c r="E23" s="41"/>
      <c r="F23" s="14"/>
      <c r="G23" s="86"/>
    </row>
    <row r="24" customFormat="1" ht="15" spans="1:7">
      <c r="A24" s="30">
        <v>2</v>
      </c>
      <c r="B24" s="75" t="s">
        <v>12</v>
      </c>
      <c r="C24" s="76" t="s">
        <v>208</v>
      </c>
      <c r="D24" s="77">
        <v>28995</v>
      </c>
      <c r="E24" s="33">
        <f>(D24*0.76)-1300</f>
        <v>20736.2</v>
      </c>
      <c r="F24" s="30" t="s">
        <v>14</v>
      </c>
      <c r="G24" s="78">
        <f>E24*A24</f>
        <v>41472.4</v>
      </c>
    </row>
    <row r="25" customFormat="1" ht="15" spans="1:7">
      <c r="A25" s="35"/>
      <c r="B25" s="79"/>
      <c r="C25" s="80" t="s">
        <v>122</v>
      </c>
      <c r="D25" s="81"/>
      <c r="E25" s="38"/>
      <c r="F25" s="35"/>
      <c r="G25" s="82"/>
    </row>
    <row r="26" customFormat="1" ht="15" spans="1:7">
      <c r="A26" s="35"/>
      <c r="B26" s="79"/>
      <c r="C26" s="80" t="s">
        <v>209</v>
      </c>
      <c r="D26" s="81"/>
      <c r="E26" s="38"/>
      <c r="F26" s="35"/>
      <c r="G26" s="82"/>
    </row>
    <row r="27" customFormat="1" ht="15.75" spans="1:7">
      <c r="A27" s="14"/>
      <c r="B27" s="83"/>
      <c r="C27" s="84" t="s">
        <v>210</v>
      </c>
      <c r="D27" s="85"/>
      <c r="E27" s="41"/>
      <c r="F27" s="14"/>
      <c r="G27" s="86"/>
    </row>
    <row r="28" s="2" customFormat="1" ht="15" spans="1:7">
      <c r="A28" s="4" t="s">
        <v>19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43" t="s">
        <v>20</v>
      </c>
      <c r="B29" s="44"/>
      <c r="C29" s="44"/>
      <c r="D29" s="44"/>
      <c r="E29" s="45"/>
      <c r="F29" s="46" t="s">
        <v>14</v>
      </c>
      <c r="G29" s="47">
        <f>SUM(G20:G28)</f>
        <v>78464.8</v>
      </c>
    </row>
    <row r="30" ht="16.5" spans="1:7">
      <c r="A30" s="48"/>
      <c r="B30" s="48"/>
      <c r="C30" s="48"/>
      <c r="D30" s="48"/>
      <c r="E30" s="48"/>
      <c r="F30" s="87"/>
      <c r="G30" s="50"/>
    </row>
    <row r="31" ht="15" spans="3:3">
      <c r="C31" s="24" t="s">
        <v>312</v>
      </c>
    </row>
    <row r="32" ht="25.5" customHeight="1" spans="1:7">
      <c r="A32" s="26" t="s">
        <v>6</v>
      </c>
      <c r="B32" s="26" t="s">
        <v>7</v>
      </c>
      <c r="C32" s="26" t="s">
        <v>8</v>
      </c>
      <c r="D32" s="26" t="s">
        <v>9</v>
      </c>
      <c r="E32" s="27" t="s">
        <v>10</v>
      </c>
      <c r="F32" s="28"/>
      <c r="G32" s="29" t="s">
        <v>11</v>
      </c>
    </row>
    <row r="33" spans="1:7">
      <c r="A33" s="30">
        <v>2</v>
      </c>
      <c r="B33" s="30" t="s">
        <v>12</v>
      </c>
      <c r="C33" s="31" t="s">
        <v>184</v>
      </c>
      <c r="D33" s="32">
        <v>32995</v>
      </c>
      <c r="E33" s="33">
        <f>(D33*0.76)-4000</f>
        <v>21076.2</v>
      </c>
      <c r="F33" s="30" t="s">
        <v>14</v>
      </c>
      <c r="G33" s="34">
        <f>E33*A33</f>
        <v>42152.4</v>
      </c>
    </row>
    <row r="34" spans="1:7">
      <c r="A34" s="35"/>
      <c r="B34" s="35"/>
      <c r="C34" s="36" t="s">
        <v>59</v>
      </c>
      <c r="D34" s="37"/>
      <c r="E34" s="38"/>
      <c r="F34" s="35"/>
      <c r="G34" s="39"/>
    </row>
    <row r="35" ht="15" spans="1:7">
      <c r="A35" s="14"/>
      <c r="B35" s="14"/>
      <c r="C35" s="40" t="s">
        <v>185</v>
      </c>
      <c r="D35" s="13"/>
      <c r="E35" s="41"/>
      <c r="F35" s="14"/>
      <c r="G35" s="42"/>
    </row>
    <row r="36" customFormat="1" ht="15" spans="1:7">
      <c r="A36" s="88">
        <v>2</v>
      </c>
      <c r="B36" s="88" t="s">
        <v>12</v>
      </c>
      <c r="C36" s="125" t="s">
        <v>186</v>
      </c>
      <c r="D36" s="119">
        <v>46595</v>
      </c>
      <c r="E36" s="92">
        <f>(D36*0.76)-7000</f>
        <v>28412.2</v>
      </c>
      <c r="F36" s="88" t="s">
        <v>14</v>
      </c>
      <c r="G36" s="120">
        <f>E36*A36</f>
        <v>56824.4</v>
      </c>
    </row>
    <row r="37" customFormat="1" ht="15" spans="1:7">
      <c r="A37" s="94"/>
      <c r="B37" s="94"/>
      <c r="C37" s="126" t="s">
        <v>80</v>
      </c>
      <c r="D37" s="121"/>
      <c r="E37" s="98"/>
      <c r="F37" s="94"/>
      <c r="G37" s="122"/>
    </row>
    <row r="38" customFormat="1" ht="15.75" spans="1:7">
      <c r="A38" s="62"/>
      <c r="B38" s="62"/>
      <c r="C38" s="127" t="s">
        <v>187</v>
      </c>
      <c r="D38" s="61"/>
      <c r="E38" s="103"/>
      <c r="F38" s="62"/>
      <c r="G38" s="123"/>
    </row>
    <row r="39" s="2" customFormat="1" ht="15" spans="1:7">
      <c r="A39" s="4" t="s">
        <v>19</v>
      </c>
      <c r="B39" s="16"/>
      <c r="C39" s="16"/>
      <c r="D39" s="5"/>
      <c r="E39" s="6"/>
      <c r="F39" s="17" t="s">
        <v>14</v>
      </c>
      <c r="G39" s="8">
        <v>600</v>
      </c>
    </row>
    <row r="40" ht="17.25" spans="1:7">
      <c r="A40" s="43" t="s">
        <v>20</v>
      </c>
      <c r="B40" s="44"/>
      <c r="C40" s="44"/>
      <c r="D40" s="44"/>
      <c r="E40" s="45"/>
      <c r="F40" s="46" t="s">
        <v>14</v>
      </c>
      <c r="G40" s="47">
        <f>SUM(G33:G39)</f>
        <v>99576.8</v>
      </c>
    </row>
    <row r="41" ht="16.5" spans="1:7">
      <c r="A41" s="48"/>
      <c r="B41" s="48"/>
      <c r="C41" s="48"/>
      <c r="D41" s="48"/>
      <c r="E41" s="48"/>
      <c r="F41" s="87"/>
      <c r="G41" s="50"/>
    </row>
    <row r="42" spans="1:1">
      <c r="A42" s="1" t="s">
        <v>21</v>
      </c>
    </row>
    <row r="43" spans="2:2">
      <c r="B43" s="1" t="s">
        <v>22</v>
      </c>
    </row>
    <row r="44" customFormat="1" ht="15" spans="2:2">
      <c r="B44" s="1"/>
    </row>
    <row r="45" customFormat="1" ht="15" spans="1:2">
      <c r="A45" s="1" t="s">
        <v>23</v>
      </c>
      <c r="B45" s="1"/>
    </row>
    <row r="46" customFormat="1" ht="15" spans="1:2">
      <c r="A46" s="1"/>
      <c r="B46" s="1" t="s">
        <v>126</v>
      </c>
    </row>
    <row r="47" s="1" customFormat="1" spans="2:2">
      <c r="B47" s="1" t="s">
        <v>61</v>
      </c>
    </row>
    <row r="48" s="2" customFormat="1" spans="2:2">
      <c r="B48" s="1" t="s">
        <v>62</v>
      </c>
    </row>
    <row r="49" s="2" customFormat="1" spans="2:2">
      <c r="B49" s="1" t="s">
        <v>63</v>
      </c>
    </row>
    <row r="50" customFormat="1" ht="15" spans="2:2">
      <c r="B50" s="1"/>
    </row>
    <row r="51" spans="1:1">
      <c r="A51" s="1" t="s">
        <v>27</v>
      </c>
    </row>
    <row r="52" spans="2:2">
      <c r="B52" s="1" t="s">
        <v>127</v>
      </c>
    </row>
    <row r="53" spans="2:2">
      <c r="B53" s="1" t="s">
        <v>68</v>
      </c>
    </row>
    <row r="54" s="2" customFormat="1" spans="2:2">
      <c r="B54" s="1"/>
    </row>
    <row r="55" spans="1:1">
      <c r="A55" s="1" t="s">
        <v>29</v>
      </c>
    </row>
    <row r="56" spans="2:2">
      <c r="B56" s="1" t="s">
        <v>30</v>
      </c>
    </row>
    <row r="57" s="2" customFormat="1" spans="2:2">
      <c r="B57" s="24"/>
    </row>
    <row r="58" spans="2:2">
      <c r="B58" s="1" t="s">
        <v>31</v>
      </c>
    </row>
    <row r="60" spans="2:2">
      <c r="B60" s="1" t="s">
        <v>32</v>
      </c>
    </row>
    <row r="61" spans="2:2">
      <c r="B61" s="136"/>
    </row>
    <row r="65" spans="1:1">
      <c r="A65" s="1" t="s">
        <v>33</v>
      </c>
    </row>
    <row r="68" spans="1:1">
      <c r="A68" s="1" t="s">
        <v>34</v>
      </c>
    </row>
    <row r="69" spans="1:1">
      <c r="A69" s="1" t="s">
        <v>35</v>
      </c>
    </row>
    <row r="72" spans="1:4">
      <c r="A72" s="1" t="s">
        <v>110</v>
      </c>
      <c r="D72" s="1" t="s">
        <v>37</v>
      </c>
    </row>
    <row r="75" spans="1:4">
      <c r="A75" s="1" t="s">
        <v>38</v>
      </c>
      <c r="D75" s="1" t="s">
        <v>39</v>
      </c>
    </row>
    <row r="76" spans="1:4">
      <c r="A76" s="1" t="s">
        <v>40</v>
      </c>
      <c r="D76" s="1" t="s">
        <v>41</v>
      </c>
    </row>
    <row r="80" spans="1:5">
      <c r="A80" s="1" t="s">
        <v>313</v>
      </c>
      <c r="D80" s="1" t="s">
        <v>43</v>
      </c>
      <c r="E80" s="1" t="s">
        <v>44</v>
      </c>
    </row>
    <row r="81" spans="1:5">
      <c r="A81" s="1" t="s">
        <v>314</v>
      </c>
      <c r="E81" s="1" t="s">
        <v>46</v>
      </c>
    </row>
  </sheetData>
  <mergeCells count="29">
    <mergeCell ref="A4:B4"/>
    <mergeCell ref="A28:E28"/>
    <mergeCell ref="A29:E29"/>
    <mergeCell ref="A39:E39"/>
    <mergeCell ref="A40:E40"/>
    <mergeCell ref="A20:A23"/>
    <mergeCell ref="A24:A27"/>
    <mergeCell ref="A33:A35"/>
    <mergeCell ref="A36:A38"/>
    <mergeCell ref="B20:B23"/>
    <mergeCell ref="B24:B27"/>
    <mergeCell ref="B33:B35"/>
    <mergeCell ref="B36:B38"/>
    <mergeCell ref="D20:D23"/>
    <mergeCell ref="D24:D27"/>
    <mergeCell ref="D33:D35"/>
    <mergeCell ref="D36:D38"/>
    <mergeCell ref="E20:E23"/>
    <mergeCell ref="E24:E27"/>
    <mergeCell ref="E33:E35"/>
    <mergeCell ref="E36:E38"/>
    <mergeCell ref="F20:F23"/>
    <mergeCell ref="F24:F27"/>
    <mergeCell ref="F33:F35"/>
    <mergeCell ref="F36:F38"/>
    <mergeCell ref="G20:G23"/>
    <mergeCell ref="G24:G27"/>
    <mergeCell ref="G33:G35"/>
    <mergeCell ref="G36:G38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C61" sqref="C6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45728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315</v>
      </c>
      <c r="B7" s="25"/>
    </row>
    <row r="8" spans="1:2">
      <c r="A8" s="25" t="s">
        <v>316</v>
      </c>
      <c r="B8" s="25"/>
    </row>
    <row r="9" spans="1:2">
      <c r="A9" s="25" t="s">
        <v>317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106</v>
      </c>
      <c r="D20" s="32">
        <v>68995</v>
      </c>
      <c r="E20" s="33">
        <f>(D20*0.76)-7000</f>
        <v>45436.2</v>
      </c>
      <c r="F20" s="30" t="s">
        <v>14</v>
      </c>
      <c r="G20" s="34">
        <f>E20*A20</f>
        <v>45436.2</v>
      </c>
    </row>
    <row r="21" customFormat="1" ht="15" spans="1:7">
      <c r="A21" s="35"/>
      <c r="B21" s="35"/>
      <c r="C21" s="36" t="s">
        <v>80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107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45436.2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13420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59456.2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spans="1:8">
      <c r="A28" s="1" t="s">
        <v>21</v>
      </c>
      <c r="H28" s="2"/>
    </row>
    <row r="29" spans="2:8">
      <c r="B29" s="1" t="s">
        <v>22</v>
      </c>
      <c r="H29" s="2"/>
    </row>
    <row r="30" spans="8:8">
      <c r="H30" s="2"/>
    </row>
    <row r="31" spans="1:1">
      <c r="A31" s="1" t="s">
        <v>27</v>
      </c>
    </row>
    <row r="32" s="2" customFormat="1" spans="2:8">
      <c r="B32" s="1" t="s">
        <v>68</v>
      </c>
      <c r="H32" s="1"/>
    </row>
    <row r="34" s="1" customFormat="1" spans="1:1">
      <c r="A34" s="1" t="s">
        <v>108</v>
      </c>
    </row>
    <row r="35" s="1" customFormat="1" spans="2:2">
      <c r="B35" s="1" t="s">
        <v>109</v>
      </c>
    </row>
    <row r="36" spans="2:2">
      <c r="B36" s="1" t="s">
        <v>30</v>
      </c>
    </row>
    <row r="37" spans="2:2">
      <c r="B37" s="24" t="s">
        <v>138</v>
      </c>
    </row>
    <row r="39" spans="2:2">
      <c r="B39" s="1" t="s">
        <v>31</v>
      </c>
    </row>
    <row r="41" spans="2:2">
      <c r="B41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318</v>
      </c>
      <c r="D64" s="1" t="s">
        <v>43</v>
      </c>
      <c r="E64" s="1" t="s">
        <v>44</v>
      </c>
    </row>
    <row r="65" spans="1:5">
      <c r="A65" s="1" t="s">
        <v>319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opLeftCell="A30" workbookViewId="0">
      <selection activeCell="A63" sqref="A6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5">
        <v>45728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320</v>
      </c>
    </row>
    <row r="8" spans="1:1">
      <c r="A8" s="1" t="s">
        <v>321</v>
      </c>
    </row>
    <row r="9" spans="1:1">
      <c r="A9" s="1" t="s">
        <v>322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88">
        <v>3</v>
      </c>
      <c r="B21" s="89" t="s">
        <v>12</v>
      </c>
      <c r="C21" s="90" t="s">
        <v>323</v>
      </c>
      <c r="D21" s="91">
        <v>20495</v>
      </c>
      <c r="E21" s="92">
        <f>(D21*0.76)-1000</f>
        <v>14576.2</v>
      </c>
      <c r="F21" s="88" t="s">
        <v>14</v>
      </c>
      <c r="G21" s="93">
        <f>E21*A21</f>
        <v>43728.6</v>
      </c>
    </row>
    <row r="22" spans="1:7">
      <c r="A22" s="94"/>
      <c r="B22" s="95"/>
      <c r="C22" s="96" t="s">
        <v>324</v>
      </c>
      <c r="D22" s="97"/>
      <c r="E22" s="98"/>
      <c r="F22" s="94"/>
      <c r="G22" s="99"/>
    </row>
    <row r="23" spans="1:7">
      <c r="A23" s="94"/>
      <c r="B23" s="95"/>
      <c r="C23" s="96" t="s">
        <v>325</v>
      </c>
      <c r="D23" s="97"/>
      <c r="E23" s="98"/>
      <c r="F23" s="94"/>
      <c r="G23" s="99"/>
    </row>
    <row r="24" ht="15" spans="1:7">
      <c r="A24" s="62"/>
      <c r="B24" s="100"/>
      <c r="C24" s="101" t="s">
        <v>326</v>
      </c>
      <c r="D24" s="102"/>
      <c r="E24" s="103"/>
      <c r="F24" s="62"/>
      <c r="G24" s="104"/>
    </row>
    <row r="25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43" t="s">
        <v>20</v>
      </c>
      <c r="B26" s="106"/>
      <c r="C26" s="106"/>
      <c r="D26" s="44"/>
      <c r="E26" s="45"/>
      <c r="F26" s="70" t="s">
        <v>14</v>
      </c>
      <c r="G26" s="47">
        <f>SUM(G21:G25)</f>
        <v>44328.6</v>
      </c>
    </row>
    <row r="27" ht="16.5" spans="1:7">
      <c r="A27" s="48"/>
      <c r="B27" s="48"/>
      <c r="C27" s="48"/>
      <c r="D27" s="48"/>
      <c r="E27" s="48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23</v>
      </c>
    </row>
    <row r="32" spans="2:2">
      <c r="B32" s="1" t="s">
        <v>126</v>
      </c>
    </row>
    <row r="34" spans="1:1">
      <c r="A34" s="1" t="s">
        <v>27</v>
      </c>
    </row>
    <row r="35" customFormat="1" ht="15" spans="2:2">
      <c r="B35" s="1" t="s">
        <v>127</v>
      </c>
    </row>
    <row r="36" s="2" customFormat="1" spans="2:2">
      <c r="B36" s="1"/>
    </row>
    <row r="37" spans="1:1">
      <c r="A37" s="1" t="s">
        <v>29</v>
      </c>
    </row>
    <row r="38" spans="2:2">
      <c r="B38" s="1" t="s">
        <v>30</v>
      </c>
    </row>
    <row r="39" s="2" customFormat="1" spans="2:2">
      <c r="B39" s="24"/>
    </row>
    <row r="40" spans="2:2">
      <c r="B40" s="1" t="s">
        <v>31</v>
      </c>
    </row>
    <row r="42" spans="2:2">
      <c r="B42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110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3" spans="1:5">
      <c r="A63" s="1" t="s">
        <v>327</v>
      </c>
      <c r="D63" s="1" t="s">
        <v>43</v>
      </c>
      <c r="E63" s="1" t="s">
        <v>44</v>
      </c>
    </row>
    <row r="64" spans="1:5">
      <c r="A64" s="1" t="s">
        <v>328</v>
      </c>
      <c r="E64" s="1" t="s">
        <v>46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26" workbookViewId="0">
      <selection activeCell="C30" sqref="C3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45729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242</v>
      </c>
      <c r="B7" s="25"/>
    </row>
    <row r="8" spans="1:2">
      <c r="A8" s="25" t="s">
        <v>243</v>
      </c>
      <c r="B8" s="25"/>
    </row>
    <row r="9" spans="1:2">
      <c r="A9" s="25" t="s">
        <v>244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58</v>
      </c>
      <c r="D20" s="32">
        <v>41995</v>
      </c>
      <c r="E20" s="33">
        <f>(D20*0.76)-4000</f>
        <v>27916.2</v>
      </c>
      <c r="F20" s="30" t="s">
        <v>14</v>
      </c>
      <c r="G20" s="34">
        <f>E20*A20</f>
        <v>27916.2</v>
      </c>
    </row>
    <row r="21" customFormat="1" ht="15" spans="1:7">
      <c r="A21" s="35"/>
      <c r="B21" s="35"/>
      <c r="C21" s="36" t="s">
        <v>59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60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27916.2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14050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42566.2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spans="1:8">
      <c r="A28" s="1" t="s">
        <v>21</v>
      </c>
      <c r="H28" s="2"/>
    </row>
    <row r="29" spans="2:8">
      <c r="B29" s="1" t="s">
        <v>22</v>
      </c>
      <c r="H29" s="2"/>
    </row>
    <row r="30" spans="8:8">
      <c r="H30" s="2"/>
    </row>
    <row r="31" spans="1:1">
      <c r="A31" s="1" t="s">
        <v>27</v>
      </c>
    </row>
    <row r="32" s="2" customFormat="1" spans="2:8">
      <c r="B32" s="1" t="s">
        <v>68</v>
      </c>
      <c r="H32" s="1"/>
    </row>
    <row r="34" spans="1:1">
      <c r="A34" s="1" t="s">
        <v>29</v>
      </c>
    </row>
    <row r="35" spans="2:2">
      <c r="B35" s="1" t="s">
        <v>30</v>
      </c>
    </row>
    <row r="36" spans="2:2">
      <c r="B36" s="24" t="s">
        <v>95</v>
      </c>
    </row>
    <row r="38" spans="2:2">
      <c r="B38" s="1" t="s">
        <v>31</v>
      </c>
    </row>
    <row r="40" spans="2:2">
      <c r="B40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5">
      <c r="A64" s="1" t="s">
        <v>329</v>
      </c>
      <c r="D64" s="1" t="s">
        <v>43</v>
      </c>
      <c r="E64" s="1" t="s">
        <v>44</v>
      </c>
    </row>
    <row r="65" spans="1:5">
      <c r="A65" s="1" t="s">
        <v>71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60" workbookViewId="0">
      <selection activeCell="A75" sqref="A7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45729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181</v>
      </c>
      <c r="B7" s="25"/>
    </row>
    <row r="8" spans="1:2">
      <c r="A8" s="25" t="s">
        <v>330</v>
      </c>
      <c r="B8" s="25"/>
    </row>
    <row r="9" spans="1:2">
      <c r="A9" s="25" t="s">
        <v>183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4" t="s">
        <v>101</v>
      </c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88">
        <v>1</v>
      </c>
      <c r="B21" s="88" t="s">
        <v>12</v>
      </c>
      <c r="C21" s="125" t="s">
        <v>186</v>
      </c>
      <c r="D21" s="119">
        <v>46595</v>
      </c>
      <c r="E21" s="92">
        <f>(D21*0.76)-7000</f>
        <v>28412.2</v>
      </c>
      <c r="F21" s="88" t="s">
        <v>14</v>
      </c>
      <c r="G21" s="120">
        <f>E21*A21</f>
        <v>28412.2</v>
      </c>
    </row>
    <row r="22" spans="1:7">
      <c r="A22" s="94"/>
      <c r="B22" s="94"/>
      <c r="C22" s="126" t="s">
        <v>80</v>
      </c>
      <c r="D22" s="121"/>
      <c r="E22" s="98"/>
      <c r="F22" s="94"/>
      <c r="G22" s="122"/>
    </row>
    <row r="23" ht="15" spans="1:7">
      <c r="A23" s="62"/>
      <c r="B23" s="62"/>
      <c r="C23" s="127" t="s">
        <v>187</v>
      </c>
      <c r="D23" s="61"/>
      <c r="E23" s="103"/>
      <c r="F23" s="62"/>
      <c r="G23" s="123"/>
    </row>
    <row r="24" s="23" customFormat="1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SUM(G21:G23)</f>
        <v>28412.2</v>
      </c>
    </row>
    <row r="25" s="23" customFormat="1" ht="15" spans="1:7">
      <c r="A25" s="57" t="s">
        <v>90</v>
      </c>
      <c r="B25" s="58"/>
      <c r="C25" s="59"/>
      <c r="D25" s="60"/>
      <c r="E25" s="61"/>
      <c r="F25" s="62" t="s">
        <v>14</v>
      </c>
      <c r="G25" s="63">
        <v>8000</v>
      </c>
    </row>
    <row r="26" s="23" customFormat="1" ht="15" spans="1:7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</row>
    <row r="27" s="23" customFormat="1" ht="17.25" spans="1:7">
      <c r="A27" s="51" t="s">
        <v>91</v>
      </c>
      <c r="B27" s="52"/>
      <c r="C27" s="52"/>
      <c r="D27" s="53"/>
      <c r="E27" s="54"/>
      <c r="F27" s="135" t="s">
        <v>14</v>
      </c>
      <c r="G27" s="56">
        <f>SUM(G24:G26)</f>
        <v>37012.2</v>
      </c>
    </row>
    <row r="28" ht="16.5" spans="1:8">
      <c r="A28" s="48"/>
      <c r="B28" s="48"/>
      <c r="C28" s="48"/>
      <c r="D28" s="48"/>
      <c r="E28" s="48"/>
      <c r="F28" s="49"/>
      <c r="G28" s="50"/>
      <c r="H28" s="2"/>
    </row>
    <row r="29" ht="15" spans="3:3">
      <c r="C29" s="24" t="s">
        <v>105</v>
      </c>
    </row>
    <row r="30" ht="25.5" customHeight="1" spans="1:7">
      <c r="A30" s="26" t="s">
        <v>6</v>
      </c>
      <c r="B30" s="26" t="s">
        <v>7</v>
      </c>
      <c r="C30" s="26" t="s">
        <v>8</v>
      </c>
      <c r="D30" s="26" t="s">
        <v>9</v>
      </c>
      <c r="E30" s="27" t="s">
        <v>10</v>
      </c>
      <c r="F30" s="28"/>
      <c r="G30" s="29" t="s">
        <v>11</v>
      </c>
    </row>
    <row r="31" spans="1:7">
      <c r="A31" s="30">
        <v>1</v>
      </c>
      <c r="B31" s="75" t="s">
        <v>12</v>
      </c>
      <c r="C31" s="76" t="s">
        <v>268</v>
      </c>
      <c r="D31" s="77">
        <v>32995</v>
      </c>
      <c r="E31" s="33">
        <f>(D31*0.76)-1300</f>
        <v>23776.2</v>
      </c>
      <c r="F31" s="30" t="s">
        <v>14</v>
      </c>
      <c r="G31" s="78">
        <f>E31*A31</f>
        <v>23776.2</v>
      </c>
    </row>
    <row r="32" spans="1:7">
      <c r="A32" s="35"/>
      <c r="B32" s="79"/>
      <c r="C32" s="80" t="s">
        <v>122</v>
      </c>
      <c r="D32" s="81"/>
      <c r="E32" s="38"/>
      <c r="F32" s="35"/>
      <c r="G32" s="82"/>
    </row>
    <row r="33" spans="1:7">
      <c r="A33" s="35"/>
      <c r="B33" s="79"/>
      <c r="C33" s="80" t="s">
        <v>269</v>
      </c>
      <c r="D33" s="81"/>
      <c r="E33" s="38"/>
      <c r="F33" s="35"/>
      <c r="G33" s="82"/>
    </row>
    <row r="34" ht="15" spans="1:7">
      <c r="A34" s="14"/>
      <c r="B34" s="83"/>
      <c r="C34" s="84" t="s">
        <v>270</v>
      </c>
      <c r="D34" s="85"/>
      <c r="E34" s="41"/>
      <c r="F34" s="14"/>
      <c r="G34" s="86"/>
    </row>
    <row r="35" s="23" customFormat="1" ht="17.25" spans="1:7">
      <c r="A35" s="51" t="s">
        <v>20</v>
      </c>
      <c r="B35" s="52"/>
      <c r="C35" s="52"/>
      <c r="D35" s="53"/>
      <c r="E35" s="54"/>
      <c r="F35" s="55" t="s">
        <v>14</v>
      </c>
      <c r="G35" s="56">
        <f>SUM(G31:G34)</f>
        <v>23776.2</v>
      </c>
    </row>
    <row r="36" s="23" customFormat="1" ht="15" spans="1:7">
      <c r="A36" s="57" t="s">
        <v>90</v>
      </c>
      <c r="B36" s="58"/>
      <c r="C36" s="59"/>
      <c r="D36" s="60"/>
      <c r="E36" s="61"/>
      <c r="F36" s="62" t="s">
        <v>14</v>
      </c>
      <c r="G36" s="63">
        <v>5200</v>
      </c>
    </row>
    <row r="37" s="23" customFormat="1" ht="15" spans="1:7">
      <c r="A37" s="64" t="s">
        <v>19</v>
      </c>
      <c r="B37" s="65"/>
      <c r="C37" s="65"/>
      <c r="D37" s="66"/>
      <c r="E37" s="67"/>
      <c r="F37" s="68" t="s">
        <v>14</v>
      </c>
      <c r="G37" s="69">
        <v>600</v>
      </c>
    </row>
    <row r="38" s="23" customFormat="1" ht="17.25" spans="1:7">
      <c r="A38" s="51" t="s">
        <v>91</v>
      </c>
      <c r="B38" s="52"/>
      <c r="C38" s="52"/>
      <c r="D38" s="53"/>
      <c r="E38" s="54"/>
      <c r="F38" s="135" t="s">
        <v>14</v>
      </c>
      <c r="G38" s="56">
        <f>SUM(G35:G37)</f>
        <v>29576.2</v>
      </c>
    </row>
    <row r="39" ht="16.5" spans="1:8">
      <c r="A39" s="48"/>
      <c r="B39" s="48"/>
      <c r="C39" s="48"/>
      <c r="D39" s="48"/>
      <c r="E39" s="48"/>
      <c r="F39" s="49"/>
      <c r="G39" s="50"/>
      <c r="H39" s="2"/>
    </row>
    <row r="40" spans="1:8">
      <c r="A40" s="1" t="s">
        <v>21</v>
      </c>
      <c r="H40" s="2"/>
    </row>
    <row r="41" spans="2:8">
      <c r="B41" s="1" t="s">
        <v>22</v>
      </c>
      <c r="H41" s="2"/>
    </row>
    <row r="42" spans="8:8">
      <c r="H42" s="2"/>
    </row>
    <row r="43" spans="1:1">
      <c r="A43" s="1" t="s">
        <v>27</v>
      </c>
    </row>
    <row r="44" s="2" customFormat="1" spans="2:8">
      <c r="B44" s="1" t="s">
        <v>68</v>
      </c>
      <c r="H44" s="1"/>
    </row>
    <row r="45" s="2" customFormat="1" spans="2:8">
      <c r="B45" s="1" t="s">
        <v>127</v>
      </c>
      <c r="H45" s="1"/>
    </row>
    <row r="47" spans="1:1">
      <c r="A47" s="1" t="s">
        <v>29</v>
      </c>
    </row>
    <row r="48" spans="2:2">
      <c r="B48" s="1" t="s">
        <v>30</v>
      </c>
    </row>
    <row r="49" spans="2:2">
      <c r="B49" s="24" t="s">
        <v>95</v>
      </c>
    </row>
    <row r="50" spans="2:2">
      <c r="B50" s="24" t="s">
        <v>188</v>
      </c>
    </row>
    <row r="52" spans="2:2">
      <c r="B52" s="1" t="s">
        <v>31</v>
      </c>
    </row>
    <row r="54" spans="2:2">
      <c r="B54" s="1" t="s">
        <v>32</v>
      </c>
    </row>
    <row r="59" spans="1:1">
      <c r="A59" s="1" t="s">
        <v>33</v>
      </c>
    </row>
    <row r="62" spans="1:1">
      <c r="A62" s="1" t="s">
        <v>34</v>
      </c>
    </row>
    <row r="63" spans="1:1">
      <c r="A63" s="1" t="s">
        <v>35</v>
      </c>
    </row>
    <row r="66" spans="1:4">
      <c r="A66" s="1" t="s">
        <v>36</v>
      </c>
      <c r="D66" s="1" t="s">
        <v>37</v>
      </c>
    </row>
    <row r="69" spans="1:4">
      <c r="A69" s="1" t="s">
        <v>38</v>
      </c>
      <c r="D69" s="1" t="s">
        <v>39</v>
      </c>
    </row>
    <row r="70" spans="1:4">
      <c r="A70" s="1" t="s">
        <v>40</v>
      </c>
      <c r="D70" s="1" t="s">
        <v>41</v>
      </c>
    </row>
    <row r="75" spans="1:5">
      <c r="A75" s="1" t="s">
        <v>331</v>
      </c>
      <c r="D75" s="1" t="s">
        <v>43</v>
      </c>
      <c r="E75" s="1" t="s">
        <v>44</v>
      </c>
    </row>
    <row r="76" spans="1:5">
      <c r="A76" s="1" t="s">
        <v>332</v>
      </c>
      <c r="E76" s="1" t="s">
        <v>46</v>
      </c>
    </row>
  </sheetData>
  <mergeCells count="19">
    <mergeCell ref="A4:B4"/>
    <mergeCell ref="A24:E24"/>
    <mergeCell ref="A26:E26"/>
    <mergeCell ref="A27:E27"/>
    <mergeCell ref="A35:E35"/>
    <mergeCell ref="A37:E37"/>
    <mergeCell ref="A38:E38"/>
    <mergeCell ref="A21:A23"/>
    <mergeCell ref="A31:A34"/>
    <mergeCell ref="B21:B23"/>
    <mergeCell ref="B31:B34"/>
    <mergeCell ref="D21:D23"/>
    <mergeCell ref="D31:D34"/>
    <mergeCell ref="E21:E23"/>
    <mergeCell ref="E31:E34"/>
    <mergeCell ref="F21:F23"/>
    <mergeCell ref="F31:F34"/>
    <mergeCell ref="G21:G23"/>
    <mergeCell ref="G31:G34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21" workbookViewId="0">
      <selection activeCell="A74" sqref="A7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45729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333</v>
      </c>
      <c r="B7" s="25"/>
    </row>
    <row r="8" spans="1:2">
      <c r="A8" s="25" t="s">
        <v>334</v>
      </c>
      <c r="B8" s="25"/>
    </row>
    <row r="9" spans="1:2">
      <c r="A9" s="25" t="s">
        <v>335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</v>
      </c>
      <c r="D22" s="13"/>
      <c r="E22" s="41"/>
      <c r="F22" s="14"/>
      <c r="G22" s="42"/>
    </row>
    <row r="23" customFormat="1" ht="15" spans="1:7">
      <c r="A23" s="30">
        <v>2</v>
      </c>
      <c r="B23" s="30" t="s">
        <v>12</v>
      </c>
      <c r="C23" s="31" t="s">
        <v>13</v>
      </c>
      <c r="D23" s="32">
        <v>113195</v>
      </c>
      <c r="E23" s="33">
        <f>(D23*0.76)-7000</f>
        <v>79028.2</v>
      </c>
      <c r="F23" s="30" t="s">
        <v>14</v>
      </c>
      <c r="G23" s="34">
        <f>E23*A23</f>
        <v>158056.4</v>
      </c>
    </row>
    <row r="24" customFormat="1" ht="15" spans="1:7">
      <c r="A24" s="35"/>
      <c r="B24" s="35"/>
      <c r="C24" s="36" t="s">
        <v>15</v>
      </c>
      <c r="D24" s="37"/>
      <c r="E24" s="38"/>
      <c r="F24" s="35"/>
      <c r="G24" s="39"/>
    </row>
    <row r="25" customFormat="1" ht="15.75" spans="1:7">
      <c r="A25" s="14"/>
      <c r="B25" s="14"/>
      <c r="C25" s="40" t="s">
        <v>16</v>
      </c>
      <c r="D25" s="13"/>
      <c r="E25" s="41"/>
      <c r="F25" s="14"/>
      <c r="G25" s="42"/>
    </row>
    <row r="26" customFormat="1" ht="15" spans="1:7">
      <c r="A26" s="30">
        <v>4</v>
      </c>
      <c r="B26" s="30" t="s">
        <v>12</v>
      </c>
      <c r="C26" s="31" t="s">
        <v>116</v>
      </c>
      <c r="D26" s="32">
        <v>76595</v>
      </c>
      <c r="E26" s="33">
        <f>(D26*0.76)-7000</f>
        <v>51212.2</v>
      </c>
      <c r="F26" s="30" t="s">
        <v>14</v>
      </c>
      <c r="G26" s="34">
        <f>E26*A26</f>
        <v>204848.8</v>
      </c>
    </row>
    <row r="27" customFormat="1" ht="15" spans="1:7">
      <c r="A27" s="35"/>
      <c r="B27" s="35"/>
      <c r="C27" s="36" t="s">
        <v>80</v>
      </c>
      <c r="D27" s="37"/>
      <c r="E27" s="38"/>
      <c r="F27" s="35"/>
      <c r="G27" s="39"/>
    </row>
    <row r="28" customFormat="1" ht="15.75" spans="1:7">
      <c r="A28" s="14"/>
      <c r="B28" s="14"/>
      <c r="C28" s="40" t="s">
        <v>117</v>
      </c>
      <c r="D28" s="13"/>
      <c r="E28" s="41"/>
      <c r="F28" s="14"/>
      <c r="G28" s="42"/>
    </row>
    <row r="29" customFormat="1" ht="15" spans="1:7">
      <c r="A29" s="30">
        <v>3</v>
      </c>
      <c r="B29" s="30" t="s">
        <v>12</v>
      </c>
      <c r="C29" s="31" t="s">
        <v>106</v>
      </c>
      <c r="D29" s="32">
        <v>68995</v>
      </c>
      <c r="E29" s="33">
        <f>(D29*0.76)-7000</f>
        <v>45436.2</v>
      </c>
      <c r="F29" s="30" t="s">
        <v>14</v>
      </c>
      <c r="G29" s="34">
        <f>E29*A29</f>
        <v>136308.6</v>
      </c>
    </row>
    <row r="30" customFormat="1" ht="15" spans="1:7">
      <c r="A30" s="35"/>
      <c r="B30" s="35"/>
      <c r="C30" s="36" t="s">
        <v>80</v>
      </c>
      <c r="D30" s="37"/>
      <c r="E30" s="38"/>
      <c r="F30" s="35"/>
      <c r="G30" s="39"/>
    </row>
    <row r="31" customFormat="1" ht="15.75" spans="1:7">
      <c r="A31" s="14"/>
      <c r="B31" s="14"/>
      <c r="C31" s="40" t="s">
        <v>107</v>
      </c>
      <c r="D31" s="13"/>
      <c r="E31" s="41"/>
      <c r="F31" s="14"/>
      <c r="G31" s="42"/>
    </row>
    <row r="32" customFormat="1" ht="15" spans="1:7">
      <c r="A32" s="88">
        <v>2</v>
      </c>
      <c r="B32" s="88" t="s">
        <v>12</v>
      </c>
      <c r="C32" s="125" t="s">
        <v>186</v>
      </c>
      <c r="D32" s="119">
        <v>46595</v>
      </c>
      <c r="E32" s="92">
        <f>(D32*0.76)-7000</f>
        <v>28412.2</v>
      </c>
      <c r="F32" s="88" t="s">
        <v>14</v>
      </c>
      <c r="G32" s="120">
        <f>E32*A32</f>
        <v>56824.4</v>
      </c>
    </row>
    <row r="33" customFormat="1" ht="15" spans="1:7">
      <c r="A33" s="94"/>
      <c r="B33" s="94"/>
      <c r="C33" s="126" t="s">
        <v>80</v>
      </c>
      <c r="D33" s="121"/>
      <c r="E33" s="98"/>
      <c r="F33" s="94"/>
      <c r="G33" s="122"/>
    </row>
    <row r="34" customFormat="1" ht="15.75" spans="1:7">
      <c r="A34" s="62"/>
      <c r="B34" s="62"/>
      <c r="C34" s="127" t="s">
        <v>187</v>
      </c>
      <c r="D34" s="61"/>
      <c r="E34" s="103"/>
      <c r="F34" s="62"/>
      <c r="G34" s="123"/>
    </row>
    <row r="35" s="23" customFormat="1" ht="17.25" spans="1:7">
      <c r="A35" s="51" t="s">
        <v>20</v>
      </c>
      <c r="B35" s="52"/>
      <c r="C35" s="52"/>
      <c r="D35" s="53"/>
      <c r="E35" s="54"/>
      <c r="F35" s="55" t="s">
        <v>14</v>
      </c>
      <c r="G35" s="56">
        <f>SUM(G20:G34)</f>
        <v>682194.4</v>
      </c>
    </row>
    <row r="36" s="23" customFormat="1" ht="15" spans="1:7">
      <c r="A36" s="57" t="s">
        <v>90</v>
      </c>
      <c r="B36" s="58"/>
      <c r="C36" s="59"/>
      <c r="D36" s="60"/>
      <c r="E36" s="61"/>
      <c r="F36" s="62" t="s">
        <v>14</v>
      </c>
      <c r="G36" s="63">
        <v>228540</v>
      </c>
    </row>
    <row r="37" s="23" customFormat="1" ht="17.25" spans="1:7">
      <c r="A37" s="51" t="s">
        <v>91</v>
      </c>
      <c r="B37" s="52"/>
      <c r="C37" s="52"/>
      <c r="D37" s="53"/>
      <c r="E37" s="54"/>
      <c r="F37" s="135" t="s">
        <v>14</v>
      </c>
      <c r="G37" s="56">
        <f>SUM(G35:G36)</f>
        <v>910734.4</v>
      </c>
    </row>
    <row r="38" ht="16.5" spans="1:8">
      <c r="A38" s="48"/>
      <c r="B38" s="48"/>
      <c r="C38" s="48"/>
      <c r="D38" s="48"/>
      <c r="E38" s="48"/>
      <c r="F38" s="49"/>
      <c r="G38" s="50"/>
      <c r="H38" s="2"/>
    </row>
    <row r="39" spans="1:8">
      <c r="A39" s="1" t="s">
        <v>21</v>
      </c>
      <c r="H39" s="2"/>
    </row>
    <row r="40" spans="2:8">
      <c r="B40" s="1" t="s">
        <v>22</v>
      </c>
      <c r="H40" s="2"/>
    </row>
    <row r="41" spans="8:8">
      <c r="H41" s="2"/>
    </row>
    <row r="42" spans="1:1">
      <c r="A42" s="1" t="s">
        <v>27</v>
      </c>
    </row>
    <row r="43" customFormat="1" ht="15" spans="1:8">
      <c r="A43" s="2"/>
      <c r="B43" s="1" t="s">
        <v>28</v>
      </c>
      <c r="H43" s="1"/>
    </row>
    <row r="44" s="2" customFormat="1" spans="2:8">
      <c r="B44" s="1" t="s">
        <v>68</v>
      </c>
      <c r="H44" s="1"/>
    </row>
    <row r="46" s="1" customFormat="1" spans="1:1">
      <c r="A46" s="1" t="s">
        <v>29</v>
      </c>
    </row>
    <row r="47" s="1" customFormat="1" spans="2:2">
      <c r="B47" s="1" t="s">
        <v>30</v>
      </c>
    </row>
    <row r="48" spans="2:2">
      <c r="B48" s="24" t="s">
        <v>95</v>
      </c>
    </row>
    <row r="49" spans="2:2">
      <c r="B49" s="24" t="s">
        <v>188</v>
      </c>
    </row>
    <row r="51" spans="2:2">
      <c r="B51" s="1" t="s">
        <v>31</v>
      </c>
    </row>
    <row r="53" spans="2:2">
      <c r="B53" s="1" t="s">
        <v>32</v>
      </c>
    </row>
    <row r="59" spans="1:1">
      <c r="A59" s="1" t="s">
        <v>33</v>
      </c>
    </row>
    <row r="62" spans="1:1">
      <c r="A62" s="1" t="s">
        <v>34</v>
      </c>
    </row>
    <row r="63" spans="1:1">
      <c r="A63" s="1" t="s">
        <v>35</v>
      </c>
    </row>
    <row r="66" spans="1:4">
      <c r="A66" s="1" t="s">
        <v>36</v>
      </c>
      <c r="D66" s="1" t="s">
        <v>37</v>
      </c>
    </row>
    <row r="69" spans="1:4">
      <c r="A69" s="1" t="s">
        <v>38</v>
      </c>
      <c r="D69" s="1" t="s">
        <v>39</v>
      </c>
    </row>
    <row r="70" spans="1:4">
      <c r="A70" s="1" t="s">
        <v>40</v>
      </c>
      <c r="D70" s="1" t="s">
        <v>41</v>
      </c>
    </row>
    <row r="74" spans="1:5">
      <c r="A74" s="1" t="s">
        <v>336</v>
      </c>
      <c r="D74" s="1" t="s">
        <v>43</v>
      </c>
      <c r="E74" s="1" t="s">
        <v>44</v>
      </c>
    </row>
    <row r="75" spans="1:5">
      <c r="A75" s="1" t="s">
        <v>45</v>
      </c>
      <c r="E75" s="1" t="s">
        <v>46</v>
      </c>
    </row>
  </sheetData>
  <mergeCells count="33">
    <mergeCell ref="A4:B4"/>
    <mergeCell ref="A35:E35"/>
    <mergeCell ref="A37:E37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629861111111111" header="0.5" footer="0.196527777777778"/>
  <pageSetup paperSize="1" scale="64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1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45719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83</v>
      </c>
      <c r="B7" s="25"/>
    </row>
    <row r="8" spans="1:1">
      <c r="A8" s="25" t="s">
        <v>84</v>
      </c>
    </row>
    <row r="9" spans="1:1">
      <c r="A9" s="25" t="s">
        <v>85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87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88</v>
      </c>
      <c r="D20" s="32">
        <v>29995</v>
      </c>
      <c r="E20" s="33">
        <f>(D20*0.76)-4000</f>
        <v>18796.2</v>
      </c>
      <c r="F20" s="30" t="s">
        <v>14</v>
      </c>
      <c r="G20" s="34">
        <f>E20*A20</f>
        <v>18796.2</v>
      </c>
    </row>
    <row r="21" spans="1:7">
      <c r="A21" s="35"/>
      <c r="B21" s="35"/>
      <c r="C21" s="36" t="s">
        <v>59</v>
      </c>
      <c r="D21" s="37"/>
      <c r="E21" s="38"/>
      <c r="F21" s="35"/>
      <c r="G21" s="39"/>
    </row>
    <row r="22" ht="15" spans="1:7">
      <c r="A22" s="14"/>
      <c r="B22" s="14"/>
      <c r="C22" s="40" t="s">
        <v>89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18796.2</v>
      </c>
    </row>
    <row r="24" customFormat="1" ht="15.75" spans="1:7">
      <c r="A24" s="9" t="s">
        <v>90</v>
      </c>
      <c r="B24" s="10"/>
      <c r="C24" s="11"/>
      <c r="D24" s="12"/>
      <c r="E24" s="13"/>
      <c r="F24" s="14" t="s">
        <v>14</v>
      </c>
      <c r="G24" s="15">
        <v>22500</v>
      </c>
    </row>
    <row r="25" s="2" customFormat="1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41896.2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ht="15" spans="1:7">
      <c r="A28" s="1"/>
      <c r="B28" s="1"/>
      <c r="C28" s="24" t="s">
        <v>92</v>
      </c>
      <c r="D28" s="1"/>
      <c r="E28" s="1"/>
      <c r="F28" s="1"/>
      <c r="G28" s="1"/>
    </row>
    <row r="29" s="107" customFormat="1" ht="25.5" customHeight="1" spans="1:7">
      <c r="A29" s="26" t="s">
        <v>6</v>
      </c>
      <c r="B29" s="26" t="s">
        <v>7</v>
      </c>
      <c r="C29" s="26" t="s">
        <v>8</v>
      </c>
      <c r="D29" s="26" t="s">
        <v>9</v>
      </c>
      <c r="E29" s="27" t="s">
        <v>10</v>
      </c>
      <c r="F29" s="28"/>
      <c r="G29" s="29" t="s">
        <v>11</v>
      </c>
    </row>
    <row r="30" s="107" customFormat="1" spans="1:7">
      <c r="A30" s="30">
        <v>1</v>
      </c>
      <c r="B30" s="30" t="s">
        <v>12</v>
      </c>
      <c r="C30" s="31" t="s">
        <v>93</v>
      </c>
      <c r="D30" s="32">
        <v>42595</v>
      </c>
      <c r="E30" s="33">
        <f>(D30*0.76)-7000</f>
        <v>25372.2</v>
      </c>
      <c r="F30" s="30" t="s">
        <v>14</v>
      </c>
      <c r="G30" s="34">
        <f>E30*A30</f>
        <v>25372.2</v>
      </c>
    </row>
    <row r="31" s="107" customFormat="1" spans="1:7">
      <c r="A31" s="35"/>
      <c r="B31" s="35"/>
      <c r="C31" s="36" t="s">
        <v>80</v>
      </c>
      <c r="D31" s="37"/>
      <c r="E31" s="38"/>
      <c r="F31" s="35"/>
      <c r="G31" s="39"/>
    </row>
    <row r="32" s="107" customFormat="1" ht="15" spans="1:7">
      <c r="A32" s="14"/>
      <c r="B32" s="14"/>
      <c r="C32" s="40" t="s">
        <v>94</v>
      </c>
      <c r="D32" s="13"/>
      <c r="E32" s="41"/>
      <c r="F32" s="14"/>
      <c r="G32" s="42"/>
    </row>
    <row r="33" customFormat="1" ht="17.25" spans="1:7">
      <c r="A33" s="43" t="s">
        <v>20</v>
      </c>
      <c r="B33" s="44"/>
      <c r="C33" s="44"/>
      <c r="D33" s="44"/>
      <c r="E33" s="45"/>
      <c r="F33" s="70" t="s">
        <v>14</v>
      </c>
      <c r="G33" s="47">
        <f>SUM(G30:G32)</f>
        <v>25372.2</v>
      </c>
    </row>
    <row r="34" customFormat="1" ht="15.75" spans="1:7">
      <c r="A34" s="9" t="s">
        <v>90</v>
      </c>
      <c r="B34" s="10"/>
      <c r="C34" s="11"/>
      <c r="D34" s="12"/>
      <c r="E34" s="13"/>
      <c r="F34" s="14" t="s">
        <v>14</v>
      </c>
      <c r="G34" s="15">
        <v>22500</v>
      </c>
    </row>
    <row r="35" s="2" customFormat="1" ht="15" spans="1:7">
      <c r="A35" s="4" t="s">
        <v>19</v>
      </c>
      <c r="B35" s="16"/>
      <c r="C35" s="16"/>
      <c r="D35" s="5"/>
      <c r="E35" s="6"/>
      <c r="F35" s="17" t="s">
        <v>14</v>
      </c>
      <c r="G35" s="8">
        <v>600</v>
      </c>
    </row>
    <row r="36" s="23" customFormat="1" ht="17.25" spans="1:7">
      <c r="A36" s="43" t="s">
        <v>91</v>
      </c>
      <c r="B36" s="106"/>
      <c r="C36" s="106"/>
      <c r="D36" s="44"/>
      <c r="E36" s="45"/>
      <c r="F36" s="46" t="s">
        <v>14</v>
      </c>
      <c r="G36" s="47">
        <f>SUM(G33:G35)</f>
        <v>48472.2</v>
      </c>
    </row>
    <row r="37" s="107" customFormat="1" ht="16.5" spans="1:7">
      <c r="A37" s="48"/>
      <c r="B37" s="48"/>
      <c r="C37" s="48"/>
      <c r="D37" s="48"/>
      <c r="E37" s="48"/>
      <c r="F37" s="87"/>
      <c r="G37" s="50"/>
    </row>
    <row r="38" s="107" customFormat="1" spans="1:7">
      <c r="A38" s="1" t="s">
        <v>21</v>
      </c>
      <c r="B38" s="1"/>
      <c r="C38" s="1"/>
      <c r="D38" s="1"/>
      <c r="E38" s="1"/>
      <c r="F38" s="1"/>
      <c r="G38" s="1"/>
    </row>
    <row r="39" spans="2:2">
      <c r="B39" s="1" t="s">
        <v>22</v>
      </c>
    </row>
    <row r="41" spans="1:1">
      <c r="A41" s="1" t="s">
        <v>27</v>
      </c>
    </row>
    <row r="42" s="2" customFormat="1" spans="2:2">
      <c r="B42" s="1" t="s">
        <v>68</v>
      </c>
    </row>
    <row r="43" s="2" customFormat="1"/>
    <row r="44" spans="1:1">
      <c r="A44" s="1" t="s">
        <v>29</v>
      </c>
    </row>
    <row r="45" spans="2:2">
      <c r="B45" s="1" t="s">
        <v>30</v>
      </c>
    </row>
    <row r="46" customFormat="1" ht="15" spans="2:2">
      <c r="B46" s="24" t="s">
        <v>95</v>
      </c>
    </row>
    <row r="47" customFormat="1" ht="15" spans="2:2">
      <c r="B47" s="24" t="s">
        <v>96</v>
      </c>
    </row>
    <row r="49" spans="2:2">
      <c r="B49" s="1" t="s">
        <v>31</v>
      </c>
    </row>
    <row r="51" spans="2:2">
      <c r="B51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36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0" spans="1:5">
      <c r="A70" s="1" t="s">
        <v>97</v>
      </c>
      <c r="D70" s="1" t="s">
        <v>43</v>
      </c>
      <c r="E70" s="1" t="s">
        <v>44</v>
      </c>
    </row>
    <row r="71" spans="1:5">
      <c r="A71" s="1" t="s">
        <v>98</v>
      </c>
      <c r="E71" s="1" t="s">
        <v>46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  <rowBreaks count="1" manualBreakCount="1">
    <brk id="7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28" workbookViewId="0">
      <selection activeCell="A35" sqref="$A35:$XFD3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45730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315</v>
      </c>
      <c r="B7" s="25"/>
    </row>
    <row r="8" spans="1:2">
      <c r="A8" s="25" t="s">
        <v>316</v>
      </c>
      <c r="B8" s="25"/>
    </row>
    <row r="9" spans="1:2">
      <c r="A9" s="25" t="s">
        <v>317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102</v>
      </c>
      <c r="D20" s="32">
        <v>49995</v>
      </c>
      <c r="E20" s="33">
        <f>(D20*0.76)-4000</f>
        <v>33996.2</v>
      </c>
      <c r="F20" s="30" t="s">
        <v>14</v>
      </c>
      <c r="G20" s="34">
        <f>E20*A20</f>
        <v>33996.2</v>
      </c>
    </row>
    <row r="21" customFormat="1" ht="15" spans="1:7">
      <c r="A21" s="35"/>
      <c r="B21" s="35"/>
      <c r="C21" s="36" t="s">
        <v>103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104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33996.2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13420</v>
      </c>
    </row>
    <row r="25" s="23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91</v>
      </c>
      <c r="B26" s="52"/>
      <c r="C26" s="52"/>
      <c r="D26" s="53"/>
      <c r="E26" s="54"/>
      <c r="F26" s="135" t="s">
        <v>14</v>
      </c>
      <c r="G26" s="56">
        <f>SUM(G23:G25)</f>
        <v>48016.2</v>
      </c>
    </row>
    <row r="27" ht="16.5" spans="1:8">
      <c r="A27" s="48"/>
      <c r="B27" s="48"/>
      <c r="C27" s="48"/>
      <c r="D27" s="48"/>
      <c r="E27" s="48"/>
      <c r="F27" s="49"/>
      <c r="G27" s="50"/>
      <c r="H27" s="2"/>
    </row>
    <row r="28" ht="15" spans="3:8">
      <c r="C28" s="74" t="s">
        <v>105</v>
      </c>
      <c r="H28" s="2"/>
    </row>
    <row r="29" ht="26.25" spans="1:8">
      <c r="A29" s="26" t="s">
        <v>6</v>
      </c>
      <c r="B29" s="26" t="s">
        <v>7</v>
      </c>
      <c r="C29" s="26" t="s">
        <v>8</v>
      </c>
      <c r="D29" s="26" t="s">
        <v>9</v>
      </c>
      <c r="E29" s="27" t="s">
        <v>10</v>
      </c>
      <c r="F29" s="28"/>
      <c r="G29" s="29" t="s">
        <v>11</v>
      </c>
      <c r="H29" s="2"/>
    </row>
    <row r="30" spans="1:8">
      <c r="A30" s="30">
        <v>1</v>
      </c>
      <c r="B30" s="30" t="s">
        <v>12</v>
      </c>
      <c r="C30" s="31" t="s">
        <v>106</v>
      </c>
      <c r="D30" s="32">
        <v>68995</v>
      </c>
      <c r="E30" s="33">
        <f>(D30*0.76)-7000</f>
        <v>45436.2</v>
      </c>
      <c r="F30" s="30" t="s">
        <v>14</v>
      </c>
      <c r="G30" s="34">
        <f>E30*A30</f>
        <v>45436.2</v>
      </c>
      <c r="H30" s="2"/>
    </row>
    <row r="31" spans="1:8">
      <c r="A31" s="35"/>
      <c r="B31" s="35"/>
      <c r="C31" s="36" t="s">
        <v>80</v>
      </c>
      <c r="D31" s="37"/>
      <c r="E31" s="38"/>
      <c r="F31" s="35"/>
      <c r="G31" s="39"/>
      <c r="H31" s="2"/>
    </row>
    <row r="32" ht="15" spans="1:8">
      <c r="A32" s="14"/>
      <c r="B32" s="14"/>
      <c r="C32" s="40" t="s">
        <v>107</v>
      </c>
      <c r="D32" s="13"/>
      <c r="E32" s="41"/>
      <c r="F32" s="14"/>
      <c r="G32" s="42"/>
      <c r="H32" s="2"/>
    </row>
    <row r="33" ht="17.25" spans="1:8">
      <c r="A33" s="51" t="s">
        <v>20</v>
      </c>
      <c r="B33" s="52"/>
      <c r="C33" s="52"/>
      <c r="D33" s="53"/>
      <c r="E33" s="54"/>
      <c r="F33" s="55" t="s">
        <v>14</v>
      </c>
      <c r="G33" s="56">
        <f>SUM(G30:G32)</f>
        <v>45436.2</v>
      </c>
      <c r="H33" s="2"/>
    </row>
    <row r="34" ht="15" spans="1:8">
      <c r="A34" s="57" t="s">
        <v>90</v>
      </c>
      <c r="B34" s="58"/>
      <c r="C34" s="59"/>
      <c r="D34" s="60"/>
      <c r="E34" s="61"/>
      <c r="F34" s="62" t="s">
        <v>14</v>
      </c>
      <c r="G34" s="63">
        <v>13420</v>
      </c>
      <c r="H34" s="2"/>
    </row>
    <row r="35" ht="15" spans="1:8">
      <c r="A35" s="64" t="s">
        <v>19</v>
      </c>
      <c r="B35" s="65"/>
      <c r="C35" s="65"/>
      <c r="D35" s="66"/>
      <c r="E35" s="67"/>
      <c r="F35" s="68" t="s">
        <v>14</v>
      </c>
      <c r="G35" s="69">
        <v>600</v>
      </c>
      <c r="H35" s="2"/>
    </row>
    <row r="36" ht="17.25" spans="1:8">
      <c r="A36" s="51" t="s">
        <v>91</v>
      </c>
      <c r="B36" s="52"/>
      <c r="C36" s="52"/>
      <c r="D36" s="53"/>
      <c r="E36" s="54"/>
      <c r="F36" s="135" t="s">
        <v>14</v>
      </c>
      <c r="G36" s="56">
        <f>SUM(G33:G35)</f>
        <v>59456.2</v>
      </c>
      <c r="H36" s="2"/>
    </row>
    <row r="37" ht="16.5" spans="1:8">
      <c r="A37" s="48"/>
      <c r="B37" s="48"/>
      <c r="C37" s="48"/>
      <c r="D37" s="48"/>
      <c r="E37" s="48"/>
      <c r="F37" s="49"/>
      <c r="G37" s="50"/>
      <c r="H37" s="2"/>
    </row>
    <row r="38" spans="1:8">
      <c r="A38" s="1" t="s">
        <v>21</v>
      </c>
      <c r="H38" s="2"/>
    </row>
    <row r="39" spans="2:8">
      <c r="B39" s="1" t="s">
        <v>22</v>
      </c>
      <c r="H39" s="2"/>
    </row>
    <row r="40" spans="8:8">
      <c r="H40" s="2"/>
    </row>
    <row r="41" spans="1:1">
      <c r="A41" s="1" t="s">
        <v>27</v>
      </c>
    </row>
    <row r="42" s="2" customFormat="1" spans="2:8">
      <c r="B42" s="1" t="s">
        <v>68</v>
      </c>
      <c r="H42" s="1"/>
    </row>
    <row r="44" s="1" customFormat="1" spans="1:1">
      <c r="A44" s="1" t="s">
        <v>29</v>
      </c>
    </row>
    <row r="45" s="1" customFormat="1" spans="2:2">
      <c r="B45" s="1" t="s">
        <v>30</v>
      </c>
    </row>
    <row r="46" spans="2:2">
      <c r="B46" s="24" t="s">
        <v>138</v>
      </c>
    </row>
    <row r="48" spans="2:2">
      <c r="B48" s="1" t="s">
        <v>31</v>
      </c>
    </row>
    <row r="50" spans="2:2">
      <c r="B50" s="1" t="s">
        <v>32</v>
      </c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337</v>
      </c>
      <c r="D72" s="1" t="s">
        <v>43</v>
      </c>
      <c r="E72" s="1" t="s">
        <v>44</v>
      </c>
    </row>
    <row r="73" spans="1:5">
      <c r="A73" s="1" t="s">
        <v>338</v>
      </c>
      <c r="E73" s="1" t="s">
        <v>46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23" workbookViewId="0">
      <selection activeCell="F27" sqref="F27:F29"/>
    </sheetView>
  </sheetViews>
  <sheetFormatPr defaultColWidth="9.14285714285714" defaultRowHeight="14.25" outlineLevelCol="7"/>
  <cols>
    <col min="1" max="1" width="6.57142857142857" style="1" customWidth="1"/>
    <col min="2" max="2" width="10.4285714285714" style="1" customWidth="1"/>
    <col min="3" max="3" width="51.8571428571429" style="1" customWidth="1"/>
    <col min="4" max="4" width="11.7142857142857" style="1" customWidth="1"/>
    <col min="5" max="5" width="13.7142857142857" style="1" customWidth="1"/>
    <col min="6" max="6" width="14.7142857142857" style="1" customWidth="1"/>
    <col min="7" max="7" width="5.71428571428571" style="1" customWidth="1"/>
    <col min="8" max="9" width="15.4285714285714" style="1" customWidth="1"/>
    <col min="10" max="16384" width="9.14285714285714" style="1"/>
  </cols>
  <sheetData>
    <row r="4" spans="1:2">
      <c r="A4" s="25">
        <v>45730</v>
      </c>
      <c r="B4" s="25"/>
    </row>
    <row r="5" spans="1:2">
      <c r="A5" s="25"/>
      <c r="B5" s="25"/>
    </row>
    <row r="6" spans="1:2">
      <c r="A6" s="25"/>
      <c r="B6" s="25"/>
    </row>
    <row r="7" spans="1:2">
      <c r="A7" s="1" t="s">
        <v>273</v>
      </c>
      <c r="B7" s="25"/>
    </row>
    <row r="8" spans="1:1">
      <c r="A8" s="1" t="s">
        <v>274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115</v>
      </c>
    </row>
    <row r="18" ht="15" spans="3:3">
      <c r="C18" s="24" t="s">
        <v>101</v>
      </c>
    </row>
    <row r="19" ht="25.5" customHeight="1" spans="1:8">
      <c r="A19" s="26" t="s">
        <v>6</v>
      </c>
      <c r="B19" s="26" t="s">
        <v>7</v>
      </c>
      <c r="C19" s="26" t="s">
        <v>8</v>
      </c>
      <c r="D19" s="26" t="s">
        <v>9</v>
      </c>
      <c r="E19" s="26" t="s">
        <v>275</v>
      </c>
      <c r="F19" s="27" t="s">
        <v>10</v>
      </c>
      <c r="G19" s="28"/>
      <c r="H19" s="29" t="s">
        <v>11</v>
      </c>
    </row>
    <row r="20" spans="1:8">
      <c r="A20" s="30">
        <v>1</v>
      </c>
      <c r="B20" s="30" t="s">
        <v>12</v>
      </c>
      <c r="C20" s="31" t="s">
        <v>102</v>
      </c>
      <c r="D20" s="32">
        <v>49995</v>
      </c>
      <c r="E20" s="32">
        <f>D20/1.12</f>
        <v>44638.3928571429</v>
      </c>
      <c r="F20" s="33">
        <f>(E20*0.76)-4000</f>
        <v>29925.1785714286</v>
      </c>
      <c r="G20" s="30" t="s">
        <v>14</v>
      </c>
      <c r="H20" s="34">
        <f>F20*A20</f>
        <v>29925.1785714286</v>
      </c>
    </row>
    <row r="21" spans="1:8">
      <c r="A21" s="35"/>
      <c r="B21" s="35"/>
      <c r="C21" s="36" t="s">
        <v>103</v>
      </c>
      <c r="D21" s="37"/>
      <c r="E21" s="37"/>
      <c r="F21" s="38"/>
      <c r="G21" s="35"/>
      <c r="H21" s="39"/>
    </row>
    <row r="22" ht="15" spans="1:8">
      <c r="A22" s="14"/>
      <c r="B22" s="14"/>
      <c r="C22" s="40" t="s">
        <v>104</v>
      </c>
      <c r="D22" s="13"/>
      <c r="E22" s="13"/>
      <c r="F22" s="41"/>
      <c r="G22" s="14"/>
      <c r="H22" s="42"/>
    </row>
    <row r="23" ht="17.25" spans="1:8">
      <c r="A23" s="43" t="s">
        <v>20</v>
      </c>
      <c r="B23" s="106"/>
      <c r="C23" s="106"/>
      <c r="D23" s="44"/>
      <c r="E23" s="44"/>
      <c r="F23" s="45"/>
      <c r="G23" s="70" t="s">
        <v>14</v>
      </c>
      <c r="H23" s="47">
        <f>SUM(H20:H22)</f>
        <v>29925.1785714286</v>
      </c>
    </row>
    <row r="24" s="2" customFormat="1" ht="16.5" spans="1:8">
      <c r="A24" s="48"/>
      <c r="B24" s="48"/>
      <c r="C24" s="48"/>
      <c r="D24" s="48"/>
      <c r="E24" s="48"/>
      <c r="F24" s="48"/>
      <c r="G24" s="87"/>
      <c r="H24" s="50"/>
    </row>
    <row r="25" s="2" customFormat="1" ht="15" spans="1:8">
      <c r="A25" s="1"/>
      <c r="B25" s="1"/>
      <c r="C25" s="24" t="s">
        <v>105</v>
      </c>
      <c r="D25" s="1"/>
      <c r="E25" s="1"/>
      <c r="F25" s="1"/>
      <c r="G25" s="1"/>
      <c r="H25" s="1"/>
    </row>
    <row r="26" s="2" customFormat="1" ht="25.5" customHeight="1" spans="1:8">
      <c r="A26" s="26" t="s">
        <v>6</v>
      </c>
      <c r="B26" s="26" t="s">
        <v>7</v>
      </c>
      <c r="C26" s="26" t="s">
        <v>8</v>
      </c>
      <c r="D26" s="26" t="s">
        <v>9</v>
      </c>
      <c r="E26" s="26" t="s">
        <v>275</v>
      </c>
      <c r="F26" s="27" t="s">
        <v>10</v>
      </c>
      <c r="G26" s="28"/>
      <c r="H26" s="29" t="s">
        <v>11</v>
      </c>
    </row>
    <row r="27" s="2" customFormat="1" spans="1:8">
      <c r="A27" s="30">
        <v>1</v>
      </c>
      <c r="B27" s="30" t="s">
        <v>12</v>
      </c>
      <c r="C27" s="31" t="s">
        <v>106</v>
      </c>
      <c r="D27" s="32">
        <v>68995</v>
      </c>
      <c r="E27" s="32">
        <f>D27/1.12</f>
        <v>61602.6785714286</v>
      </c>
      <c r="F27" s="33">
        <f>(E27*0.76)-7000</f>
        <v>39818.0357142857</v>
      </c>
      <c r="G27" s="30" t="s">
        <v>14</v>
      </c>
      <c r="H27" s="34">
        <f>F27*A27</f>
        <v>39818.0357142857</v>
      </c>
    </row>
    <row r="28" s="2" customFormat="1" spans="1:8">
      <c r="A28" s="35"/>
      <c r="B28" s="35"/>
      <c r="C28" s="36" t="s">
        <v>80</v>
      </c>
      <c r="D28" s="37"/>
      <c r="E28" s="37"/>
      <c r="F28" s="38"/>
      <c r="G28" s="35"/>
      <c r="H28" s="39"/>
    </row>
    <row r="29" s="2" customFormat="1" ht="15" spans="1:8">
      <c r="A29" s="14"/>
      <c r="B29" s="14"/>
      <c r="C29" s="40" t="s">
        <v>107</v>
      </c>
      <c r="D29" s="13"/>
      <c r="E29" s="13"/>
      <c r="F29" s="41"/>
      <c r="G29" s="14"/>
      <c r="H29" s="42"/>
    </row>
    <row r="30" s="2" customFormat="1" ht="17.25" spans="1:8">
      <c r="A30" s="43" t="s">
        <v>20</v>
      </c>
      <c r="B30" s="106"/>
      <c r="C30" s="106"/>
      <c r="D30" s="44"/>
      <c r="E30" s="44"/>
      <c r="F30" s="45"/>
      <c r="G30" s="70" t="s">
        <v>14</v>
      </c>
      <c r="H30" s="47">
        <f>SUM(H27:H29)</f>
        <v>39818.0357142857</v>
      </c>
    </row>
    <row r="31" s="2" customFormat="1" ht="16.5" spans="1:8">
      <c r="A31" s="48"/>
      <c r="B31" s="48"/>
      <c r="C31" s="48"/>
      <c r="D31" s="48"/>
      <c r="E31" s="48"/>
      <c r="F31" s="48"/>
      <c r="G31" s="87"/>
      <c r="H31" s="50"/>
    </row>
    <row r="32" spans="1:1">
      <c r="A32" s="1" t="s">
        <v>21</v>
      </c>
    </row>
    <row r="33" spans="2:2">
      <c r="B33" s="1" t="s">
        <v>22</v>
      </c>
    </row>
    <row r="35" spans="1:1">
      <c r="A35" s="1" t="s">
        <v>23</v>
      </c>
    </row>
    <row r="36" spans="2:2">
      <c r="B36" s="1" t="s">
        <v>61</v>
      </c>
    </row>
    <row r="37" spans="2:2">
      <c r="B37" s="1" t="s">
        <v>62</v>
      </c>
    </row>
    <row r="38" spans="2:2">
      <c r="B38" s="1" t="s">
        <v>63</v>
      </c>
    </row>
    <row r="39" s="2" customFormat="1" spans="2:2">
      <c r="B39" s="134"/>
    </row>
    <row r="40" spans="1:1">
      <c r="A40" s="1" t="s">
        <v>27</v>
      </c>
    </row>
    <row r="41" spans="2:2">
      <c r="B41" s="1" t="s">
        <v>68</v>
      </c>
    </row>
    <row r="43" spans="1:1">
      <c r="A43" s="1" t="s">
        <v>29</v>
      </c>
    </row>
    <row r="45" spans="2:2">
      <c r="B45" s="1" t="s">
        <v>31</v>
      </c>
    </row>
    <row r="47" spans="2:2">
      <c r="B47" s="1" t="s">
        <v>32</v>
      </c>
    </row>
    <row r="52" spans="2:2">
      <c r="B52" s="24"/>
    </row>
    <row r="54" spans="1:1">
      <c r="A54" s="1" t="s">
        <v>33</v>
      </c>
    </row>
    <row r="57" spans="1:1">
      <c r="A57" s="1" t="s">
        <v>34</v>
      </c>
    </row>
    <row r="58" spans="1:1">
      <c r="A58" s="1" t="s">
        <v>35</v>
      </c>
    </row>
    <row r="61" spans="1:4">
      <c r="A61" s="1" t="s">
        <v>36</v>
      </c>
      <c r="D61" s="1" t="s">
        <v>37</v>
      </c>
    </row>
    <row r="64" spans="1:4">
      <c r="A64" s="1" t="s">
        <v>38</v>
      </c>
      <c r="D64" s="1" t="s">
        <v>39</v>
      </c>
    </row>
    <row r="65" spans="1:4">
      <c r="A65" s="1" t="s">
        <v>40</v>
      </c>
      <c r="D65" s="1" t="s">
        <v>41</v>
      </c>
    </row>
    <row r="71" spans="1:6">
      <c r="A71" s="1" t="s">
        <v>339</v>
      </c>
      <c r="D71" s="1" t="s">
        <v>43</v>
      </c>
      <c r="F71" s="1" t="s">
        <v>44</v>
      </c>
    </row>
    <row r="72" spans="1:6">
      <c r="A72" s="1" t="s">
        <v>98</v>
      </c>
      <c r="F72" s="1" t="s">
        <v>46</v>
      </c>
    </row>
  </sheetData>
  <mergeCells count="17">
    <mergeCell ref="A4:B4"/>
    <mergeCell ref="A23:F23"/>
    <mergeCell ref="A30:F30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  <mergeCell ref="H20:H22"/>
    <mergeCell ref="H27:H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6"/>
  <sheetViews>
    <sheetView workbookViewId="0">
      <selection activeCell="D63" sqref="D6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45730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340</v>
      </c>
      <c r="B7" s="25"/>
    </row>
    <row r="8" spans="1:2">
      <c r="A8" s="25" t="s">
        <v>341</v>
      </c>
      <c r="B8" s="25"/>
    </row>
    <row r="9" spans="1:1">
      <c r="A9" s="25" t="s">
        <v>342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7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s="2" customFormat="1" ht="15" spans="1:7">
      <c r="A23" s="4" t="s">
        <v>19</v>
      </c>
      <c r="B23" s="16"/>
      <c r="C23" s="16"/>
      <c r="D23" s="5"/>
      <c r="E23" s="6"/>
      <c r="F23" s="17" t="s">
        <v>14</v>
      </c>
      <c r="G23" s="8">
        <v>600</v>
      </c>
    </row>
    <row r="24" s="23" customFormat="1" ht="17.25" spans="1:7">
      <c r="A24" s="43" t="s">
        <v>20</v>
      </c>
      <c r="B24" s="44"/>
      <c r="C24" s="44"/>
      <c r="D24" s="44"/>
      <c r="E24" s="45"/>
      <c r="F24" s="46" t="s">
        <v>14</v>
      </c>
      <c r="G24" s="47">
        <f>SUM(G20:G23)</f>
        <v>126756.2</v>
      </c>
    </row>
    <row r="25" s="107" customFormat="1" ht="16.5" spans="1:7">
      <c r="A25" s="48"/>
      <c r="B25" s="48"/>
      <c r="C25" s="48"/>
      <c r="D25" s="48"/>
      <c r="E25" s="48"/>
      <c r="F25" s="87"/>
      <c r="G25" s="50"/>
    </row>
    <row r="26" s="107" customFormat="1" spans="1:7">
      <c r="A26" s="1" t="s">
        <v>21</v>
      </c>
      <c r="B26" s="1"/>
      <c r="C26" s="1"/>
      <c r="D26" s="1"/>
      <c r="E26" s="1"/>
      <c r="F26" s="1"/>
      <c r="G26" s="1"/>
    </row>
    <row r="27" spans="2:2">
      <c r="B27" s="1" t="s">
        <v>22</v>
      </c>
    </row>
    <row r="29" spans="1:1">
      <c r="A29" s="1" t="s">
        <v>23</v>
      </c>
    </row>
    <row r="30" spans="2:2">
      <c r="B30" s="18" t="s">
        <v>24</v>
      </c>
    </row>
    <row r="31" spans="2:2">
      <c r="B31" s="19" t="s">
        <v>25</v>
      </c>
    </row>
    <row r="32" spans="2:2">
      <c r="B32" s="19" t="s">
        <v>26</v>
      </c>
    </row>
    <row r="33" spans="2:2">
      <c r="B33" s="19"/>
    </row>
    <row r="34" spans="1:1">
      <c r="A34" s="1" t="s">
        <v>27</v>
      </c>
    </row>
    <row r="35" customFormat="1" ht="15" spans="1:2">
      <c r="A35" s="2"/>
      <c r="B35" s="1" t="s">
        <v>28</v>
      </c>
    </row>
    <row r="36" s="2" customFormat="1"/>
    <row r="37" spans="1:1">
      <c r="A37" s="1" t="s">
        <v>29</v>
      </c>
    </row>
    <row r="38" spans="2:2">
      <c r="B38" s="1" t="s">
        <v>30</v>
      </c>
    </row>
    <row r="40" spans="2:2">
      <c r="B40" s="1" t="s">
        <v>31</v>
      </c>
    </row>
    <row r="42" spans="2:2">
      <c r="B42" s="1" t="s">
        <v>32</v>
      </c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343</v>
      </c>
      <c r="D65" s="1" t="s">
        <v>43</v>
      </c>
      <c r="E65" s="1" t="s">
        <v>44</v>
      </c>
    </row>
    <row r="66" spans="1:5">
      <c r="A66" s="1" t="s">
        <v>344</v>
      </c>
      <c r="E66" s="1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  <rowBreaks count="1" manualBreakCount="1">
    <brk id="66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2"/>
  <sheetViews>
    <sheetView topLeftCell="A19" workbookViewId="0">
      <selection activeCell="A71" sqref="A7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45730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345</v>
      </c>
      <c r="B7" s="25"/>
    </row>
    <row r="8" spans="1:2">
      <c r="A8" s="25" t="s">
        <v>346</v>
      </c>
      <c r="B8" s="25"/>
    </row>
    <row r="9" spans="1:1">
      <c r="A9" s="25" t="s">
        <v>347</v>
      </c>
    </row>
    <row r="10" spans="1:1">
      <c r="A10" s="25" t="s">
        <v>348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86</v>
      </c>
    </row>
    <row r="19" ht="15" spans="3:3">
      <c r="C19" s="7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3</v>
      </c>
      <c r="B21" s="30" t="s">
        <v>12</v>
      </c>
      <c r="C21" s="31" t="s">
        <v>13</v>
      </c>
      <c r="D21" s="32">
        <v>113195</v>
      </c>
      <c r="E21" s="33">
        <f>(D21*0.76)-7000</f>
        <v>79028.2</v>
      </c>
      <c r="F21" s="30" t="s">
        <v>14</v>
      </c>
      <c r="G21" s="34">
        <f>E21*A21</f>
        <v>237084.6</v>
      </c>
    </row>
    <row r="22" spans="1:7">
      <c r="A22" s="35"/>
      <c r="B22" s="35"/>
      <c r="C22" s="36" t="s">
        <v>15</v>
      </c>
      <c r="D22" s="37"/>
      <c r="E22" s="38"/>
      <c r="F22" s="35"/>
      <c r="G22" s="39"/>
    </row>
    <row r="23" ht="15" spans="1:7">
      <c r="A23" s="14"/>
      <c r="B23" s="14"/>
      <c r="C23" s="40" t="s">
        <v>16</v>
      </c>
      <c r="D23" s="13"/>
      <c r="E23" s="41"/>
      <c r="F23" s="14"/>
      <c r="G23" s="42"/>
    </row>
    <row r="24" customFormat="1" ht="15" spans="1:7">
      <c r="A24" s="30">
        <v>1</v>
      </c>
      <c r="B24" s="75" t="s">
        <v>12</v>
      </c>
      <c r="C24" s="76" t="s">
        <v>121</v>
      </c>
      <c r="D24" s="77">
        <v>48695</v>
      </c>
      <c r="E24" s="33">
        <f>(D24*0.76)-1800</f>
        <v>35208.2</v>
      </c>
      <c r="F24" s="30" t="s">
        <v>14</v>
      </c>
      <c r="G24" s="78">
        <f>E24*A24</f>
        <v>35208.2</v>
      </c>
    </row>
    <row r="25" customFormat="1" ht="15" spans="1:7">
      <c r="A25" s="35"/>
      <c r="B25" s="79"/>
      <c r="C25" s="80" t="s">
        <v>122</v>
      </c>
      <c r="D25" s="81"/>
      <c r="E25" s="38"/>
      <c r="F25" s="35"/>
      <c r="G25" s="82"/>
    </row>
    <row r="26" customFormat="1" ht="15" spans="1:7">
      <c r="A26" s="35"/>
      <c r="B26" s="79"/>
      <c r="C26" s="80" t="s">
        <v>123</v>
      </c>
      <c r="D26" s="81"/>
      <c r="E26" s="38"/>
      <c r="F26" s="35"/>
      <c r="G26" s="82"/>
    </row>
    <row r="27" customFormat="1" ht="15.75" spans="1:7">
      <c r="A27" s="14"/>
      <c r="B27" s="83"/>
      <c r="C27" s="84" t="s">
        <v>124</v>
      </c>
      <c r="D27" s="85"/>
      <c r="E27" s="41"/>
      <c r="F27" s="14"/>
      <c r="G27" s="86"/>
    </row>
    <row r="28" customFormat="1" ht="15" spans="1:7">
      <c r="A28" s="30">
        <v>4</v>
      </c>
      <c r="B28" s="75" t="s">
        <v>12</v>
      </c>
      <c r="C28" s="76" t="s">
        <v>268</v>
      </c>
      <c r="D28" s="77">
        <v>32995</v>
      </c>
      <c r="E28" s="33">
        <f>(D28*0.76)-1300</f>
        <v>23776.2</v>
      </c>
      <c r="F28" s="30" t="s">
        <v>14</v>
      </c>
      <c r="G28" s="78">
        <f>E28*A28</f>
        <v>95104.8</v>
      </c>
    </row>
    <row r="29" customFormat="1" ht="15" spans="1:7">
      <c r="A29" s="35"/>
      <c r="B29" s="79"/>
      <c r="C29" s="80" t="s">
        <v>122</v>
      </c>
      <c r="D29" s="81"/>
      <c r="E29" s="38"/>
      <c r="F29" s="35"/>
      <c r="G29" s="82"/>
    </row>
    <row r="30" customFormat="1" ht="15" spans="1:7">
      <c r="A30" s="35"/>
      <c r="B30" s="79"/>
      <c r="C30" s="80" t="s">
        <v>269</v>
      </c>
      <c r="D30" s="81"/>
      <c r="E30" s="38"/>
      <c r="F30" s="35"/>
      <c r="G30" s="82"/>
    </row>
    <row r="31" customFormat="1" ht="15.75" spans="1:7">
      <c r="A31" s="14"/>
      <c r="B31" s="83"/>
      <c r="C31" s="84" t="s">
        <v>270</v>
      </c>
      <c r="D31" s="85"/>
      <c r="E31" s="41"/>
      <c r="F31" s="14"/>
      <c r="G31" s="86"/>
    </row>
    <row r="32" customFormat="1" ht="17.25" spans="1:7">
      <c r="A32" s="43" t="s">
        <v>20</v>
      </c>
      <c r="B32" s="44"/>
      <c r="C32" s="44"/>
      <c r="D32" s="44"/>
      <c r="E32" s="45"/>
      <c r="F32" s="70" t="s">
        <v>14</v>
      </c>
      <c r="G32" s="47">
        <f>SUM(G21:G31)</f>
        <v>367397.6</v>
      </c>
    </row>
    <row r="33" customFormat="1" ht="15.75" spans="1:7">
      <c r="A33" s="9" t="s">
        <v>90</v>
      </c>
      <c r="B33" s="10"/>
      <c r="C33" s="11"/>
      <c r="D33" s="12"/>
      <c r="E33" s="13"/>
      <c r="F33" s="14" t="s">
        <v>14</v>
      </c>
      <c r="G33" s="15">
        <v>98170</v>
      </c>
    </row>
    <row r="34" customFormat="1" ht="15.75" spans="1:8">
      <c r="A34" s="64" t="s">
        <v>19</v>
      </c>
      <c r="B34" s="65"/>
      <c r="C34" s="65"/>
      <c r="D34" s="66"/>
      <c r="E34" s="67"/>
      <c r="F34" s="68" t="s">
        <v>14</v>
      </c>
      <c r="G34" s="69">
        <v>600</v>
      </c>
      <c r="H34" s="2"/>
    </row>
    <row r="35" s="23" customFormat="1" ht="17.25" spans="1:7">
      <c r="A35" s="43" t="s">
        <v>91</v>
      </c>
      <c r="B35" s="106"/>
      <c r="C35" s="106"/>
      <c r="D35" s="44"/>
      <c r="E35" s="45"/>
      <c r="F35" s="46" t="s">
        <v>14</v>
      </c>
      <c r="G35" s="47">
        <f>SUM(G32:G34)</f>
        <v>466167.6</v>
      </c>
    </row>
    <row r="36" s="107" customFormat="1" ht="16.5" spans="1:7">
      <c r="A36" s="48"/>
      <c r="B36" s="48"/>
      <c r="C36" s="48"/>
      <c r="D36" s="48"/>
      <c r="E36" s="48"/>
      <c r="F36" s="87"/>
      <c r="G36" s="50"/>
    </row>
    <row r="37" s="107" customFormat="1" spans="1:7">
      <c r="A37" s="1" t="s">
        <v>21</v>
      </c>
      <c r="B37" s="1"/>
      <c r="C37" s="1"/>
      <c r="D37" s="1"/>
      <c r="E37" s="1"/>
      <c r="F37" s="1"/>
      <c r="G37" s="1"/>
    </row>
    <row r="38" spans="2:2">
      <c r="B38" s="1" t="s">
        <v>22</v>
      </c>
    </row>
    <row r="40" spans="1:1">
      <c r="A40" s="1" t="s">
        <v>27</v>
      </c>
    </row>
    <row r="41" customFormat="1" ht="15" spans="1:2">
      <c r="A41" s="2"/>
      <c r="B41" s="1" t="s">
        <v>28</v>
      </c>
    </row>
    <row r="42" s="2" customFormat="1" spans="2:2">
      <c r="B42" s="1" t="s">
        <v>127</v>
      </c>
    </row>
    <row r="43" s="2" customFormat="1"/>
    <row r="44" spans="1:1">
      <c r="A44" s="1" t="s">
        <v>29</v>
      </c>
    </row>
    <row r="45" spans="2:2">
      <c r="B45" s="1" t="s">
        <v>30</v>
      </c>
    </row>
    <row r="46" customFormat="1" ht="15" spans="2:2">
      <c r="B46" s="24" t="s">
        <v>138</v>
      </c>
    </row>
    <row r="48" spans="2:2">
      <c r="B48" s="1" t="s">
        <v>31</v>
      </c>
    </row>
    <row r="50" spans="2:2">
      <c r="B50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36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1" spans="1:5">
      <c r="A71" s="1" t="s">
        <v>349</v>
      </c>
      <c r="D71" s="1" t="s">
        <v>43</v>
      </c>
      <c r="E71" s="1" t="s">
        <v>44</v>
      </c>
    </row>
    <row r="72" spans="1:5">
      <c r="A72" s="1" t="s">
        <v>350</v>
      </c>
      <c r="E72" s="1" t="s">
        <v>46</v>
      </c>
    </row>
  </sheetData>
  <mergeCells count="22">
    <mergeCell ref="A4:B4"/>
    <mergeCell ref="A32:E32"/>
    <mergeCell ref="A34:E34"/>
    <mergeCell ref="A35:E35"/>
    <mergeCell ref="A21:A23"/>
    <mergeCell ref="A24:A27"/>
    <mergeCell ref="A28:A31"/>
    <mergeCell ref="B21:B23"/>
    <mergeCell ref="B24:B27"/>
    <mergeCell ref="B28:B31"/>
    <mergeCell ref="D21:D23"/>
    <mergeCell ref="D24:D27"/>
    <mergeCell ref="D28:D31"/>
    <mergeCell ref="E21:E23"/>
    <mergeCell ref="E24:E27"/>
    <mergeCell ref="E28:E31"/>
    <mergeCell ref="F21:F23"/>
    <mergeCell ref="F24:F27"/>
    <mergeCell ref="F28:F31"/>
    <mergeCell ref="G21:G23"/>
    <mergeCell ref="G24:G27"/>
    <mergeCell ref="G28:G31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  <rowBreaks count="1" manualBreakCount="1">
    <brk id="7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C21" sqref="C2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351</v>
      </c>
    </row>
    <row r="8" spans="1:1">
      <c r="A8" s="1" t="s">
        <v>352</v>
      </c>
    </row>
    <row r="9" spans="1:1">
      <c r="A9" s="1" t="s">
        <v>353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354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58</v>
      </c>
      <c r="D20" s="32">
        <v>41995</v>
      </c>
      <c r="E20" s="33">
        <f>(D20*0.76)-4000</f>
        <v>27916.2</v>
      </c>
      <c r="F20" s="30" t="s">
        <v>14</v>
      </c>
      <c r="G20" s="34">
        <f>E20*A20</f>
        <v>27916.2</v>
      </c>
    </row>
    <row r="21" customFormat="1" ht="15" spans="1:7">
      <c r="A21" s="35"/>
      <c r="B21" s="35"/>
      <c r="C21" s="36" t="s">
        <v>59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60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27916.2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12095</v>
      </c>
    </row>
    <row r="25" ht="17.25" spans="1:7">
      <c r="A25" s="51" t="s">
        <v>91</v>
      </c>
      <c r="B25" s="52"/>
      <c r="C25" s="52"/>
      <c r="D25" s="53"/>
      <c r="E25" s="54"/>
      <c r="F25" s="70" t="s">
        <v>14</v>
      </c>
      <c r="G25" s="47">
        <f>SUM(G23:G24)</f>
        <v>40011.2</v>
      </c>
    </row>
    <row r="26" ht="16.5" spans="1:7">
      <c r="A26" s="71"/>
      <c r="B26" s="71"/>
      <c r="C26" s="71"/>
      <c r="D26" s="71"/>
      <c r="E26" s="71"/>
      <c r="F26" s="49"/>
      <c r="G26" s="50"/>
    </row>
    <row r="27" ht="15" spans="3:3">
      <c r="C27" s="24" t="s">
        <v>355</v>
      </c>
    </row>
    <row r="28" ht="25.5" customHeight="1" spans="1:7">
      <c r="A28" s="26" t="s">
        <v>6</v>
      </c>
      <c r="B28" s="26" t="s">
        <v>7</v>
      </c>
      <c r="C28" s="26" t="s">
        <v>8</v>
      </c>
      <c r="D28" s="26" t="s">
        <v>9</v>
      </c>
      <c r="E28" s="27" t="s">
        <v>10</v>
      </c>
      <c r="F28" s="28"/>
      <c r="G28" s="29" t="s">
        <v>11</v>
      </c>
    </row>
    <row r="29" customFormat="1" ht="15" spans="1:7">
      <c r="A29" s="30">
        <v>1</v>
      </c>
      <c r="B29" s="30" t="s">
        <v>12</v>
      </c>
      <c r="C29" s="31" t="s">
        <v>184</v>
      </c>
      <c r="D29" s="32">
        <v>32995</v>
      </c>
      <c r="E29" s="33">
        <f>(D29*0.76)-4000</f>
        <v>21076.2</v>
      </c>
      <c r="F29" s="30" t="s">
        <v>14</v>
      </c>
      <c r="G29" s="34">
        <f>E29*A29</f>
        <v>21076.2</v>
      </c>
    </row>
    <row r="30" customFormat="1" ht="15" spans="1:7">
      <c r="A30" s="35"/>
      <c r="B30" s="35"/>
      <c r="C30" s="36" t="s">
        <v>59</v>
      </c>
      <c r="D30" s="37"/>
      <c r="E30" s="38"/>
      <c r="F30" s="35"/>
      <c r="G30" s="39"/>
    </row>
    <row r="31" customFormat="1" ht="15.75" spans="1:7">
      <c r="A31" s="14"/>
      <c r="B31" s="14"/>
      <c r="C31" s="40" t="s">
        <v>185</v>
      </c>
      <c r="D31" s="13"/>
      <c r="E31" s="41"/>
      <c r="F31" s="14"/>
      <c r="G31" s="42"/>
    </row>
    <row r="32" s="23" customFormat="1" ht="17.25" spans="1:7">
      <c r="A32" s="51" t="s">
        <v>20</v>
      </c>
      <c r="B32" s="52"/>
      <c r="C32" s="52"/>
      <c r="D32" s="53"/>
      <c r="E32" s="54"/>
      <c r="F32" s="55" t="s">
        <v>14</v>
      </c>
      <c r="G32" s="56">
        <f>SUM(G29:G31)</f>
        <v>21076.2</v>
      </c>
    </row>
    <row r="33" s="23" customFormat="1" ht="15" spans="1:7">
      <c r="A33" s="57" t="s">
        <v>90</v>
      </c>
      <c r="B33" s="58"/>
      <c r="C33" s="59"/>
      <c r="D33" s="60"/>
      <c r="E33" s="61"/>
      <c r="F33" s="62" t="s">
        <v>14</v>
      </c>
      <c r="G33" s="63">
        <v>12095</v>
      </c>
    </row>
    <row r="34" ht="17.25" spans="1:7">
      <c r="A34" s="51" t="s">
        <v>91</v>
      </c>
      <c r="B34" s="52"/>
      <c r="C34" s="52"/>
      <c r="D34" s="53"/>
      <c r="E34" s="54"/>
      <c r="F34" s="70" t="s">
        <v>14</v>
      </c>
      <c r="G34" s="47">
        <f>SUM(G32:G33)</f>
        <v>33171.2</v>
      </c>
    </row>
    <row r="35" ht="16.5" spans="1:7">
      <c r="A35" s="71"/>
      <c r="B35" s="71"/>
      <c r="C35" s="71"/>
      <c r="D35" s="71"/>
      <c r="E35" s="71"/>
      <c r="F35" s="49"/>
      <c r="G35" s="50"/>
    </row>
    <row r="36" spans="1:1">
      <c r="A36" s="1" t="s">
        <v>21</v>
      </c>
    </row>
    <row r="37" spans="2:2">
      <c r="B37" s="1" t="s">
        <v>22</v>
      </c>
    </row>
    <row r="39" spans="1:1">
      <c r="A39" s="1" t="s">
        <v>27</v>
      </c>
    </row>
    <row r="40" s="2" customFormat="1" spans="2:2">
      <c r="B40" s="1" t="s">
        <v>68</v>
      </c>
    </row>
    <row r="41" s="2" customFormat="1"/>
    <row r="42" s="1" customFormat="1" spans="1:1">
      <c r="A42" s="1" t="s">
        <v>108</v>
      </c>
    </row>
    <row r="43" s="1" customFormat="1" spans="2:2">
      <c r="B43" s="1" t="s">
        <v>109</v>
      </c>
    </row>
    <row r="44" spans="2:2">
      <c r="B44" s="1" t="s">
        <v>30</v>
      </c>
    </row>
    <row r="45" spans="2:2">
      <c r="B45" s="24" t="s">
        <v>138</v>
      </c>
    </row>
    <row r="46" spans="2:2">
      <c r="B46" s="72"/>
    </row>
    <row r="47" spans="2:2">
      <c r="B47" s="1" t="s">
        <v>31</v>
      </c>
    </row>
    <row r="49" spans="2:2">
      <c r="B49" s="1" t="s">
        <v>32</v>
      </c>
    </row>
    <row r="54" spans="2:2">
      <c r="B54" s="24"/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356</v>
      </c>
      <c r="D72" s="1" t="s">
        <v>43</v>
      </c>
      <c r="E72" s="1" t="s">
        <v>44</v>
      </c>
    </row>
    <row r="73" spans="1:5">
      <c r="A73" s="1" t="s">
        <v>71</v>
      </c>
      <c r="E73" s="1" t="s">
        <v>46</v>
      </c>
    </row>
  </sheetData>
  <mergeCells count="17">
    <mergeCell ref="A4:B4"/>
    <mergeCell ref="A23:E23"/>
    <mergeCell ref="A25:E25"/>
    <mergeCell ref="A32:E32"/>
    <mergeCell ref="A34:E34"/>
    <mergeCell ref="A20:A22"/>
    <mergeCell ref="A29:A31"/>
    <mergeCell ref="B20:B22"/>
    <mergeCell ref="B29:B31"/>
    <mergeCell ref="D20:D22"/>
    <mergeCell ref="D29:D31"/>
    <mergeCell ref="E20:E22"/>
    <mergeCell ref="E29:E31"/>
    <mergeCell ref="F20:F22"/>
    <mergeCell ref="F29:F31"/>
    <mergeCell ref="G20:G22"/>
    <mergeCell ref="G29:G31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35" workbookViewId="0">
      <selection activeCell="C48" sqref="C4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357</v>
      </c>
    </row>
    <row r="8" spans="1:1">
      <c r="A8" s="1" t="s">
        <v>358</v>
      </c>
    </row>
    <row r="9" spans="1:1">
      <c r="A9" s="1" t="s">
        <v>359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184</v>
      </c>
      <c r="D20" s="32">
        <v>32995</v>
      </c>
      <c r="E20" s="33">
        <f>(D20*0.76)-4000</f>
        <v>21076.2</v>
      </c>
      <c r="F20" s="30" t="s">
        <v>14</v>
      </c>
      <c r="G20" s="34">
        <f>E20*A20</f>
        <v>21076.2</v>
      </c>
    </row>
    <row r="21" customFormat="1" ht="15" spans="1:7">
      <c r="A21" s="35"/>
      <c r="B21" s="35"/>
      <c r="C21" s="36" t="s">
        <v>59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185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21076.2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10495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32171.2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s="2" customFormat="1" spans="2:2">
      <c r="B32" s="1" t="s">
        <v>68</v>
      </c>
    </row>
    <row r="33" s="2" customFormat="1"/>
    <row r="34" s="1" customFormat="1" spans="1:1">
      <c r="A34" s="1" t="s">
        <v>29</v>
      </c>
    </row>
    <row r="35" spans="2:2">
      <c r="B35" s="1" t="s">
        <v>30</v>
      </c>
    </row>
    <row r="36" spans="2:2">
      <c r="B36" s="24" t="s">
        <v>138</v>
      </c>
    </row>
    <row r="37" spans="2:2">
      <c r="B37" s="72"/>
    </row>
    <row r="38" spans="2:2">
      <c r="B38" s="1" t="s">
        <v>31</v>
      </c>
    </row>
    <row r="40" spans="2:2">
      <c r="B40" s="1" t="s">
        <v>32</v>
      </c>
    </row>
    <row r="45" spans="2:2">
      <c r="B45" s="24"/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3" spans="1:5">
      <c r="A63" s="1" t="s">
        <v>360</v>
      </c>
      <c r="D63" s="1" t="s">
        <v>43</v>
      </c>
      <c r="E63" s="1" t="s">
        <v>44</v>
      </c>
    </row>
    <row r="64" spans="1:5">
      <c r="A64" s="1" t="s">
        <v>361</v>
      </c>
      <c r="E64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7" workbookViewId="0">
      <selection activeCell="C56" sqref="C5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362</v>
      </c>
    </row>
    <row r="8" spans="1:1">
      <c r="A8" s="1" t="s">
        <v>363</v>
      </c>
    </row>
    <row r="9" spans="1:1">
      <c r="A9" s="1" t="s">
        <v>364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2</v>
      </c>
      <c r="B20" s="30" t="s">
        <v>12</v>
      </c>
      <c r="C20" s="31" t="s">
        <v>102</v>
      </c>
      <c r="D20" s="32">
        <v>49995</v>
      </c>
      <c r="E20" s="33">
        <f>(D20*0.76)-4000</f>
        <v>33996.2</v>
      </c>
      <c r="F20" s="30" t="s">
        <v>14</v>
      </c>
      <c r="G20" s="34">
        <f>E20*A20</f>
        <v>67992.4</v>
      </c>
    </row>
    <row r="21" customFormat="1" ht="15" spans="1:7">
      <c r="A21" s="35"/>
      <c r="B21" s="35"/>
      <c r="C21" s="36" t="s">
        <v>103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104</v>
      </c>
      <c r="D22" s="13"/>
      <c r="E22" s="41"/>
      <c r="F22" s="14"/>
      <c r="G22" s="42"/>
    </row>
    <row r="23" customFormat="1" ht="15" spans="1:7">
      <c r="A23" s="30">
        <v>2</v>
      </c>
      <c r="B23" s="30" t="s">
        <v>12</v>
      </c>
      <c r="C23" s="31" t="s">
        <v>184</v>
      </c>
      <c r="D23" s="32">
        <v>32995</v>
      </c>
      <c r="E23" s="33">
        <f>(D23*0.76)-4000</f>
        <v>21076.2</v>
      </c>
      <c r="F23" s="30" t="s">
        <v>14</v>
      </c>
      <c r="G23" s="34">
        <f>E23*A23</f>
        <v>42152.4</v>
      </c>
    </row>
    <row r="24" customFormat="1" ht="15" spans="1:7">
      <c r="A24" s="35"/>
      <c r="B24" s="35"/>
      <c r="C24" s="36" t="s">
        <v>59</v>
      </c>
      <c r="D24" s="37"/>
      <c r="E24" s="38"/>
      <c r="F24" s="35"/>
      <c r="G24" s="39"/>
    </row>
    <row r="25" customFormat="1" ht="15.75" spans="1:7">
      <c r="A25" s="14"/>
      <c r="B25" s="14"/>
      <c r="C25" s="40" t="s">
        <v>185</v>
      </c>
      <c r="D25" s="13"/>
      <c r="E25" s="41"/>
      <c r="F25" s="14"/>
      <c r="G25" s="42"/>
    </row>
    <row r="26" customFormat="1" ht="15" spans="1:7">
      <c r="A26" s="30">
        <v>1</v>
      </c>
      <c r="B26" s="30" t="s">
        <v>12</v>
      </c>
      <c r="C26" s="76" t="s">
        <v>365</v>
      </c>
      <c r="D26" s="77">
        <v>36995</v>
      </c>
      <c r="E26" s="33">
        <f>(D26*0.76)-1200</f>
        <v>26916.2</v>
      </c>
      <c r="F26" s="30" t="s">
        <v>14</v>
      </c>
      <c r="G26" s="78">
        <f>E26*A26</f>
        <v>26916.2</v>
      </c>
    </row>
    <row r="27" customFormat="1" ht="15" spans="1:7">
      <c r="A27" s="35"/>
      <c r="B27" s="35"/>
      <c r="C27" s="80" t="s">
        <v>205</v>
      </c>
      <c r="D27" s="81"/>
      <c r="E27" s="38"/>
      <c r="F27" s="35"/>
      <c r="G27" s="82"/>
    </row>
    <row r="28" customFormat="1" ht="15" spans="1:7">
      <c r="A28" s="35"/>
      <c r="B28" s="35"/>
      <c r="C28" s="80" t="s">
        <v>366</v>
      </c>
      <c r="D28" s="81"/>
      <c r="E28" s="38"/>
      <c r="F28" s="35"/>
      <c r="G28" s="82"/>
    </row>
    <row r="29" customFormat="1" ht="15.75" spans="1:7">
      <c r="A29" s="14"/>
      <c r="B29" s="14"/>
      <c r="C29" s="84" t="s">
        <v>367</v>
      </c>
      <c r="D29" s="85"/>
      <c r="E29" s="41"/>
      <c r="F29" s="14"/>
      <c r="G29" s="86"/>
    </row>
    <row r="30" customFormat="1" ht="15" spans="1:7">
      <c r="A30" s="30">
        <v>1</v>
      </c>
      <c r="B30" s="30" t="s">
        <v>12</v>
      </c>
      <c r="C30" s="76" t="s">
        <v>204</v>
      </c>
      <c r="D30" s="77">
        <v>24995</v>
      </c>
      <c r="E30" s="33">
        <f>(D30*0.76)-800</f>
        <v>18196.2</v>
      </c>
      <c r="F30" s="30" t="s">
        <v>14</v>
      </c>
      <c r="G30" s="78">
        <f>E30*A30</f>
        <v>18196.2</v>
      </c>
    </row>
    <row r="31" customFormat="1" ht="15" spans="1:7">
      <c r="A31" s="35"/>
      <c r="B31" s="35"/>
      <c r="C31" s="80" t="s">
        <v>205</v>
      </c>
      <c r="D31" s="81"/>
      <c r="E31" s="38"/>
      <c r="F31" s="35"/>
      <c r="G31" s="82"/>
    </row>
    <row r="32" customFormat="1" ht="15" spans="1:7">
      <c r="A32" s="35"/>
      <c r="B32" s="35"/>
      <c r="C32" s="80" t="s">
        <v>206</v>
      </c>
      <c r="D32" s="81"/>
      <c r="E32" s="38"/>
      <c r="F32" s="35"/>
      <c r="G32" s="82"/>
    </row>
    <row r="33" customFormat="1" ht="15.75" spans="1:7">
      <c r="A33" s="14"/>
      <c r="B33" s="14"/>
      <c r="C33" s="84" t="s">
        <v>207</v>
      </c>
      <c r="D33" s="85"/>
      <c r="E33" s="41"/>
      <c r="F33" s="14"/>
      <c r="G33" s="86"/>
    </row>
    <row r="34" s="23" customFormat="1" ht="17.25" spans="1:7">
      <c r="A34" s="51" t="s">
        <v>20</v>
      </c>
      <c r="B34" s="52"/>
      <c r="C34" s="52"/>
      <c r="D34" s="53"/>
      <c r="E34" s="54"/>
      <c r="F34" s="55" t="s">
        <v>14</v>
      </c>
      <c r="G34" s="56">
        <f>SUM(G20:G33)</f>
        <v>155257.2</v>
      </c>
    </row>
    <row r="35" s="23" customFormat="1" ht="15" spans="1:7">
      <c r="A35" s="57" t="s">
        <v>90</v>
      </c>
      <c r="B35" s="58"/>
      <c r="C35" s="59"/>
      <c r="D35" s="60"/>
      <c r="E35" s="61"/>
      <c r="F35" s="62" t="s">
        <v>14</v>
      </c>
      <c r="G35" s="63">
        <v>75650</v>
      </c>
    </row>
    <row r="36" customFormat="1" ht="15.75" spans="1:8">
      <c r="A36" s="64" t="s">
        <v>19</v>
      </c>
      <c r="B36" s="65"/>
      <c r="C36" s="65"/>
      <c r="D36" s="66"/>
      <c r="E36" s="67"/>
      <c r="F36" s="68" t="s">
        <v>14</v>
      </c>
      <c r="G36" s="69">
        <v>600</v>
      </c>
      <c r="H36" s="2"/>
    </row>
    <row r="37" ht="17.25" spans="1:7">
      <c r="A37" s="51" t="s">
        <v>91</v>
      </c>
      <c r="B37" s="52"/>
      <c r="C37" s="52"/>
      <c r="D37" s="53"/>
      <c r="E37" s="54"/>
      <c r="F37" s="70" t="s">
        <v>14</v>
      </c>
      <c r="G37" s="47">
        <f>SUM(G34:G36)</f>
        <v>231507.2</v>
      </c>
    </row>
    <row r="38" ht="16.5" spans="1:7">
      <c r="A38" s="71"/>
      <c r="B38" s="71"/>
      <c r="C38" s="71"/>
      <c r="D38" s="71"/>
      <c r="E38" s="71"/>
      <c r="F38" s="49"/>
      <c r="G38" s="50"/>
    </row>
    <row r="39" spans="1:1">
      <c r="A39" s="1" t="s">
        <v>21</v>
      </c>
    </row>
    <row r="40" spans="2:2">
      <c r="B40" s="1" t="s">
        <v>22</v>
      </c>
    </row>
    <row r="42" spans="1:1">
      <c r="A42" s="1" t="s">
        <v>27</v>
      </c>
    </row>
    <row r="43" s="2" customFormat="1" spans="2:2">
      <c r="B43" s="1" t="s">
        <v>68</v>
      </c>
    </row>
    <row r="44" s="2" customFormat="1" spans="2:2">
      <c r="B44" s="1" t="s">
        <v>127</v>
      </c>
    </row>
    <row r="45" s="2" customFormat="1"/>
    <row r="46" s="1" customFormat="1" spans="1:1">
      <c r="A46" s="1" t="s">
        <v>29</v>
      </c>
    </row>
    <row r="47" spans="2:2">
      <c r="B47" s="1" t="s">
        <v>30</v>
      </c>
    </row>
    <row r="48" spans="2:2">
      <c r="B48" s="24" t="s">
        <v>138</v>
      </c>
    </row>
    <row r="49" spans="2:2">
      <c r="B49" s="72"/>
    </row>
    <row r="50" spans="2:2">
      <c r="B50" s="1" t="s">
        <v>31</v>
      </c>
    </row>
    <row r="52" spans="2:2">
      <c r="B52" s="1" t="s">
        <v>32</v>
      </c>
    </row>
    <row r="55" spans="2:2">
      <c r="B55" s="24"/>
    </row>
    <row r="57" spans="1:1">
      <c r="A57" s="1" t="s">
        <v>33</v>
      </c>
    </row>
    <row r="60" spans="1:1">
      <c r="A60" s="1" t="s">
        <v>34</v>
      </c>
    </row>
    <row r="61" spans="1:1">
      <c r="A61" s="1" t="s">
        <v>35</v>
      </c>
    </row>
    <row r="64" spans="1:4">
      <c r="A64" s="1" t="s">
        <v>36</v>
      </c>
      <c r="D64" s="1" t="s">
        <v>37</v>
      </c>
    </row>
    <row r="67" spans="1:4">
      <c r="A67" s="1" t="s">
        <v>38</v>
      </c>
      <c r="D67" s="1" t="s">
        <v>39</v>
      </c>
    </row>
    <row r="68" spans="1:4">
      <c r="A68" s="1" t="s">
        <v>40</v>
      </c>
      <c r="D68" s="1" t="s">
        <v>41</v>
      </c>
    </row>
    <row r="73" spans="1:5">
      <c r="A73" s="1" t="s">
        <v>368</v>
      </c>
      <c r="D73" s="1" t="s">
        <v>43</v>
      </c>
      <c r="E73" s="1" t="s">
        <v>44</v>
      </c>
    </row>
    <row r="74" spans="1:5">
      <c r="A74" s="1" t="s">
        <v>369</v>
      </c>
      <c r="E74" s="1" t="s">
        <v>46</v>
      </c>
    </row>
  </sheetData>
  <mergeCells count="28">
    <mergeCell ref="A4:B4"/>
    <mergeCell ref="A34:E34"/>
    <mergeCell ref="A36:E36"/>
    <mergeCell ref="A37:E37"/>
    <mergeCell ref="A20:A22"/>
    <mergeCell ref="A23:A25"/>
    <mergeCell ref="A26:A29"/>
    <mergeCell ref="A30:A33"/>
    <mergeCell ref="B20:B22"/>
    <mergeCell ref="B23:B25"/>
    <mergeCell ref="B26:B29"/>
    <mergeCell ref="B30:B33"/>
    <mergeCell ref="D20:D22"/>
    <mergeCell ref="D23:D25"/>
    <mergeCell ref="D26:D29"/>
    <mergeCell ref="D30:D33"/>
    <mergeCell ref="E20:E22"/>
    <mergeCell ref="E23:E25"/>
    <mergeCell ref="E26:E29"/>
    <mergeCell ref="E30:E33"/>
    <mergeCell ref="F20:F22"/>
    <mergeCell ref="F23:F25"/>
    <mergeCell ref="F26:F29"/>
    <mergeCell ref="F30:F33"/>
    <mergeCell ref="G20:G22"/>
    <mergeCell ref="G23:G25"/>
    <mergeCell ref="G26:G29"/>
    <mergeCell ref="G30:G33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52" workbookViewId="0">
      <selection activeCell="D70" sqref="D7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362</v>
      </c>
    </row>
    <row r="8" spans="1:1">
      <c r="A8" s="1" t="s">
        <v>363</v>
      </c>
    </row>
    <row r="9" spans="1:1">
      <c r="A9" s="1" t="s">
        <v>364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105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</v>
      </c>
      <c r="D22" s="13"/>
      <c r="E22" s="41"/>
      <c r="F22" s="14"/>
      <c r="G22" s="42"/>
    </row>
    <row r="23" customFormat="1" ht="15" spans="1:7">
      <c r="A23" s="30">
        <v>1</v>
      </c>
      <c r="B23" s="30" t="s">
        <v>12</v>
      </c>
      <c r="C23" s="31" t="s">
        <v>184</v>
      </c>
      <c r="D23" s="32">
        <v>32995</v>
      </c>
      <c r="E23" s="33">
        <f>(D23*0.76)-4000</f>
        <v>21076.2</v>
      </c>
      <c r="F23" s="30" t="s">
        <v>14</v>
      </c>
      <c r="G23" s="34">
        <f>E23*A23</f>
        <v>21076.2</v>
      </c>
    </row>
    <row r="24" customFormat="1" ht="15" spans="1:7">
      <c r="A24" s="35"/>
      <c r="B24" s="35"/>
      <c r="C24" s="36" t="s">
        <v>59</v>
      </c>
      <c r="D24" s="37"/>
      <c r="E24" s="38"/>
      <c r="F24" s="35"/>
      <c r="G24" s="39"/>
    </row>
    <row r="25" customFormat="1" ht="15.75" spans="1:7">
      <c r="A25" s="14"/>
      <c r="B25" s="14"/>
      <c r="C25" s="40" t="s">
        <v>185</v>
      </c>
      <c r="D25" s="13"/>
      <c r="E25" s="41"/>
      <c r="F25" s="14"/>
      <c r="G25" s="42"/>
    </row>
    <row r="26" customFormat="1" ht="15" spans="1:7">
      <c r="A26" s="30">
        <v>1</v>
      </c>
      <c r="B26" s="30" t="s">
        <v>12</v>
      </c>
      <c r="C26" s="76" t="s">
        <v>365</v>
      </c>
      <c r="D26" s="77">
        <v>36995</v>
      </c>
      <c r="E26" s="33">
        <f>(D26*0.76)-1200</f>
        <v>26916.2</v>
      </c>
      <c r="F26" s="30" t="s">
        <v>14</v>
      </c>
      <c r="G26" s="78">
        <f>E26*A26</f>
        <v>26916.2</v>
      </c>
    </row>
    <row r="27" customFormat="1" ht="15" spans="1:7">
      <c r="A27" s="35"/>
      <c r="B27" s="35"/>
      <c r="C27" s="80" t="s">
        <v>205</v>
      </c>
      <c r="D27" s="81"/>
      <c r="E27" s="38"/>
      <c r="F27" s="35"/>
      <c r="G27" s="82"/>
    </row>
    <row r="28" customFormat="1" ht="15" spans="1:7">
      <c r="A28" s="35"/>
      <c r="B28" s="35"/>
      <c r="C28" s="80" t="s">
        <v>366</v>
      </c>
      <c r="D28" s="81"/>
      <c r="E28" s="38"/>
      <c r="F28" s="35"/>
      <c r="G28" s="82"/>
    </row>
    <row r="29" customFormat="1" ht="15.75" spans="1:7">
      <c r="A29" s="14"/>
      <c r="B29" s="14"/>
      <c r="C29" s="84" t="s">
        <v>367</v>
      </c>
      <c r="D29" s="85"/>
      <c r="E29" s="41"/>
      <c r="F29" s="14"/>
      <c r="G29" s="86"/>
    </row>
    <row r="30" customFormat="1" ht="15" spans="1:7">
      <c r="A30" s="30">
        <v>1</v>
      </c>
      <c r="B30" s="30" t="s">
        <v>12</v>
      </c>
      <c r="C30" s="76" t="s">
        <v>370</v>
      </c>
      <c r="D30" s="77">
        <v>27995</v>
      </c>
      <c r="E30" s="33">
        <f>(D30*0.76)-1000</f>
        <v>20276.2</v>
      </c>
      <c r="F30" s="30" t="s">
        <v>14</v>
      </c>
      <c r="G30" s="78">
        <f>E30*A30</f>
        <v>20276.2</v>
      </c>
    </row>
    <row r="31" customFormat="1" ht="15" spans="1:7">
      <c r="A31" s="35"/>
      <c r="B31" s="35"/>
      <c r="C31" s="80" t="s">
        <v>205</v>
      </c>
      <c r="D31" s="81"/>
      <c r="E31" s="38"/>
      <c r="F31" s="35"/>
      <c r="G31" s="82"/>
    </row>
    <row r="32" customFormat="1" ht="15" spans="1:7">
      <c r="A32" s="35"/>
      <c r="B32" s="35"/>
      <c r="C32" s="80" t="s">
        <v>371</v>
      </c>
      <c r="D32" s="81"/>
      <c r="E32" s="38"/>
      <c r="F32" s="35"/>
      <c r="G32" s="82"/>
    </row>
    <row r="33" customFormat="1" ht="15.75" spans="1:7">
      <c r="A33" s="14"/>
      <c r="B33" s="14"/>
      <c r="C33" s="84" t="s">
        <v>207</v>
      </c>
      <c r="D33" s="85"/>
      <c r="E33" s="41"/>
      <c r="F33" s="14"/>
      <c r="G33" s="86"/>
    </row>
    <row r="34" customFormat="1" ht="15" spans="1:7">
      <c r="A34" s="30">
        <v>1</v>
      </c>
      <c r="B34" s="30" t="s">
        <v>12</v>
      </c>
      <c r="C34" s="76" t="s">
        <v>204</v>
      </c>
      <c r="D34" s="77">
        <v>24995</v>
      </c>
      <c r="E34" s="33">
        <f>(D34*0.76)-800</f>
        <v>18196.2</v>
      </c>
      <c r="F34" s="30" t="s">
        <v>14</v>
      </c>
      <c r="G34" s="78">
        <f>E34*A34</f>
        <v>18196.2</v>
      </c>
    </row>
    <row r="35" customFormat="1" ht="15" spans="1:7">
      <c r="A35" s="35"/>
      <c r="B35" s="35"/>
      <c r="C35" s="80" t="s">
        <v>205</v>
      </c>
      <c r="D35" s="81"/>
      <c r="E35" s="38"/>
      <c r="F35" s="35"/>
      <c r="G35" s="82"/>
    </row>
    <row r="36" customFormat="1" ht="15" spans="1:7">
      <c r="A36" s="35"/>
      <c r="B36" s="35"/>
      <c r="C36" s="80" t="s">
        <v>206</v>
      </c>
      <c r="D36" s="81"/>
      <c r="E36" s="38"/>
      <c r="F36" s="35"/>
      <c r="G36" s="82"/>
    </row>
    <row r="37" customFormat="1" ht="15.75" spans="1:7">
      <c r="A37" s="14"/>
      <c r="B37" s="14"/>
      <c r="C37" s="84" t="s">
        <v>207</v>
      </c>
      <c r="D37" s="85"/>
      <c r="E37" s="41"/>
      <c r="F37" s="14"/>
      <c r="G37" s="86"/>
    </row>
    <row r="38" s="23" customFormat="1" ht="17.25" spans="1:7">
      <c r="A38" s="51" t="s">
        <v>20</v>
      </c>
      <c r="B38" s="52"/>
      <c r="C38" s="52"/>
      <c r="D38" s="53"/>
      <c r="E38" s="54"/>
      <c r="F38" s="55" t="s">
        <v>14</v>
      </c>
      <c r="G38" s="56">
        <f>SUM(G20:G37)</f>
        <v>212621</v>
      </c>
    </row>
    <row r="39" s="23" customFormat="1" ht="15" spans="1:7">
      <c r="A39" s="57" t="s">
        <v>90</v>
      </c>
      <c r="B39" s="58"/>
      <c r="C39" s="59"/>
      <c r="D39" s="60"/>
      <c r="E39" s="61"/>
      <c r="F39" s="62" t="s">
        <v>14</v>
      </c>
      <c r="G39" s="63">
        <v>46150</v>
      </c>
    </row>
    <row r="40" customFormat="1" ht="15.75" spans="1:8">
      <c r="A40" s="64" t="s">
        <v>19</v>
      </c>
      <c r="B40" s="65"/>
      <c r="C40" s="65"/>
      <c r="D40" s="66"/>
      <c r="E40" s="67"/>
      <c r="F40" s="68" t="s">
        <v>14</v>
      </c>
      <c r="G40" s="69">
        <v>600</v>
      </c>
      <c r="H40" s="2"/>
    </row>
    <row r="41" ht="17.25" spans="1:7">
      <c r="A41" s="51" t="s">
        <v>91</v>
      </c>
      <c r="B41" s="52"/>
      <c r="C41" s="52"/>
      <c r="D41" s="53"/>
      <c r="E41" s="54"/>
      <c r="F41" s="70" t="s">
        <v>14</v>
      </c>
      <c r="G41" s="47">
        <f>SUM(G38:G40)</f>
        <v>259371</v>
      </c>
    </row>
    <row r="42" ht="16.5" spans="1:7">
      <c r="A42" s="71"/>
      <c r="B42" s="71"/>
      <c r="C42" s="71"/>
      <c r="D42" s="71"/>
      <c r="E42" s="71"/>
      <c r="F42" s="49"/>
      <c r="G42" s="50"/>
    </row>
    <row r="43" spans="1:1">
      <c r="A43" s="1" t="s">
        <v>21</v>
      </c>
    </row>
    <row r="44" spans="2:2">
      <c r="B44" s="1" t="s">
        <v>22</v>
      </c>
    </row>
    <row r="46" spans="1:1">
      <c r="A46" s="1" t="s">
        <v>27</v>
      </c>
    </row>
    <row r="47" customFormat="1" ht="15" spans="1:2">
      <c r="A47" s="2"/>
      <c r="B47" s="1" t="s">
        <v>28</v>
      </c>
    </row>
    <row r="48" s="2" customFormat="1" spans="2:2">
      <c r="B48" s="1" t="s">
        <v>68</v>
      </c>
    </row>
    <row r="49" s="2" customFormat="1" spans="2:2">
      <c r="B49" s="1" t="s">
        <v>127</v>
      </c>
    </row>
    <row r="50" s="2" customFormat="1"/>
    <row r="51" s="1" customFormat="1" spans="1:1">
      <c r="A51" s="1" t="s">
        <v>29</v>
      </c>
    </row>
    <row r="52" spans="2:2">
      <c r="B52" s="1" t="s">
        <v>30</v>
      </c>
    </row>
    <row r="53" spans="2:2">
      <c r="B53" s="24" t="s">
        <v>138</v>
      </c>
    </row>
    <row r="54" spans="2:2">
      <c r="B54" s="72"/>
    </row>
    <row r="55" spans="2:2">
      <c r="B55" s="1" t="s">
        <v>31</v>
      </c>
    </row>
    <row r="57" spans="2:2">
      <c r="B57" s="1" t="s">
        <v>32</v>
      </c>
    </row>
    <row r="60" spans="2:2">
      <c r="B60" s="24"/>
    </row>
    <row r="62" spans="1:1">
      <c r="A62" s="1" t="s">
        <v>33</v>
      </c>
    </row>
    <row r="65" spans="1:1">
      <c r="A65" s="1" t="s">
        <v>34</v>
      </c>
    </row>
    <row r="66" spans="1:1">
      <c r="A66" s="1" t="s">
        <v>35</v>
      </c>
    </row>
    <row r="69" spans="1:4">
      <c r="A69" s="1" t="s">
        <v>36</v>
      </c>
      <c r="D69" s="1" t="s">
        <v>37</v>
      </c>
    </row>
    <row r="72" spans="1:4">
      <c r="A72" s="1" t="s">
        <v>38</v>
      </c>
      <c r="D72" s="1" t="s">
        <v>39</v>
      </c>
    </row>
    <row r="73" spans="1:4">
      <c r="A73" s="1" t="s">
        <v>40</v>
      </c>
      <c r="D73" s="1" t="s">
        <v>41</v>
      </c>
    </row>
    <row r="78" spans="1:5">
      <c r="A78" s="1" t="s">
        <v>372</v>
      </c>
      <c r="D78" s="1" t="s">
        <v>43</v>
      </c>
      <c r="E78" s="1" t="s">
        <v>44</v>
      </c>
    </row>
    <row r="79" spans="1:5">
      <c r="A79" s="1" t="s">
        <v>373</v>
      </c>
      <c r="E79" s="1" t="s">
        <v>46</v>
      </c>
    </row>
  </sheetData>
  <mergeCells count="34">
    <mergeCell ref="A4:B4"/>
    <mergeCell ref="A38:E38"/>
    <mergeCell ref="A40:E40"/>
    <mergeCell ref="A41:E41"/>
    <mergeCell ref="A20:A22"/>
    <mergeCell ref="A23:A25"/>
    <mergeCell ref="A26:A29"/>
    <mergeCell ref="A30:A33"/>
    <mergeCell ref="A34:A37"/>
    <mergeCell ref="B20:B22"/>
    <mergeCell ref="B23:B25"/>
    <mergeCell ref="B26:B29"/>
    <mergeCell ref="B30:B33"/>
    <mergeCell ref="B34:B37"/>
    <mergeCell ref="D20:D22"/>
    <mergeCell ref="D23:D25"/>
    <mergeCell ref="D26:D29"/>
    <mergeCell ref="D30:D33"/>
    <mergeCell ref="D34:D37"/>
    <mergeCell ref="E20:E22"/>
    <mergeCell ref="E23:E25"/>
    <mergeCell ref="E26:E29"/>
    <mergeCell ref="E30:E33"/>
    <mergeCell ref="E34:E37"/>
    <mergeCell ref="F20:F22"/>
    <mergeCell ref="F23:F25"/>
    <mergeCell ref="F26:F29"/>
    <mergeCell ref="F30:F33"/>
    <mergeCell ref="F34:F37"/>
    <mergeCell ref="G20:G22"/>
    <mergeCell ref="G23:G25"/>
    <mergeCell ref="G26:G29"/>
    <mergeCell ref="G30:G33"/>
    <mergeCell ref="G34:G37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44" sqref="C44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374</v>
      </c>
    </row>
    <row r="8" spans="1:1">
      <c r="A8" s="1" t="s">
        <v>375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88">
        <v>1</v>
      </c>
      <c r="B20" s="89" t="s">
        <v>12</v>
      </c>
      <c r="C20" s="90" t="s">
        <v>323</v>
      </c>
      <c r="D20" s="91">
        <v>20495</v>
      </c>
      <c r="E20" s="92">
        <f>(D20*0.76)-1000</f>
        <v>14576.2</v>
      </c>
      <c r="F20" s="88" t="s">
        <v>14</v>
      </c>
      <c r="G20" s="93">
        <f>E20*A20</f>
        <v>14576.2</v>
      </c>
    </row>
    <row r="21" spans="1:7">
      <c r="A21" s="94"/>
      <c r="B21" s="95"/>
      <c r="C21" s="96" t="s">
        <v>324</v>
      </c>
      <c r="D21" s="97"/>
      <c r="E21" s="98"/>
      <c r="F21" s="94"/>
      <c r="G21" s="99"/>
    </row>
    <row r="22" spans="1:7">
      <c r="A22" s="94"/>
      <c r="B22" s="95"/>
      <c r="C22" s="96" t="s">
        <v>325</v>
      </c>
      <c r="D22" s="97"/>
      <c r="E22" s="98"/>
      <c r="F22" s="94"/>
      <c r="G22" s="99"/>
    </row>
    <row r="23" ht="15" spans="1:7">
      <c r="A23" s="62"/>
      <c r="B23" s="100"/>
      <c r="C23" s="101" t="s">
        <v>326</v>
      </c>
      <c r="D23" s="102"/>
      <c r="E23" s="103"/>
      <c r="F23" s="62"/>
      <c r="G23" s="104"/>
    </row>
    <row r="24" spans="1:7">
      <c r="A24" s="30">
        <v>1</v>
      </c>
      <c r="B24" s="75" t="s">
        <v>12</v>
      </c>
      <c r="C24" s="76" t="s">
        <v>268</v>
      </c>
      <c r="D24" s="77">
        <v>32995</v>
      </c>
      <c r="E24" s="33">
        <f>(D24*0.76)-1300</f>
        <v>23776.2</v>
      </c>
      <c r="F24" s="30" t="s">
        <v>14</v>
      </c>
      <c r="G24" s="78">
        <f>E24*A24</f>
        <v>23776.2</v>
      </c>
    </row>
    <row r="25" spans="1:7">
      <c r="A25" s="35"/>
      <c r="B25" s="79"/>
      <c r="C25" s="80" t="s">
        <v>122</v>
      </c>
      <c r="D25" s="81"/>
      <c r="E25" s="38"/>
      <c r="F25" s="35"/>
      <c r="G25" s="82"/>
    </row>
    <row r="26" spans="1:7">
      <c r="A26" s="35"/>
      <c r="B26" s="79"/>
      <c r="C26" s="80" t="s">
        <v>269</v>
      </c>
      <c r="D26" s="81"/>
      <c r="E26" s="38"/>
      <c r="F26" s="35"/>
      <c r="G26" s="82"/>
    </row>
    <row r="27" ht="15" spans="1:7">
      <c r="A27" s="14"/>
      <c r="B27" s="83"/>
      <c r="C27" s="84" t="s">
        <v>270</v>
      </c>
      <c r="D27" s="85"/>
      <c r="E27" s="41"/>
      <c r="F27" s="14"/>
      <c r="G27" s="86"/>
    </row>
    <row r="28" ht="15" spans="1:7">
      <c r="A28" s="4" t="s">
        <v>19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43" t="s">
        <v>20</v>
      </c>
      <c r="B29" s="106"/>
      <c r="C29" s="106"/>
      <c r="D29" s="44"/>
      <c r="E29" s="45"/>
      <c r="F29" s="70" t="s">
        <v>14</v>
      </c>
      <c r="G29" s="47">
        <f>SUM(G20:G28)</f>
        <v>38952.4</v>
      </c>
    </row>
    <row r="30" ht="16.5" spans="1:7">
      <c r="A30" s="48"/>
      <c r="B30" s="48"/>
      <c r="C30" s="48"/>
      <c r="D30" s="48"/>
      <c r="E30" s="48"/>
      <c r="F30" s="49"/>
      <c r="G30" s="50"/>
    </row>
    <row r="31" spans="1:1">
      <c r="A31" s="1" t="s">
        <v>21</v>
      </c>
    </row>
    <row r="32" spans="2:2">
      <c r="B32" s="1" t="s">
        <v>22</v>
      </c>
    </row>
    <row r="34" spans="1:1">
      <c r="A34" s="1" t="s">
        <v>23</v>
      </c>
    </row>
    <row r="35" spans="2:2">
      <c r="B35" s="1" t="s">
        <v>126</v>
      </c>
    </row>
    <row r="37" spans="1:1">
      <c r="A37" s="1" t="s">
        <v>27</v>
      </c>
    </row>
    <row r="38" customFormat="1" ht="15" spans="2:2">
      <c r="B38" s="1" t="s">
        <v>127</v>
      </c>
    </row>
    <row r="39" s="2" customFormat="1" spans="2:2">
      <c r="B39" s="1"/>
    </row>
    <row r="40" spans="1:1">
      <c r="A40" s="1" t="s">
        <v>29</v>
      </c>
    </row>
    <row r="41" spans="2:2">
      <c r="B41" s="1" t="s">
        <v>30</v>
      </c>
    </row>
    <row r="42" s="2" customFormat="1" spans="2:2">
      <c r="B42" s="24"/>
    </row>
    <row r="43" spans="2:2">
      <c r="B43" s="1" t="s">
        <v>31</v>
      </c>
    </row>
    <row r="45" spans="2:2">
      <c r="B45" s="1" t="s">
        <v>32</v>
      </c>
    </row>
    <row r="52" spans="1:1">
      <c r="A52" s="1" t="s">
        <v>33</v>
      </c>
    </row>
    <row r="55" spans="1:1">
      <c r="A55" s="1" t="s">
        <v>34</v>
      </c>
    </row>
    <row r="56" spans="1:1">
      <c r="A56" s="1" t="s">
        <v>35</v>
      </c>
    </row>
    <row r="59" spans="1:4">
      <c r="A59" s="1" t="s">
        <v>110</v>
      </c>
      <c r="D59" s="1" t="s">
        <v>37</v>
      </c>
    </row>
    <row r="62" spans="1:4">
      <c r="A62" s="1" t="s">
        <v>38</v>
      </c>
      <c r="D62" s="1" t="s">
        <v>39</v>
      </c>
    </row>
    <row r="63" spans="1:4">
      <c r="A63" s="1" t="s">
        <v>40</v>
      </c>
      <c r="D63" s="1" t="s">
        <v>41</v>
      </c>
    </row>
    <row r="68" spans="1:5">
      <c r="A68" s="1" t="s">
        <v>376</v>
      </c>
      <c r="D68" s="1" t="s">
        <v>43</v>
      </c>
      <c r="E68" s="1" t="s">
        <v>44</v>
      </c>
    </row>
    <row r="69" spans="1:5">
      <c r="A69" s="1" t="s">
        <v>377</v>
      </c>
      <c r="E69" s="1" t="s">
        <v>46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F10" sqref="F10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378</v>
      </c>
    </row>
    <row r="8" spans="1:1">
      <c r="A8" s="1" t="s">
        <v>379</v>
      </c>
    </row>
    <row r="9" spans="1:1">
      <c r="A9" s="1" t="s">
        <v>321</v>
      </c>
    </row>
    <row r="10" spans="1:1">
      <c r="A10" s="1" t="s">
        <v>322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9" spans="1:1">
      <c r="A19" s="1" t="s">
        <v>5</v>
      </c>
    </row>
    <row r="20" ht="15" spans="3:3">
      <c r="C20" s="24"/>
    </row>
    <row r="21" ht="25.5" customHeight="1" spans="1:7">
      <c r="A21" s="26" t="s">
        <v>6</v>
      </c>
      <c r="B21" s="26" t="s">
        <v>7</v>
      </c>
      <c r="C21" s="26" t="s">
        <v>8</v>
      </c>
      <c r="D21" s="26" t="s">
        <v>9</v>
      </c>
      <c r="E21" s="27" t="s">
        <v>10</v>
      </c>
      <c r="F21" s="28"/>
      <c r="G21" s="29" t="s">
        <v>11</v>
      </c>
    </row>
    <row r="22" spans="1:7">
      <c r="A22" s="30">
        <v>2</v>
      </c>
      <c r="B22" s="30" t="s">
        <v>12</v>
      </c>
      <c r="C22" s="76" t="s">
        <v>159</v>
      </c>
      <c r="D22" s="77">
        <v>14595</v>
      </c>
      <c r="E22" s="33">
        <f>D22*0.75</f>
        <v>10946.25</v>
      </c>
      <c r="F22" s="30" t="s">
        <v>14</v>
      </c>
      <c r="G22" s="78">
        <f>E22*A22</f>
        <v>21892.5</v>
      </c>
    </row>
    <row r="23" spans="1:7">
      <c r="A23" s="35"/>
      <c r="B23" s="35"/>
      <c r="C23" s="80" t="s">
        <v>160</v>
      </c>
      <c r="D23" s="81"/>
      <c r="E23" s="38"/>
      <c r="F23" s="35"/>
      <c r="G23" s="82"/>
    </row>
    <row r="24" ht="15" spans="1:7">
      <c r="A24" s="14"/>
      <c r="B24" s="14"/>
      <c r="C24" s="84" t="s">
        <v>161</v>
      </c>
      <c r="D24" s="85"/>
      <c r="E24" s="41"/>
      <c r="F24" s="14"/>
      <c r="G24" s="86"/>
    </row>
    <row r="25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43" t="s">
        <v>20</v>
      </c>
      <c r="B26" s="106"/>
      <c r="C26" s="106"/>
      <c r="D26" s="44"/>
      <c r="E26" s="45"/>
      <c r="F26" s="70" t="s">
        <v>14</v>
      </c>
      <c r="G26" s="47">
        <f>SUM(G22:G25)</f>
        <v>22492.5</v>
      </c>
    </row>
    <row r="27" ht="16.5" spans="1:7">
      <c r="A27" s="48"/>
      <c r="B27" s="48"/>
      <c r="C27" s="48"/>
      <c r="D27" s="48"/>
      <c r="E27" s="48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2:2">
      <c r="B32" s="1" t="s">
        <v>165</v>
      </c>
    </row>
    <row r="33" s="2" customFormat="1" spans="2:2">
      <c r="B33" s="1"/>
    </row>
    <row r="34" spans="1:1">
      <c r="A34" s="1" t="s">
        <v>29</v>
      </c>
    </row>
    <row r="35" spans="2:2">
      <c r="B35" s="1" t="s">
        <v>30</v>
      </c>
    </row>
    <row r="36" s="2" customFormat="1" spans="2:2">
      <c r="B36" s="24"/>
    </row>
    <row r="37" spans="2:2">
      <c r="B37" s="1" t="s">
        <v>31</v>
      </c>
    </row>
    <row r="39" spans="2:2">
      <c r="B39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110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5">
      <c r="A64" s="1" t="s">
        <v>380</v>
      </c>
      <c r="D64" s="1" t="s">
        <v>43</v>
      </c>
      <c r="E64" s="1" t="s">
        <v>44</v>
      </c>
    </row>
    <row r="65" spans="1:5">
      <c r="A65" s="1" t="s">
        <v>381</v>
      </c>
      <c r="E65" s="1" t="s">
        <v>46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47" workbookViewId="0">
      <selection activeCell="F11" sqref="F1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5">
        <v>45720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99</v>
      </c>
    </row>
    <row r="8" spans="1:1">
      <c r="A8" s="1" t="s">
        <v>100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4" t="s">
        <v>101</v>
      </c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30" t="s">
        <v>12</v>
      </c>
      <c r="C19" s="31" t="s">
        <v>102</v>
      </c>
      <c r="D19" s="32">
        <v>49995</v>
      </c>
      <c r="E19" s="33">
        <f>(D19*0.76)-4000</f>
        <v>33996.2</v>
      </c>
      <c r="F19" s="30" t="s">
        <v>14</v>
      </c>
      <c r="G19" s="34">
        <f>E19*A19</f>
        <v>33996.2</v>
      </c>
    </row>
    <row r="20" spans="1:7">
      <c r="A20" s="35"/>
      <c r="B20" s="35"/>
      <c r="C20" s="36" t="s">
        <v>103</v>
      </c>
      <c r="D20" s="37"/>
      <c r="E20" s="38"/>
      <c r="F20" s="35"/>
      <c r="G20" s="39"/>
    </row>
    <row r="21" ht="15" spans="1:7">
      <c r="A21" s="14"/>
      <c r="B21" s="14"/>
      <c r="C21" s="40" t="s">
        <v>104</v>
      </c>
      <c r="D21" s="13"/>
      <c r="E21" s="41"/>
      <c r="F21" s="14"/>
      <c r="G21" s="42"/>
    </row>
    <row r="22" s="23" customFormat="1" ht="15" spans="1:7">
      <c r="A22" s="64" t="s">
        <v>19</v>
      </c>
      <c r="B22" s="65"/>
      <c r="C22" s="65"/>
      <c r="D22" s="66"/>
      <c r="E22" s="67"/>
      <c r="F22" s="68" t="s">
        <v>14</v>
      </c>
      <c r="G22" s="69">
        <v>600</v>
      </c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SUM(G19:G22)</f>
        <v>34596.2</v>
      </c>
    </row>
    <row r="24" ht="16.5" spans="1:7">
      <c r="A24" s="48"/>
      <c r="B24" s="48"/>
      <c r="C24" s="48"/>
      <c r="D24" s="48"/>
      <c r="E24" s="48"/>
      <c r="F24" s="49"/>
      <c r="G24" s="50"/>
    </row>
    <row r="25" ht="15" spans="3:3">
      <c r="C25" s="24" t="s">
        <v>105</v>
      </c>
    </row>
    <row r="26" ht="25.5" customHeight="1" spans="1:7">
      <c r="A26" s="26" t="s">
        <v>6</v>
      </c>
      <c r="B26" s="26" t="s">
        <v>7</v>
      </c>
      <c r="C26" s="26" t="s">
        <v>8</v>
      </c>
      <c r="D26" s="26" t="s">
        <v>9</v>
      </c>
      <c r="E26" s="27" t="s">
        <v>10</v>
      </c>
      <c r="F26" s="28"/>
      <c r="G26" s="29" t="s">
        <v>11</v>
      </c>
    </row>
    <row r="27" spans="1:7">
      <c r="A27" s="30">
        <v>1</v>
      </c>
      <c r="B27" s="30" t="s">
        <v>12</v>
      </c>
      <c r="C27" s="31" t="s">
        <v>106</v>
      </c>
      <c r="D27" s="32">
        <v>68995</v>
      </c>
      <c r="E27" s="33">
        <f>(D27*0.76)-7000</f>
        <v>45436.2</v>
      </c>
      <c r="F27" s="30" t="s">
        <v>14</v>
      </c>
      <c r="G27" s="34">
        <f>E27*A27</f>
        <v>45436.2</v>
      </c>
    </row>
    <row r="28" spans="1:7">
      <c r="A28" s="35"/>
      <c r="B28" s="35"/>
      <c r="C28" s="36" t="s">
        <v>80</v>
      </c>
      <c r="D28" s="37"/>
      <c r="E28" s="38"/>
      <c r="F28" s="35"/>
      <c r="G28" s="39"/>
    </row>
    <row r="29" ht="15" spans="1:7">
      <c r="A29" s="14"/>
      <c r="B29" s="14"/>
      <c r="C29" s="40" t="s">
        <v>107</v>
      </c>
      <c r="D29" s="13"/>
      <c r="E29" s="41"/>
      <c r="F29" s="14"/>
      <c r="G29" s="42"/>
    </row>
    <row r="30" s="23" customFormat="1" ht="15" spans="1:7">
      <c r="A30" s="64" t="s">
        <v>19</v>
      </c>
      <c r="B30" s="65"/>
      <c r="C30" s="65"/>
      <c r="D30" s="66"/>
      <c r="E30" s="67"/>
      <c r="F30" s="68" t="s">
        <v>14</v>
      </c>
      <c r="G30" s="69">
        <v>600</v>
      </c>
    </row>
    <row r="31" s="23" customFormat="1" ht="17.25" spans="1:7">
      <c r="A31" s="51" t="s">
        <v>20</v>
      </c>
      <c r="B31" s="52"/>
      <c r="C31" s="52"/>
      <c r="D31" s="53"/>
      <c r="E31" s="54"/>
      <c r="F31" s="55" t="s">
        <v>14</v>
      </c>
      <c r="G31" s="56">
        <f>SUM(G27:G30)</f>
        <v>46036.2</v>
      </c>
    </row>
    <row r="32" s="107" customFormat="1" ht="16.5" spans="1:7">
      <c r="A32" s="71"/>
      <c r="B32" s="71"/>
      <c r="C32" s="71"/>
      <c r="D32" s="71"/>
      <c r="E32" s="71"/>
      <c r="F32" s="114"/>
      <c r="G32" s="115"/>
    </row>
    <row r="33" spans="1:1">
      <c r="A33" s="1" t="s">
        <v>21</v>
      </c>
    </row>
    <row r="34" spans="2:2">
      <c r="B34" s="1" t="s">
        <v>22</v>
      </c>
    </row>
    <row r="35" customFormat="1" ht="15" spans="2:2">
      <c r="B35" s="1"/>
    </row>
    <row r="36" customFormat="1" ht="15" spans="1:2">
      <c r="A36" s="1" t="s">
        <v>23</v>
      </c>
      <c r="B36" s="1"/>
    </row>
    <row r="37" customFormat="1" ht="15" spans="2:2">
      <c r="B37" s="1" t="s">
        <v>61</v>
      </c>
    </row>
    <row r="38" customFormat="1" ht="15" spans="2:2">
      <c r="B38" s="1" t="s">
        <v>62</v>
      </c>
    </row>
    <row r="39" customFormat="1" ht="15" spans="2:2">
      <c r="B39" s="1" t="s">
        <v>63</v>
      </c>
    </row>
    <row r="40" customFormat="1" ht="15" spans="2:2">
      <c r="B40" s="1"/>
    </row>
    <row r="41" spans="1:1">
      <c r="A41" s="1" t="s">
        <v>27</v>
      </c>
    </row>
    <row r="42" spans="2:2">
      <c r="B42" s="1" t="s">
        <v>68</v>
      </c>
    </row>
    <row r="43" s="2" customFormat="1" spans="2:2">
      <c r="B43" s="1"/>
    </row>
    <row r="44" s="1" customFormat="1" spans="1:2">
      <c r="A44" s="1" t="s">
        <v>108</v>
      </c>
      <c r="B44" s="1" t="s">
        <v>109</v>
      </c>
    </row>
    <row r="45" s="1" customFormat="1" spans="2:2">
      <c r="B45" s="1" t="s">
        <v>30</v>
      </c>
    </row>
    <row r="46" s="2" customFormat="1" spans="2:2">
      <c r="B46" s="24"/>
    </row>
    <row r="47" spans="2:2">
      <c r="B47" s="1" t="s">
        <v>31</v>
      </c>
    </row>
    <row r="49" spans="2:2">
      <c r="B49" s="1" t="s">
        <v>32</v>
      </c>
    </row>
    <row r="54" spans="1:1">
      <c r="A54" s="1" t="s">
        <v>33</v>
      </c>
    </row>
    <row r="57" spans="1:1">
      <c r="A57" s="1" t="s">
        <v>34</v>
      </c>
    </row>
    <row r="58" spans="1:1">
      <c r="A58" s="1" t="s">
        <v>35</v>
      </c>
    </row>
    <row r="61" spans="1:4">
      <c r="A61" s="1" t="s">
        <v>110</v>
      </c>
      <c r="D61" s="1" t="s">
        <v>37</v>
      </c>
    </row>
    <row r="64" spans="1:4">
      <c r="A64" s="1" t="s">
        <v>38</v>
      </c>
      <c r="D64" s="1" t="s">
        <v>39</v>
      </c>
    </row>
    <row r="65" spans="1:4">
      <c r="A65" s="1" t="s">
        <v>40</v>
      </c>
      <c r="D65" s="1" t="s">
        <v>41</v>
      </c>
    </row>
    <row r="70" spans="1:5">
      <c r="A70" s="1" t="s">
        <v>111</v>
      </c>
      <c r="D70" s="1" t="s">
        <v>43</v>
      </c>
      <c r="E70" s="1" t="s">
        <v>44</v>
      </c>
    </row>
    <row r="71" spans="1:5">
      <c r="A71" s="1" t="s">
        <v>98</v>
      </c>
      <c r="E71" s="1" t="s">
        <v>46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8" workbookViewId="0">
      <selection activeCell="D11" sqref="D1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382</v>
      </c>
    </row>
    <row r="8" spans="1:1">
      <c r="A8" s="1" t="s">
        <v>383</v>
      </c>
    </row>
    <row r="9" spans="1:1">
      <c r="A9" s="1" t="s">
        <v>384</v>
      </c>
    </row>
    <row r="10" spans="1:1">
      <c r="A10" s="1" t="s">
        <v>385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86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customFormat="1" ht="15" spans="1:7">
      <c r="A21" s="30">
        <v>1</v>
      </c>
      <c r="B21" s="30" t="s">
        <v>12</v>
      </c>
      <c r="C21" s="31" t="s">
        <v>386</v>
      </c>
      <c r="D21" s="32">
        <v>109995</v>
      </c>
      <c r="E21" s="33">
        <f>D21*0.76</f>
        <v>83596.2</v>
      </c>
      <c r="F21" s="30" t="s">
        <v>14</v>
      </c>
      <c r="G21" s="34">
        <f>E21*A21</f>
        <v>83596.2</v>
      </c>
    </row>
    <row r="22" customFormat="1" ht="15" spans="1:7">
      <c r="A22" s="35"/>
      <c r="B22" s="35"/>
      <c r="C22" s="96" t="s">
        <v>51</v>
      </c>
      <c r="D22" s="37"/>
      <c r="E22" s="38"/>
      <c r="F22" s="35"/>
      <c r="G22" s="39"/>
    </row>
    <row r="23" customFormat="1" ht="15.75" spans="1:7">
      <c r="A23" s="14"/>
      <c r="B23" s="14"/>
      <c r="C23" s="101" t="s">
        <v>387</v>
      </c>
      <c r="D23" s="13"/>
      <c r="E23" s="41"/>
      <c r="F23" s="14"/>
      <c r="G23" s="42"/>
    </row>
    <row r="24" customFormat="1" ht="15" spans="1:7">
      <c r="A24" s="30">
        <v>2</v>
      </c>
      <c r="B24" s="30" t="s">
        <v>12</v>
      </c>
      <c r="C24" s="90" t="s">
        <v>388</v>
      </c>
      <c r="D24" s="32">
        <v>19995</v>
      </c>
      <c r="E24" s="33">
        <f>D24*0.76</f>
        <v>15196.2</v>
      </c>
      <c r="F24" s="30" t="s">
        <v>14</v>
      </c>
      <c r="G24" s="34">
        <f>E24*A24</f>
        <v>30392.4</v>
      </c>
    </row>
    <row r="25" customFormat="1" ht="15" spans="1:7">
      <c r="A25" s="35"/>
      <c r="B25" s="35"/>
      <c r="C25" s="96" t="s">
        <v>54</v>
      </c>
      <c r="D25" s="37"/>
      <c r="E25" s="38"/>
      <c r="F25" s="35"/>
      <c r="G25" s="39"/>
    </row>
    <row r="26" customFormat="1" ht="15.75" spans="1:7">
      <c r="A26" s="14"/>
      <c r="B26" s="14"/>
      <c r="C26" s="101" t="s">
        <v>389</v>
      </c>
      <c r="D26" s="13"/>
      <c r="E26" s="41"/>
      <c r="F26" s="14"/>
      <c r="G26" s="42"/>
    </row>
    <row r="27" s="23" customFormat="1" ht="17.25" spans="1:7">
      <c r="A27" s="51" t="s">
        <v>20</v>
      </c>
      <c r="B27" s="52"/>
      <c r="C27" s="52"/>
      <c r="D27" s="53"/>
      <c r="E27" s="54"/>
      <c r="F27" s="55" t="s">
        <v>14</v>
      </c>
      <c r="G27" s="56">
        <f>SUM(G21:G26)</f>
        <v>113988.6</v>
      </c>
    </row>
    <row r="28" s="23" customFormat="1" ht="15" spans="1:7">
      <c r="A28" s="57" t="s">
        <v>90</v>
      </c>
      <c r="B28" s="58"/>
      <c r="C28" s="59"/>
      <c r="D28" s="60"/>
      <c r="E28" s="61"/>
      <c r="F28" s="62" t="s">
        <v>14</v>
      </c>
      <c r="G28" s="63">
        <v>92890</v>
      </c>
    </row>
    <row r="29" customFormat="1" ht="15.75" spans="1:8">
      <c r="A29" s="64" t="s">
        <v>19</v>
      </c>
      <c r="B29" s="65"/>
      <c r="C29" s="65"/>
      <c r="D29" s="66"/>
      <c r="E29" s="67"/>
      <c r="F29" s="68" t="s">
        <v>14</v>
      </c>
      <c r="G29" s="69">
        <v>600</v>
      </c>
      <c r="H29" s="2"/>
    </row>
    <row r="30" ht="17.25" spans="1:7">
      <c r="A30" s="51" t="s">
        <v>91</v>
      </c>
      <c r="B30" s="52"/>
      <c r="C30" s="52"/>
      <c r="D30" s="53"/>
      <c r="E30" s="54"/>
      <c r="F30" s="70" t="s">
        <v>14</v>
      </c>
      <c r="G30" s="47">
        <f>SUM(G27:G29)</f>
        <v>207478.6</v>
      </c>
    </row>
    <row r="31" ht="16.5" spans="1:7">
      <c r="A31" s="71"/>
      <c r="B31" s="71"/>
      <c r="C31" s="71"/>
      <c r="D31" s="71"/>
      <c r="E31" s="71"/>
      <c r="F31" s="49"/>
      <c r="G31" s="50"/>
    </row>
    <row r="32" spans="1:1">
      <c r="A32" s="1" t="s">
        <v>21</v>
      </c>
    </row>
    <row r="33" spans="2:2">
      <c r="B33" s="1" t="s">
        <v>22</v>
      </c>
    </row>
    <row r="35" spans="1:1">
      <c r="A35" s="1" t="s">
        <v>27</v>
      </c>
    </row>
    <row r="36" customFormat="1" ht="15" spans="1:2">
      <c r="A36" s="2"/>
      <c r="B36" s="1" t="s">
        <v>67</v>
      </c>
    </row>
    <row r="37" s="2" customFormat="1"/>
    <row r="38" s="1" customFormat="1" spans="1:1">
      <c r="A38" s="1" t="s">
        <v>29</v>
      </c>
    </row>
    <row r="39" spans="2:2">
      <c r="B39" s="1" t="s">
        <v>30</v>
      </c>
    </row>
    <row r="40" spans="2:2">
      <c r="B40" s="24" t="s">
        <v>138</v>
      </c>
    </row>
    <row r="41" spans="2:2">
      <c r="B41" s="72"/>
    </row>
    <row r="42" spans="2:2">
      <c r="B42" s="1" t="s">
        <v>31</v>
      </c>
    </row>
    <row r="44" spans="2:2">
      <c r="B44" s="1" t="s">
        <v>32</v>
      </c>
    </row>
    <row r="47" spans="2:2">
      <c r="B47" s="24"/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390</v>
      </c>
      <c r="D65" s="1" t="s">
        <v>43</v>
      </c>
      <c r="E65" s="1" t="s">
        <v>44</v>
      </c>
    </row>
    <row r="66" spans="1:5">
      <c r="A66" s="1" t="s">
        <v>140</v>
      </c>
      <c r="E66" s="1" t="s">
        <v>46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2"/>
  <sheetViews>
    <sheetView topLeftCell="A4" workbookViewId="0">
      <selection activeCell="B69" sqref="B69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5">
        <v>45734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391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3:3">
      <c r="C17" s="24"/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30" t="s">
        <v>12</v>
      </c>
      <c r="C19" s="31" t="s">
        <v>251</v>
      </c>
      <c r="D19" s="32">
        <v>80495</v>
      </c>
      <c r="E19" s="33">
        <f>(D19*0.76)-2500</f>
        <v>58676.2</v>
      </c>
      <c r="F19" s="30" t="s">
        <v>14</v>
      </c>
      <c r="G19" s="34">
        <f>E19*A19</f>
        <v>58676.2</v>
      </c>
    </row>
    <row r="20" spans="1:7">
      <c r="A20" s="35"/>
      <c r="B20" s="35"/>
      <c r="C20" s="36" t="s">
        <v>15</v>
      </c>
      <c r="D20" s="37"/>
      <c r="E20" s="38"/>
      <c r="F20" s="35"/>
      <c r="G20" s="39"/>
    </row>
    <row r="21" ht="15" spans="1:7">
      <c r="A21" s="14"/>
      <c r="B21" s="14"/>
      <c r="C21" s="40" t="s">
        <v>252</v>
      </c>
      <c r="D21" s="13"/>
      <c r="E21" s="41"/>
      <c r="F21" s="14"/>
      <c r="G21" s="42"/>
    </row>
    <row r="22" spans="1:7">
      <c r="A22" s="30">
        <v>1</v>
      </c>
      <c r="B22" s="30" t="s">
        <v>12</v>
      </c>
      <c r="C22" s="31" t="s">
        <v>13</v>
      </c>
      <c r="D22" s="32">
        <v>113195</v>
      </c>
      <c r="E22" s="33">
        <f>(D22*0.76)-7000</f>
        <v>79028.2</v>
      </c>
      <c r="F22" s="30" t="s">
        <v>14</v>
      </c>
      <c r="G22" s="34">
        <f>E22*A22</f>
        <v>79028.2</v>
      </c>
    </row>
    <row r="23" spans="1:7">
      <c r="A23" s="35"/>
      <c r="B23" s="35"/>
      <c r="C23" s="36" t="s">
        <v>15</v>
      </c>
      <c r="D23" s="37"/>
      <c r="E23" s="38"/>
      <c r="F23" s="35"/>
      <c r="G23" s="39"/>
    </row>
    <row r="24" ht="15" spans="1:7">
      <c r="A24" s="14"/>
      <c r="B24" s="14"/>
      <c r="C24" s="40" t="s">
        <v>16</v>
      </c>
      <c r="D24" s="13"/>
      <c r="E24" s="41"/>
      <c r="F24" s="14"/>
      <c r="G24" s="42"/>
    </row>
    <row r="25" spans="1:7">
      <c r="A25" s="30">
        <v>1</v>
      </c>
      <c r="B25" s="75" t="s">
        <v>12</v>
      </c>
      <c r="C25" s="76" t="s">
        <v>121</v>
      </c>
      <c r="D25" s="77">
        <v>48695</v>
      </c>
      <c r="E25" s="33">
        <f>(D25*0.76)-1800</f>
        <v>35208.2</v>
      </c>
      <c r="F25" s="30" t="s">
        <v>14</v>
      </c>
      <c r="G25" s="78">
        <f>E25*A25</f>
        <v>35208.2</v>
      </c>
    </row>
    <row r="26" spans="1:7">
      <c r="A26" s="35"/>
      <c r="B26" s="79"/>
      <c r="C26" s="80" t="s">
        <v>122</v>
      </c>
      <c r="D26" s="81"/>
      <c r="E26" s="38"/>
      <c r="F26" s="35"/>
      <c r="G26" s="82"/>
    </row>
    <row r="27" spans="1:7">
      <c r="A27" s="35"/>
      <c r="B27" s="79"/>
      <c r="C27" s="80" t="s">
        <v>123</v>
      </c>
      <c r="D27" s="81"/>
      <c r="E27" s="38"/>
      <c r="F27" s="35"/>
      <c r="G27" s="82"/>
    </row>
    <row r="28" ht="15" spans="1:7">
      <c r="A28" s="14"/>
      <c r="B28" s="83"/>
      <c r="C28" s="84" t="s">
        <v>124</v>
      </c>
      <c r="D28" s="85"/>
      <c r="E28" s="41"/>
      <c r="F28" s="14"/>
      <c r="G28" s="86"/>
    </row>
    <row r="29" spans="1:7">
      <c r="A29" s="88">
        <v>2</v>
      </c>
      <c r="B29" s="89" t="s">
        <v>12</v>
      </c>
      <c r="C29" s="90" t="s">
        <v>265</v>
      </c>
      <c r="D29" s="91">
        <v>22495</v>
      </c>
      <c r="E29" s="92">
        <f>(D29*0.76)-1000</f>
        <v>16096.2</v>
      </c>
      <c r="F29" s="88" t="s">
        <v>14</v>
      </c>
      <c r="G29" s="93">
        <f>E29*A29</f>
        <v>32192.4</v>
      </c>
    </row>
    <row r="30" spans="1:7">
      <c r="A30" s="94"/>
      <c r="B30" s="95"/>
      <c r="C30" s="96" t="s">
        <v>195</v>
      </c>
      <c r="D30" s="97"/>
      <c r="E30" s="98"/>
      <c r="F30" s="94"/>
      <c r="G30" s="99"/>
    </row>
    <row r="31" spans="1:7">
      <c r="A31" s="94"/>
      <c r="B31" s="95"/>
      <c r="C31" s="96" t="s">
        <v>266</v>
      </c>
      <c r="D31" s="97"/>
      <c r="E31" s="98"/>
      <c r="F31" s="94"/>
      <c r="G31" s="99"/>
    </row>
    <row r="32" ht="15" spans="1:7">
      <c r="A32" s="62"/>
      <c r="B32" s="100"/>
      <c r="C32" s="101" t="s">
        <v>267</v>
      </c>
      <c r="D32" s="102"/>
      <c r="E32" s="103"/>
      <c r="F32" s="62"/>
      <c r="G32" s="104"/>
    </row>
    <row r="33" spans="1:7">
      <c r="A33" s="88">
        <v>2</v>
      </c>
      <c r="B33" s="89" t="s">
        <v>12</v>
      </c>
      <c r="C33" s="90" t="s">
        <v>194</v>
      </c>
      <c r="D33" s="91">
        <v>30995</v>
      </c>
      <c r="E33" s="92">
        <f>(D33*0.76)-1200</f>
        <v>22356.2</v>
      </c>
      <c r="F33" s="88" t="s">
        <v>14</v>
      </c>
      <c r="G33" s="93">
        <f>E33*A33</f>
        <v>44712.4</v>
      </c>
    </row>
    <row r="34" spans="1:7">
      <c r="A34" s="94"/>
      <c r="B34" s="95"/>
      <c r="C34" s="96" t="s">
        <v>195</v>
      </c>
      <c r="D34" s="97"/>
      <c r="E34" s="98"/>
      <c r="F34" s="94"/>
      <c r="G34" s="99"/>
    </row>
    <row r="35" spans="1:7">
      <c r="A35" s="94"/>
      <c r="B35" s="95"/>
      <c r="C35" s="96" t="s">
        <v>196</v>
      </c>
      <c r="D35" s="97"/>
      <c r="E35" s="98"/>
      <c r="F35" s="94"/>
      <c r="G35" s="99"/>
    </row>
    <row r="36" ht="15" spans="1:7">
      <c r="A36" s="62"/>
      <c r="B36" s="100"/>
      <c r="C36" s="101" t="s">
        <v>197</v>
      </c>
      <c r="D36" s="102"/>
      <c r="E36" s="103"/>
      <c r="F36" s="62"/>
      <c r="G36" s="104"/>
    </row>
    <row r="37" ht="15" spans="1:7">
      <c r="A37" s="4" t="s">
        <v>19</v>
      </c>
      <c r="B37" s="16"/>
      <c r="C37" s="16"/>
      <c r="D37" s="5"/>
      <c r="E37" s="6"/>
      <c r="F37" s="17" t="s">
        <v>14</v>
      </c>
      <c r="G37" s="8">
        <v>1000</v>
      </c>
    </row>
    <row r="38" ht="17.25" spans="1:7">
      <c r="A38" s="43" t="s">
        <v>20</v>
      </c>
      <c r="B38" s="106"/>
      <c r="C38" s="106"/>
      <c r="D38" s="44"/>
      <c r="E38" s="45"/>
      <c r="F38" s="70" t="s">
        <v>14</v>
      </c>
      <c r="G38" s="47">
        <f>SUM(G19:G37)</f>
        <v>250817.4</v>
      </c>
    </row>
    <row r="39" ht="16.5" spans="1:7">
      <c r="A39" s="48"/>
      <c r="B39" s="48"/>
      <c r="C39" s="48"/>
      <c r="D39" s="48"/>
      <c r="E39" s="48"/>
      <c r="F39" s="49"/>
      <c r="G39" s="50"/>
    </row>
    <row r="40" spans="1:1">
      <c r="A40" s="1" t="s">
        <v>21</v>
      </c>
    </row>
    <row r="41" spans="2:2">
      <c r="B41" s="1" t="s">
        <v>22</v>
      </c>
    </row>
    <row r="43" spans="1:1">
      <c r="A43" s="1" t="s">
        <v>23</v>
      </c>
    </row>
    <row r="44" spans="2:2">
      <c r="B44" s="18" t="s">
        <v>24</v>
      </c>
    </row>
    <row r="45" spans="2:2">
      <c r="B45" s="19" t="s">
        <v>25</v>
      </c>
    </row>
    <row r="46" spans="2:2">
      <c r="B46" s="19" t="s">
        <v>26</v>
      </c>
    </row>
    <row r="47" spans="2:2">
      <c r="B47" s="1" t="s">
        <v>126</v>
      </c>
    </row>
    <row r="49" spans="1:1">
      <c r="A49" s="1" t="s">
        <v>27</v>
      </c>
    </row>
    <row r="50" customFormat="1" ht="15" spans="1:2">
      <c r="A50" s="2"/>
      <c r="B50" s="1" t="s">
        <v>28</v>
      </c>
    </row>
    <row r="51" customFormat="1" ht="15" spans="2:2">
      <c r="B51" s="1" t="s">
        <v>127</v>
      </c>
    </row>
    <row r="52" s="2" customFormat="1" spans="2:2">
      <c r="B52" s="1"/>
    </row>
    <row r="53" spans="1:1">
      <c r="A53" s="1" t="s">
        <v>29</v>
      </c>
    </row>
    <row r="54" spans="2:2">
      <c r="B54" s="1" t="s">
        <v>30</v>
      </c>
    </row>
    <row r="55" s="2" customFormat="1" spans="2:2">
      <c r="B55" s="24"/>
    </row>
    <row r="56" spans="2:2">
      <c r="B56" s="1" t="s">
        <v>31</v>
      </c>
    </row>
    <row r="58" spans="2:2">
      <c r="B58" s="1" t="s">
        <v>32</v>
      </c>
    </row>
    <row r="64" spans="1:1">
      <c r="A64" s="1" t="s">
        <v>33</v>
      </c>
    </row>
    <row r="67" spans="1:1">
      <c r="A67" s="1" t="s">
        <v>34</v>
      </c>
    </row>
    <row r="68" spans="1:1">
      <c r="A68" s="1" t="s">
        <v>35</v>
      </c>
    </row>
    <row r="71" spans="1:4">
      <c r="A71" s="1" t="s">
        <v>110</v>
      </c>
      <c r="D71" s="1" t="s">
        <v>37</v>
      </c>
    </row>
    <row r="74" spans="1:4">
      <c r="A74" s="1" t="s">
        <v>38</v>
      </c>
      <c r="D74" s="1" t="s">
        <v>39</v>
      </c>
    </row>
    <row r="75" spans="1:4">
      <c r="A75" s="1" t="s">
        <v>40</v>
      </c>
      <c r="D75" s="1" t="s">
        <v>41</v>
      </c>
    </row>
    <row r="81" spans="1:5">
      <c r="A81" s="1" t="s">
        <v>392</v>
      </c>
      <c r="D81" s="1" t="s">
        <v>43</v>
      </c>
      <c r="E81" s="1" t="s">
        <v>44</v>
      </c>
    </row>
    <row r="82" spans="1:5">
      <c r="A82" s="1" t="s">
        <v>393</v>
      </c>
      <c r="E82" s="1" t="s">
        <v>46</v>
      </c>
    </row>
  </sheetData>
  <mergeCells count="33">
    <mergeCell ref="A4:B4"/>
    <mergeCell ref="A37:E37"/>
    <mergeCell ref="A38:E38"/>
    <mergeCell ref="A19:A21"/>
    <mergeCell ref="A22:A24"/>
    <mergeCell ref="A25:A28"/>
    <mergeCell ref="A29:A32"/>
    <mergeCell ref="A33:A36"/>
    <mergeCell ref="B19:B21"/>
    <mergeCell ref="B22:B24"/>
    <mergeCell ref="B25:B28"/>
    <mergeCell ref="B29:B32"/>
    <mergeCell ref="B33:B36"/>
    <mergeCell ref="D19:D21"/>
    <mergeCell ref="D22:D24"/>
    <mergeCell ref="D25:D28"/>
    <mergeCell ref="D29:D32"/>
    <mergeCell ref="D33:D36"/>
    <mergeCell ref="E19:E21"/>
    <mergeCell ref="E22:E24"/>
    <mergeCell ref="E25:E28"/>
    <mergeCell ref="E29:E32"/>
    <mergeCell ref="E33:E36"/>
    <mergeCell ref="F19:F21"/>
    <mergeCell ref="F22:F24"/>
    <mergeCell ref="F25:F28"/>
    <mergeCell ref="F29:F32"/>
    <mergeCell ref="F33:F36"/>
    <mergeCell ref="G19:G21"/>
    <mergeCell ref="G22:G24"/>
    <mergeCell ref="G25:G28"/>
    <mergeCell ref="G29:G32"/>
    <mergeCell ref="G33:G36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zoomScaleSheetLayoutView="60" topLeftCell="A10" workbookViewId="0">
      <selection activeCell="C15" sqref="C15"/>
    </sheetView>
  </sheetViews>
  <sheetFormatPr defaultColWidth="9.1047619047619" defaultRowHeight="14.25" outlineLevelCol="7"/>
  <cols>
    <col min="1" max="1" width="6.55238095238095" style="23" customWidth="1"/>
    <col min="2" max="2" width="8.42857142857143" style="23" customWidth="1"/>
    <col min="3" max="3" width="51.5714285714286" style="23" customWidth="1"/>
    <col min="4" max="4" width="12" style="23" customWidth="1"/>
    <col min="5" max="5" width="14.4285714285714" style="23" customWidth="1"/>
    <col min="6" max="6" width="15.4285714285714" style="23" customWidth="1"/>
    <col min="7" max="7" width="5.66666666666667" style="23" customWidth="1"/>
    <col min="8" max="8" width="15.4380952380952" style="23" customWidth="1"/>
    <col min="9" max="16384" width="9.1047619047619" style="23"/>
  </cols>
  <sheetData>
    <row r="4" spans="1:2">
      <c r="A4" s="25">
        <v>45734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394</v>
      </c>
      <c r="B7" s="108"/>
    </row>
    <row r="8" spans="1:1">
      <c r="A8" s="23" t="s">
        <v>395</v>
      </c>
    </row>
    <row r="9" spans="1:1">
      <c r="A9" s="23" t="s">
        <v>396</v>
      </c>
    </row>
    <row r="10" spans="1:1">
      <c r="A10" s="23" t="s">
        <v>397</v>
      </c>
    </row>
    <row r="13" spans="1:1">
      <c r="A13" s="23" t="s">
        <v>2</v>
      </c>
    </row>
    <row r="15" spans="2:2">
      <c r="B15" s="23" t="s">
        <v>3</v>
      </c>
    </row>
    <row r="16" spans="2:2">
      <c r="B16" s="23" t="s">
        <v>4</v>
      </c>
    </row>
    <row r="19" spans="1:1">
      <c r="A19" s="23" t="s">
        <v>5</v>
      </c>
    </row>
    <row r="20" ht="15" spans="3:3">
      <c r="C20" s="124" t="s">
        <v>101</v>
      </c>
    </row>
    <row r="21" ht="25.5" customHeight="1" spans="1:8">
      <c r="A21" s="109" t="s">
        <v>6</v>
      </c>
      <c r="B21" s="109" t="s">
        <v>7</v>
      </c>
      <c r="C21" s="109" t="s">
        <v>8</v>
      </c>
      <c r="D21" s="109" t="s">
        <v>9</v>
      </c>
      <c r="E21" s="109" t="s">
        <v>193</v>
      </c>
      <c r="F21" s="110" t="s">
        <v>10</v>
      </c>
      <c r="G21" s="111"/>
      <c r="H21" s="112" t="s">
        <v>11</v>
      </c>
    </row>
    <row r="22" spans="1:8">
      <c r="A22" s="30">
        <v>2</v>
      </c>
      <c r="B22" s="30" t="s">
        <v>12</v>
      </c>
      <c r="C22" s="31" t="s">
        <v>58</v>
      </c>
      <c r="D22" s="32">
        <v>41995</v>
      </c>
      <c r="E22" s="119">
        <f>D22/1.12</f>
        <v>37495.5357142857</v>
      </c>
      <c r="F22" s="92">
        <f>(E22*0.76)-4000</f>
        <v>24496.6071428571</v>
      </c>
      <c r="G22" s="88" t="s">
        <v>14</v>
      </c>
      <c r="H22" s="120">
        <f>F22*A22</f>
        <v>48993.2142857143</v>
      </c>
    </row>
    <row r="23" spans="1:8">
      <c r="A23" s="35"/>
      <c r="B23" s="35"/>
      <c r="C23" s="36" t="s">
        <v>59</v>
      </c>
      <c r="D23" s="37"/>
      <c r="E23" s="121"/>
      <c r="F23" s="98"/>
      <c r="G23" s="94"/>
      <c r="H23" s="122"/>
    </row>
    <row r="24" ht="15" spans="1:8">
      <c r="A24" s="14"/>
      <c r="B24" s="14"/>
      <c r="C24" s="40" t="s">
        <v>60</v>
      </c>
      <c r="D24" s="13"/>
      <c r="E24" s="61"/>
      <c r="F24" s="103"/>
      <c r="G24" s="62"/>
      <c r="H24" s="123"/>
    </row>
    <row r="25" ht="15" spans="1:8">
      <c r="A25" s="64" t="s">
        <v>19</v>
      </c>
      <c r="B25" s="65"/>
      <c r="C25" s="65"/>
      <c r="D25" s="66"/>
      <c r="E25" s="66"/>
      <c r="F25" s="67"/>
      <c r="G25" s="68" t="s">
        <v>14</v>
      </c>
      <c r="H25" s="69">
        <v>600</v>
      </c>
    </row>
    <row r="26" ht="17.25" spans="1:8">
      <c r="A26" s="51" t="s">
        <v>20</v>
      </c>
      <c r="B26" s="52"/>
      <c r="C26" s="52"/>
      <c r="D26" s="53"/>
      <c r="E26" s="53"/>
      <c r="F26" s="54"/>
      <c r="G26" s="55" t="s">
        <v>14</v>
      </c>
      <c r="H26" s="56">
        <f>SUM(H22:H25)</f>
        <v>49593.2142857143</v>
      </c>
    </row>
    <row r="27" ht="16.5" spans="1:8">
      <c r="A27" s="71"/>
      <c r="B27" s="71"/>
      <c r="C27" s="71"/>
      <c r="D27" s="71"/>
      <c r="E27" s="71"/>
      <c r="F27" s="71"/>
      <c r="G27" s="114"/>
      <c r="H27" s="115"/>
    </row>
    <row r="28" ht="15" spans="3:3">
      <c r="C28" s="124" t="s">
        <v>105</v>
      </c>
    </row>
    <row r="29" ht="25.5" customHeight="1" spans="1:8">
      <c r="A29" s="109" t="s">
        <v>6</v>
      </c>
      <c r="B29" s="109" t="s">
        <v>7</v>
      </c>
      <c r="C29" s="109" t="s">
        <v>8</v>
      </c>
      <c r="D29" s="109" t="s">
        <v>9</v>
      </c>
      <c r="E29" s="109" t="s">
        <v>193</v>
      </c>
      <c r="F29" s="110" t="s">
        <v>10</v>
      </c>
      <c r="G29" s="111"/>
      <c r="H29" s="112" t="s">
        <v>11</v>
      </c>
    </row>
    <row r="30" spans="1:8">
      <c r="A30" s="30">
        <v>2</v>
      </c>
      <c r="B30" s="30" t="s">
        <v>12</v>
      </c>
      <c r="C30" s="31" t="s">
        <v>79</v>
      </c>
      <c r="D30" s="32">
        <v>59595</v>
      </c>
      <c r="E30" s="119">
        <f>D30/1.12</f>
        <v>53209.8214285714</v>
      </c>
      <c r="F30" s="92">
        <f>(E30*0.76)-7000</f>
        <v>33439.4642857143</v>
      </c>
      <c r="G30" s="88" t="s">
        <v>14</v>
      </c>
      <c r="H30" s="120">
        <f>F30*A30</f>
        <v>66878.9285714286</v>
      </c>
    </row>
    <row r="31" spans="1:8">
      <c r="A31" s="35"/>
      <c r="B31" s="35"/>
      <c r="C31" s="36" t="s">
        <v>80</v>
      </c>
      <c r="D31" s="37"/>
      <c r="E31" s="121"/>
      <c r="F31" s="98"/>
      <c r="G31" s="94"/>
      <c r="H31" s="122"/>
    </row>
    <row r="32" ht="15" spans="1:8">
      <c r="A32" s="14"/>
      <c r="B32" s="14"/>
      <c r="C32" s="40" t="s">
        <v>81</v>
      </c>
      <c r="D32" s="13"/>
      <c r="E32" s="61"/>
      <c r="F32" s="103"/>
      <c r="G32" s="62"/>
      <c r="H32" s="123"/>
    </row>
    <row r="33" ht="15" spans="1:8">
      <c r="A33" s="64" t="s">
        <v>19</v>
      </c>
      <c r="B33" s="65"/>
      <c r="C33" s="65"/>
      <c r="D33" s="66"/>
      <c r="E33" s="66"/>
      <c r="F33" s="67"/>
      <c r="G33" s="68" t="s">
        <v>14</v>
      </c>
      <c r="H33" s="69">
        <v>600</v>
      </c>
    </row>
    <row r="34" ht="17.25" spans="1:8">
      <c r="A34" s="51" t="s">
        <v>20</v>
      </c>
      <c r="B34" s="52"/>
      <c r="C34" s="52"/>
      <c r="D34" s="53"/>
      <c r="E34" s="53"/>
      <c r="F34" s="54"/>
      <c r="G34" s="55" t="s">
        <v>14</v>
      </c>
      <c r="H34" s="56">
        <f>SUM(H30:H33)</f>
        <v>67478.9285714286</v>
      </c>
    </row>
    <row r="35" spans="1:8">
      <c r="A35" s="130"/>
      <c r="B35" s="130"/>
      <c r="C35" s="130"/>
      <c r="D35" s="130"/>
      <c r="E35" s="130"/>
      <c r="F35" s="130"/>
      <c r="G35" s="131"/>
      <c r="H35" s="132"/>
    </row>
    <row r="36" spans="1:1">
      <c r="A36" s="23" t="s">
        <v>21</v>
      </c>
    </row>
    <row r="37" spans="2:2">
      <c r="B37" s="23" t="s">
        <v>22</v>
      </c>
    </row>
    <row r="39" s="23" customFormat="1" spans="1:1">
      <c r="A39" s="23" t="s">
        <v>23</v>
      </c>
    </row>
    <row r="40" s="23" customFormat="1" spans="2:2">
      <c r="B40" s="1" t="s">
        <v>61</v>
      </c>
    </row>
    <row r="41" s="23" customFormat="1" spans="2:2">
      <c r="B41" s="1" t="s">
        <v>62</v>
      </c>
    </row>
    <row r="42" s="23" customFormat="1" spans="2:2">
      <c r="B42" s="1" t="s">
        <v>63</v>
      </c>
    </row>
    <row r="43" s="107" customFormat="1" spans="1:8">
      <c r="A43" s="23"/>
      <c r="B43" s="133"/>
      <c r="C43" s="23"/>
      <c r="D43" s="23"/>
      <c r="E43" s="23"/>
      <c r="F43" s="23"/>
      <c r="G43" s="23"/>
      <c r="H43" s="23"/>
    </row>
    <row r="44" spans="1:1">
      <c r="A44" s="23" t="s">
        <v>27</v>
      </c>
    </row>
    <row r="45" s="23" customFormat="1" spans="2:2">
      <c r="B45" s="1" t="s">
        <v>68</v>
      </c>
    </row>
    <row r="46" s="107" customFormat="1"/>
    <row r="47" spans="1:1">
      <c r="A47" s="23" t="s">
        <v>118</v>
      </c>
    </row>
    <row r="48" spans="2:2">
      <c r="B48" s="23" t="s">
        <v>30</v>
      </c>
    </row>
    <row r="50" spans="2:2">
      <c r="B50" s="23" t="s">
        <v>31</v>
      </c>
    </row>
    <row r="52" spans="2:2">
      <c r="B52" s="23" t="s">
        <v>32</v>
      </c>
    </row>
    <row r="56" spans="2:2">
      <c r="B56" s="124"/>
    </row>
    <row r="58" spans="1:1">
      <c r="A58" s="23" t="s">
        <v>33</v>
      </c>
    </row>
    <row r="61" spans="1:1">
      <c r="A61" s="23" t="s">
        <v>34</v>
      </c>
    </row>
    <row r="62" spans="1:1">
      <c r="A62" s="23" t="s">
        <v>35</v>
      </c>
    </row>
    <row r="64" spans="1:4">
      <c r="A64" s="23" t="s">
        <v>36</v>
      </c>
      <c r="D64" s="23" t="s">
        <v>37</v>
      </c>
    </row>
    <row r="67" spans="1:4">
      <c r="A67" s="23" t="s">
        <v>38</v>
      </c>
      <c r="D67" s="23" t="s">
        <v>39</v>
      </c>
    </row>
    <row r="68" spans="1:4">
      <c r="A68" s="23" t="s">
        <v>40</v>
      </c>
      <c r="D68" s="23" t="s">
        <v>41</v>
      </c>
    </row>
    <row r="73" spans="1:6">
      <c r="A73" s="1" t="s">
        <v>398</v>
      </c>
      <c r="D73" s="23" t="s">
        <v>43</v>
      </c>
      <c r="F73" s="23" t="s">
        <v>44</v>
      </c>
    </row>
    <row r="74" spans="1:6">
      <c r="A74" s="23" t="s">
        <v>98</v>
      </c>
      <c r="F74" s="23" t="s">
        <v>46</v>
      </c>
    </row>
  </sheetData>
  <mergeCells count="19">
    <mergeCell ref="A4:B4"/>
    <mergeCell ref="A25:F25"/>
    <mergeCell ref="A26:F26"/>
    <mergeCell ref="A33:F33"/>
    <mergeCell ref="A34:F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  <mergeCell ref="H22:H24"/>
    <mergeCell ref="H30:H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3"/>
  <sheetViews>
    <sheetView workbookViewId="0">
      <selection activeCell="G36" sqref="G3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45735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345</v>
      </c>
      <c r="B7" s="25"/>
    </row>
    <row r="8" spans="1:2">
      <c r="A8" s="25" t="s">
        <v>346</v>
      </c>
      <c r="B8" s="25"/>
    </row>
    <row r="9" spans="1:1">
      <c r="A9" s="25" t="s">
        <v>347</v>
      </c>
    </row>
    <row r="10" spans="1:1">
      <c r="A10" s="25" t="s">
        <v>348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86</v>
      </c>
    </row>
    <row r="19" ht="15" spans="3:3">
      <c r="C19" s="7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3</v>
      </c>
      <c r="B21" s="30" t="s">
        <v>12</v>
      </c>
      <c r="C21" s="31" t="s">
        <v>116</v>
      </c>
      <c r="D21" s="32">
        <v>76595</v>
      </c>
      <c r="E21" s="33">
        <f>(D21*0.76)-7000</f>
        <v>51212.2</v>
      </c>
      <c r="F21" s="30" t="s">
        <v>14</v>
      </c>
      <c r="G21" s="34">
        <f>E21*A21</f>
        <v>153636.6</v>
      </c>
    </row>
    <row r="22" spans="1:7">
      <c r="A22" s="35"/>
      <c r="B22" s="35"/>
      <c r="C22" s="36" t="s">
        <v>80</v>
      </c>
      <c r="D22" s="37"/>
      <c r="E22" s="38"/>
      <c r="F22" s="35"/>
      <c r="G22" s="39"/>
    </row>
    <row r="23" ht="15" spans="1:7">
      <c r="A23" s="14"/>
      <c r="B23" s="14"/>
      <c r="C23" s="40" t="s">
        <v>117</v>
      </c>
      <c r="D23" s="13"/>
      <c r="E23" s="41"/>
      <c r="F23" s="14"/>
      <c r="G23" s="42"/>
    </row>
    <row r="24" customFormat="1" ht="15" spans="1:7">
      <c r="A24" s="30">
        <v>1</v>
      </c>
      <c r="B24" s="75" t="s">
        <v>12</v>
      </c>
      <c r="C24" s="76" t="s">
        <v>121</v>
      </c>
      <c r="D24" s="77">
        <v>48695</v>
      </c>
      <c r="E24" s="33">
        <f>(D24*0.76)-1800</f>
        <v>35208.2</v>
      </c>
      <c r="F24" s="30" t="s">
        <v>14</v>
      </c>
      <c r="G24" s="78">
        <f>E24*A24</f>
        <v>35208.2</v>
      </c>
    </row>
    <row r="25" customFormat="1" ht="15" spans="1:7">
      <c r="A25" s="35"/>
      <c r="B25" s="79"/>
      <c r="C25" s="80" t="s">
        <v>122</v>
      </c>
      <c r="D25" s="81"/>
      <c r="E25" s="38"/>
      <c r="F25" s="35"/>
      <c r="G25" s="82"/>
    </row>
    <row r="26" customFormat="1" ht="15" spans="1:7">
      <c r="A26" s="35"/>
      <c r="B26" s="79"/>
      <c r="C26" s="80" t="s">
        <v>123</v>
      </c>
      <c r="D26" s="81"/>
      <c r="E26" s="38"/>
      <c r="F26" s="35"/>
      <c r="G26" s="82"/>
    </row>
    <row r="27" customFormat="1" ht="15.75" spans="1:7">
      <c r="A27" s="14"/>
      <c r="B27" s="83"/>
      <c r="C27" s="84" t="s">
        <v>124</v>
      </c>
      <c r="D27" s="85"/>
      <c r="E27" s="41"/>
      <c r="F27" s="14"/>
      <c r="G27" s="86"/>
    </row>
    <row r="28" customFormat="1" ht="15" spans="1:7">
      <c r="A28" s="30">
        <v>4</v>
      </c>
      <c r="B28" s="75" t="s">
        <v>12</v>
      </c>
      <c r="C28" s="76" t="s">
        <v>268</v>
      </c>
      <c r="D28" s="77">
        <v>32995</v>
      </c>
      <c r="E28" s="33">
        <f>(D28*0.76)-1300</f>
        <v>23776.2</v>
      </c>
      <c r="F28" s="30" t="s">
        <v>14</v>
      </c>
      <c r="G28" s="78">
        <f>E28*A28</f>
        <v>95104.8</v>
      </c>
    </row>
    <row r="29" customFormat="1" ht="15" spans="1:7">
      <c r="A29" s="35"/>
      <c r="B29" s="79"/>
      <c r="C29" s="80" t="s">
        <v>122</v>
      </c>
      <c r="D29" s="81"/>
      <c r="E29" s="38"/>
      <c r="F29" s="35"/>
      <c r="G29" s="82"/>
    </row>
    <row r="30" customFormat="1" ht="15" spans="1:7">
      <c r="A30" s="35"/>
      <c r="B30" s="79"/>
      <c r="C30" s="80" t="s">
        <v>269</v>
      </c>
      <c r="D30" s="81"/>
      <c r="E30" s="38"/>
      <c r="F30" s="35"/>
      <c r="G30" s="82"/>
    </row>
    <row r="31" customFormat="1" ht="15.75" spans="1:7">
      <c r="A31" s="14"/>
      <c r="B31" s="83"/>
      <c r="C31" s="84" t="s">
        <v>270</v>
      </c>
      <c r="D31" s="85"/>
      <c r="E31" s="41"/>
      <c r="F31" s="14"/>
      <c r="G31" s="86"/>
    </row>
    <row r="32" customFormat="1" ht="17.25" spans="1:7">
      <c r="A32" s="43" t="s">
        <v>20</v>
      </c>
      <c r="B32" s="44"/>
      <c r="C32" s="44"/>
      <c r="D32" s="44"/>
      <c r="E32" s="45"/>
      <c r="F32" s="70" t="s">
        <v>14</v>
      </c>
      <c r="G32" s="47">
        <f>SUM(G21:G31)</f>
        <v>283949.6</v>
      </c>
    </row>
    <row r="33" customFormat="1" ht="15.75" spans="1:7">
      <c r="A33" s="9" t="s">
        <v>90</v>
      </c>
      <c r="B33" s="10"/>
      <c r="C33" s="11"/>
      <c r="D33" s="12"/>
      <c r="E33" s="13"/>
      <c r="F33" s="14" t="s">
        <v>14</v>
      </c>
      <c r="G33" s="15">
        <v>70450</v>
      </c>
    </row>
    <row r="34" customFormat="1" ht="15.75" spans="1:8">
      <c r="A34" s="64" t="s">
        <v>19</v>
      </c>
      <c r="B34" s="65"/>
      <c r="C34" s="65"/>
      <c r="D34" s="66"/>
      <c r="E34" s="67"/>
      <c r="F34" s="68" t="s">
        <v>14</v>
      </c>
      <c r="G34" s="69">
        <v>600</v>
      </c>
      <c r="H34" s="2"/>
    </row>
    <row r="35" s="23" customFormat="1" ht="17.25" spans="1:7">
      <c r="A35" s="43" t="s">
        <v>91</v>
      </c>
      <c r="B35" s="106"/>
      <c r="C35" s="106"/>
      <c r="D35" s="44"/>
      <c r="E35" s="45"/>
      <c r="F35" s="46" t="s">
        <v>14</v>
      </c>
      <c r="G35" s="47">
        <f>SUM(G32:G34)</f>
        <v>354999.6</v>
      </c>
    </row>
    <row r="36" s="107" customFormat="1" ht="16.5" spans="1:7">
      <c r="A36" s="48"/>
      <c r="B36" s="48"/>
      <c r="C36" s="48"/>
      <c r="D36" s="48"/>
      <c r="E36" s="48"/>
      <c r="F36" s="87"/>
      <c r="G36" s="50"/>
    </row>
    <row r="37" s="107" customFormat="1" spans="1:7">
      <c r="A37" s="1" t="s">
        <v>21</v>
      </c>
      <c r="B37" s="1"/>
      <c r="C37" s="1"/>
      <c r="D37" s="1"/>
      <c r="E37" s="1"/>
      <c r="F37" s="1"/>
      <c r="G37" s="1"/>
    </row>
    <row r="38" spans="2:2">
      <c r="B38" s="1" t="s">
        <v>22</v>
      </c>
    </row>
    <row r="40" spans="1:1">
      <c r="A40" s="1" t="s">
        <v>27</v>
      </c>
    </row>
    <row r="41" customFormat="1" ht="15" spans="1:2">
      <c r="A41" s="2"/>
      <c r="B41" s="1" t="s">
        <v>68</v>
      </c>
    </row>
    <row r="42" s="2" customFormat="1" spans="2:2">
      <c r="B42" s="1" t="s">
        <v>127</v>
      </c>
    </row>
    <row r="43" s="2" customFormat="1"/>
    <row r="44" s="1" customFormat="1" spans="1:1">
      <c r="A44" s="1" t="s">
        <v>108</v>
      </c>
    </row>
    <row r="45" s="1" customFormat="1" spans="2:2">
      <c r="B45" s="1" t="s">
        <v>109</v>
      </c>
    </row>
    <row r="46" spans="2:2">
      <c r="B46" s="1" t="s">
        <v>30</v>
      </c>
    </row>
    <row r="47" customFormat="1" ht="15" spans="2:2">
      <c r="B47" s="24" t="s">
        <v>138</v>
      </c>
    </row>
    <row r="49" spans="2:2">
      <c r="B49" s="1" t="s">
        <v>31</v>
      </c>
    </row>
    <row r="51" spans="2:2">
      <c r="B51" s="1" t="s">
        <v>32</v>
      </c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399</v>
      </c>
      <c r="D72" s="1" t="s">
        <v>43</v>
      </c>
      <c r="E72" s="1" t="s">
        <v>44</v>
      </c>
    </row>
    <row r="73" spans="1:5">
      <c r="A73" s="1" t="s">
        <v>350</v>
      </c>
      <c r="E73" s="1" t="s">
        <v>46</v>
      </c>
    </row>
  </sheetData>
  <mergeCells count="22">
    <mergeCell ref="A4:B4"/>
    <mergeCell ref="A32:E32"/>
    <mergeCell ref="A34:E34"/>
    <mergeCell ref="A35:E35"/>
    <mergeCell ref="A21:A23"/>
    <mergeCell ref="A24:A27"/>
    <mergeCell ref="A28:A31"/>
    <mergeCell ref="B21:B23"/>
    <mergeCell ref="B24:B27"/>
    <mergeCell ref="B28:B31"/>
    <mergeCell ref="D21:D23"/>
    <mergeCell ref="D24:D27"/>
    <mergeCell ref="D28:D31"/>
    <mergeCell ref="E21:E23"/>
    <mergeCell ref="E24:E27"/>
    <mergeCell ref="E28:E31"/>
    <mergeCell ref="F21:F23"/>
    <mergeCell ref="F24:F27"/>
    <mergeCell ref="F28:F31"/>
    <mergeCell ref="G21:G23"/>
    <mergeCell ref="G24:G27"/>
    <mergeCell ref="G28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  <rowBreaks count="1" manualBreakCount="1">
    <brk id="73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6"/>
  <sheetViews>
    <sheetView topLeftCell="A38" workbookViewId="0">
      <selection activeCell="F41" sqref="F4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45735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400</v>
      </c>
      <c r="B7" s="25"/>
    </row>
    <row r="8" spans="1:2">
      <c r="A8" s="25" t="s">
        <v>401</v>
      </c>
      <c r="B8" s="25"/>
    </row>
    <row r="9" spans="1:1">
      <c r="A9" s="25" t="s">
        <v>402</v>
      </c>
    </row>
    <row r="10" spans="1:1">
      <c r="A10" s="25" t="s">
        <v>403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86</v>
      </c>
    </row>
    <row r="19" ht="15" spans="3:3">
      <c r="C19" s="7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2</v>
      </c>
      <c r="B21" s="30" t="s">
        <v>12</v>
      </c>
      <c r="C21" s="31" t="s">
        <v>79</v>
      </c>
      <c r="D21" s="32">
        <v>59595</v>
      </c>
      <c r="E21" s="33">
        <f>(D21*0.76)-7000</f>
        <v>38292.2</v>
      </c>
      <c r="F21" s="30" t="s">
        <v>14</v>
      </c>
      <c r="G21" s="34">
        <f>E21*A21</f>
        <v>76584.4</v>
      </c>
    </row>
    <row r="22" spans="1:7">
      <c r="A22" s="35"/>
      <c r="B22" s="35"/>
      <c r="C22" s="36" t="s">
        <v>80</v>
      </c>
      <c r="D22" s="37"/>
      <c r="E22" s="38"/>
      <c r="F22" s="35"/>
      <c r="G22" s="39"/>
    </row>
    <row r="23" ht="15" spans="1:7">
      <c r="A23" s="14"/>
      <c r="B23" s="14"/>
      <c r="C23" s="40" t="s">
        <v>81</v>
      </c>
      <c r="D23" s="13"/>
      <c r="E23" s="41"/>
      <c r="F23" s="14"/>
      <c r="G23" s="42"/>
    </row>
    <row r="24" customFormat="1" ht="15" spans="1:7">
      <c r="A24" s="88">
        <v>1</v>
      </c>
      <c r="B24" s="88" t="s">
        <v>12</v>
      </c>
      <c r="C24" s="125" t="s">
        <v>186</v>
      </c>
      <c r="D24" s="119">
        <v>46595</v>
      </c>
      <c r="E24" s="92">
        <f>(D24*0.76)-7000</f>
        <v>28412.2</v>
      </c>
      <c r="F24" s="88" t="s">
        <v>14</v>
      </c>
      <c r="G24" s="120">
        <f>E24*A24</f>
        <v>28412.2</v>
      </c>
    </row>
    <row r="25" customFormat="1" ht="15" spans="1:7">
      <c r="A25" s="94"/>
      <c r="B25" s="94"/>
      <c r="C25" s="126" t="s">
        <v>80</v>
      </c>
      <c r="D25" s="121"/>
      <c r="E25" s="98"/>
      <c r="F25" s="94"/>
      <c r="G25" s="122"/>
    </row>
    <row r="26" customFormat="1" ht="15.75" spans="1:7">
      <c r="A26" s="62"/>
      <c r="B26" s="62"/>
      <c r="C26" s="127" t="s">
        <v>187</v>
      </c>
      <c r="D26" s="61"/>
      <c r="E26" s="103"/>
      <c r="F26" s="62"/>
      <c r="G26" s="123"/>
    </row>
    <row r="27" customFormat="1" ht="17.25" spans="1:7">
      <c r="A27" s="43" t="s">
        <v>20</v>
      </c>
      <c r="B27" s="44"/>
      <c r="C27" s="44"/>
      <c r="D27" s="44"/>
      <c r="E27" s="45"/>
      <c r="F27" s="70" t="s">
        <v>14</v>
      </c>
      <c r="G27" s="47">
        <f>SUM(G21:G26)</f>
        <v>104996.6</v>
      </c>
    </row>
    <row r="28" customFormat="1" ht="15.75" spans="1:7">
      <c r="A28" s="9" t="s">
        <v>90</v>
      </c>
      <c r="B28" s="10"/>
      <c r="C28" s="11"/>
      <c r="D28" s="12"/>
      <c r="E28" s="13"/>
      <c r="F28" s="14" t="s">
        <v>14</v>
      </c>
      <c r="G28" s="15">
        <v>61010</v>
      </c>
    </row>
    <row r="29" customFormat="1" ht="15.75" spans="1:8">
      <c r="A29" s="64" t="s">
        <v>19</v>
      </c>
      <c r="B29" s="65"/>
      <c r="C29" s="65"/>
      <c r="D29" s="66"/>
      <c r="E29" s="67"/>
      <c r="F29" s="68" t="s">
        <v>14</v>
      </c>
      <c r="G29" s="69">
        <v>600</v>
      </c>
      <c r="H29" s="2"/>
    </row>
    <row r="30" s="23" customFormat="1" ht="17.25" spans="1:7">
      <c r="A30" s="43" t="s">
        <v>91</v>
      </c>
      <c r="B30" s="106"/>
      <c r="C30" s="106"/>
      <c r="D30" s="44"/>
      <c r="E30" s="45"/>
      <c r="F30" s="46" t="s">
        <v>14</v>
      </c>
      <c r="G30" s="47">
        <f>SUM(G27:G29)</f>
        <v>166606.6</v>
      </c>
    </row>
    <row r="31" s="107" customFormat="1" ht="16.5" spans="1:7">
      <c r="A31" s="48"/>
      <c r="B31" s="48"/>
      <c r="C31" s="48"/>
      <c r="D31" s="48"/>
      <c r="E31" s="48"/>
      <c r="F31" s="87"/>
      <c r="G31" s="50"/>
    </row>
    <row r="32" s="107" customFormat="1" spans="1:7">
      <c r="A32" s="1" t="s">
        <v>21</v>
      </c>
      <c r="B32" s="1"/>
      <c r="C32" s="1"/>
      <c r="D32" s="1"/>
      <c r="E32" s="1"/>
      <c r="F32" s="1"/>
      <c r="G32" s="1"/>
    </row>
    <row r="33" spans="2:2">
      <c r="B33" s="1" t="s">
        <v>22</v>
      </c>
    </row>
    <row r="35" spans="1:1">
      <c r="A35" s="1" t="s">
        <v>27</v>
      </c>
    </row>
    <row r="36" customFormat="1" ht="15" spans="1:2">
      <c r="A36" s="2"/>
      <c r="B36" s="1" t="s">
        <v>68</v>
      </c>
    </row>
    <row r="37" s="2" customFormat="1"/>
    <row r="38" s="23" customFormat="1" spans="1:1">
      <c r="A38" s="23" t="s">
        <v>118</v>
      </c>
    </row>
    <row r="39" s="23" customFormat="1" spans="2:2">
      <c r="B39" s="23" t="s">
        <v>30</v>
      </c>
    </row>
    <row r="40" customFormat="1" ht="15" spans="2:2">
      <c r="B40" s="24" t="s">
        <v>138</v>
      </c>
    </row>
    <row r="42" spans="2:2">
      <c r="B42" s="1" t="s">
        <v>31</v>
      </c>
    </row>
    <row r="44" spans="2:2">
      <c r="B44" s="1" t="s">
        <v>32</v>
      </c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404</v>
      </c>
      <c r="D65" s="1" t="s">
        <v>43</v>
      </c>
      <c r="E65" s="1" t="s">
        <v>44</v>
      </c>
    </row>
    <row r="66" spans="1:5">
      <c r="A66" s="1" t="s">
        <v>45</v>
      </c>
      <c r="E66" s="1" t="s">
        <v>46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  <rowBreaks count="1" manualBreakCount="1">
    <brk id="66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2"/>
  <sheetViews>
    <sheetView topLeftCell="A7" workbookViewId="0">
      <selection activeCell="A17" sqref="A1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45735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405</v>
      </c>
      <c r="B7" s="25"/>
    </row>
    <row r="8" spans="1:2">
      <c r="A8" s="25" t="s">
        <v>406</v>
      </c>
      <c r="B8" s="25"/>
    </row>
    <row r="9" spans="1:1">
      <c r="A9" s="25" t="s">
        <v>407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58</v>
      </c>
      <c r="D20" s="32">
        <v>41995</v>
      </c>
      <c r="E20" s="33">
        <f>(D20*0.76)-4000</f>
        <v>27916.2</v>
      </c>
      <c r="F20" s="30" t="s">
        <v>14</v>
      </c>
      <c r="G20" s="34">
        <f>E20*A20</f>
        <v>27916.2</v>
      </c>
    </row>
    <row r="21" spans="1:7">
      <c r="A21" s="35"/>
      <c r="B21" s="35"/>
      <c r="C21" s="36" t="s">
        <v>59</v>
      </c>
      <c r="D21" s="37"/>
      <c r="E21" s="38"/>
      <c r="F21" s="35"/>
      <c r="G21" s="39"/>
    </row>
    <row r="22" ht="15" spans="1:7">
      <c r="A22" s="14"/>
      <c r="B22" s="14"/>
      <c r="C22" s="40" t="s">
        <v>60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27916.2</v>
      </c>
    </row>
    <row r="24" customFormat="1" ht="15.75" spans="1:7">
      <c r="A24" s="9" t="s">
        <v>154</v>
      </c>
      <c r="B24" s="10"/>
      <c r="C24" s="11"/>
      <c r="D24" s="12"/>
      <c r="E24" s="13"/>
      <c r="F24" s="14" t="s">
        <v>14</v>
      </c>
      <c r="G24" s="15">
        <v>10100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38616.2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ht="15" spans="1:7">
      <c r="A28" s="1"/>
      <c r="B28" s="1"/>
      <c r="C28" s="74" t="s">
        <v>105</v>
      </c>
      <c r="D28" s="1"/>
      <c r="E28" s="1"/>
      <c r="F28" s="1"/>
      <c r="G28" s="1"/>
    </row>
    <row r="29" s="107" customFormat="1" ht="25.5" customHeight="1" spans="1:7">
      <c r="A29" s="26" t="s">
        <v>6</v>
      </c>
      <c r="B29" s="26" t="s">
        <v>7</v>
      </c>
      <c r="C29" s="26" t="s">
        <v>8</v>
      </c>
      <c r="D29" s="26" t="s">
        <v>9</v>
      </c>
      <c r="E29" s="27" t="s">
        <v>10</v>
      </c>
      <c r="F29" s="28"/>
      <c r="G29" s="29" t="s">
        <v>11</v>
      </c>
    </row>
    <row r="30" s="107" customFormat="1" spans="1:7">
      <c r="A30" s="30">
        <v>1</v>
      </c>
      <c r="B30" s="30" t="s">
        <v>12</v>
      </c>
      <c r="C30" s="31" t="s">
        <v>79</v>
      </c>
      <c r="D30" s="32">
        <v>59595</v>
      </c>
      <c r="E30" s="33">
        <f>(D30*0.76)-7000</f>
        <v>38292.2</v>
      </c>
      <c r="F30" s="30" t="s">
        <v>14</v>
      </c>
      <c r="G30" s="34">
        <f>E30*A30</f>
        <v>38292.2</v>
      </c>
    </row>
    <row r="31" s="107" customFormat="1" spans="1:7">
      <c r="A31" s="35"/>
      <c r="B31" s="35"/>
      <c r="C31" s="36" t="s">
        <v>80</v>
      </c>
      <c r="D31" s="37"/>
      <c r="E31" s="38"/>
      <c r="F31" s="35"/>
      <c r="G31" s="39"/>
    </row>
    <row r="32" s="107" customFormat="1" ht="15" spans="1:7">
      <c r="A32" s="14"/>
      <c r="B32" s="14"/>
      <c r="C32" s="40" t="s">
        <v>81</v>
      </c>
      <c r="D32" s="13"/>
      <c r="E32" s="41"/>
      <c r="F32" s="14"/>
      <c r="G32" s="42"/>
    </row>
    <row r="33" customFormat="1" ht="17.25" spans="1:7">
      <c r="A33" s="43" t="s">
        <v>20</v>
      </c>
      <c r="B33" s="44"/>
      <c r="C33" s="44"/>
      <c r="D33" s="44"/>
      <c r="E33" s="45"/>
      <c r="F33" s="70" t="s">
        <v>14</v>
      </c>
      <c r="G33" s="47">
        <f>SUM(G30:G32)</f>
        <v>38292.2</v>
      </c>
    </row>
    <row r="34" customFormat="1" ht="15.75" spans="1:7">
      <c r="A34" s="9" t="s">
        <v>154</v>
      </c>
      <c r="B34" s="10"/>
      <c r="C34" s="11"/>
      <c r="D34" s="12"/>
      <c r="E34" s="13"/>
      <c r="F34" s="14" t="s">
        <v>14</v>
      </c>
      <c r="G34" s="15">
        <v>10100</v>
      </c>
    </row>
    <row r="35" customFormat="1" ht="15.75" spans="1:8">
      <c r="A35" s="64" t="s">
        <v>19</v>
      </c>
      <c r="B35" s="65"/>
      <c r="C35" s="65"/>
      <c r="D35" s="66"/>
      <c r="E35" s="67"/>
      <c r="F35" s="68" t="s">
        <v>14</v>
      </c>
      <c r="G35" s="69">
        <v>600</v>
      </c>
      <c r="H35" s="2"/>
    </row>
    <row r="36" s="23" customFormat="1" ht="17.25" spans="1:7">
      <c r="A36" s="43" t="s">
        <v>91</v>
      </c>
      <c r="B36" s="106"/>
      <c r="C36" s="106"/>
      <c r="D36" s="44"/>
      <c r="E36" s="45"/>
      <c r="F36" s="46" t="s">
        <v>14</v>
      </c>
      <c r="G36" s="47">
        <f>SUM(G33:G35)</f>
        <v>48992.2</v>
      </c>
    </row>
    <row r="37" s="107" customFormat="1" ht="16.5" spans="1:7">
      <c r="A37" s="48"/>
      <c r="B37" s="48"/>
      <c r="C37" s="48"/>
      <c r="D37" s="48"/>
      <c r="E37" s="48"/>
      <c r="F37" s="87"/>
      <c r="G37" s="50"/>
    </row>
    <row r="38" s="107" customFormat="1" spans="1:7">
      <c r="A38" s="1" t="s">
        <v>21</v>
      </c>
      <c r="B38" s="1"/>
      <c r="C38" s="1"/>
      <c r="D38" s="1"/>
      <c r="E38" s="1"/>
      <c r="F38" s="1"/>
      <c r="G38" s="1"/>
    </row>
    <row r="39" spans="2:2">
      <c r="B39" s="1" t="s">
        <v>22</v>
      </c>
    </row>
    <row r="41" spans="1:1">
      <c r="A41" s="1" t="s">
        <v>27</v>
      </c>
    </row>
    <row r="42" customFormat="1" ht="15" spans="1:2">
      <c r="A42" s="2"/>
      <c r="B42" s="1" t="s">
        <v>68</v>
      </c>
    </row>
    <row r="43" s="2" customFormat="1"/>
    <row r="44" s="23" customFormat="1" spans="1:1">
      <c r="A44" s="23" t="s">
        <v>118</v>
      </c>
    </row>
    <row r="45" s="23" customFormat="1" spans="2:2">
      <c r="B45" s="23" t="s">
        <v>30</v>
      </c>
    </row>
    <row r="46" customFormat="1" ht="15" spans="2:2">
      <c r="B46" s="24" t="s">
        <v>138</v>
      </c>
    </row>
    <row r="48" spans="2:2">
      <c r="B48" s="1" t="s">
        <v>31</v>
      </c>
    </row>
    <row r="50" spans="2:2">
      <c r="B50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36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1" spans="1:5">
      <c r="A71" s="1" t="s">
        <v>408</v>
      </c>
      <c r="D71" s="1" t="s">
        <v>43</v>
      </c>
      <c r="E71" s="1" t="s">
        <v>44</v>
      </c>
    </row>
    <row r="72" spans="1:5">
      <c r="A72" s="1" t="s">
        <v>98</v>
      </c>
      <c r="E72" s="1" t="s">
        <v>46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  <rowBreaks count="1" manualBreakCount="1">
    <brk id="72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zoomScaleSheetLayoutView="60" topLeftCell="A47" workbookViewId="0">
      <selection activeCell="F20" sqref="F20"/>
    </sheetView>
  </sheetViews>
  <sheetFormatPr defaultColWidth="9.1047619047619" defaultRowHeight="14.25" outlineLevelCol="7"/>
  <cols>
    <col min="1" max="1" width="6.55238095238095" style="23" customWidth="1"/>
    <col min="2" max="2" width="8.42857142857143" style="23" customWidth="1"/>
    <col min="3" max="3" width="51.5714285714286" style="23" customWidth="1"/>
    <col min="4" max="4" width="12" style="23" customWidth="1"/>
    <col min="5" max="5" width="14.4285714285714" style="23" customWidth="1"/>
    <col min="6" max="6" width="15.4285714285714" style="23" customWidth="1"/>
    <col min="7" max="7" width="5.66666666666667" style="23" customWidth="1"/>
    <col min="8" max="8" width="15.4380952380952" style="23" customWidth="1"/>
    <col min="9" max="16384" width="9.1047619047619" style="23"/>
  </cols>
  <sheetData>
    <row r="4" spans="1:2">
      <c r="A4" s="25">
        <v>45735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394</v>
      </c>
      <c r="B7" s="108"/>
    </row>
    <row r="8" spans="1:1">
      <c r="A8" s="23" t="s">
        <v>395</v>
      </c>
    </row>
    <row r="9" spans="1:1">
      <c r="A9" s="23" t="s">
        <v>396</v>
      </c>
    </row>
    <row r="10" spans="1:1">
      <c r="A10" s="23" t="s">
        <v>397</v>
      </c>
    </row>
    <row r="13" spans="1:1">
      <c r="A13" s="23" t="s">
        <v>2</v>
      </c>
    </row>
    <row r="15" spans="2:2">
      <c r="B15" s="23" t="s">
        <v>3</v>
      </c>
    </row>
    <row r="16" spans="2:2">
      <c r="B16" s="23" t="s">
        <v>4</v>
      </c>
    </row>
    <row r="19" spans="1:1">
      <c r="A19" s="23" t="s">
        <v>5</v>
      </c>
    </row>
    <row r="20" ht="15" spans="3:3">
      <c r="C20" s="124" t="s">
        <v>101</v>
      </c>
    </row>
    <row r="21" ht="25.5" customHeight="1" spans="1:8">
      <c r="A21" s="109" t="s">
        <v>6</v>
      </c>
      <c r="B21" s="109" t="s">
        <v>7</v>
      </c>
      <c r="C21" s="109" t="s">
        <v>8</v>
      </c>
      <c r="D21" s="109" t="s">
        <v>9</v>
      </c>
      <c r="E21" s="109" t="s">
        <v>193</v>
      </c>
      <c r="F21" s="110" t="s">
        <v>10</v>
      </c>
      <c r="G21" s="111"/>
      <c r="H21" s="112" t="s">
        <v>11</v>
      </c>
    </row>
    <row r="22" spans="1:8">
      <c r="A22" s="30">
        <v>2</v>
      </c>
      <c r="B22" s="30" t="s">
        <v>12</v>
      </c>
      <c r="C22" s="31" t="s">
        <v>102</v>
      </c>
      <c r="D22" s="32">
        <v>49995</v>
      </c>
      <c r="E22" s="119">
        <f>D22/1.12</f>
        <v>44638.3928571429</v>
      </c>
      <c r="F22" s="92">
        <f>(E22*0.76)-4000</f>
        <v>29925.1785714286</v>
      </c>
      <c r="G22" s="88" t="s">
        <v>14</v>
      </c>
      <c r="H22" s="120">
        <f>F22*A22</f>
        <v>59850.3571428571</v>
      </c>
    </row>
    <row r="23" spans="1:8">
      <c r="A23" s="35"/>
      <c r="B23" s="35"/>
      <c r="C23" s="36" t="s">
        <v>103</v>
      </c>
      <c r="D23" s="37"/>
      <c r="E23" s="121"/>
      <c r="F23" s="98"/>
      <c r="G23" s="94"/>
      <c r="H23" s="122"/>
    </row>
    <row r="24" ht="15" spans="1:8">
      <c r="A24" s="14"/>
      <c r="B24" s="14"/>
      <c r="C24" s="40" t="s">
        <v>104</v>
      </c>
      <c r="D24" s="13"/>
      <c r="E24" s="61"/>
      <c r="F24" s="103"/>
      <c r="G24" s="62"/>
      <c r="H24" s="123"/>
    </row>
    <row r="25" ht="15" spans="1:8">
      <c r="A25" s="64" t="s">
        <v>19</v>
      </c>
      <c r="B25" s="65"/>
      <c r="C25" s="65"/>
      <c r="D25" s="66"/>
      <c r="E25" s="66"/>
      <c r="F25" s="67"/>
      <c r="G25" s="68" t="s">
        <v>14</v>
      </c>
      <c r="H25" s="69">
        <v>600</v>
      </c>
    </row>
    <row r="26" ht="17.25" spans="1:8">
      <c r="A26" s="51" t="s">
        <v>20</v>
      </c>
      <c r="B26" s="52"/>
      <c r="C26" s="52"/>
      <c r="D26" s="53"/>
      <c r="E26" s="53"/>
      <c r="F26" s="54"/>
      <c r="G26" s="55" t="s">
        <v>14</v>
      </c>
      <c r="H26" s="56">
        <f>SUM(H22:H25)</f>
        <v>60450.3571428571</v>
      </c>
    </row>
    <row r="27" ht="16.5" spans="1:8">
      <c r="A27" s="71"/>
      <c r="B27" s="71"/>
      <c r="C27" s="71"/>
      <c r="D27" s="71"/>
      <c r="E27" s="71"/>
      <c r="F27" s="71"/>
      <c r="G27" s="114"/>
      <c r="H27" s="115"/>
    </row>
    <row r="28" ht="15" spans="3:3">
      <c r="C28" s="124" t="s">
        <v>105</v>
      </c>
    </row>
    <row r="29" ht="25.5" customHeight="1" spans="1:8">
      <c r="A29" s="109" t="s">
        <v>6</v>
      </c>
      <c r="B29" s="109" t="s">
        <v>7</v>
      </c>
      <c r="C29" s="109" t="s">
        <v>8</v>
      </c>
      <c r="D29" s="109" t="s">
        <v>9</v>
      </c>
      <c r="E29" s="109" t="s">
        <v>193</v>
      </c>
      <c r="F29" s="110" t="s">
        <v>10</v>
      </c>
      <c r="G29" s="111"/>
      <c r="H29" s="112" t="s">
        <v>11</v>
      </c>
    </row>
    <row r="30" spans="1:8">
      <c r="A30" s="30">
        <v>2</v>
      </c>
      <c r="B30" s="30" t="s">
        <v>12</v>
      </c>
      <c r="C30" s="31" t="s">
        <v>106</v>
      </c>
      <c r="D30" s="32">
        <v>68995</v>
      </c>
      <c r="E30" s="119">
        <f>D30/1.12</f>
        <v>61602.6785714286</v>
      </c>
      <c r="F30" s="92">
        <f>(E30*0.76)-7000</f>
        <v>39818.0357142857</v>
      </c>
      <c r="G30" s="88" t="s">
        <v>14</v>
      </c>
      <c r="H30" s="120">
        <f>F30*A30</f>
        <v>79636.0714285714</v>
      </c>
    </row>
    <row r="31" spans="1:8">
      <c r="A31" s="35"/>
      <c r="B31" s="35"/>
      <c r="C31" s="36" t="s">
        <v>80</v>
      </c>
      <c r="D31" s="37"/>
      <c r="E31" s="121"/>
      <c r="F31" s="98"/>
      <c r="G31" s="94"/>
      <c r="H31" s="122"/>
    </row>
    <row r="32" ht="15" spans="1:8">
      <c r="A32" s="14"/>
      <c r="B32" s="14"/>
      <c r="C32" s="40" t="s">
        <v>107</v>
      </c>
      <c r="D32" s="13"/>
      <c r="E32" s="61"/>
      <c r="F32" s="103"/>
      <c r="G32" s="62"/>
      <c r="H32" s="123"/>
    </row>
    <row r="33" ht="15" spans="1:8">
      <c r="A33" s="64" t="s">
        <v>19</v>
      </c>
      <c r="B33" s="65"/>
      <c r="C33" s="65"/>
      <c r="D33" s="66"/>
      <c r="E33" s="66"/>
      <c r="F33" s="67"/>
      <c r="G33" s="68" t="s">
        <v>14</v>
      </c>
      <c r="H33" s="69">
        <v>600</v>
      </c>
    </row>
    <row r="34" ht="17.25" spans="1:8">
      <c r="A34" s="51" t="s">
        <v>20</v>
      </c>
      <c r="B34" s="52"/>
      <c r="C34" s="52"/>
      <c r="D34" s="53"/>
      <c r="E34" s="53"/>
      <c r="F34" s="54"/>
      <c r="G34" s="55" t="s">
        <v>14</v>
      </c>
      <c r="H34" s="56">
        <f>SUM(H30:H33)</f>
        <v>80236.0714285714</v>
      </c>
    </row>
    <row r="35" spans="1:8">
      <c r="A35" s="130"/>
      <c r="B35" s="130"/>
      <c r="C35" s="130"/>
      <c r="D35" s="130"/>
      <c r="E35" s="130"/>
      <c r="F35" s="130"/>
      <c r="G35" s="131"/>
      <c r="H35" s="132"/>
    </row>
    <row r="36" spans="1:1">
      <c r="A36" s="23" t="s">
        <v>21</v>
      </c>
    </row>
    <row r="37" spans="2:2">
      <c r="B37" s="23" t="s">
        <v>22</v>
      </c>
    </row>
    <row r="39" s="23" customFormat="1" spans="1:1">
      <c r="A39" s="23" t="s">
        <v>23</v>
      </c>
    </row>
    <row r="40" s="23" customFormat="1" spans="2:2">
      <c r="B40" s="1" t="s">
        <v>61</v>
      </c>
    </row>
    <row r="41" s="23" customFormat="1" spans="2:2">
      <c r="B41" s="1" t="s">
        <v>62</v>
      </c>
    </row>
    <row r="42" s="23" customFormat="1" spans="2:2">
      <c r="B42" s="1" t="s">
        <v>63</v>
      </c>
    </row>
    <row r="43" s="107" customFormat="1" spans="1:8">
      <c r="A43" s="23"/>
      <c r="B43" s="133"/>
      <c r="C43" s="23"/>
      <c r="D43" s="23"/>
      <c r="E43" s="23"/>
      <c r="F43" s="23"/>
      <c r="G43" s="23"/>
      <c r="H43" s="23"/>
    </row>
    <row r="44" spans="1:1">
      <c r="A44" s="23" t="s">
        <v>27</v>
      </c>
    </row>
    <row r="45" s="23" customFormat="1" spans="2:2">
      <c r="B45" s="1" t="s">
        <v>68</v>
      </c>
    </row>
    <row r="46" s="107" customFormat="1"/>
    <row r="47" spans="1:1">
      <c r="A47" s="23" t="s">
        <v>118</v>
      </c>
    </row>
    <row r="48" spans="2:2">
      <c r="B48" s="23" t="s">
        <v>30</v>
      </c>
    </row>
    <row r="50" spans="2:2">
      <c r="B50" s="23" t="s">
        <v>31</v>
      </c>
    </row>
    <row r="52" spans="2:2">
      <c r="B52" s="23" t="s">
        <v>32</v>
      </c>
    </row>
    <row r="56" spans="2:2">
      <c r="B56" s="124"/>
    </row>
    <row r="58" spans="1:1">
      <c r="A58" s="23" t="s">
        <v>33</v>
      </c>
    </row>
    <row r="61" spans="1:1">
      <c r="A61" s="23" t="s">
        <v>34</v>
      </c>
    </row>
    <row r="62" spans="1:1">
      <c r="A62" s="23" t="s">
        <v>35</v>
      </c>
    </row>
    <row r="64" spans="1:4">
      <c r="A64" s="23" t="s">
        <v>36</v>
      </c>
      <c r="D64" s="23" t="s">
        <v>37</v>
      </c>
    </row>
    <row r="67" spans="1:4">
      <c r="A67" s="23" t="s">
        <v>38</v>
      </c>
      <c r="D67" s="23" t="s">
        <v>39</v>
      </c>
    </row>
    <row r="68" spans="1:4">
      <c r="A68" s="23" t="s">
        <v>40</v>
      </c>
      <c r="D68" s="23" t="s">
        <v>41</v>
      </c>
    </row>
    <row r="73" spans="1:6">
      <c r="A73" s="1" t="s">
        <v>398</v>
      </c>
      <c r="D73" s="23" t="s">
        <v>43</v>
      </c>
      <c r="F73" s="23" t="s">
        <v>44</v>
      </c>
    </row>
    <row r="74" spans="1:6">
      <c r="A74" s="23" t="s">
        <v>98</v>
      </c>
      <c r="F74" s="23" t="s">
        <v>46</v>
      </c>
    </row>
  </sheetData>
  <mergeCells count="19">
    <mergeCell ref="A4:B4"/>
    <mergeCell ref="A25:F25"/>
    <mergeCell ref="A26:F26"/>
    <mergeCell ref="A33:F33"/>
    <mergeCell ref="A34:F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  <mergeCell ref="H22:H24"/>
    <mergeCell ref="H30:H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" workbookViewId="0">
      <selection activeCell="A8" sqref="A8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5">
        <v>45735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409</v>
      </c>
    </row>
    <row r="8" spans="1:1">
      <c r="A8" s="1" t="s">
        <v>410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3:3">
      <c r="C17" s="24"/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75" t="s">
        <v>12</v>
      </c>
      <c r="C19" s="76" t="s">
        <v>121</v>
      </c>
      <c r="D19" s="77">
        <v>48695</v>
      </c>
      <c r="E19" s="33">
        <f>(D19*0.74)-1800</f>
        <v>34234.3</v>
      </c>
      <c r="F19" s="30" t="s">
        <v>14</v>
      </c>
      <c r="G19" s="78">
        <f>E19*A19</f>
        <v>34234.3</v>
      </c>
    </row>
    <row r="20" spans="1:7">
      <c r="A20" s="35"/>
      <c r="B20" s="79"/>
      <c r="C20" s="80" t="s">
        <v>122</v>
      </c>
      <c r="D20" s="81"/>
      <c r="E20" s="38"/>
      <c r="F20" s="35"/>
      <c r="G20" s="82"/>
    </row>
    <row r="21" spans="1:7">
      <c r="A21" s="35"/>
      <c r="B21" s="79"/>
      <c r="C21" s="80" t="s">
        <v>123</v>
      </c>
      <c r="D21" s="81"/>
      <c r="E21" s="38"/>
      <c r="F21" s="35"/>
      <c r="G21" s="82"/>
    </row>
    <row r="22" ht="15" spans="1:7">
      <c r="A22" s="14"/>
      <c r="B22" s="83"/>
      <c r="C22" s="84" t="s">
        <v>124</v>
      </c>
      <c r="D22" s="85"/>
      <c r="E22" s="41"/>
      <c r="F22" s="14"/>
      <c r="G22" s="86"/>
    </row>
    <row r="23" ht="15" spans="1:7">
      <c r="A23" s="4" t="s">
        <v>19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43" t="s">
        <v>20</v>
      </c>
      <c r="B24" s="106"/>
      <c r="C24" s="106"/>
      <c r="D24" s="44"/>
      <c r="E24" s="45"/>
      <c r="F24" s="70" t="s">
        <v>14</v>
      </c>
      <c r="G24" s="47">
        <f>SUM(G19:G23)</f>
        <v>34834.3</v>
      </c>
    </row>
    <row r="25" ht="16.5" spans="1:7">
      <c r="A25" s="48"/>
      <c r="B25" s="48"/>
      <c r="C25" s="48"/>
      <c r="D25" s="48"/>
      <c r="E25" s="48"/>
      <c r="F25" s="49"/>
      <c r="G25" s="50"/>
    </row>
    <row r="26" spans="1:1">
      <c r="A26" s="1" t="s">
        <v>21</v>
      </c>
    </row>
    <row r="27" spans="2:2">
      <c r="B27" s="1" t="s">
        <v>22</v>
      </c>
    </row>
    <row r="29" spans="1:1">
      <c r="A29" s="1" t="s">
        <v>23</v>
      </c>
    </row>
    <row r="30" spans="2:2">
      <c r="B30" s="1" t="s">
        <v>126</v>
      </c>
    </row>
    <row r="32" spans="1:1">
      <c r="A32" s="1" t="s">
        <v>27</v>
      </c>
    </row>
    <row r="33" customFormat="1" ht="15" spans="2:2">
      <c r="B33" s="1" t="s">
        <v>127</v>
      </c>
    </row>
    <row r="34" s="2" customFormat="1" spans="2:2">
      <c r="B34" s="1"/>
    </row>
    <row r="35" spans="1:1">
      <c r="A35" s="1" t="s">
        <v>29</v>
      </c>
    </row>
    <row r="36" spans="2:2">
      <c r="B36" s="1" t="s">
        <v>30</v>
      </c>
    </row>
    <row r="37" s="2" customFormat="1" spans="2:2">
      <c r="B37" s="24"/>
    </row>
    <row r="38" spans="2:2">
      <c r="B38" s="1" t="s">
        <v>31</v>
      </c>
    </row>
    <row r="40" spans="2:2">
      <c r="B40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110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5">
      <c r="A64" s="1" t="s">
        <v>411</v>
      </c>
      <c r="D64" s="1" t="s">
        <v>43</v>
      </c>
      <c r="E64" s="1" t="s">
        <v>44</v>
      </c>
    </row>
    <row r="65" spans="1:5">
      <c r="A65" s="1" t="s">
        <v>412</v>
      </c>
      <c r="E65" s="1" t="s">
        <v>46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topLeftCell="A35" workbookViewId="0">
      <selection activeCell="B45" sqref="B45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5">
        <v>45735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72</v>
      </c>
      <c r="B7" s="108"/>
    </row>
    <row r="8" spans="1:1">
      <c r="A8" s="23" t="s">
        <v>73</v>
      </c>
    </row>
    <row r="9" spans="1:1">
      <c r="A9" s="23" t="s">
        <v>74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 spans="3:3">
      <c r="C18" s="124"/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31" t="s">
        <v>413</v>
      </c>
      <c r="D20" s="32">
        <v>151995</v>
      </c>
      <c r="E20" s="33">
        <f>(D20*0.76)</f>
        <v>115516.2</v>
      </c>
      <c r="F20" s="30" t="s">
        <v>14</v>
      </c>
      <c r="G20" s="34">
        <f>E20*A20</f>
        <v>115516.2</v>
      </c>
    </row>
    <row r="21" spans="1:7">
      <c r="A21" s="35"/>
      <c r="B21" s="35"/>
      <c r="C21" s="36" t="s">
        <v>414</v>
      </c>
      <c r="D21" s="37"/>
      <c r="E21" s="38"/>
      <c r="F21" s="35"/>
      <c r="G21" s="39"/>
    </row>
    <row r="22" ht="15" spans="1:7">
      <c r="A22" s="14"/>
      <c r="B22" s="14"/>
      <c r="C22" s="40" t="s">
        <v>415</v>
      </c>
      <c r="D22" s="13"/>
      <c r="E22" s="41"/>
      <c r="F22" s="14"/>
      <c r="G22" s="42"/>
    </row>
    <row r="23" ht="15" spans="1:7">
      <c r="A23" s="64" t="s">
        <v>19</v>
      </c>
      <c r="B23" s="65"/>
      <c r="C23" s="65"/>
      <c r="D23" s="66"/>
      <c r="E23" s="67"/>
      <c r="F23" s="68" t="s">
        <v>14</v>
      </c>
      <c r="G23" s="69">
        <v>600</v>
      </c>
    </row>
    <row r="24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SUM(G20:G23)</f>
        <v>116116.2</v>
      </c>
    </row>
    <row r="25" ht="16.5" spans="1:7">
      <c r="A25" s="71"/>
      <c r="B25" s="71"/>
      <c r="C25" s="71"/>
      <c r="D25" s="71"/>
      <c r="E25" s="71"/>
      <c r="F25" s="114"/>
      <c r="G25" s="115"/>
    </row>
    <row r="26" spans="1:1">
      <c r="A26" s="23" t="s">
        <v>21</v>
      </c>
    </row>
    <row r="27" spans="2:2">
      <c r="B27" s="23" t="s">
        <v>22</v>
      </c>
    </row>
    <row r="29" spans="1:1">
      <c r="A29" s="1" t="s">
        <v>23</v>
      </c>
    </row>
    <row r="30" spans="2:2">
      <c r="B30" s="20" t="s">
        <v>416</v>
      </c>
    </row>
    <row r="31" spans="2:2">
      <c r="B31" s="19" t="s">
        <v>25</v>
      </c>
    </row>
    <row r="32" spans="2:2">
      <c r="B32" s="19" t="s">
        <v>26</v>
      </c>
    </row>
    <row r="34" spans="1:1">
      <c r="A34" s="23" t="s">
        <v>27</v>
      </c>
    </row>
    <row r="35" s="107" customFormat="1" spans="2:2">
      <c r="B35" s="1" t="s">
        <v>417</v>
      </c>
    </row>
    <row r="37" spans="1:1">
      <c r="A37" s="23" t="s">
        <v>29</v>
      </c>
    </row>
    <row r="38" spans="2:2">
      <c r="B38" s="23" t="s">
        <v>30</v>
      </c>
    </row>
    <row r="40" spans="2:2">
      <c r="B40" s="23" t="s">
        <v>31</v>
      </c>
    </row>
    <row r="42" spans="2:2">
      <c r="B42" s="23" t="s">
        <v>32</v>
      </c>
    </row>
    <row r="44" spans="2:2">
      <c r="B44" s="73"/>
    </row>
    <row r="45" spans="2:2">
      <c r="B45" s="73" t="s">
        <v>69</v>
      </c>
    </row>
    <row r="46" spans="2:2">
      <c r="B46" s="73"/>
    </row>
    <row r="47" spans="2:2">
      <c r="B47" s="73"/>
    </row>
    <row r="51" spans="1:1">
      <c r="A51" s="23" t="s">
        <v>33</v>
      </c>
    </row>
    <row r="54" spans="1:1">
      <c r="A54" s="23" t="s">
        <v>34</v>
      </c>
    </row>
    <row r="55" spans="1:1">
      <c r="A55" s="23" t="s">
        <v>35</v>
      </c>
    </row>
    <row r="58" spans="1:4">
      <c r="A58" s="23" t="s">
        <v>36</v>
      </c>
      <c r="D58" s="23" t="s">
        <v>37</v>
      </c>
    </row>
    <row r="61" spans="1:4">
      <c r="A61" s="23" t="s">
        <v>38</v>
      </c>
      <c r="D61" s="23" t="s">
        <v>39</v>
      </c>
    </row>
    <row r="62" spans="1:4">
      <c r="A62" s="23" t="s">
        <v>40</v>
      </c>
      <c r="D62" s="23" t="s">
        <v>41</v>
      </c>
    </row>
    <row r="68" spans="1:5">
      <c r="A68" s="1" t="s">
        <v>418</v>
      </c>
      <c r="D68" s="23" t="s">
        <v>43</v>
      </c>
      <c r="E68" s="23" t="s">
        <v>44</v>
      </c>
    </row>
    <row r="69" spans="1:5">
      <c r="A69" s="1" t="s">
        <v>140</v>
      </c>
      <c r="E69" s="23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47" workbookViewId="0">
      <selection activeCell="A69" sqref="A6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45736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419</v>
      </c>
      <c r="B7" s="25"/>
    </row>
    <row r="8" spans="1:2">
      <c r="A8" s="25" t="s">
        <v>420</v>
      </c>
      <c r="B8" s="25"/>
    </row>
    <row r="9" spans="1:2">
      <c r="A9" s="1" t="s">
        <v>421</v>
      </c>
      <c r="B9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2</v>
      </c>
      <c r="B20" s="30" t="s">
        <v>12</v>
      </c>
      <c r="C20" s="31" t="s">
        <v>106</v>
      </c>
      <c r="D20" s="32">
        <v>68995</v>
      </c>
      <c r="E20" s="33">
        <f>(D20*0.76)-7000</f>
        <v>45436.2</v>
      </c>
      <c r="F20" s="30" t="s">
        <v>14</v>
      </c>
      <c r="G20" s="34">
        <f>E20*A20</f>
        <v>90872.4</v>
      </c>
    </row>
    <row r="21" spans="1:7">
      <c r="A21" s="35"/>
      <c r="B21" s="35"/>
      <c r="C21" s="36" t="s">
        <v>80</v>
      </c>
      <c r="D21" s="37"/>
      <c r="E21" s="38"/>
      <c r="F21" s="35"/>
      <c r="G21" s="39"/>
    </row>
    <row r="22" ht="15" spans="1:7">
      <c r="A22" s="14"/>
      <c r="B22" s="14"/>
      <c r="C22" s="40" t="s">
        <v>107</v>
      </c>
      <c r="D22" s="13"/>
      <c r="E22" s="41"/>
      <c r="F22" s="14"/>
      <c r="G22" s="42"/>
    </row>
    <row r="23" spans="1:7">
      <c r="A23" s="88">
        <v>3</v>
      </c>
      <c r="B23" s="88" t="s">
        <v>12</v>
      </c>
      <c r="C23" s="125" t="s">
        <v>186</v>
      </c>
      <c r="D23" s="119">
        <v>46595</v>
      </c>
      <c r="E23" s="92">
        <f>(D23*0.76)-7000</f>
        <v>28412.2</v>
      </c>
      <c r="F23" s="88" t="s">
        <v>14</v>
      </c>
      <c r="G23" s="120">
        <f>E23*A23</f>
        <v>85236.6</v>
      </c>
    </row>
    <row r="24" spans="1:7">
      <c r="A24" s="94"/>
      <c r="B24" s="94"/>
      <c r="C24" s="126" t="s">
        <v>80</v>
      </c>
      <c r="D24" s="121"/>
      <c r="E24" s="98"/>
      <c r="F24" s="94"/>
      <c r="G24" s="122"/>
    </row>
    <row r="25" ht="15" spans="1:7">
      <c r="A25" s="62"/>
      <c r="B25" s="62"/>
      <c r="C25" s="127" t="s">
        <v>187</v>
      </c>
      <c r="D25" s="61"/>
      <c r="E25" s="103"/>
      <c r="F25" s="62"/>
      <c r="G25" s="123"/>
    </row>
    <row r="26" spans="1:7">
      <c r="A26" s="30">
        <v>1</v>
      </c>
      <c r="B26" s="30" t="s">
        <v>12</v>
      </c>
      <c r="C26" s="31" t="s">
        <v>93</v>
      </c>
      <c r="D26" s="32">
        <v>42595</v>
      </c>
      <c r="E26" s="33">
        <f>(D26*0.76)-7000</f>
        <v>25372.2</v>
      </c>
      <c r="F26" s="30" t="s">
        <v>14</v>
      </c>
      <c r="G26" s="34">
        <f>E26*A26</f>
        <v>25372.2</v>
      </c>
    </row>
    <row r="27" spans="1:7">
      <c r="A27" s="35"/>
      <c r="B27" s="35"/>
      <c r="C27" s="36" t="s">
        <v>80</v>
      </c>
      <c r="D27" s="37"/>
      <c r="E27" s="38"/>
      <c r="F27" s="35"/>
      <c r="G27" s="39"/>
    </row>
    <row r="28" ht="15" spans="1:7">
      <c r="A28" s="14"/>
      <c r="B28" s="14"/>
      <c r="C28" s="40" t="s">
        <v>94</v>
      </c>
      <c r="D28" s="13"/>
      <c r="E28" s="41"/>
      <c r="F28" s="14"/>
      <c r="G28" s="42"/>
    </row>
    <row r="29" ht="15" spans="1:7">
      <c r="A29" s="4" t="s">
        <v>19</v>
      </c>
      <c r="B29" s="16"/>
      <c r="C29" s="16"/>
      <c r="D29" s="5"/>
      <c r="E29" s="6"/>
      <c r="F29" s="17" t="s">
        <v>14</v>
      </c>
      <c r="G29" s="8">
        <v>600</v>
      </c>
    </row>
    <row r="30" ht="17.25" spans="1:7">
      <c r="A30" s="43" t="s">
        <v>20</v>
      </c>
      <c r="B30" s="106"/>
      <c r="C30" s="106"/>
      <c r="D30" s="44"/>
      <c r="E30" s="45"/>
      <c r="F30" s="70" t="s">
        <v>14</v>
      </c>
      <c r="G30" s="47">
        <f>SUM(G20:G29)</f>
        <v>202081.2</v>
      </c>
    </row>
    <row r="31" ht="16.5" spans="1:7">
      <c r="A31" s="48"/>
      <c r="B31" s="48"/>
      <c r="C31" s="48"/>
      <c r="D31" s="48"/>
      <c r="E31" s="48"/>
      <c r="F31" s="49"/>
      <c r="G31" s="50"/>
    </row>
    <row r="32" spans="1:1">
      <c r="A32" s="1" t="s">
        <v>21</v>
      </c>
    </row>
    <row r="33" spans="2:2">
      <c r="B33" s="1" t="s">
        <v>22</v>
      </c>
    </row>
    <row r="35" spans="1:1">
      <c r="A35" s="1" t="s">
        <v>23</v>
      </c>
    </row>
    <row r="36" s="2" customFormat="1" spans="2:2">
      <c r="B36" s="1" t="s">
        <v>61</v>
      </c>
    </row>
    <row r="37" s="2" customFormat="1" spans="2:2">
      <c r="B37" s="1" t="s">
        <v>62</v>
      </c>
    </row>
    <row r="38" s="2" customFormat="1" spans="2:2">
      <c r="B38" s="1" t="s">
        <v>63</v>
      </c>
    </row>
    <row r="39" s="2" customFormat="1" spans="2:2">
      <c r="B39" s="1"/>
    </row>
    <row r="40" spans="1:1">
      <c r="A40" s="1" t="s">
        <v>27</v>
      </c>
    </row>
    <row r="41" s="2" customFormat="1" spans="2:2">
      <c r="B41" s="1" t="s">
        <v>68</v>
      </c>
    </row>
    <row r="42" s="2" customFormat="1"/>
    <row r="43" spans="1:1">
      <c r="A43" s="1" t="s">
        <v>29</v>
      </c>
    </row>
    <row r="44" spans="2:2">
      <c r="B44" s="1" t="s">
        <v>30</v>
      </c>
    </row>
    <row r="46" spans="2:2">
      <c r="B46" s="1" t="s">
        <v>31</v>
      </c>
    </row>
    <row r="48" spans="2:2">
      <c r="B48" s="1" t="s">
        <v>32</v>
      </c>
    </row>
    <row r="53" spans="1:1">
      <c r="A53" s="1" t="s">
        <v>33</v>
      </c>
    </row>
    <row r="56" spans="1:1">
      <c r="A56" s="1" t="s">
        <v>34</v>
      </c>
    </row>
    <row r="57" spans="1:1">
      <c r="A57" s="1" t="s">
        <v>35</v>
      </c>
    </row>
    <row r="60" spans="1:4">
      <c r="A60" s="1" t="s">
        <v>36</v>
      </c>
      <c r="D60" s="1" t="s">
        <v>37</v>
      </c>
    </row>
    <row r="63" spans="1:4">
      <c r="A63" s="1" t="s">
        <v>38</v>
      </c>
      <c r="D63" s="1" t="s">
        <v>39</v>
      </c>
    </row>
    <row r="64" spans="1:4">
      <c r="A64" s="1" t="s">
        <v>40</v>
      </c>
      <c r="D64" s="1" t="s">
        <v>41</v>
      </c>
    </row>
    <row r="69" spans="1:5">
      <c r="A69" s="1" t="s">
        <v>422</v>
      </c>
      <c r="D69" s="1" t="s">
        <v>43</v>
      </c>
      <c r="E69" s="1" t="s">
        <v>44</v>
      </c>
    </row>
    <row r="70" spans="1:5">
      <c r="A70" s="1" t="s">
        <v>423</v>
      </c>
      <c r="E70" s="1" t="s">
        <v>46</v>
      </c>
    </row>
  </sheetData>
  <mergeCells count="21">
    <mergeCell ref="A4:B4"/>
    <mergeCell ref="A29:E29"/>
    <mergeCell ref="A30:E30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3" customWidth="1"/>
    <col min="2" max="2" width="10.2857142857143" style="23" customWidth="1"/>
    <col min="3" max="3" width="52.8571428571429" style="23" customWidth="1"/>
    <col min="4" max="4" width="12.552380952381" style="23" customWidth="1"/>
    <col min="5" max="5" width="15.5714285714286" style="23" customWidth="1"/>
    <col min="6" max="6" width="5.66666666666667" style="23" customWidth="1"/>
    <col min="7" max="7" width="17.7142857142857" style="23" customWidth="1"/>
    <col min="8" max="16384" width="9.1047619047619" style="23"/>
  </cols>
  <sheetData>
    <row r="4" spans="1:2">
      <c r="A4" s="25">
        <v>45720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112</v>
      </c>
    </row>
    <row r="8" spans="1:1">
      <c r="A8" s="23" t="s">
        <v>113</v>
      </c>
    </row>
    <row r="9" spans="1:1">
      <c r="A9" s="23" t="s">
        <v>114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115</v>
      </c>
    </row>
    <row r="18" ht="15"/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30" t="s">
        <v>12</v>
      </c>
      <c r="C20" s="31" t="s">
        <v>116</v>
      </c>
      <c r="D20" s="32">
        <v>76595</v>
      </c>
      <c r="E20" s="33">
        <f>(D20*0.76)-7000</f>
        <v>51212.2</v>
      </c>
      <c r="F20" s="30" t="s">
        <v>14</v>
      </c>
      <c r="G20" s="34">
        <f>E20*A20</f>
        <v>51212.2</v>
      </c>
    </row>
    <row r="21" spans="1:7">
      <c r="A21" s="35"/>
      <c r="B21" s="35"/>
      <c r="C21" s="36" t="s">
        <v>80</v>
      </c>
      <c r="D21" s="37"/>
      <c r="E21" s="38"/>
      <c r="F21" s="35"/>
      <c r="G21" s="39"/>
    </row>
    <row r="22" ht="15" spans="1:7">
      <c r="A22" s="14"/>
      <c r="B22" s="14"/>
      <c r="C22" s="40" t="s">
        <v>117</v>
      </c>
      <c r="D22" s="13"/>
      <c r="E22" s="41"/>
      <c r="F22" s="14"/>
      <c r="G22" s="42"/>
    </row>
    <row r="23" spans="1:7">
      <c r="A23" s="30">
        <v>1</v>
      </c>
      <c r="B23" s="30" t="s">
        <v>12</v>
      </c>
      <c r="C23" s="31" t="s">
        <v>13</v>
      </c>
      <c r="D23" s="32">
        <v>113195</v>
      </c>
      <c r="E23" s="33">
        <f>(D23*0.76)-7000</f>
        <v>79028.2</v>
      </c>
      <c r="F23" s="30" t="s">
        <v>14</v>
      </c>
      <c r="G23" s="34">
        <f>E23*A23</f>
        <v>79028.2</v>
      </c>
    </row>
    <row r="24" spans="1:7">
      <c r="A24" s="35"/>
      <c r="B24" s="35"/>
      <c r="C24" s="36" t="s">
        <v>15</v>
      </c>
      <c r="D24" s="37"/>
      <c r="E24" s="38"/>
      <c r="F24" s="35"/>
      <c r="G24" s="39"/>
    </row>
    <row r="25" ht="15" spans="1:7">
      <c r="A25" s="14"/>
      <c r="B25" s="14"/>
      <c r="C25" s="40" t="s">
        <v>16</v>
      </c>
      <c r="D25" s="13"/>
      <c r="E25" s="41"/>
      <c r="F25" s="14"/>
      <c r="G25" s="42"/>
    </row>
    <row r="26" ht="15" spans="1:7">
      <c r="A26" s="64" t="s">
        <v>19</v>
      </c>
      <c r="B26" s="65"/>
      <c r="C26" s="65"/>
      <c r="D26" s="66"/>
      <c r="E26" s="67"/>
      <c r="F26" s="113" t="s">
        <v>14</v>
      </c>
      <c r="G26" s="69">
        <v>600</v>
      </c>
    </row>
    <row r="27" ht="17.25" spans="1:7">
      <c r="A27" s="51" t="s">
        <v>20</v>
      </c>
      <c r="B27" s="52"/>
      <c r="C27" s="52"/>
      <c r="D27" s="53"/>
      <c r="E27" s="54"/>
      <c r="F27" s="55" t="s">
        <v>14</v>
      </c>
      <c r="G27" s="56">
        <f>SUM(G20:G26)</f>
        <v>130840.4</v>
      </c>
    </row>
    <row r="28" ht="16.5" spans="1:7">
      <c r="A28" s="71"/>
      <c r="B28" s="71"/>
      <c r="C28" s="71"/>
      <c r="D28" s="71"/>
      <c r="E28" s="71"/>
      <c r="F28" s="114"/>
      <c r="G28" s="115"/>
    </row>
    <row r="29" spans="1:1">
      <c r="A29" s="23" t="s">
        <v>21</v>
      </c>
    </row>
    <row r="30" spans="2:2">
      <c r="B30" s="23" t="s">
        <v>22</v>
      </c>
    </row>
    <row r="32" s="23" customFormat="1" spans="1:1">
      <c r="A32" s="23" t="s">
        <v>23</v>
      </c>
    </row>
    <row r="33" s="23" customFormat="1" spans="2:2">
      <c r="B33" s="1" t="s">
        <v>61</v>
      </c>
    </row>
    <row r="34" s="107" customFormat="1" spans="2:2">
      <c r="B34" s="1" t="s">
        <v>62</v>
      </c>
    </row>
    <row r="35" s="107" customFormat="1" spans="2:2">
      <c r="B35" s="1" t="s">
        <v>63</v>
      </c>
    </row>
    <row r="36" s="107" customFormat="1" spans="2:2">
      <c r="B36" s="18" t="s">
        <v>24</v>
      </c>
    </row>
    <row r="37" s="107" customFormat="1" spans="2:2">
      <c r="B37" s="19" t="s">
        <v>25</v>
      </c>
    </row>
    <row r="38" s="107" customFormat="1" spans="2:2">
      <c r="B38" s="19" t="s">
        <v>26</v>
      </c>
    </row>
    <row r="40" spans="1:1">
      <c r="A40" s="23" t="s">
        <v>27</v>
      </c>
    </row>
    <row r="41" s="23" customFormat="1" spans="2:2">
      <c r="B41" s="1" t="s">
        <v>68</v>
      </c>
    </row>
    <row r="42" s="107" customFormat="1" spans="2:2">
      <c r="B42" s="1" t="s">
        <v>28</v>
      </c>
    </row>
    <row r="44" spans="1:1">
      <c r="A44" s="23" t="s">
        <v>118</v>
      </c>
    </row>
    <row r="45" spans="2:2">
      <c r="B45" s="23" t="s">
        <v>30</v>
      </c>
    </row>
    <row r="47" spans="2:2">
      <c r="B47" s="23" t="s">
        <v>31</v>
      </c>
    </row>
    <row r="49" spans="2:2">
      <c r="B49" s="23" t="s">
        <v>32</v>
      </c>
    </row>
    <row r="51" spans="2:2">
      <c r="B51" s="73" t="s">
        <v>69</v>
      </c>
    </row>
    <row r="57" spans="1:1">
      <c r="A57" s="23" t="s">
        <v>33</v>
      </c>
    </row>
    <row r="60" spans="1:1">
      <c r="A60" s="23" t="s">
        <v>34</v>
      </c>
    </row>
    <row r="61" spans="1:1">
      <c r="A61" s="23" t="s">
        <v>35</v>
      </c>
    </row>
    <row r="64" spans="1:4">
      <c r="A64" s="23" t="s">
        <v>110</v>
      </c>
      <c r="D64" s="23" t="s">
        <v>37</v>
      </c>
    </row>
    <row r="67" spans="1:4">
      <c r="A67" s="23" t="s">
        <v>38</v>
      </c>
      <c r="D67" s="23" t="s">
        <v>39</v>
      </c>
    </row>
    <row r="68" spans="1:4">
      <c r="A68" s="23" t="s">
        <v>40</v>
      </c>
      <c r="D68" s="23" t="s">
        <v>41</v>
      </c>
    </row>
    <row r="73" spans="1:5">
      <c r="A73" s="1" t="s">
        <v>119</v>
      </c>
      <c r="D73" s="23" t="s">
        <v>43</v>
      </c>
      <c r="E73" s="23" t="s">
        <v>44</v>
      </c>
    </row>
    <row r="74" spans="1:5">
      <c r="A74" s="23" t="s">
        <v>45</v>
      </c>
      <c r="E74" s="23" t="s">
        <v>46</v>
      </c>
    </row>
  </sheetData>
  <mergeCells count="16">
    <mergeCell ref="A4:B4"/>
    <mergeCell ref="A5:B5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66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workbookViewId="0">
      <selection activeCell="I20" sqref="I20"/>
    </sheetView>
  </sheetViews>
  <sheetFormatPr defaultColWidth="9.1047619047619" defaultRowHeight="14.25" outlineLevelCol="7"/>
  <cols>
    <col min="1" max="1" width="6.55238095238095" style="23" customWidth="1"/>
    <col min="2" max="2" width="8.42857142857143" style="23" customWidth="1"/>
    <col min="3" max="3" width="51.5714285714286" style="23" customWidth="1"/>
    <col min="4" max="4" width="12" style="23" customWidth="1"/>
    <col min="5" max="5" width="14.4285714285714" style="23" customWidth="1"/>
    <col min="6" max="6" width="15.4285714285714" style="23" customWidth="1"/>
    <col min="7" max="7" width="5.66666666666667" style="23" customWidth="1"/>
    <col min="8" max="8" width="15.4380952380952" style="23" customWidth="1"/>
    <col min="9" max="16384" width="9.1047619047619" style="23"/>
  </cols>
  <sheetData>
    <row r="4" spans="1:2">
      <c r="A4" s="25">
        <v>45736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108" t="s">
        <v>394</v>
      </c>
      <c r="B7" s="108"/>
    </row>
    <row r="8" spans="1:1">
      <c r="A8" s="23" t="s">
        <v>395</v>
      </c>
    </row>
    <row r="9" spans="1:1">
      <c r="A9" s="23" t="s">
        <v>396</v>
      </c>
    </row>
    <row r="10" spans="1:1">
      <c r="A10" s="23" t="s">
        <v>397</v>
      </c>
    </row>
    <row r="13" spans="1:1">
      <c r="A13" s="23" t="s">
        <v>2</v>
      </c>
    </row>
    <row r="15" spans="2:2">
      <c r="B15" s="23" t="s">
        <v>3</v>
      </c>
    </row>
    <row r="16" spans="2:2">
      <c r="B16" s="23" t="s">
        <v>4</v>
      </c>
    </row>
    <row r="18" spans="1:1">
      <c r="A18" s="1" t="s">
        <v>86</v>
      </c>
    </row>
    <row r="19" ht="15" spans="3:3">
      <c r="C19" s="124"/>
    </row>
    <row r="20" ht="25.5" customHeight="1" spans="1:8">
      <c r="A20" s="109" t="s">
        <v>6</v>
      </c>
      <c r="B20" s="109" t="s">
        <v>7</v>
      </c>
      <c r="C20" s="109" t="s">
        <v>8</v>
      </c>
      <c r="D20" s="109" t="s">
        <v>9</v>
      </c>
      <c r="E20" s="109" t="s">
        <v>193</v>
      </c>
      <c r="F20" s="110" t="s">
        <v>10</v>
      </c>
      <c r="G20" s="111"/>
      <c r="H20" s="112" t="s">
        <v>11</v>
      </c>
    </row>
    <row r="21" spans="1:8">
      <c r="A21" s="30">
        <v>2</v>
      </c>
      <c r="B21" s="30" t="s">
        <v>12</v>
      </c>
      <c r="C21" s="31" t="s">
        <v>102</v>
      </c>
      <c r="D21" s="32">
        <v>49995</v>
      </c>
      <c r="E21" s="119">
        <f>D21/1.12</f>
        <v>44638.3928571429</v>
      </c>
      <c r="F21" s="92">
        <f>(E21*0.76)-4000</f>
        <v>29925.1785714286</v>
      </c>
      <c r="G21" s="88" t="s">
        <v>14</v>
      </c>
      <c r="H21" s="120">
        <f>F21*A21</f>
        <v>59850.3571428571</v>
      </c>
    </row>
    <row r="22" spans="1:8">
      <c r="A22" s="35"/>
      <c r="B22" s="35"/>
      <c r="C22" s="36" t="s">
        <v>103</v>
      </c>
      <c r="D22" s="37"/>
      <c r="E22" s="121"/>
      <c r="F22" s="98"/>
      <c r="G22" s="94"/>
      <c r="H22" s="122"/>
    </row>
    <row r="23" ht="15" spans="1:8">
      <c r="A23" s="14"/>
      <c r="B23" s="14"/>
      <c r="C23" s="40" t="s">
        <v>104</v>
      </c>
      <c r="D23" s="13"/>
      <c r="E23" s="61"/>
      <c r="F23" s="103"/>
      <c r="G23" s="62"/>
      <c r="H23" s="123"/>
    </row>
    <row r="24" ht="17.25" spans="1:8">
      <c r="A24" s="51" t="s">
        <v>20</v>
      </c>
      <c r="B24" s="52"/>
      <c r="C24" s="52"/>
      <c r="D24" s="53"/>
      <c r="E24" s="53"/>
      <c r="F24" s="54"/>
      <c r="G24" s="55" t="s">
        <v>14</v>
      </c>
      <c r="H24" s="63">
        <f>H21</f>
        <v>59850.3571428571</v>
      </c>
    </row>
    <row r="25" ht="15" spans="1:8">
      <c r="A25" s="64" t="s">
        <v>90</v>
      </c>
      <c r="B25" s="65"/>
      <c r="C25" s="65"/>
      <c r="D25" s="66"/>
      <c r="E25" s="66"/>
      <c r="F25" s="67"/>
      <c r="G25" s="68" t="s">
        <v>14</v>
      </c>
      <c r="H25" s="63">
        <v>28790</v>
      </c>
    </row>
    <row r="26" ht="15" spans="1:8">
      <c r="A26" s="64" t="s">
        <v>19</v>
      </c>
      <c r="B26" s="65"/>
      <c r="C26" s="65"/>
      <c r="D26" s="66"/>
      <c r="E26" s="66"/>
      <c r="F26" s="67"/>
      <c r="G26" s="68" t="s">
        <v>14</v>
      </c>
      <c r="H26" s="69">
        <v>600</v>
      </c>
    </row>
    <row r="27" ht="17.25" spans="1:8">
      <c r="A27" s="51" t="s">
        <v>91</v>
      </c>
      <c r="B27" s="52"/>
      <c r="C27" s="52"/>
      <c r="D27" s="53"/>
      <c r="E27" s="53"/>
      <c r="F27" s="54"/>
      <c r="G27" s="55" t="s">
        <v>14</v>
      </c>
      <c r="H27" s="56">
        <f>SUM(H24:H26)</f>
        <v>89240.3571428571</v>
      </c>
    </row>
    <row r="28" ht="16.5" spans="1:8">
      <c r="A28" s="71"/>
      <c r="B28" s="71"/>
      <c r="C28" s="71"/>
      <c r="D28" s="71"/>
      <c r="E28" s="71"/>
      <c r="F28" s="71"/>
      <c r="G28" s="114"/>
      <c r="H28" s="115"/>
    </row>
    <row r="29" spans="1:1">
      <c r="A29" s="23" t="s">
        <v>21</v>
      </c>
    </row>
    <row r="30" spans="2:2">
      <c r="B30" s="23" t="s">
        <v>22</v>
      </c>
    </row>
    <row r="32" spans="1:1">
      <c r="A32" s="23" t="s">
        <v>27</v>
      </c>
    </row>
    <row r="33" s="23" customFormat="1" spans="2:2">
      <c r="B33" s="1" t="s">
        <v>68</v>
      </c>
    </row>
    <row r="34" s="107" customFormat="1"/>
    <row r="35" spans="1:1">
      <c r="A35" s="23" t="s">
        <v>118</v>
      </c>
    </row>
    <row r="36" spans="2:2">
      <c r="B36" s="23" t="s">
        <v>30</v>
      </c>
    </row>
    <row r="38" spans="2:2">
      <c r="B38" s="23" t="s">
        <v>31</v>
      </c>
    </row>
    <row r="40" spans="2:2">
      <c r="B40" s="23" t="s">
        <v>32</v>
      </c>
    </row>
    <row r="42" spans="2:2">
      <c r="B42" s="129" t="s">
        <v>424</v>
      </c>
    </row>
    <row r="43" spans="2:2">
      <c r="B43" s="129"/>
    </row>
    <row r="44" spans="2:2">
      <c r="B44" s="129"/>
    </row>
    <row r="45" spans="2:2">
      <c r="B45" s="129"/>
    </row>
    <row r="46" spans="2:2">
      <c r="B46" s="124"/>
    </row>
    <row r="48" spans="1:1">
      <c r="A48" s="23" t="s">
        <v>33</v>
      </c>
    </row>
    <row r="51" spans="1:1">
      <c r="A51" s="23" t="s">
        <v>34</v>
      </c>
    </row>
    <row r="52" spans="1:1">
      <c r="A52" s="23" t="s">
        <v>35</v>
      </c>
    </row>
    <row r="54" spans="1:4">
      <c r="A54" s="23" t="s">
        <v>36</v>
      </c>
      <c r="D54" s="23" t="s">
        <v>37</v>
      </c>
    </row>
    <row r="57" spans="1:4">
      <c r="A57" s="23" t="s">
        <v>38</v>
      </c>
      <c r="D57" s="23" t="s">
        <v>39</v>
      </c>
    </row>
    <row r="58" spans="1:4">
      <c r="A58" s="23" t="s">
        <v>40</v>
      </c>
      <c r="D58" s="23" t="s">
        <v>41</v>
      </c>
    </row>
    <row r="64" spans="1:6">
      <c r="A64" s="1" t="s">
        <v>398</v>
      </c>
      <c r="D64" s="23" t="s">
        <v>43</v>
      </c>
      <c r="F64" s="23" t="s">
        <v>44</v>
      </c>
    </row>
    <row r="65" spans="1:6">
      <c r="A65" s="23" t="s">
        <v>71</v>
      </c>
      <c r="F65" s="23" t="s">
        <v>46</v>
      </c>
    </row>
  </sheetData>
  <mergeCells count="12">
    <mergeCell ref="A4:B4"/>
    <mergeCell ref="A24:F24"/>
    <mergeCell ref="A25:F25"/>
    <mergeCell ref="A26:F26"/>
    <mergeCell ref="A27:F27"/>
    <mergeCell ref="A21:A23"/>
    <mergeCell ref="B21:B23"/>
    <mergeCell ref="D21:D23"/>
    <mergeCell ref="E21:E23"/>
    <mergeCell ref="F21:F23"/>
    <mergeCell ref="G21:G23"/>
    <mergeCell ref="H21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topLeftCell="A16"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1.1428571428571" style="1" customWidth="1"/>
    <col min="8" max="16384" width="9.1047619047619" style="1"/>
  </cols>
  <sheetData>
    <row r="3" ht="15" customHeight="1"/>
    <row r="4" spans="1:2">
      <c r="A4" s="25">
        <v>45736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340</v>
      </c>
      <c r="B7" s="25"/>
    </row>
    <row r="8" spans="1:2">
      <c r="A8" s="25" t="s">
        <v>341</v>
      </c>
      <c r="B8" s="25"/>
    </row>
    <row r="9" spans="1:1">
      <c r="A9" s="25" t="s">
        <v>342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7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spans="1:7">
      <c r="A21" s="35"/>
      <c r="B21" s="35"/>
      <c r="C21" s="36" t="s">
        <v>15</v>
      </c>
      <c r="D21" s="37"/>
      <c r="E21" s="38"/>
      <c r="F21" s="35"/>
      <c r="G21" s="39"/>
    </row>
    <row r="22" ht="15" spans="1:7">
      <c r="A22" s="14"/>
      <c r="B22" s="14"/>
      <c r="C22" s="40" t="s">
        <v>18</v>
      </c>
      <c r="D22" s="13"/>
      <c r="E22" s="41"/>
      <c r="F22" s="14"/>
      <c r="G22" s="42"/>
    </row>
    <row r="23" s="2" customFormat="1" ht="15" spans="1:7">
      <c r="A23" s="4" t="s">
        <v>425</v>
      </c>
      <c r="B23" s="16"/>
      <c r="C23" s="16"/>
      <c r="D23" s="5"/>
      <c r="E23" s="6"/>
      <c r="F23" s="17" t="s">
        <v>14</v>
      </c>
      <c r="G23" s="8">
        <v>-60286.1</v>
      </c>
    </row>
    <row r="24" s="23" customFormat="1" ht="17.25" spans="1:7">
      <c r="A24" s="43" t="s">
        <v>20</v>
      </c>
      <c r="B24" s="44"/>
      <c r="C24" s="44"/>
      <c r="D24" s="44"/>
      <c r="E24" s="45"/>
      <c r="F24" s="46" t="s">
        <v>14</v>
      </c>
      <c r="G24" s="47">
        <f>SUM(G20:G23)</f>
        <v>65870.1</v>
      </c>
    </row>
    <row r="25" s="107" customFormat="1" ht="16.5" spans="1:7">
      <c r="A25" s="48"/>
      <c r="B25" s="48"/>
      <c r="C25" s="48"/>
      <c r="D25" s="48"/>
      <c r="E25" s="48"/>
      <c r="F25" s="87"/>
      <c r="G25" s="50"/>
    </row>
    <row r="26" s="107" customFormat="1" spans="1:7">
      <c r="A26" s="1" t="s">
        <v>21</v>
      </c>
      <c r="B26" s="1"/>
      <c r="C26" s="1"/>
      <c r="D26" s="1"/>
      <c r="E26" s="1"/>
      <c r="F26" s="1"/>
      <c r="G26" s="1"/>
    </row>
    <row r="27" spans="2:2">
      <c r="B27" s="1" t="s">
        <v>22</v>
      </c>
    </row>
    <row r="29" spans="1:1">
      <c r="A29" s="1" t="s">
        <v>23</v>
      </c>
    </row>
    <row r="30" spans="2:2">
      <c r="B30" s="18" t="s">
        <v>24</v>
      </c>
    </row>
    <row r="31" spans="2:2">
      <c r="B31" s="19" t="s">
        <v>25</v>
      </c>
    </row>
    <row r="32" spans="2:2">
      <c r="B32" s="19" t="s">
        <v>26</v>
      </c>
    </row>
    <row r="33" spans="2:2">
      <c r="B33" s="19"/>
    </row>
    <row r="34" spans="1:1">
      <c r="A34" s="1" t="s">
        <v>27</v>
      </c>
    </row>
    <row r="35" customFormat="1" ht="15" spans="1:2">
      <c r="A35" s="2"/>
      <c r="B35" s="1" t="s">
        <v>28</v>
      </c>
    </row>
    <row r="36" s="2" customFormat="1"/>
    <row r="37" spans="1:1">
      <c r="A37" s="1" t="s">
        <v>29</v>
      </c>
    </row>
    <row r="38" spans="2:2">
      <c r="B38" s="1" t="s">
        <v>30</v>
      </c>
    </row>
    <row r="40" spans="2:2">
      <c r="B40" s="1" t="s">
        <v>31</v>
      </c>
    </row>
    <row r="42" spans="2:2">
      <c r="B42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426</v>
      </c>
      <c r="D64" s="1" t="s">
        <v>43</v>
      </c>
      <c r="E64" s="1" t="s">
        <v>44</v>
      </c>
    </row>
    <row r="65" spans="1:5">
      <c r="A65" s="1" t="s">
        <v>344</v>
      </c>
      <c r="E65" s="1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zoomScaleSheetLayoutView="60" topLeftCell="A31" workbookViewId="0">
      <selection activeCell="A80" sqref="A80"/>
    </sheetView>
  </sheetViews>
  <sheetFormatPr defaultColWidth="9.1047619047619" defaultRowHeight="14.25" outlineLevelCol="6"/>
  <cols>
    <col min="1" max="1" width="9" style="23" customWidth="1"/>
    <col min="2" max="2" width="11.2857142857143" style="23" customWidth="1"/>
    <col min="3" max="3" width="55" style="23" customWidth="1"/>
    <col min="4" max="4" width="12.2857142857143" style="23" customWidth="1"/>
    <col min="5" max="5" width="16" style="23" customWidth="1"/>
    <col min="6" max="6" width="6.85714285714286" style="23" customWidth="1"/>
    <col min="7" max="7" width="17.5714285714286" style="23" customWidth="1"/>
    <col min="8" max="16384" width="9.1047619047619" style="23"/>
  </cols>
  <sheetData>
    <row r="3" ht="15" customHeight="1"/>
    <row r="4" spans="1:2">
      <c r="A4" s="25">
        <v>45736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23" t="s">
        <v>427</v>
      </c>
      <c r="B7" s="108"/>
    </row>
    <row r="8" spans="1:1">
      <c r="A8" s="23" t="s">
        <v>428</v>
      </c>
    </row>
    <row r="9" spans="1:1">
      <c r="A9" s="23" t="s">
        <v>429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8" spans="1:1">
      <c r="A18" s="23" t="s">
        <v>5</v>
      </c>
    </row>
    <row r="19" s="107" customFormat="1" ht="15" spans="1:7">
      <c r="A19" s="23"/>
      <c r="B19" s="23"/>
      <c r="C19" s="124" t="s">
        <v>101</v>
      </c>
      <c r="D19" s="23"/>
      <c r="E19" s="23"/>
      <c r="F19" s="23"/>
      <c r="G19" s="23"/>
    </row>
    <row r="20" s="107" customFormat="1" ht="25.5" customHeight="1" spans="1:7">
      <c r="A20" s="109" t="s">
        <v>6</v>
      </c>
      <c r="B20" s="109" t="s">
        <v>7</v>
      </c>
      <c r="C20" s="109" t="s">
        <v>8</v>
      </c>
      <c r="D20" s="109" t="s">
        <v>9</v>
      </c>
      <c r="E20" s="110" t="s">
        <v>10</v>
      </c>
      <c r="F20" s="111"/>
      <c r="G20" s="112" t="s">
        <v>11</v>
      </c>
    </row>
    <row r="21" s="107" customFormat="1" spans="1:7">
      <c r="A21" s="30">
        <v>1</v>
      </c>
      <c r="B21" s="30" t="s">
        <v>12</v>
      </c>
      <c r="C21" s="31" t="s">
        <v>88</v>
      </c>
      <c r="D21" s="32">
        <v>29995</v>
      </c>
      <c r="E21" s="33">
        <f>(D21*0.76)-4000</f>
        <v>18796.2</v>
      </c>
      <c r="F21" s="30" t="s">
        <v>14</v>
      </c>
      <c r="G21" s="34">
        <f>E21*A21</f>
        <v>18796.2</v>
      </c>
    </row>
    <row r="22" s="107" customFormat="1" spans="1:7">
      <c r="A22" s="35"/>
      <c r="B22" s="35"/>
      <c r="C22" s="36" t="s">
        <v>59</v>
      </c>
      <c r="D22" s="37"/>
      <c r="E22" s="38"/>
      <c r="F22" s="35"/>
      <c r="G22" s="39"/>
    </row>
    <row r="23" s="107" customFormat="1" ht="15" spans="1:7">
      <c r="A23" s="14"/>
      <c r="B23" s="14"/>
      <c r="C23" s="40" t="s">
        <v>89</v>
      </c>
      <c r="D23" s="13"/>
      <c r="E23" s="41"/>
      <c r="F23" s="14"/>
      <c r="G23" s="42"/>
    </row>
    <row r="24" s="107" customFormat="1" ht="15" spans="1:7">
      <c r="A24" s="64" t="s">
        <v>19</v>
      </c>
      <c r="B24" s="65"/>
      <c r="C24" s="65"/>
      <c r="D24" s="66"/>
      <c r="E24" s="67"/>
      <c r="F24" s="68" t="s">
        <v>14</v>
      </c>
      <c r="G24" s="69">
        <v>600</v>
      </c>
    </row>
    <row r="25" s="23" customFormat="1" ht="17.25" spans="1:7">
      <c r="A25" s="51" t="s">
        <v>20</v>
      </c>
      <c r="B25" s="52"/>
      <c r="C25" s="52"/>
      <c r="D25" s="53"/>
      <c r="E25" s="54"/>
      <c r="F25" s="55" t="s">
        <v>14</v>
      </c>
      <c r="G25" s="56">
        <f>SUM(G21:G24)</f>
        <v>19396.2</v>
      </c>
    </row>
    <row r="26" s="107" customFormat="1" ht="16.5" spans="1:7">
      <c r="A26" s="71"/>
      <c r="B26" s="71"/>
      <c r="C26" s="71"/>
      <c r="D26" s="71"/>
      <c r="E26" s="71"/>
      <c r="F26" s="114"/>
      <c r="G26" s="115"/>
    </row>
    <row r="27" s="107" customFormat="1" ht="15" spans="1:7">
      <c r="A27" s="23"/>
      <c r="B27" s="23"/>
      <c r="C27" s="124" t="s">
        <v>105</v>
      </c>
      <c r="D27" s="23"/>
      <c r="E27" s="23"/>
      <c r="F27" s="23"/>
      <c r="G27" s="23"/>
    </row>
    <row r="28" s="107" customFormat="1" ht="25.5" customHeight="1" spans="1:7">
      <c r="A28" s="109" t="s">
        <v>6</v>
      </c>
      <c r="B28" s="109" t="s">
        <v>7</v>
      </c>
      <c r="C28" s="109" t="s">
        <v>8</v>
      </c>
      <c r="D28" s="109" t="s">
        <v>9</v>
      </c>
      <c r="E28" s="110" t="s">
        <v>10</v>
      </c>
      <c r="F28" s="111"/>
      <c r="G28" s="112" t="s">
        <v>11</v>
      </c>
    </row>
    <row r="29" s="107" customFormat="1" spans="1:7">
      <c r="A29" s="30">
        <v>1</v>
      </c>
      <c r="B29" s="30" t="s">
        <v>12</v>
      </c>
      <c r="C29" s="31" t="s">
        <v>93</v>
      </c>
      <c r="D29" s="32">
        <v>42595</v>
      </c>
      <c r="E29" s="33">
        <f>(D29*0.76)-7000</f>
        <v>25372.2</v>
      </c>
      <c r="F29" s="30" t="s">
        <v>14</v>
      </c>
      <c r="G29" s="34">
        <f>E29*A29</f>
        <v>25372.2</v>
      </c>
    </row>
    <row r="30" s="107" customFormat="1" spans="1:7">
      <c r="A30" s="35"/>
      <c r="B30" s="35"/>
      <c r="C30" s="36" t="s">
        <v>80</v>
      </c>
      <c r="D30" s="37"/>
      <c r="E30" s="38"/>
      <c r="F30" s="35"/>
      <c r="G30" s="39"/>
    </row>
    <row r="31" s="107" customFormat="1" ht="15" spans="1:7">
      <c r="A31" s="14"/>
      <c r="B31" s="14"/>
      <c r="C31" s="40" t="s">
        <v>94</v>
      </c>
      <c r="D31" s="13"/>
      <c r="E31" s="41"/>
      <c r="F31" s="14"/>
      <c r="G31" s="42"/>
    </row>
    <row r="32" s="107" customFormat="1" ht="15" spans="1:7">
      <c r="A32" s="64" t="s">
        <v>19</v>
      </c>
      <c r="B32" s="65"/>
      <c r="C32" s="65"/>
      <c r="D32" s="66"/>
      <c r="E32" s="67"/>
      <c r="F32" s="68" t="s">
        <v>14</v>
      </c>
      <c r="G32" s="69">
        <v>600</v>
      </c>
    </row>
    <row r="33" s="23" customFormat="1" ht="17.25" spans="1:7">
      <c r="A33" s="51" t="s">
        <v>20</v>
      </c>
      <c r="B33" s="52"/>
      <c r="C33" s="52"/>
      <c r="D33" s="53"/>
      <c r="E33" s="54"/>
      <c r="F33" s="55" t="s">
        <v>14</v>
      </c>
      <c r="G33" s="56">
        <f>SUM(G29:G32)</f>
        <v>25972.2</v>
      </c>
    </row>
    <row r="34" s="107" customFormat="1" ht="16.5" spans="1:7">
      <c r="A34" s="71"/>
      <c r="B34" s="71"/>
      <c r="C34" s="71"/>
      <c r="D34" s="71"/>
      <c r="E34" s="71"/>
      <c r="F34" s="114"/>
      <c r="G34" s="115"/>
    </row>
    <row r="35" spans="1:1">
      <c r="A35" s="23" t="s">
        <v>21</v>
      </c>
    </row>
    <row r="36" spans="2:2">
      <c r="B36" s="23" t="s">
        <v>22</v>
      </c>
    </row>
    <row r="38" spans="1:1">
      <c r="A38" s="1" t="s">
        <v>23</v>
      </c>
    </row>
    <row r="39" spans="2:2">
      <c r="B39" s="1" t="s">
        <v>61</v>
      </c>
    </row>
    <row r="40" spans="2:2">
      <c r="B40" s="1" t="s">
        <v>62</v>
      </c>
    </row>
    <row r="41" spans="2:2">
      <c r="B41" s="1" t="s">
        <v>63</v>
      </c>
    </row>
    <row r="43" spans="1:1">
      <c r="A43" s="23" t="s">
        <v>27</v>
      </c>
    </row>
    <row r="44" s="23" customFormat="1" spans="2:2">
      <c r="B44" s="23" t="s">
        <v>68</v>
      </c>
    </row>
    <row r="45" s="107" customFormat="1" spans="2:2">
      <c r="B45" s="23"/>
    </row>
    <row r="46" spans="1:1">
      <c r="A46" s="23" t="s">
        <v>29</v>
      </c>
    </row>
    <row r="47" spans="2:2">
      <c r="B47" s="23" t="s">
        <v>30</v>
      </c>
    </row>
    <row r="48" s="107" customFormat="1" spans="2:2">
      <c r="B48" s="128"/>
    </row>
    <row r="49" spans="2:2">
      <c r="B49" s="23" t="s">
        <v>31</v>
      </c>
    </row>
    <row r="51" spans="2:2">
      <c r="B51" s="23" t="s">
        <v>32</v>
      </c>
    </row>
    <row r="53" spans="2:2">
      <c r="B53" s="73" t="s">
        <v>69</v>
      </c>
    </row>
    <row r="60" spans="1:1">
      <c r="A60" s="23" t="s">
        <v>33</v>
      </c>
    </row>
    <row r="63" spans="1:1">
      <c r="A63" s="23" t="s">
        <v>34</v>
      </c>
    </row>
    <row r="64" spans="1:1">
      <c r="A64" s="23" t="s">
        <v>35</v>
      </c>
    </row>
    <row r="67" spans="1:4">
      <c r="A67" s="23" t="s">
        <v>36</v>
      </c>
      <c r="D67" s="23" t="s">
        <v>37</v>
      </c>
    </row>
    <row r="70" spans="1:4">
      <c r="A70" s="23" t="s">
        <v>38</v>
      </c>
      <c r="D70" s="23" t="s">
        <v>39</v>
      </c>
    </row>
    <row r="71" spans="1:4">
      <c r="A71" s="23" t="s">
        <v>40</v>
      </c>
      <c r="D71" s="23" t="s">
        <v>41</v>
      </c>
    </row>
    <row r="80" spans="1:5">
      <c r="A80" s="1" t="s">
        <v>430</v>
      </c>
      <c r="D80" s="23" t="s">
        <v>43</v>
      </c>
      <c r="E80" s="23" t="s">
        <v>44</v>
      </c>
    </row>
    <row r="81" spans="1:5">
      <c r="A81" s="23" t="s">
        <v>98</v>
      </c>
      <c r="E81" s="23" t="s">
        <v>46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786805555555556" bottom="0.236111111111111" header="0.5" footer="0.629861111111111"/>
  <pageSetup paperSize="1" scale="60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workbookViewId="0">
      <selection activeCell="D12" sqref="D12"/>
    </sheetView>
  </sheetViews>
  <sheetFormatPr defaultColWidth="9.1047619047619" defaultRowHeight="14.25" outlineLevelCol="7"/>
  <cols>
    <col min="1" max="1" width="6.55238095238095" style="23" customWidth="1"/>
    <col min="2" max="2" width="10.7142857142857" style="23" customWidth="1"/>
    <col min="3" max="3" width="50.5714285714286" style="23" customWidth="1"/>
    <col min="4" max="5" width="12.552380952381" style="23" customWidth="1"/>
    <col min="6" max="6" width="16.1047619047619" style="23" customWidth="1"/>
    <col min="7" max="7" width="5.66666666666667" style="23" customWidth="1"/>
    <col min="8" max="8" width="17.8571428571429" style="23" customWidth="1"/>
    <col min="9" max="16384" width="9.1047619047619" style="23"/>
  </cols>
  <sheetData>
    <row r="4" spans="1:2">
      <c r="A4" s="25">
        <v>45736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431</v>
      </c>
    </row>
    <row r="8" spans="1:1">
      <c r="A8" s="23" t="s">
        <v>432</v>
      </c>
    </row>
    <row r="9" spans="1:1">
      <c r="A9" s="23" t="s">
        <v>433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8" spans="1:1">
      <c r="A18" s="23" t="s">
        <v>5</v>
      </c>
    </row>
    <row r="19" ht="15"/>
    <row r="20" ht="25.5" customHeight="1" spans="1:8">
      <c r="A20" s="109" t="s">
        <v>6</v>
      </c>
      <c r="B20" s="109" t="s">
        <v>7</v>
      </c>
      <c r="C20" s="109" t="s">
        <v>8</v>
      </c>
      <c r="D20" s="109" t="s">
        <v>9</v>
      </c>
      <c r="E20" s="109" t="s">
        <v>275</v>
      </c>
      <c r="F20" s="110" t="s">
        <v>10</v>
      </c>
      <c r="G20" s="111"/>
      <c r="H20" s="112" t="s">
        <v>11</v>
      </c>
    </row>
    <row r="21" spans="1:8">
      <c r="A21" s="30">
        <v>1</v>
      </c>
      <c r="B21" s="75" t="s">
        <v>12</v>
      </c>
      <c r="C21" s="76" t="s">
        <v>268</v>
      </c>
      <c r="D21" s="77">
        <v>32995</v>
      </c>
      <c r="E21" s="92">
        <f>D21/1.12</f>
        <v>29459.8214285714</v>
      </c>
      <c r="F21" s="92">
        <f>(E21*0.76)-1300</f>
        <v>21089.4642857143</v>
      </c>
      <c r="G21" s="88" t="s">
        <v>14</v>
      </c>
      <c r="H21" s="93">
        <f>F21*A21</f>
        <v>21089.4642857143</v>
      </c>
    </row>
    <row r="22" spans="1:8">
      <c r="A22" s="35"/>
      <c r="B22" s="79"/>
      <c r="C22" s="80" t="s">
        <v>122</v>
      </c>
      <c r="D22" s="81"/>
      <c r="E22" s="98"/>
      <c r="F22" s="98"/>
      <c r="G22" s="94"/>
      <c r="H22" s="99"/>
    </row>
    <row r="23" spans="1:8">
      <c r="A23" s="35"/>
      <c r="B23" s="79"/>
      <c r="C23" s="80" t="s">
        <v>269</v>
      </c>
      <c r="D23" s="81"/>
      <c r="E23" s="98"/>
      <c r="F23" s="98"/>
      <c r="G23" s="94"/>
      <c r="H23" s="99"/>
    </row>
    <row r="24" ht="15" spans="1:8">
      <c r="A24" s="14"/>
      <c r="B24" s="83"/>
      <c r="C24" s="84" t="s">
        <v>270</v>
      </c>
      <c r="D24" s="85"/>
      <c r="E24" s="103"/>
      <c r="F24" s="103"/>
      <c r="G24" s="62"/>
      <c r="H24" s="104"/>
    </row>
    <row r="25" ht="15" spans="1:8">
      <c r="A25" s="64" t="s">
        <v>19</v>
      </c>
      <c r="B25" s="65"/>
      <c r="C25" s="65"/>
      <c r="D25" s="66"/>
      <c r="E25" s="66"/>
      <c r="F25" s="67"/>
      <c r="G25" s="113" t="s">
        <v>14</v>
      </c>
      <c r="H25" s="69">
        <v>1000</v>
      </c>
    </row>
    <row r="26" ht="17.25" spans="1:8">
      <c r="A26" s="51" t="s">
        <v>20</v>
      </c>
      <c r="B26" s="52"/>
      <c r="C26" s="52"/>
      <c r="D26" s="53"/>
      <c r="E26" s="53"/>
      <c r="F26" s="54"/>
      <c r="G26" s="55" t="s">
        <v>14</v>
      </c>
      <c r="H26" s="56">
        <f>SUM(H21:H25)</f>
        <v>22089.4642857143</v>
      </c>
    </row>
    <row r="27" ht="16.5" spans="1:8">
      <c r="A27" s="71"/>
      <c r="B27" s="71"/>
      <c r="C27" s="71"/>
      <c r="D27" s="71"/>
      <c r="E27" s="71"/>
      <c r="F27" s="71"/>
      <c r="G27" s="114"/>
      <c r="H27" s="115"/>
    </row>
    <row r="28" spans="1:1">
      <c r="A28" s="23" t="s">
        <v>21</v>
      </c>
    </row>
    <row r="29" spans="2:2">
      <c r="B29" s="23" t="s">
        <v>22</v>
      </c>
    </row>
    <row r="31" s="23" customFormat="1" spans="1:1">
      <c r="A31" s="23" t="s">
        <v>23</v>
      </c>
    </row>
    <row r="32" s="23" customFormat="1" spans="2:2">
      <c r="B32" s="23" t="s">
        <v>126</v>
      </c>
    </row>
    <row r="33" s="107" customFormat="1" spans="2:2">
      <c r="B33" s="23"/>
    </row>
    <row r="34" spans="1:1">
      <c r="A34" s="23" t="s">
        <v>27</v>
      </c>
    </row>
    <row r="35" s="23" customFormat="1" spans="2:2">
      <c r="B35" s="23" t="s">
        <v>127</v>
      </c>
    </row>
    <row r="36" s="107" customFormat="1" spans="2:2">
      <c r="B36" s="23"/>
    </row>
    <row r="38" spans="1:1">
      <c r="A38" s="23" t="s">
        <v>29</v>
      </c>
    </row>
    <row r="40" spans="2:2">
      <c r="B40" s="23" t="s">
        <v>31</v>
      </c>
    </row>
    <row r="42" spans="2:2">
      <c r="B42" s="23" t="s">
        <v>32</v>
      </c>
    </row>
    <row r="46" spans="1:1">
      <c r="A46" s="23" t="s">
        <v>33</v>
      </c>
    </row>
    <row r="49" spans="1:1">
      <c r="A49" s="23" t="s">
        <v>34</v>
      </c>
    </row>
    <row r="50" spans="1:1">
      <c r="A50" s="23" t="s">
        <v>35</v>
      </c>
    </row>
    <row r="54" spans="1:4">
      <c r="A54" s="23" t="s">
        <v>110</v>
      </c>
      <c r="D54" s="23" t="s">
        <v>37</v>
      </c>
    </row>
    <row r="57" spans="1:4">
      <c r="A57" s="23" t="s">
        <v>38</v>
      </c>
      <c r="D57" s="23" t="s">
        <v>39</v>
      </c>
    </row>
    <row r="58" spans="1:4">
      <c r="A58" s="23" t="s">
        <v>40</v>
      </c>
      <c r="D58" s="23" t="s">
        <v>41</v>
      </c>
    </row>
    <row r="64" spans="1:6">
      <c r="A64" s="1" t="s">
        <v>434</v>
      </c>
      <c r="D64" s="23" t="s">
        <v>43</v>
      </c>
      <c r="F64" s="23" t="s">
        <v>44</v>
      </c>
    </row>
    <row r="65" spans="1:6">
      <c r="A65" s="23" t="s">
        <v>435</v>
      </c>
      <c r="F65" s="23" t="s">
        <v>46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5"/>
  <sheetViews>
    <sheetView zoomScaleSheetLayoutView="60" workbookViewId="0">
      <selection activeCell="C13" sqref="C13"/>
    </sheetView>
  </sheetViews>
  <sheetFormatPr defaultColWidth="9.1047619047619" defaultRowHeight="14.25" outlineLevelCol="6"/>
  <cols>
    <col min="1" max="1" width="9" style="23" customWidth="1"/>
    <col min="2" max="2" width="11.2857142857143" style="23" customWidth="1"/>
    <col min="3" max="3" width="55" style="23" customWidth="1"/>
    <col min="4" max="4" width="12.2857142857143" style="23" customWidth="1"/>
    <col min="5" max="5" width="16" style="23" customWidth="1"/>
    <col min="6" max="6" width="6.85714285714286" style="23" customWidth="1"/>
    <col min="7" max="7" width="17.5714285714286" style="23" customWidth="1"/>
    <col min="8" max="16384" width="9.1047619047619" style="23"/>
  </cols>
  <sheetData>
    <row r="3" ht="15" customHeight="1"/>
    <row r="4" spans="1:2">
      <c r="A4" s="25">
        <v>45737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23" t="s">
        <v>436</v>
      </c>
      <c r="B7" s="108"/>
    </row>
    <row r="8" spans="1:2">
      <c r="A8" s="23" t="s">
        <v>437</v>
      </c>
      <c r="B8" s="108"/>
    </row>
    <row r="9" spans="1:1">
      <c r="A9" s="23" t="s">
        <v>438</v>
      </c>
    </row>
    <row r="10" spans="1:1">
      <c r="A10" s="23" t="s">
        <v>439</v>
      </c>
    </row>
    <row r="13" spans="1:1">
      <c r="A13" s="23" t="s">
        <v>2</v>
      </c>
    </row>
    <row r="15" spans="2:2">
      <c r="B15" s="23" t="s">
        <v>3</v>
      </c>
    </row>
    <row r="16" spans="2:2">
      <c r="B16" s="23" t="s">
        <v>4</v>
      </c>
    </row>
    <row r="19" spans="1:1">
      <c r="A19" s="23" t="s">
        <v>5</v>
      </c>
    </row>
    <row r="20" s="107" customFormat="1" ht="15" spans="1:7">
      <c r="A20" s="23"/>
      <c r="B20" s="23"/>
      <c r="C20" s="124"/>
      <c r="D20" s="23"/>
      <c r="E20" s="23"/>
      <c r="F20" s="23"/>
      <c r="G20" s="23"/>
    </row>
    <row r="21" s="107" customFormat="1" ht="25.5" customHeight="1" spans="1:7">
      <c r="A21" s="109" t="s">
        <v>6</v>
      </c>
      <c r="B21" s="109" t="s">
        <v>7</v>
      </c>
      <c r="C21" s="109" t="s">
        <v>8</v>
      </c>
      <c r="D21" s="109" t="s">
        <v>9</v>
      </c>
      <c r="E21" s="110" t="s">
        <v>10</v>
      </c>
      <c r="F21" s="111"/>
      <c r="G21" s="112" t="s">
        <v>11</v>
      </c>
    </row>
    <row r="22" s="107" customFormat="1" spans="1:7">
      <c r="A22" s="30">
        <v>1</v>
      </c>
      <c r="B22" s="30" t="s">
        <v>12</v>
      </c>
      <c r="C22" s="31" t="s">
        <v>116</v>
      </c>
      <c r="D22" s="32">
        <v>76595</v>
      </c>
      <c r="E22" s="33">
        <f>(D22*0.76)-7000</f>
        <v>51212.2</v>
      </c>
      <c r="F22" s="30" t="s">
        <v>14</v>
      </c>
      <c r="G22" s="34">
        <f>E22*A22</f>
        <v>51212.2</v>
      </c>
    </row>
    <row r="23" s="107" customFormat="1" spans="1:7">
      <c r="A23" s="35"/>
      <c r="B23" s="35"/>
      <c r="C23" s="36" t="s">
        <v>80</v>
      </c>
      <c r="D23" s="37"/>
      <c r="E23" s="38"/>
      <c r="F23" s="35"/>
      <c r="G23" s="39"/>
    </row>
    <row r="24" s="107" customFormat="1" ht="15" spans="1:7">
      <c r="A24" s="14"/>
      <c r="B24" s="14"/>
      <c r="C24" s="40" t="s">
        <v>117</v>
      </c>
      <c r="D24" s="13"/>
      <c r="E24" s="41"/>
      <c r="F24" s="14"/>
      <c r="G24" s="42"/>
    </row>
    <row r="25" s="107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20</v>
      </c>
      <c r="B26" s="52"/>
      <c r="C26" s="52"/>
      <c r="D26" s="53"/>
      <c r="E26" s="54"/>
      <c r="F26" s="55" t="s">
        <v>14</v>
      </c>
      <c r="G26" s="56">
        <f>SUM(G22:G25)</f>
        <v>51812.2</v>
      </c>
    </row>
    <row r="27" s="107" customFormat="1" ht="16.5" spans="1:7">
      <c r="A27" s="71"/>
      <c r="B27" s="71"/>
      <c r="C27" s="71"/>
      <c r="D27" s="71"/>
      <c r="E27" s="71"/>
      <c r="F27" s="114"/>
      <c r="G27" s="115"/>
    </row>
    <row r="28" spans="1:1">
      <c r="A28" s="23" t="s">
        <v>21</v>
      </c>
    </row>
    <row r="29" spans="2:2">
      <c r="B29" s="23" t="s">
        <v>22</v>
      </c>
    </row>
    <row r="31" spans="1:1">
      <c r="A31" s="1" t="s">
        <v>23</v>
      </c>
    </row>
    <row r="32" spans="2:2">
      <c r="B32" s="1" t="s">
        <v>61</v>
      </c>
    </row>
    <row r="33" spans="2:2">
      <c r="B33" s="1" t="s">
        <v>62</v>
      </c>
    </row>
    <row r="34" spans="2:2">
      <c r="B34" s="1" t="s">
        <v>63</v>
      </c>
    </row>
    <row r="36" spans="1:1">
      <c r="A36" s="23" t="s">
        <v>27</v>
      </c>
    </row>
    <row r="37" s="23" customFormat="1" spans="2:2">
      <c r="B37" s="23" t="s">
        <v>68</v>
      </c>
    </row>
    <row r="38" s="107" customFormat="1" spans="2:2">
      <c r="B38" s="23"/>
    </row>
    <row r="39" spans="1:1">
      <c r="A39" s="23" t="s">
        <v>29</v>
      </c>
    </row>
    <row r="40" spans="2:2">
      <c r="B40" s="23" t="s">
        <v>30</v>
      </c>
    </row>
    <row r="41" s="107" customFormat="1" spans="2:2">
      <c r="B41" s="128"/>
    </row>
    <row r="42" spans="2:2">
      <c r="B42" s="23" t="s">
        <v>31</v>
      </c>
    </row>
    <row r="44" spans="2:2">
      <c r="B44" s="23" t="s">
        <v>32</v>
      </c>
    </row>
    <row r="46" spans="2:2">
      <c r="B46" s="73" t="s">
        <v>69</v>
      </c>
    </row>
    <row r="54" spans="1:1">
      <c r="A54" s="23" t="s">
        <v>33</v>
      </c>
    </row>
    <row r="57" spans="1:1">
      <c r="A57" s="23" t="s">
        <v>34</v>
      </c>
    </row>
    <row r="58" spans="1:1">
      <c r="A58" s="23" t="s">
        <v>35</v>
      </c>
    </row>
    <row r="61" spans="1:4">
      <c r="A61" s="23" t="s">
        <v>36</v>
      </c>
      <c r="D61" s="23" t="s">
        <v>37</v>
      </c>
    </row>
    <row r="64" spans="1:4">
      <c r="A64" s="23" t="s">
        <v>38</v>
      </c>
      <c r="D64" s="23" t="s">
        <v>39</v>
      </c>
    </row>
    <row r="65" spans="1:4">
      <c r="A65" s="23" t="s">
        <v>40</v>
      </c>
      <c r="D65" s="23" t="s">
        <v>41</v>
      </c>
    </row>
    <row r="74" spans="1:5">
      <c r="A74" s="1" t="s">
        <v>440</v>
      </c>
      <c r="D74" s="23" t="s">
        <v>43</v>
      </c>
      <c r="E74" s="23" t="s">
        <v>44</v>
      </c>
    </row>
    <row r="75" spans="1:5">
      <c r="A75" s="23" t="s">
        <v>45</v>
      </c>
      <c r="E75" s="23" t="s">
        <v>46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786805555555556" bottom="0.236111111111111" header="0.5" footer="0.629861111111111"/>
  <pageSetup paperSize="1" scale="66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E18" sqref="E18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5">
        <v>45737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441</v>
      </c>
    </row>
    <row r="8" spans="1:1">
      <c r="A8" s="1" t="s">
        <v>442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4" t="s">
        <v>101</v>
      </c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30" t="s">
        <v>12</v>
      </c>
      <c r="C19" s="31" t="s">
        <v>102</v>
      </c>
      <c r="D19" s="32">
        <v>49995</v>
      </c>
      <c r="E19" s="33">
        <f>(D19*0.76)-4000</f>
        <v>33996.2</v>
      </c>
      <c r="F19" s="30" t="s">
        <v>14</v>
      </c>
      <c r="G19" s="34">
        <f>E19*A19</f>
        <v>33996.2</v>
      </c>
    </row>
    <row r="20" spans="1:7">
      <c r="A20" s="35"/>
      <c r="B20" s="35"/>
      <c r="C20" s="36" t="s">
        <v>103</v>
      </c>
      <c r="D20" s="37"/>
      <c r="E20" s="38"/>
      <c r="F20" s="35"/>
      <c r="G20" s="39"/>
    </row>
    <row r="21" ht="15" spans="1:7">
      <c r="A21" s="14"/>
      <c r="B21" s="14"/>
      <c r="C21" s="40" t="s">
        <v>104</v>
      </c>
      <c r="D21" s="13"/>
      <c r="E21" s="41"/>
      <c r="F21" s="14"/>
      <c r="G21" s="42"/>
    </row>
    <row r="22" s="23" customFormat="1" ht="15" spans="1:7">
      <c r="A22" s="64" t="s">
        <v>19</v>
      </c>
      <c r="B22" s="65"/>
      <c r="C22" s="65"/>
      <c r="D22" s="66"/>
      <c r="E22" s="67"/>
      <c r="F22" s="68" t="s">
        <v>14</v>
      </c>
      <c r="G22" s="69">
        <v>600</v>
      </c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SUM(G19:G22)</f>
        <v>34596.2</v>
      </c>
    </row>
    <row r="24" ht="16.5" spans="1:7">
      <c r="A24" s="48"/>
      <c r="B24" s="48"/>
      <c r="C24" s="48"/>
      <c r="D24" s="48"/>
      <c r="E24" s="48"/>
      <c r="F24" s="49"/>
      <c r="G24" s="50"/>
    </row>
    <row r="25" ht="15" spans="3:3">
      <c r="C25" s="24" t="s">
        <v>105</v>
      </c>
    </row>
    <row r="26" ht="25.5" customHeight="1" spans="1:7">
      <c r="A26" s="26" t="s">
        <v>6</v>
      </c>
      <c r="B26" s="26" t="s">
        <v>7</v>
      </c>
      <c r="C26" s="26" t="s">
        <v>8</v>
      </c>
      <c r="D26" s="26" t="s">
        <v>9</v>
      </c>
      <c r="E26" s="27" t="s">
        <v>10</v>
      </c>
      <c r="F26" s="28"/>
      <c r="G26" s="29" t="s">
        <v>11</v>
      </c>
    </row>
    <row r="27" spans="1:7">
      <c r="A27" s="30">
        <v>1</v>
      </c>
      <c r="B27" s="30" t="s">
        <v>12</v>
      </c>
      <c r="C27" s="31" t="s">
        <v>106</v>
      </c>
      <c r="D27" s="32">
        <v>68995</v>
      </c>
      <c r="E27" s="33">
        <f>(D27*0.76)-7000</f>
        <v>45436.2</v>
      </c>
      <c r="F27" s="30" t="s">
        <v>14</v>
      </c>
      <c r="G27" s="34">
        <f>E27*A27</f>
        <v>45436.2</v>
      </c>
    </row>
    <row r="28" spans="1:7">
      <c r="A28" s="35"/>
      <c r="B28" s="35"/>
      <c r="C28" s="36" t="s">
        <v>80</v>
      </c>
      <c r="D28" s="37"/>
      <c r="E28" s="38"/>
      <c r="F28" s="35"/>
      <c r="G28" s="39"/>
    </row>
    <row r="29" ht="15" spans="1:7">
      <c r="A29" s="14"/>
      <c r="B29" s="14"/>
      <c r="C29" s="40" t="s">
        <v>107</v>
      </c>
      <c r="D29" s="13"/>
      <c r="E29" s="41"/>
      <c r="F29" s="14"/>
      <c r="G29" s="42"/>
    </row>
    <row r="30" s="23" customFormat="1" ht="15" spans="1:7">
      <c r="A30" s="64" t="s">
        <v>19</v>
      </c>
      <c r="B30" s="65"/>
      <c r="C30" s="65"/>
      <c r="D30" s="66"/>
      <c r="E30" s="67"/>
      <c r="F30" s="68" t="s">
        <v>14</v>
      </c>
      <c r="G30" s="69">
        <v>600</v>
      </c>
    </row>
    <row r="31" s="23" customFormat="1" ht="17.25" spans="1:7">
      <c r="A31" s="51" t="s">
        <v>20</v>
      </c>
      <c r="B31" s="52"/>
      <c r="C31" s="52"/>
      <c r="D31" s="53"/>
      <c r="E31" s="54"/>
      <c r="F31" s="55" t="s">
        <v>14</v>
      </c>
      <c r="G31" s="56">
        <f>SUM(G27:G30)</f>
        <v>46036.2</v>
      </c>
    </row>
    <row r="32" s="107" customFormat="1" ht="16.5" spans="1:7">
      <c r="A32" s="71"/>
      <c r="B32" s="71"/>
      <c r="C32" s="71"/>
      <c r="D32" s="71"/>
      <c r="E32" s="71"/>
      <c r="F32" s="114"/>
      <c r="G32" s="115"/>
    </row>
    <row r="33" spans="1:1">
      <c r="A33" s="1" t="s">
        <v>21</v>
      </c>
    </row>
    <row r="34" spans="2:2">
      <c r="B34" s="1" t="s">
        <v>22</v>
      </c>
    </row>
    <row r="35" customFormat="1" ht="15" spans="2:2">
      <c r="B35" s="1"/>
    </row>
    <row r="36" customFormat="1" ht="15" spans="1:2">
      <c r="A36" s="1" t="s">
        <v>23</v>
      </c>
      <c r="B36" s="1"/>
    </row>
    <row r="37" customFormat="1" ht="15" spans="2:2">
      <c r="B37" s="1" t="s">
        <v>61</v>
      </c>
    </row>
    <row r="38" customFormat="1" ht="15" spans="2:2">
      <c r="B38" s="1" t="s">
        <v>62</v>
      </c>
    </row>
    <row r="39" customFormat="1" ht="15" spans="2:2">
      <c r="B39" s="1" t="s">
        <v>63</v>
      </c>
    </row>
    <row r="40" customFormat="1" ht="15" spans="2:2">
      <c r="B40" s="1"/>
    </row>
    <row r="41" spans="1:1">
      <c r="A41" s="1" t="s">
        <v>27</v>
      </c>
    </row>
    <row r="42" spans="2:2">
      <c r="B42" s="1" t="s">
        <v>68</v>
      </c>
    </row>
    <row r="43" s="2" customFormat="1" spans="2:2">
      <c r="B43" s="1"/>
    </row>
    <row r="44" s="1" customFormat="1" spans="1:2">
      <c r="A44" s="1" t="s">
        <v>108</v>
      </c>
      <c r="B44" s="1" t="s">
        <v>109</v>
      </c>
    </row>
    <row r="45" s="1" customFormat="1" spans="2:2">
      <c r="B45" s="1" t="s">
        <v>30</v>
      </c>
    </row>
    <row r="46" s="2" customFormat="1" spans="2:2">
      <c r="B46" s="24"/>
    </row>
    <row r="47" spans="2:2">
      <c r="B47" s="1" t="s">
        <v>31</v>
      </c>
    </row>
    <row r="49" spans="2:2">
      <c r="B49" s="1" t="s">
        <v>32</v>
      </c>
    </row>
    <row r="54" spans="1:1">
      <c r="A54" s="1" t="s">
        <v>33</v>
      </c>
    </row>
    <row r="57" spans="1:1">
      <c r="A57" s="1" t="s">
        <v>34</v>
      </c>
    </row>
    <row r="58" spans="1:1">
      <c r="A58" s="1" t="s">
        <v>35</v>
      </c>
    </row>
    <row r="61" spans="1:4">
      <c r="A61" s="1" t="s">
        <v>110</v>
      </c>
      <c r="D61" s="1" t="s">
        <v>37</v>
      </c>
    </row>
    <row r="64" spans="1:4">
      <c r="A64" s="1" t="s">
        <v>38</v>
      </c>
      <c r="D64" s="1" t="s">
        <v>39</v>
      </c>
    </row>
    <row r="65" spans="1:4">
      <c r="A65" s="1" t="s">
        <v>40</v>
      </c>
      <c r="D65" s="1" t="s">
        <v>41</v>
      </c>
    </row>
    <row r="70" spans="1:5">
      <c r="A70" s="1" t="s">
        <v>443</v>
      </c>
      <c r="D70" s="1" t="s">
        <v>43</v>
      </c>
      <c r="E70" s="1" t="s">
        <v>44</v>
      </c>
    </row>
    <row r="71" spans="1:5">
      <c r="A71" s="1" t="s">
        <v>98</v>
      </c>
      <c r="E71" s="1" t="s">
        <v>46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47" workbookViewId="0">
      <selection activeCell="A70" sqref="A7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5">
        <v>45737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441</v>
      </c>
    </row>
    <row r="8" spans="1:1">
      <c r="A8" s="1" t="s">
        <v>442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4" t="s">
        <v>101</v>
      </c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30" t="s">
        <v>12</v>
      </c>
      <c r="C19" s="31" t="s">
        <v>184</v>
      </c>
      <c r="D19" s="32">
        <v>32995</v>
      </c>
      <c r="E19" s="33">
        <f>(D19*0.76)-4000</f>
        <v>21076.2</v>
      </c>
      <c r="F19" s="30" t="s">
        <v>14</v>
      </c>
      <c r="G19" s="34">
        <f>E19*A19</f>
        <v>21076.2</v>
      </c>
    </row>
    <row r="20" spans="1:7">
      <c r="A20" s="35"/>
      <c r="B20" s="35"/>
      <c r="C20" s="36" t="s">
        <v>59</v>
      </c>
      <c r="D20" s="37"/>
      <c r="E20" s="38"/>
      <c r="F20" s="35"/>
      <c r="G20" s="39"/>
    </row>
    <row r="21" ht="15" spans="1:7">
      <c r="A21" s="14"/>
      <c r="B21" s="14"/>
      <c r="C21" s="40" t="s">
        <v>185</v>
      </c>
      <c r="D21" s="13"/>
      <c r="E21" s="41"/>
      <c r="F21" s="14"/>
      <c r="G21" s="42"/>
    </row>
    <row r="22" s="23" customFormat="1" ht="15" spans="1:7">
      <c r="A22" s="64" t="s">
        <v>19</v>
      </c>
      <c r="B22" s="65"/>
      <c r="C22" s="65"/>
      <c r="D22" s="66"/>
      <c r="E22" s="67"/>
      <c r="F22" s="68" t="s">
        <v>14</v>
      </c>
      <c r="G22" s="69">
        <v>600</v>
      </c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SUM(G19:G22)</f>
        <v>21676.2</v>
      </c>
    </row>
    <row r="24" ht="16.5" spans="1:7">
      <c r="A24" s="48"/>
      <c r="B24" s="48"/>
      <c r="C24" s="48"/>
      <c r="D24" s="48"/>
      <c r="E24" s="48"/>
      <c r="F24" s="49"/>
      <c r="G24" s="50"/>
    </row>
    <row r="25" ht="15" spans="3:3">
      <c r="C25" s="24" t="s">
        <v>105</v>
      </c>
    </row>
    <row r="26" ht="25.5" customHeight="1" spans="1:7">
      <c r="A26" s="26" t="s">
        <v>6</v>
      </c>
      <c r="B26" s="26" t="s">
        <v>7</v>
      </c>
      <c r="C26" s="26" t="s">
        <v>8</v>
      </c>
      <c r="D26" s="26" t="s">
        <v>9</v>
      </c>
      <c r="E26" s="27" t="s">
        <v>10</v>
      </c>
      <c r="F26" s="28"/>
      <c r="G26" s="29" t="s">
        <v>11</v>
      </c>
    </row>
    <row r="27" spans="1:7">
      <c r="A27" s="88">
        <v>1</v>
      </c>
      <c r="B27" s="88" t="s">
        <v>12</v>
      </c>
      <c r="C27" s="125" t="s">
        <v>186</v>
      </c>
      <c r="D27" s="119">
        <v>46595</v>
      </c>
      <c r="E27" s="92">
        <f>(D27*0.76)-7000</f>
        <v>28412.2</v>
      </c>
      <c r="F27" s="88" t="s">
        <v>14</v>
      </c>
      <c r="G27" s="120">
        <f>E27*A27</f>
        <v>28412.2</v>
      </c>
    </row>
    <row r="28" spans="1:7">
      <c r="A28" s="94"/>
      <c r="B28" s="94"/>
      <c r="C28" s="126" t="s">
        <v>80</v>
      </c>
      <c r="D28" s="121"/>
      <c r="E28" s="98"/>
      <c r="F28" s="94"/>
      <c r="G28" s="122"/>
    </row>
    <row r="29" ht="15" spans="1:7">
      <c r="A29" s="62"/>
      <c r="B29" s="62"/>
      <c r="C29" s="127" t="s">
        <v>187</v>
      </c>
      <c r="D29" s="61"/>
      <c r="E29" s="103"/>
      <c r="F29" s="62"/>
      <c r="G29" s="123"/>
    </row>
    <row r="30" s="23" customFormat="1" ht="15" spans="1:7">
      <c r="A30" s="64" t="s">
        <v>19</v>
      </c>
      <c r="B30" s="65"/>
      <c r="C30" s="65"/>
      <c r="D30" s="66"/>
      <c r="E30" s="67"/>
      <c r="F30" s="68" t="s">
        <v>14</v>
      </c>
      <c r="G30" s="69">
        <v>600</v>
      </c>
    </row>
    <row r="31" s="23" customFormat="1" ht="17.25" spans="1:7">
      <c r="A31" s="51" t="s">
        <v>20</v>
      </c>
      <c r="B31" s="52"/>
      <c r="C31" s="52"/>
      <c r="D31" s="53"/>
      <c r="E31" s="54"/>
      <c r="F31" s="55" t="s">
        <v>14</v>
      </c>
      <c r="G31" s="56">
        <f>SUM(G27:G30)</f>
        <v>29012.2</v>
      </c>
    </row>
    <row r="32" s="107" customFormat="1" ht="16.5" spans="1:7">
      <c r="A32" s="71"/>
      <c r="B32" s="71"/>
      <c r="C32" s="71"/>
      <c r="D32" s="71"/>
      <c r="E32" s="71"/>
      <c r="F32" s="114"/>
      <c r="G32" s="115"/>
    </row>
    <row r="33" spans="1:1">
      <c r="A33" s="1" t="s">
        <v>21</v>
      </c>
    </row>
    <row r="34" spans="2:2">
      <c r="B34" s="1" t="s">
        <v>22</v>
      </c>
    </row>
    <row r="35" customFormat="1" ht="15" spans="2:2">
      <c r="B35" s="1"/>
    </row>
    <row r="36" customFormat="1" ht="15" spans="1:2">
      <c r="A36" s="1" t="s">
        <v>23</v>
      </c>
      <c r="B36" s="1"/>
    </row>
    <row r="37" customFormat="1" ht="15" spans="2:2">
      <c r="B37" s="1" t="s">
        <v>61</v>
      </c>
    </row>
    <row r="38" customFormat="1" ht="15" spans="2:2">
      <c r="B38" s="1" t="s">
        <v>62</v>
      </c>
    </row>
    <row r="39" customFormat="1" ht="15" spans="2:2">
      <c r="B39" s="1" t="s">
        <v>63</v>
      </c>
    </row>
    <row r="40" customFormat="1" ht="15" spans="2:2">
      <c r="B40" s="1"/>
    </row>
    <row r="41" spans="1:1">
      <c r="A41" s="1" t="s">
        <v>27</v>
      </c>
    </row>
    <row r="42" spans="2:2">
      <c r="B42" s="1" t="s">
        <v>68</v>
      </c>
    </row>
    <row r="43" s="2" customFormat="1" spans="2:2">
      <c r="B43" s="1"/>
    </row>
    <row r="44" s="1" customFormat="1" spans="1:2">
      <c r="A44" s="1" t="s">
        <v>108</v>
      </c>
      <c r="B44" s="1" t="s">
        <v>109</v>
      </c>
    </row>
    <row r="45" s="1" customFormat="1" spans="2:2">
      <c r="B45" s="1" t="s">
        <v>30</v>
      </c>
    </row>
    <row r="46" s="2" customFormat="1" spans="2:2">
      <c r="B46" s="24"/>
    </row>
    <row r="47" spans="2:2">
      <c r="B47" s="1" t="s">
        <v>31</v>
      </c>
    </row>
    <row r="49" spans="2:2">
      <c r="B49" s="1" t="s">
        <v>32</v>
      </c>
    </row>
    <row r="54" spans="1:1">
      <c r="A54" s="1" t="s">
        <v>33</v>
      </c>
    </row>
    <row r="57" spans="1:1">
      <c r="A57" s="1" t="s">
        <v>34</v>
      </c>
    </row>
    <row r="58" spans="1:1">
      <c r="A58" s="1" t="s">
        <v>35</v>
      </c>
    </row>
    <row r="61" spans="1:4">
      <c r="A61" s="1" t="s">
        <v>110</v>
      </c>
      <c r="D61" s="1" t="s">
        <v>37</v>
      </c>
    </row>
    <row r="64" spans="1:4">
      <c r="A64" s="1" t="s">
        <v>38</v>
      </c>
      <c r="D64" s="1" t="s">
        <v>39</v>
      </c>
    </row>
    <row r="65" spans="1:4">
      <c r="A65" s="1" t="s">
        <v>40</v>
      </c>
      <c r="D65" s="1" t="s">
        <v>41</v>
      </c>
    </row>
    <row r="70" spans="1:5">
      <c r="A70" s="1" t="s">
        <v>444</v>
      </c>
      <c r="D70" s="1" t="s">
        <v>43</v>
      </c>
      <c r="E70" s="1" t="s">
        <v>44</v>
      </c>
    </row>
    <row r="71" spans="1:5">
      <c r="A71" s="1" t="s">
        <v>98</v>
      </c>
      <c r="E71" s="1" t="s">
        <v>46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workbookViewId="0">
      <selection activeCell="C6" sqref="C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45737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445</v>
      </c>
    </row>
    <row r="8" spans="1:1">
      <c r="A8" s="1" t="s">
        <v>446</v>
      </c>
    </row>
    <row r="9" spans="1:1">
      <c r="A9" s="1" t="s">
        <v>447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50</v>
      </c>
      <c r="D20" s="32">
        <v>59995</v>
      </c>
      <c r="E20" s="33">
        <f>D20*0.8</f>
        <v>47996</v>
      </c>
      <c r="F20" s="30" t="s">
        <v>14</v>
      </c>
      <c r="G20" s="34">
        <f>E20*A20</f>
        <v>47996</v>
      </c>
    </row>
    <row r="21" customFormat="1" ht="15" spans="1:7">
      <c r="A21" s="35"/>
      <c r="B21" s="35"/>
      <c r="C21" s="96" t="s">
        <v>51</v>
      </c>
      <c r="D21" s="37"/>
      <c r="E21" s="38"/>
      <c r="F21" s="35"/>
      <c r="G21" s="39"/>
    </row>
    <row r="22" customFormat="1" ht="15.75" spans="1:7">
      <c r="A22" s="14"/>
      <c r="B22" s="14"/>
      <c r="C22" s="101" t="s">
        <v>52</v>
      </c>
      <c r="D22" s="13"/>
      <c r="E22" s="41"/>
      <c r="F22" s="14"/>
      <c r="G22" s="42"/>
    </row>
    <row r="23" customFormat="1" ht="15" spans="1:7">
      <c r="A23" s="30">
        <v>1</v>
      </c>
      <c r="B23" s="30" t="s">
        <v>12</v>
      </c>
      <c r="C23" s="90" t="s">
        <v>53</v>
      </c>
      <c r="D23" s="32">
        <v>12995</v>
      </c>
      <c r="E23" s="33">
        <f>D23*0.8</f>
        <v>10396</v>
      </c>
      <c r="F23" s="30" t="s">
        <v>14</v>
      </c>
      <c r="G23" s="34">
        <f>E23*A23</f>
        <v>10396</v>
      </c>
    </row>
    <row r="24" customFormat="1" ht="15" spans="1:7">
      <c r="A24" s="35"/>
      <c r="B24" s="35"/>
      <c r="C24" s="96" t="s">
        <v>54</v>
      </c>
      <c r="D24" s="37"/>
      <c r="E24" s="38"/>
      <c r="F24" s="35"/>
      <c r="G24" s="39"/>
    </row>
    <row r="25" customFormat="1" ht="15.75" spans="1:7">
      <c r="A25" s="14"/>
      <c r="B25" s="14"/>
      <c r="C25" s="101" t="s">
        <v>55</v>
      </c>
      <c r="D25" s="13"/>
      <c r="E25" s="41"/>
      <c r="F25" s="14"/>
      <c r="G25" s="42"/>
    </row>
    <row r="26" customFormat="1" ht="15" spans="1:7">
      <c r="A26" s="30">
        <v>1</v>
      </c>
      <c r="B26" s="30" t="s">
        <v>12</v>
      </c>
      <c r="C26" s="90" t="s">
        <v>56</v>
      </c>
      <c r="D26" s="32">
        <v>10995</v>
      </c>
      <c r="E26" s="33">
        <f>D26*0.8</f>
        <v>8796</v>
      </c>
      <c r="F26" s="30" t="s">
        <v>14</v>
      </c>
      <c r="G26" s="34">
        <f>E26*A26</f>
        <v>8796</v>
      </c>
    </row>
    <row r="27" customFormat="1" ht="15" spans="1:7">
      <c r="A27" s="35"/>
      <c r="B27" s="35"/>
      <c r="C27" s="96" t="s">
        <v>54</v>
      </c>
      <c r="D27" s="37"/>
      <c r="E27" s="38"/>
      <c r="F27" s="35"/>
      <c r="G27" s="39"/>
    </row>
    <row r="28" customFormat="1" ht="15.75" spans="1:7">
      <c r="A28" s="14"/>
      <c r="B28" s="14"/>
      <c r="C28" s="101" t="s">
        <v>57</v>
      </c>
      <c r="D28" s="13"/>
      <c r="E28" s="41"/>
      <c r="F28" s="14"/>
      <c r="G28" s="42"/>
    </row>
    <row r="29" s="23" customFormat="1" ht="17.25" spans="1:7">
      <c r="A29" s="51" t="s">
        <v>20</v>
      </c>
      <c r="B29" s="52"/>
      <c r="C29" s="52"/>
      <c r="D29" s="53"/>
      <c r="E29" s="54"/>
      <c r="F29" s="55" t="s">
        <v>14</v>
      </c>
      <c r="G29" s="56">
        <f>SUM(G20:G28)</f>
        <v>67188</v>
      </c>
    </row>
    <row r="30" s="23" customFormat="1" ht="15" spans="1:7">
      <c r="A30" s="57" t="s">
        <v>90</v>
      </c>
      <c r="B30" s="58"/>
      <c r="C30" s="59"/>
      <c r="D30" s="60"/>
      <c r="E30" s="61"/>
      <c r="F30" s="62" t="s">
        <v>14</v>
      </c>
      <c r="G30" s="63">
        <v>32925</v>
      </c>
    </row>
    <row r="31" customFormat="1" ht="15.75" spans="1:8">
      <c r="A31" s="64" t="s">
        <v>19</v>
      </c>
      <c r="B31" s="65"/>
      <c r="C31" s="65"/>
      <c r="D31" s="66"/>
      <c r="E31" s="67"/>
      <c r="F31" s="68" t="s">
        <v>14</v>
      </c>
      <c r="G31" s="69">
        <v>600</v>
      </c>
      <c r="H31" s="2"/>
    </row>
    <row r="32" ht="17.25" spans="1:7">
      <c r="A32" s="51" t="s">
        <v>91</v>
      </c>
      <c r="B32" s="52"/>
      <c r="C32" s="52"/>
      <c r="D32" s="53"/>
      <c r="E32" s="54"/>
      <c r="F32" s="70" t="s">
        <v>14</v>
      </c>
      <c r="G32" s="47">
        <f>SUM(G29:G31)</f>
        <v>100713</v>
      </c>
    </row>
    <row r="33" ht="16.5" spans="1:7">
      <c r="A33" s="71"/>
      <c r="B33" s="71"/>
      <c r="C33" s="71"/>
      <c r="D33" s="71"/>
      <c r="E33" s="71"/>
      <c r="F33" s="49"/>
      <c r="G33" s="50"/>
    </row>
    <row r="34" spans="1:1">
      <c r="A34" s="1" t="s">
        <v>21</v>
      </c>
    </row>
    <row r="35" spans="2:2">
      <c r="B35" s="1" t="s">
        <v>22</v>
      </c>
    </row>
    <row r="37" spans="1:1">
      <c r="A37" s="1" t="s">
        <v>27</v>
      </c>
    </row>
    <row r="38" customFormat="1" ht="15" spans="1:2">
      <c r="A38" s="2"/>
      <c r="B38" s="1" t="s">
        <v>67</v>
      </c>
    </row>
    <row r="39" s="2" customFormat="1"/>
    <row r="40" s="1" customFormat="1" spans="1:1">
      <c r="A40" s="1" t="s">
        <v>29</v>
      </c>
    </row>
    <row r="41" spans="2:2">
      <c r="B41" s="1" t="s">
        <v>30</v>
      </c>
    </row>
    <row r="42" spans="2:2">
      <c r="B42" s="24" t="s">
        <v>138</v>
      </c>
    </row>
    <row r="43" spans="2:2">
      <c r="B43" s="72"/>
    </row>
    <row r="44" spans="2:2">
      <c r="B44" s="1" t="s">
        <v>31</v>
      </c>
    </row>
    <row r="46" spans="2:2">
      <c r="B46" s="1" t="s">
        <v>32</v>
      </c>
    </row>
    <row r="49" spans="2:2">
      <c r="B49" s="24"/>
    </row>
    <row r="51" spans="1:1">
      <c r="A51" s="1" t="s">
        <v>33</v>
      </c>
    </row>
    <row r="54" spans="1:1">
      <c r="A54" s="1" t="s">
        <v>34</v>
      </c>
    </row>
    <row r="55" spans="1:1">
      <c r="A55" s="1" t="s">
        <v>35</v>
      </c>
    </row>
    <row r="58" spans="1:4">
      <c r="A58" s="1" t="s">
        <v>36</v>
      </c>
      <c r="D58" s="1" t="s">
        <v>37</v>
      </c>
    </row>
    <row r="61" spans="1:4">
      <c r="A61" s="1" t="s">
        <v>38</v>
      </c>
      <c r="D61" s="1" t="s">
        <v>39</v>
      </c>
    </row>
    <row r="62" spans="1:4">
      <c r="A62" s="1" t="s">
        <v>40</v>
      </c>
      <c r="D62" s="1" t="s">
        <v>41</v>
      </c>
    </row>
    <row r="67" spans="1:5">
      <c r="A67" s="1" t="s">
        <v>448</v>
      </c>
      <c r="D67" s="1" t="s">
        <v>43</v>
      </c>
      <c r="E67" s="1" t="s">
        <v>44</v>
      </c>
    </row>
    <row r="68" spans="1:5">
      <c r="A68" s="1" t="s">
        <v>449</v>
      </c>
      <c r="E68" s="1" t="s">
        <v>46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432638888888889" right="0.17" top="0.84" bottom="0.590277777777778" header="0.511805555555556" footer="0.196527777777778"/>
  <pageSetup paperSize="1" scale="71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54" workbookViewId="0">
      <selection activeCell="A75" sqref="A7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4.8571428571429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8.8571428571429" style="1" customWidth="1"/>
    <col min="8" max="16384" width="9.14285714285714" style="1"/>
  </cols>
  <sheetData>
    <row r="4" spans="1:2">
      <c r="A4" s="25">
        <v>45740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450</v>
      </c>
    </row>
    <row r="8" spans="1:1">
      <c r="A8" s="1" t="s">
        <v>451</v>
      </c>
    </row>
    <row r="9" spans="1:1">
      <c r="A9" s="1" t="s">
        <v>452</v>
      </c>
    </row>
    <row r="10" spans="1:1">
      <c r="A10" s="1" t="s">
        <v>453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5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88">
        <v>1</v>
      </c>
      <c r="B21" s="89" t="s">
        <v>12</v>
      </c>
      <c r="C21" s="90" t="s">
        <v>265</v>
      </c>
      <c r="D21" s="91">
        <v>22495</v>
      </c>
      <c r="E21" s="92">
        <f>(D21*0.76)-1000</f>
        <v>16096.2</v>
      </c>
      <c r="F21" s="88" t="s">
        <v>14</v>
      </c>
      <c r="G21" s="93">
        <f>E21*A21</f>
        <v>16096.2</v>
      </c>
    </row>
    <row r="22" spans="1:7">
      <c r="A22" s="94"/>
      <c r="B22" s="95"/>
      <c r="C22" s="96" t="s">
        <v>195</v>
      </c>
      <c r="D22" s="97"/>
      <c r="E22" s="98"/>
      <c r="F22" s="94"/>
      <c r="G22" s="99"/>
    </row>
    <row r="23" spans="1:7">
      <c r="A23" s="94"/>
      <c r="B23" s="95"/>
      <c r="C23" s="96" t="s">
        <v>266</v>
      </c>
      <c r="D23" s="97"/>
      <c r="E23" s="98"/>
      <c r="F23" s="94"/>
      <c r="G23" s="99"/>
    </row>
    <row r="24" ht="15" spans="1:7">
      <c r="A24" s="62"/>
      <c r="B24" s="100"/>
      <c r="C24" s="101" t="s">
        <v>267</v>
      </c>
      <c r="D24" s="102"/>
      <c r="E24" s="103"/>
      <c r="F24" s="62"/>
      <c r="G24" s="104"/>
    </row>
    <row r="25" customFormat="1" ht="15" spans="1:7">
      <c r="A25" s="88">
        <v>1</v>
      </c>
      <c r="B25" s="89" t="s">
        <v>12</v>
      </c>
      <c r="C25" s="90" t="s">
        <v>194</v>
      </c>
      <c r="D25" s="91">
        <v>30995</v>
      </c>
      <c r="E25" s="92">
        <f>(D25*0.76)-1200</f>
        <v>22356.2</v>
      </c>
      <c r="F25" s="88" t="s">
        <v>14</v>
      </c>
      <c r="G25" s="93">
        <f>E25*A25</f>
        <v>22356.2</v>
      </c>
    </row>
    <row r="26" customFormat="1" ht="15" spans="1:7">
      <c r="A26" s="94"/>
      <c r="B26" s="95"/>
      <c r="C26" s="96" t="s">
        <v>195</v>
      </c>
      <c r="D26" s="97"/>
      <c r="E26" s="98"/>
      <c r="F26" s="94"/>
      <c r="G26" s="99"/>
    </row>
    <row r="27" customFormat="1" ht="15" spans="1:7">
      <c r="A27" s="94"/>
      <c r="B27" s="95"/>
      <c r="C27" s="96" t="s">
        <v>196</v>
      </c>
      <c r="D27" s="97"/>
      <c r="E27" s="98"/>
      <c r="F27" s="94"/>
      <c r="G27" s="99"/>
    </row>
    <row r="28" customFormat="1" ht="15.75" spans="1:7">
      <c r="A28" s="62"/>
      <c r="B28" s="100"/>
      <c r="C28" s="101" t="s">
        <v>197</v>
      </c>
      <c r="D28" s="102"/>
      <c r="E28" s="103"/>
      <c r="F28" s="62"/>
      <c r="G28" s="104"/>
    </row>
    <row r="29" s="2" customFormat="1" ht="15" spans="1:7">
      <c r="A29" s="4" t="s">
        <v>19</v>
      </c>
      <c r="B29" s="16"/>
      <c r="C29" s="16"/>
      <c r="D29" s="5"/>
      <c r="E29" s="6"/>
      <c r="F29" s="17" t="s">
        <v>14</v>
      </c>
      <c r="G29" s="8">
        <v>1000</v>
      </c>
    </row>
    <row r="30" ht="17.25" spans="1:7">
      <c r="A30" s="43" t="s">
        <v>20</v>
      </c>
      <c r="B30" s="106"/>
      <c r="C30" s="106"/>
      <c r="D30" s="44"/>
      <c r="E30" s="45"/>
      <c r="F30" s="70" t="s">
        <v>14</v>
      </c>
      <c r="G30" s="47">
        <f>SUM(G21:G29)</f>
        <v>39452.4</v>
      </c>
    </row>
    <row r="31" ht="16.5" spans="1:7">
      <c r="A31" s="48"/>
      <c r="B31" s="48"/>
      <c r="C31" s="48"/>
      <c r="D31" s="48"/>
      <c r="E31" s="48"/>
      <c r="F31" s="49"/>
      <c r="G31" s="50"/>
    </row>
    <row r="32" ht="15" spans="3:3">
      <c r="C32" s="24" t="s">
        <v>454</v>
      </c>
    </row>
    <row r="33" ht="25.5" customHeight="1" spans="1:7">
      <c r="A33" s="26" t="s">
        <v>6</v>
      </c>
      <c r="B33" s="26" t="s">
        <v>7</v>
      </c>
      <c r="C33" s="26" t="s">
        <v>8</v>
      </c>
      <c r="D33" s="26" t="s">
        <v>9</v>
      </c>
      <c r="E33" s="27" t="s">
        <v>10</v>
      </c>
      <c r="F33" s="28"/>
      <c r="G33" s="29" t="s">
        <v>11</v>
      </c>
    </row>
    <row r="34" customFormat="1" ht="15" spans="1:7">
      <c r="A34" s="88">
        <v>1</v>
      </c>
      <c r="B34" s="89" t="s">
        <v>12</v>
      </c>
      <c r="C34" s="90" t="s">
        <v>323</v>
      </c>
      <c r="D34" s="91">
        <v>20495</v>
      </c>
      <c r="E34" s="92">
        <f>(D34*0.76)-1000</f>
        <v>14576.2</v>
      </c>
      <c r="F34" s="88" t="s">
        <v>14</v>
      </c>
      <c r="G34" s="93">
        <f>E34*A34</f>
        <v>14576.2</v>
      </c>
    </row>
    <row r="35" customFormat="1" ht="15" spans="1:7">
      <c r="A35" s="94"/>
      <c r="B35" s="95"/>
      <c r="C35" s="96" t="s">
        <v>324</v>
      </c>
      <c r="D35" s="97"/>
      <c r="E35" s="98"/>
      <c r="F35" s="94"/>
      <c r="G35" s="99"/>
    </row>
    <row r="36" customFormat="1" ht="15" spans="1:7">
      <c r="A36" s="94"/>
      <c r="B36" s="95"/>
      <c r="C36" s="96" t="s">
        <v>325</v>
      </c>
      <c r="D36" s="97"/>
      <c r="E36" s="98"/>
      <c r="F36" s="94"/>
      <c r="G36" s="99"/>
    </row>
    <row r="37" customFormat="1" ht="15.75" spans="1:7">
      <c r="A37" s="62"/>
      <c r="B37" s="100"/>
      <c r="C37" s="101" t="s">
        <v>326</v>
      </c>
      <c r="D37" s="102"/>
      <c r="E37" s="103"/>
      <c r="F37" s="62"/>
      <c r="G37" s="104"/>
    </row>
    <row r="38" ht="17.25" spans="1:7">
      <c r="A38" s="43" t="s">
        <v>20</v>
      </c>
      <c r="B38" s="106"/>
      <c r="C38" s="106"/>
      <c r="D38" s="44"/>
      <c r="E38" s="45"/>
      <c r="F38" s="70" t="s">
        <v>14</v>
      </c>
      <c r="G38" s="47">
        <f>SUM(G34:G37)</f>
        <v>14576.2</v>
      </c>
    </row>
    <row r="39" ht="16.5" spans="1:7">
      <c r="A39" s="48"/>
      <c r="B39" s="48"/>
      <c r="C39" s="48"/>
      <c r="D39" s="48"/>
      <c r="E39" s="48"/>
      <c r="F39" s="49"/>
      <c r="G39" s="50"/>
    </row>
    <row r="40" spans="1:1">
      <c r="A40" s="1" t="s">
        <v>21</v>
      </c>
    </row>
    <row r="41" spans="2:2">
      <c r="B41" s="1" t="s">
        <v>22</v>
      </c>
    </row>
    <row r="43" spans="1:1">
      <c r="A43" s="1" t="s">
        <v>23</v>
      </c>
    </row>
    <row r="44" spans="2:2">
      <c r="B44" s="1" t="s">
        <v>126</v>
      </c>
    </row>
    <row r="45" customFormat="1" ht="15" spans="2:2">
      <c r="B45" s="1"/>
    </row>
    <row r="46" spans="1:1">
      <c r="A46" s="1" t="s">
        <v>27</v>
      </c>
    </row>
    <row r="47" spans="2:2">
      <c r="B47" s="1" t="s">
        <v>127</v>
      </c>
    </row>
    <row r="48" s="2" customFormat="1" spans="2:2">
      <c r="B48" s="1"/>
    </row>
    <row r="49" spans="1:1">
      <c r="A49" s="1" t="s">
        <v>29</v>
      </c>
    </row>
    <row r="50" spans="2:2">
      <c r="B50" s="1" t="s">
        <v>30</v>
      </c>
    </row>
    <row r="51" s="2" customFormat="1" spans="2:2">
      <c r="B51" s="24"/>
    </row>
    <row r="52" spans="2:2">
      <c r="B52" s="1" t="s">
        <v>31</v>
      </c>
    </row>
    <row r="54" spans="2:2">
      <c r="B54" s="1" t="s">
        <v>32</v>
      </c>
    </row>
    <row r="59" spans="1:1">
      <c r="A59" s="1" t="s">
        <v>33</v>
      </c>
    </row>
    <row r="62" spans="1:1">
      <c r="A62" s="1" t="s">
        <v>34</v>
      </c>
    </row>
    <row r="63" spans="1:1">
      <c r="A63" s="1" t="s">
        <v>35</v>
      </c>
    </row>
    <row r="66" spans="1:4">
      <c r="A66" s="1" t="s">
        <v>110</v>
      </c>
      <c r="D66" s="1" t="s">
        <v>37</v>
      </c>
    </row>
    <row r="69" spans="1:4">
      <c r="A69" s="1" t="s">
        <v>38</v>
      </c>
      <c r="D69" s="1" t="s">
        <v>39</v>
      </c>
    </row>
    <row r="70" spans="1:4">
      <c r="A70" s="1" t="s">
        <v>40</v>
      </c>
      <c r="D70" s="1" t="s">
        <v>41</v>
      </c>
    </row>
    <row r="75" spans="1:5">
      <c r="A75" s="1" t="s">
        <v>455</v>
      </c>
      <c r="D75" s="1" t="s">
        <v>43</v>
      </c>
      <c r="E75" s="1" t="s">
        <v>44</v>
      </c>
    </row>
    <row r="76" spans="1:5">
      <c r="A76" s="1" t="s">
        <v>456</v>
      </c>
      <c r="E76" s="1" t="s">
        <v>46</v>
      </c>
    </row>
  </sheetData>
  <mergeCells count="22">
    <mergeCell ref="A4:B4"/>
    <mergeCell ref="A29:E29"/>
    <mergeCell ref="A30:E30"/>
    <mergeCell ref="A38:E38"/>
    <mergeCell ref="A21:A24"/>
    <mergeCell ref="A25:A28"/>
    <mergeCell ref="A34:A37"/>
    <mergeCell ref="B21:B24"/>
    <mergeCell ref="B25:B28"/>
    <mergeCell ref="B34:B37"/>
    <mergeCell ref="D21:D24"/>
    <mergeCell ref="D25:D28"/>
    <mergeCell ref="D34:D37"/>
    <mergeCell ref="E21:E24"/>
    <mergeCell ref="E25:E28"/>
    <mergeCell ref="E34:E37"/>
    <mergeCell ref="F21:F24"/>
    <mergeCell ref="F25:F28"/>
    <mergeCell ref="F34:F37"/>
    <mergeCell ref="G21:G24"/>
    <mergeCell ref="G25:G28"/>
    <mergeCell ref="G34:G37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zoomScaleSheetLayoutView="60" topLeftCell="A41" workbookViewId="0">
      <selection activeCell="A65" sqref="A65:A66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5.571428571428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7.2857142857143" style="23" customWidth="1"/>
    <col min="8" max="16384" width="9.1047619047619" style="23"/>
  </cols>
  <sheetData>
    <row r="4" spans="1:2">
      <c r="A4" s="25">
        <v>45740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457</v>
      </c>
    </row>
    <row r="8" spans="1:1">
      <c r="A8" s="23" t="s">
        <v>458</v>
      </c>
    </row>
    <row r="9" spans="1:1">
      <c r="A9" s="23" t="s">
        <v>459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/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4</v>
      </c>
      <c r="B20" s="75" t="s">
        <v>12</v>
      </c>
      <c r="C20" s="76" t="s">
        <v>268</v>
      </c>
      <c r="D20" s="77">
        <v>32995</v>
      </c>
      <c r="E20" s="33">
        <f>(D20*0.76)-1300</f>
        <v>23776.2</v>
      </c>
      <c r="F20" s="30" t="s">
        <v>14</v>
      </c>
      <c r="G20" s="78">
        <f>E20*A20</f>
        <v>95104.8</v>
      </c>
    </row>
    <row r="21" spans="1:7">
      <c r="A21" s="35"/>
      <c r="B21" s="79"/>
      <c r="C21" s="80" t="s">
        <v>122</v>
      </c>
      <c r="D21" s="81"/>
      <c r="E21" s="38"/>
      <c r="F21" s="35"/>
      <c r="G21" s="82"/>
    </row>
    <row r="22" spans="1:7">
      <c r="A22" s="35"/>
      <c r="B22" s="79"/>
      <c r="C22" s="80" t="s">
        <v>269</v>
      </c>
      <c r="D22" s="81"/>
      <c r="E22" s="38"/>
      <c r="F22" s="35"/>
      <c r="G22" s="82"/>
    </row>
    <row r="23" ht="15" spans="1:7">
      <c r="A23" s="14"/>
      <c r="B23" s="83"/>
      <c r="C23" s="84" t="s">
        <v>270</v>
      </c>
      <c r="D23" s="85"/>
      <c r="E23" s="41"/>
      <c r="F23" s="14"/>
      <c r="G23" s="86"/>
    </row>
    <row r="24" ht="15" spans="1:7">
      <c r="A24" s="64" t="s">
        <v>19</v>
      </c>
      <c r="B24" s="65"/>
      <c r="C24" s="65"/>
      <c r="D24" s="66"/>
      <c r="E24" s="67"/>
      <c r="F24" s="113" t="s">
        <v>14</v>
      </c>
      <c r="G24" s="69">
        <v>600</v>
      </c>
    </row>
    <row r="25" ht="17.25" spans="1:7">
      <c r="A25" s="51" t="s">
        <v>20</v>
      </c>
      <c r="B25" s="52"/>
      <c r="C25" s="52"/>
      <c r="D25" s="53"/>
      <c r="E25" s="54"/>
      <c r="F25" s="55" t="s">
        <v>14</v>
      </c>
      <c r="G25" s="56">
        <f>SUM(G20:G24)</f>
        <v>95704.8</v>
      </c>
    </row>
    <row r="26" ht="16.5" spans="1:7">
      <c r="A26" s="71"/>
      <c r="B26" s="71"/>
      <c r="C26" s="71"/>
      <c r="D26" s="71"/>
      <c r="E26" s="71"/>
      <c r="F26" s="114"/>
      <c r="G26" s="115"/>
    </row>
    <row r="27" spans="1:1">
      <c r="A27" s="23" t="s">
        <v>21</v>
      </c>
    </row>
    <row r="28" spans="2:2">
      <c r="B28" s="23" t="s">
        <v>22</v>
      </c>
    </row>
    <row r="30" s="23" customFormat="1" spans="1:1">
      <c r="A30" s="23" t="s">
        <v>23</v>
      </c>
    </row>
    <row r="31" s="23" customFormat="1" spans="2:2">
      <c r="B31" s="23" t="s">
        <v>126</v>
      </c>
    </row>
    <row r="33" spans="1:1">
      <c r="A33" s="23" t="s">
        <v>27</v>
      </c>
    </row>
    <row r="34" s="23" customFormat="1" spans="2:2">
      <c r="B34" s="23" t="s">
        <v>127</v>
      </c>
    </row>
    <row r="35" s="107" customFormat="1" spans="2:2">
      <c r="B35" s="23"/>
    </row>
    <row r="36" spans="1:1">
      <c r="A36" s="23" t="s">
        <v>29</v>
      </c>
    </row>
    <row r="37" spans="2:2">
      <c r="B37" s="23" t="s">
        <v>30</v>
      </c>
    </row>
    <row r="39" spans="2:2">
      <c r="B39" s="23" t="s">
        <v>31</v>
      </c>
    </row>
    <row r="41" spans="2:2">
      <c r="B41" s="23" t="s">
        <v>32</v>
      </c>
    </row>
    <row r="48" spans="1:1">
      <c r="A48" s="23" t="s">
        <v>33</v>
      </c>
    </row>
    <row r="51" spans="1:1">
      <c r="A51" s="23" t="s">
        <v>34</v>
      </c>
    </row>
    <row r="52" spans="1:1">
      <c r="A52" s="23" t="s">
        <v>35</v>
      </c>
    </row>
    <row r="55" spans="1:4">
      <c r="A55" s="23" t="s">
        <v>110</v>
      </c>
      <c r="D55" s="23" t="s">
        <v>37</v>
      </c>
    </row>
    <row r="58" spans="1:4">
      <c r="A58" s="23" t="s">
        <v>38</v>
      </c>
      <c r="D58" s="23" t="s">
        <v>39</v>
      </c>
    </row>
    <row r="59" spans="1:4">
      <c r="A59" s="23" t="s">
        <v>40</v>
      </c>
      <c r="D59" s="23" t="s">
        <v>41</v>
      </c>
    </row>
    <row r="65" spans="1:5">
      <c r="A65" s="1" t="s">
        <v>460</v>
      </c>
      <c r="D65" s="23" t="s">
        <v>43</v>
      </c>
      <c r="E65" s="23" t="s">
        <v>44</v>
      </c>
    </row>
    <row r="66" spans="1:5">
      <c r="A66" s="23" t="s">
        <v>435</v>
      </c>
      <c r="E66" s="23" t="s">
        <v>46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629861111111111" header="0.5" footer="0.196527777777778"/>
  <pageSetup paperSize="1" scale="74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zoomScaleSheetLayoutView="60" topLeftCell="A9" workbookViewId="0">
      <selection activeCell="F43" sqref="F43"/>
    </sheetView>
  </sheetViews>
  <sheetFormatPr defaultColWidth="9.1047619047619" defaultRowHeight="14.25" outlineLevelCol="6"/>
  <cols>
    <col min="1" max="1" width="6.55238095238095" style="23" customWidth="1"/>
    <col min="2" max="2" width="10.2857142857143" style="23" customWidth="1"/>
    <col min="3" max="3" width="52.8571428571429" style="23" customWidth="1"/>
    <col min="4" max="4" width="12.552380952381" style="23" customWidth="1"/>
    <col min="5" max="5" width="15.5714285714286" style="23" customWidth="1"/>
    <col min="6" max="6" width="5.66666666666667" style="23" customWidth="1"/>
    <col min="7" max="7" width="17.7142857142857" style="23" customWidth="1"/>
    <col min="8" max="16384" width="9.1047619047619" style="23"/>
  </cols>
  <sheetData>
    <row r="4" spans="1:2">
      <c r="A4" s="25">
        <v>45720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112</v>
      </c>
    </row>
    <row r="8" spans="1:1">
      <c r="A8" s="23" t="s">
        <v>113</v>
      </c>
    </row>
    <row r="9" spans="1:1">
      <c r="A9" s="23" t="s">
        <v>114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115</v>
      </c>
    </row>
    <row r="18" ht="15" spans="3:3">
      <c r="C18" s="124" t="s">
        <v>120</v>
      </c>
    </row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30">
        <v>1</v>
      </c>
      <c r="B20" s="75" t="s">
        <v>12</v>
      </c>
      <c r="C20" s="76" t="s">
        <v>121</v>
      </c>
      <c r="D20" s="77">
        <v>48695</v>
      </c>
      <c r="E20" s="33">
        <f>(D20*0.76)-1800</f>
        <v>35208.2</v>
      </c>
      <c r="F20" s="30" t="s">
        <v>14</v>
      </c>
      <c r="G20" s="78">
        <f>E20*A20</f>
        <v>35208.2</v>
      </c>
    </row>
    <row r="21" spans="1:7">
      <c r="A21" s="35"/>
      <c r="B21" s="79"/>
      <c r="C21" s="80" t="s">
        <v>122</v>
      </c>
      <c r="D21" s="81"/>
      <c r="E21" s="38"/>
      <c r="F21" s="35"/>
      <c r="G21" s="82"/>
    </row>
    <row r="22" spans="1:7">
      <c r="A22" s="35"/>
      <c r="B22" s="79"/>
      <c r="C22" s="80" t="s">
        <v>123</v>
      </c>
      <c r="D22" s="81"/>
      <c r="E22" s="38"/>
      <c r="F22" s="35"/>
      <c r="G22" s="82"/>
    </row>
    <row r="23" ht="15" spans="1:7">
      <c r="A23" s="14"/>
      <c r="B23" s="83"/>
      <c r="C23" s="84" t="s">
        <v>124</v>
      </c>
      <c r="D23" s="85"/>
      <c r="E23" s="41"/>
      <c r="F23" s="14"/>
      <c r="G23" s="86"/>
    </row>
    <row r="24" ht="15" spans="1:7">
      <c r="A24" s="64" t="s">
        <v>19</v>
      </c>
      <c r="B24" s="65"/>
      <c r="C24" s="65"/>
      <c r="D24" s="66"/>
      <c r="E24" s="67"/>
      <c r="F24" s="113" t="s">
        <v>14</v>
      </c>
      <c r="G24" s="69">
        <v>600</v>
      </c>
    </row>
    <row r="25" ht="17.25" spans="1:7">
      <c r="A25" s="51" t="s">
        <v>20</v>
      </c>
      <c r="B25" s="52"/>
      <c r="C25" s="52"/>
      <c r="D25" s="53"/>
      <c r="E25" s="54"/>
      <c r="F25" s="55" t="s">
        <v>14</v>
      </c>
      <c r="G25" s="56">
        <f>SUM(G20:G24)</f>
        <v>35808.2</v>
      </c>
    </row>
    <row r="26" ht="16.5" spans="1:7">
      <c r="A26" s="71"/>
      <c r="B26" s="71"/>
      <c r="C26" s="71"/>
      <c r="D26" s="71"/>
      <c r="E26" s="71"/>
      <c r="F26" s="114"/>
      <c r="G26" s="115"/>
    </row>
    <row r="27" ht="15" spans="3:3">
      <c r="C27" s="124" t="s">
        <v>125</v>
      </c>
    </row>
    <row r="28" ht="25.5" customHeight="1" spans="1:7">
      <c r="A28" s="109" t="s">
        <v>6</v>
      </c>
      <c r="B28" s="109" t="s">
        <v>7</v>
      </c>
      <c r="C28" s="109" t="s">
        <v>8</v>
      </c>
      <c r="D28" s="109" t="s">
        <v>9</v>
      </c>
      <c r="E28" s="110" t="s">
        <v>10</v>
      </c>
      <c r="F28" s="111"/>
      <c r="G28" s="112" t="s">
        <v>11</v>
      </c>
    </row>
    <row r="29" spans="1:7">
      <c r="A29" s="30">
        <v>1</v>
      </c>
      <c r="B29" s="30" t="s">
        <v>12</v>
      </c>
      <c r="C29" s="31" t="s">
        <v>102</v>
      </c>
      <c r="D29" s="32">
        <v>49995</v>
      </c>
      <c r="E29" s="33">
        <f>(D29*0.76)-4000</f>
        <v>33996.2</v>
      </c>
      <c r="F29" s="30" t="s">
        <v>14</v>
      </c>
      <c r="G29" s="34">
        <f>E29*A29</f>
        <v>33996.2</v>
      </c>
    </row>
    <row r="30" spans="1:7">
      <c r="A30" s="35"/>
      <c r="B30" s="35"/>
      <c r="C30" s="36" t="s">
        <v>103</v>
      </c>
      <c r="D30" s="37"/>
      <c r="E30" s="38"/>
      <c r="F30" s="35"/>
      <c r="G30" s="39"/>
    </row>
    <row r="31" ht="15" spans="1:7">
      <c r="A31" s="14"/>
      <c r="B31" s="14"/>
      <c r="C31" s="40" t="s">
        <v>104</v>
      </c>
      <c r="D31" s="13"/>
      <c r="E31" s="41"/>
      <c r="F31" s="14"/>
      <c r="G31" s="42"/>
    </row>
    <row r="32" ht="15" spans="1:7">
      <c r="A32" s="64" t="s">
        <v>19</v>
      </c>
      <c r="B32" s="65"/>
      <c r="C32" s="65"/>
      <c r="D32" s="66"/>
      <c r="E32" s="67"/>
      <c r="F32" s="113" t="s">
        <v>14</v>
      </c>
      <c r="G32" s="69">
        <v>600</v>
      </c>
    </row>
    <row r="33" ht="17.25" spans="1:7">
      <c r="A33" s="51" t="s">
        <v>20</v>
      </c>
      <c r="B33" s="52"/>
      <c r="C33" s="52"/>
      <c r="D33" s="53"/>
      <c r="E33" s="54"/>
      <c r="F33" s="55" t="s">
        <v>14</v>
      </c>
      <c r="G33" s="56">
        <f>SUM(G29:G32)</f>
        <v>34596.2</v>
      </c>
    </row>
    <row r="34" ht="16.5" spans="1:7">
      <c r="A34" s="71"/>
      <c r="B34" s="71"/>
      <c r="C34" s="71"/>
      <c r="D34" s="71"/>
      <c r="E34" s="71"/>
      <c r="F34" s="114"/>
      <c r="G34" s="115"/>
    </row>
    <row r="35" spans="1:1">
      <c r="A35" s="23" t="s">
        <v>21</v>
      </c>
    </row>
    <row r="36" spans="2:2">
      <c r="B36" s="23" t="s">
        <v>22</v>
      </c>
    </row>
    <row r="38" s="23" customFormat="1" spans="1:1">
      <c r="A38" s="23" t="s">
        <v>23</v>
      </c>
    </row>
    <row r="39" s="23" customFormat="1" spans="2:2">
      <c r="B39" s="1" t="s">
        <v>126</v>
      </c>
    </row>
    <row r="40" s="107" customFormat="1" spans="2:2">
      <c r="B40" s="1" t="s">
        <v>61</v>
      </c>
    </row>
    <row r="41" s="107" customFormat="1" spans="2:2">
      <c r="B41" s="1" t="s">
        <v>62</v>
      </c>
    </row>
    <row r="42" s="107" customFormat="1" spans="2:2">
      <c r="B42" s="1" t="s">
        <v>63</v>
      </c>
    </row>
    <row r="44" spans="1:1">
      <c r="A44" s="23" t="s">
        <v>27</v>
      </c>
    </row>
    <row r="45" s="23" customFormat="1" spans="2:2">
      <c r="B45" s="1" t="s">
        <v>127</v>
      </c>
    </row>
    <row r="46" s="107" customFormat="1" spans="2:2">
      <c r="B46" s="1" t="s">
        <v>68</v>
      </c>
    </row>
    <row r="48" spans="1:1">
      <c r="A48" s="23" t="s">
        <v>29</v>
      </c>
    </row>
    <row r="49" spans="2:2">
      <c r="B49" s="23" t="s">
        <v>30</v>
      </c>
    </row>
    <row r="51" spans="2:2">
      <c r="B51" s="23" t="s">
        <v>31</v>
      </c>
    </row>
    <row r="53" spans="2:2">
      <c r="B53" s="23" t="s">
        <v>32</v>
      </c>
    </row>
    <row r="59" spans="1:1">
      <c r="A59" s="23" t="s">
        <v>33</v>
      </c>
    </row>
    <row r="62" spans="1:1">
      <c r="A62" s="23" t="s">
        <v>34</v>
      </c>
    </row>
    <row r="63" spans="1:1">
      <c r="A63" s="23" t="s">
        <v>35</v>
      </c>
    </row>
    <row r="66" spans="1:4">
      <c r="A66" s="23" t="s">
        <v>110</v>
      </c>
      <c r="D66" s="23" t="s">
        <v>37</v>
      </c>
    </row>
    <row r="69" spans="1:4">
      <c r="A69" s="23" t="s">
        <v>38</v>
      </c>
      <c r="D69" s="23" t="s">
        <v>39</v>
      </c>
    </row>
    <row r="70" spans="1:4">
      <c r="A70" s="23" t="s">
        <v>40</v>
      </c>
      <c r="D70" s="23" t="s">
        <v>41</v>
      </c>
    </row>
    <row r="75" spans="1:5">
      <c r="A75" s="1" t="s">
        <v>128</v>
      </c>
      <c r="D75" s="23" t="s">
        <v>43</v>
      </c>
      <c r="E75" s="23" t="s">
        <v>44</v>
      </c>
    </row>
    <row r="76" spans="1:5">
      <c r="A76" s="23" t="s">
        <v>129</v>
      </c>
      <c r="E76" s="23" t="s">
        <v>46</v>
      </c>
    </row>
  </sheetData>
  <mergeCells count="18">
    <mergeCell ref="A4:B4"/>
    <mergeCell ref="A5:B5"/>
    <mergeCell ref="A24:E24"/>
    <mergeCell ref="A25:E25"/>
    <mergeCell ref="A32:E32"/>
    <mergeCell ref="A33:E33"/>
    <mergeCell ref="A20:A23"/>
    <mergeCell ref="A29:A31"/>
    <mergeCell ref="B20:B23"/>
    <mergeCell ref="B29:B31"/>
    <mergeCell ref="D20:D23"/>
    <mergeCell ref="D29:D31"/>
    <mergeCell ref="E20:E23"/>
    <mergeCell ref="E29:E31"/>
    <mergeCell ref="F20:F23"/>
    <mergeCell ref="F29:F31"/>
    <mergeCell ref="G20:G23"/>
    <mergeCell ref="G29:G31"/>
  </mergeCells>
  <pageMargins left="0.393055555555556" right="0.17" top="0.84" bottom="0.629861111111111" header="0.5" footer="0.196527777777778"/>
  <pageSetup paperSize="1" scale="62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A63" sqref="A6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45740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461</v>
      </c>
    </row>
    <row r="8" spans="1:1">
      <c r="A8" s="1" t="s">
        <v>462</v>
      </c>
    </row>
    <row r="9" spans="1:1">
      <c r="A9" s="1" t="s">
        <v>463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102</v>
      </c>
      <c r="D20" s="32">
        <v>49995</v>
      </c>
      <c r="E20" s="33">
        <f>(D20*0.76)-4000</f>
        <v>33996.2</v>
      </c>
      <c r="F20" s="30" t="s">
        <v>14</v>
      </c>
      <c r="G20" s="34">
        <f>E20*A20</f>
        <v>33996.2</v>
      </c>
    </row>
    <row r="21" customFormat="1" ht="15" spans="1:7">
      <c r="A21" s="35"/>
      <c r="B21" s="35"/>
      <c r="C21" s="36" t="s">
        <v>103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104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33996.2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13095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47691.2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68</v>
      </c>
    </row>
    <row r="33" s="2" customFormat="1"/>
    <row r="34" s="1" customFormat="1" spans="1:1">
      <c r="A34" s="1" t="s">
        <v>29</v>
      </c>
    </row>
    <row r="35" spans="2:2">
      <c r="B35" s="1" t="s">
        <v>30</v>
      </c>
    </row>
    <row r="36" spans="2:2">
      <c r="B36" s="24" t="s">
        <v>138</v>
      </c>
    </row>
    <row r="37" spans="2:2">
      <c r="B37" s="72"/>
    </row>
    <row r="38" spans="2:2">
      <c r="B38" s="1" t="s">
        <v>31</v>
      </c>
    </row>
    <row r="40" spans="2:2">
      <c r="B40" s="1" t="s">
        <v>32</v>
      </c>
    </row>
    <row r="45" spans="2:2">
      <c r="B45" s="24"/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3" spans="1:5">
      <c r="A63" s="1" t="s">
        <v>464</v>
      </c>
      <c r="D63" s="1" t="s">
        <v>43</v>
      </c>
      <c r="E63" s="1" t="s">
        <v>44</v>
      </c>
    </row>
    <row r="64" spans="1:5">
      <c r="A64" s="23" t="s">
        <v>71</v>
      </c>
      <c r="E64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8"/>
  <sheetViews>
    <sheetView zoomScaleSheetLayoutView="60" topLeftCell="A27" workbookViewId="0">
      <selection activeCell="A77" sqref="A77"/>
    </sheetView>
  </sheetViews>
  <sheetFormatPr defaultColWidth="9.1047619047619" defaultRowHeight="14.25" outlineLevelCol="6"/>
  <cols>
    <col min="1" max="1" width="9" style="23" customWidth="1"/>
    <col min="2" max="2" width="11.2857142857143" style="23" customWidth="1"/>
    <col min="3" max="3" width="55" style="23" customWidth="1"/>
    <col min="4" max="4" width="12.2857142857143" style="23" customWidth="1"/>
    <col min="5" max="5" width="16" style="23" customWidth="1"/>
    <col min="6" max="6" width="6.85714285714286" style="23" customWidth="1"/>
    <col min="7" max="7" width="17.5714285714286" style="23" customWidth="1"/>
    <col min="8" max="16384" width="9.1047619047619" style="23"/>
  </cols>
  <sheetData>
    <row r="3" ht="15" customHeight="1"/>
    <row r="4" spans="1:2">
      <c r="A4" s="25">
        <v>45741</v>
      </c>
      <c r="B4" s="25"/>
    </row>
    <row r="5" spans="1:2">
      <c r="A5" s="108"/>
      <c r="B5" s="108"/>
    </row>
    <row r="6" spans="1:2">
      <c r="A6" s="108"/>
      <c r="B6" s="108"/>
    </row>
    <row r="7" spans="1:2">
      <c r="A7" s="23" t="s">
        <v>436</v>
      </c>
      <c r="B7" s="108"/>
    </row>
    <row r="8" spans="1:2">
      <c r="A8" s="23" t="s">
        <v>437</v>
      </c>
      <c r="B8" s="108"/>
    </row>
    <row r="9" spans="1:1">
      <c r="A9" s="23" t="s">
        <v>438</v>
      </c>
    </row>
    <row r="10" spans="1:1">
      <c r="A10" s="23" t="s">
        <v>439</v>
      </c>
    </row>
    <row r="13" spans="1:1">
      <c r="A13" s="23" t="s">
        <v>2</v>
      </c>
    </row>
    <row r="15" spans="2:2">
      <c r="B15" s="23" t="s">
        <v>3</v>
      </c>
    </row>
    <row r="16" spans="2:2">
      <c r="B16" s="23" t="s">
        <v>4</v>
      </c>
    </row>
    <row r="19" spans="1:1">
      <c r="A19" s="23" t="s">
        <v>5</v>
      </c>
    </row>
    <row r="20" s="107" customFormat="1" ht="15" spans="1:7">
      <c r="A20" s="23"/>
      <c r="B20" s="23"/>
      <c r="C20" s="124" t="s">
        <v>101</v>
      </c>
      <c r="D20" s="23"/>
      <c r="E20" s="23"/>
      <c r="F20" s="23"/>
      <c r="G20" s="23"/>
    </row>
    <row r="21" s="107" customFormat="1" ht="25.5" customHeight="1" spans="1:7">
      <c r="A21" s="109" t="s">
        <v>6</v>
      </c>
      <c r="B21" s="109" t="s">
        <v>7</v>
      </c>
      <c r="C21" s="109" t="s">
        <v>8</v>
      </c>
      <c r="D21" s="109" t="s">
        <v>9</v>
      </c>
      <c r="E21" s="110" t="s">
        <v>10</v>
      </c>
      <c r="F21" s="111"/>
      <c r="G21" s="112" t="s">
        <v>11</v>
      </c>
    </row>
    <row r="22" s="107" customFormat="1" spans="1:7">
      <c r="A22" s="30">
        <v>1</v>
      </c>
      <c r="B22" s="30" t="s">
        <v>12</v>
      </c>
      <c r="C22" s="31" t="s">
        <v>184</v>
      </c>
      <c r="D22" s="32">
        <v>32995</v>
      </c>
      <c r="E22" s="33">
        <f>(D22*0.76)-4000</f>
        <v>21076.2</v>
      </c>
      <c r="F22" s="30" t="s">
        <v>14</v>
      </c>
      <c r="G22" s="34">
        <f>E22*A22</f>
        <v>21076.2</v>
      </c>
    </row>
    <row r="23" s="107" customFormat="1" spans="1:7">
      <c r="A23" s="35"/>
      <c r="B23" s="35"/>
      <c r="C23" s="36" t="s">
        <v>59</v>
      </c>
      <c r="D23" s="37"/>
      <c r="E23" s="38"/>
      <c r="F23" s="35"/>
      <c r="G23" s="39"/>
    </row>
    <row r="24" s="107" customFormat="1" ht="15" spans="1:7">
      <c r="A24" s="14"/>
      <c r="B24" s="14"/>
      <c r="C24" s="40" t="s">
        <v>185</v>
      </c>
      <c r="D24" s="13"/>
      <c r="E24" s="41"/>
      <c r="F24" s="14"/>
      <c r="G24" s="42"/>
    </row>
    <row r="25" s="107" customFormat="1" ht="15" spans="1:7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</row>
    <row r="26" s="23" customFormat="1" ht="17.25" spans="1:7">
      <c r="A26" s="51" t="s">
        <v>20</v>
      </c>
      <c r="B26" s="52"/>
      <c r="C26" s="52"/>
      <c r="D26" s="53"/>
      <c r="E26" s="54"/>
      <c r="F26" s="55" t="s">
        <v>14</v>
      </c>
      <c r="G26" s="56">
        <f>SUM(G22:G25)</f>
        <v>21676.2</v>
      </c>
    </row>
    <row r="27" s="107" customFormat="1" ht="16.5" spans="1:7">
      <c r="A27" s="71"/>
      <c r="B27" s="71"/>
      <c r="C27" s="71"/>
      <c r="D27" s="71"/>
      <c r="E27" s="71"/>
      <c r="F27" s="114"/>
      <c r="G27" s="115"/>
    </row>
    <row r="28" s="107" customFormat="1" ht="15" spans="1:7">
      <c r="A28" s="23"/>
      <c r="B28" s="23"/>
      <c r="C28" s="124" t="s">
        <v>105</v>
      </c>
      <c r="D28" s="23"/>
      <c r="E28" s="23"/>
      <c r="F28" s="23"/>
      <c r="G28" s="23"/>
    </row>
    <row r="29" s="107" customFormat="1" ht="25.5" customHeight="1" spans="1:7">
      <c r="A29" s="109" t="s">
        <v>6</v>
      </c>
      <c r="B29" s="109" t="s">
        <v>7</v>
      </c>
      <c r="C29" s="109" t="s">
        <v>8</v>
      </c>
      <c r="D29" s="109" t="s">
        <v>9</v>
      </c>
      <c r="E29" s="110" t="s">
        <v>10</v>
      </c>
      <c r="F29" s="111"/>
      <c r="G29" s="112" t="s">
        <v>11</v>
      </c>
    </row>
    <row r="30" s="107" customFormat="1" spans="1:7">
      <c r="A30" s="88">
        <v>1</v>
      </c>
      <c r="B30" s="88" t="s">
        <v>12</v>
      </c>
      <c r="C30" s="125" t="s">
        <v>186</v>
      </c>
      <c r="D30" s="119">
        <v>46595</v>
      </c>
      <c r="E30" s="92">
        <f>(D30*0.76)-7000</f>
        <v>28412.2</v>
      </c>
      <c r="F30" s="88" t="s">
        <v>14</v>
      </c>
      <c r="G30" s="120">
        <f>E30*A30</f>
        <v>28412.2</v>
      </c>
    </row>
    <row r="31" s="107" customFormat="1" spans="1:7">
      <c r="A31" s="94"/>
      <c r="B31" s="94"/>
      <c r="C31" s="126" t="s">
        <v>80</v>
      </c>
      <c r="D31" s="121"/>
      <c r="E31" s="98"/>
      <c r="F31" s="94"/>
      <c r="G31" s="122"/>
    </row>
    <row r="32" s="107" customFormat="1" ht="15" spans="1:7">
      <c r="A32" s="62"/>
      <c r="B32" s="62"/>
      <c r="C32" s="127" t="s">
        <v>187</v>
      </c>
      <c r="D32" s="61"/>
      <c r="E32" s="103"/>
      <c r="F32" s="62"/>
      <c r="G32" s="123"/>
    </row>
    <row r="33" s="107" customFormat="1" ht="15" spans="1:7">
      <c r="A33" s="64" t="s">
        <v>19</v>
      </c>
      <c r="B33" s="65"/>
      <c r="C33" s="65"/>
      <c r="D33" s="66"/>
      <c r="E33" s="67"/>
      <c r="F33" s="68" t="s">
        <v>14</v>
      </c>
      <c r="G33" s="69">
        <v>600</v>
      </c>
    </row>
    <row r="34" s="23" customFormat="1" ht="17.25" spans="1:7">
      <c r="A34" s="51" t="s">
        <v>20</v>
      </c>
      <c r="B34" s="52"/>
      <c r="C34" s="52"/>
      <c r="D34" s="53"/>
      <c r="E34" s="54"/>
      <c r="F34" s="55" t="s">
        <v>14</v>
      </c>
      <c r="G34" s="56">
        <f>SUM(G30:G33)</f>
        <v>29012.2</v>
      </c>
    </row>
    <row r="35" s="107" customFormat="1" ht="16.5" spans="1:7">
      <c r="A35" s="71"/>
      <c r="B35" s="71"/>
      <c r="C35" s="71"/>
      <c r="D35" s="71"/>
      <c r="E35" s="71"/>
      <c r="F35" s="114"/>
      <c r="G35" s="115"/>
    </row>
    <row r="36" spans="1:1">
      <c r="A36" s="23" t="s">
        <v>21</v>
      </c>
    </row>
    <row r="37" spans="2:2">
      <c r="B37" s="23" t="s">
        <v>22</v>
      </c>
    </row>
    <row r="39" spans="1:1">
      <c r="A39" s="1" t="s">
        <v>23</v>
      </c>
    </row>
    <row r="40" spans="2:2">
      <c r="B40" s="1" t="s">
        <v>61</v>
      </c>
    </row>
    <row r="41" spans="2:2">
      <c r="B41" s="1" t="s">
        <v>62</v>
      </c>
    </row>
    <row r="42" spans="2:2">
      <c r="B42" s="1" t="s">
        <v>63</v>
      </c>
    </row>
    <row r="44" spans="1:1">
      <c r="A44" s="23" t="s">
        <v>27</v>
      </c>
    </row>
    <row r="45" s="23" customFormat="1" spans="2:2">
      <c r="B45" s="23" t="s">
        <v>68</v>
      </c>
    </row>
    <row r="46" s="107" customFormat="1" spans="2:2">
      <c r="B46" s="23"/>
    </row>
    <row r="47" spans="1:1">
      <c r="A47" s="23" t="s">
        <v>29</v>
      </c>
    </row>
    <row r="48" spans="2:2">
      <c r="B48" s="23" t="s">
        <v>30</v>
      </c>
    </row>
    <row r="49" s="107" customFormat="1" spans="2:2">
      <c r="B49" s="128"/>
    </row>
    <row r="50" spans="2:2">
      <c r="B50" s="23" t="s">
        <v>31</v>
      </c>
    </row>
    <row r="52" spans="2:2">
      <c r="B52" s="23" t="s">
        <v>32</v>
      </c>
    </row>
    <row r="54" spans="2:2">
      <c r="B54" s="73" t="s">
        <v>69</v>
      </c>
    </row>
    <row r="60" spans="1:1">
      <c r="A60" s="23" t="s">
        <v>33</v>
      </c>
    </row>
    <row r="63" spans="1:1">
      <c r="A63" s="23" t="s">
        <v>34</v>
      </c>
    </row>
    <row r="64" spans="1:1">
      <c r="A64" s="23" t="s">
        <v>35</v>
      </c>
    </row>
    <row r="67" spans="1:4">
      <c r="A67" s="23" t="s">
        <v>36</v>
      </c>
      <c r="D67" s="23" t="s">
        <v>37</v>
      </c>
    </row>
    <row r="70" spans="1:4">
      <c r="A70" s="23" t="s">
        <v>38</v>
      </c>
      <c r="D70" s="23" t="s">
        <v>39</v>
      </c>
    </row>
    <row r="71" spans="1:4">
      <c r="A71" s="23" t="s">
        <v>40</v>
      </c>
      <c r="D71" s="23" t="s">
        <v>41</v>
      </c>
    </row>
    <row r="77" spans="1:5">
      <c r="A77" s="1" t="s">
        <v>465</v>
      </c>
      <c r="D77" s="23" t="s">
        <v>43</v>
      </c>
      <c r="E77" s="23" t="s">
        <v>44</v>
      </c>
    </row>
    <row r="78" spans="1:5">
      <c r="A78" s="23" t="s">
        <v>98</v>
      </c>
      <c r="E78" s="23" t="s">
        <v>46</v>
      </c>
    </row>
  </sheetData>
  <mergeCells count="17">
    <mergeCell ref="A4:B4"/>
    <mergeCell ref="A25:E25"/>
    <mergeCell ref="A26:E26"/>
    <mergeCell ref="A33:E33"/>
    <mergeCell ref="A34:E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</mergeCells>
  <pageMargins left="0.393055555555556" right="0.17" top="0.786805555555556" bottom="0.236111111111111" header="0.5" footer="0.629861111111111"/>
  <pageSetup paperSize="1" scale="62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G14" sqref="G1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45741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466</v>
      </c>
    </row>
    <row r="8" spans="1:1">
      <c r="A8" s="1" t="s">
        <v>467</v>
      </c>
    </row>
    <row r="9" spans="1:1">
      <c r="A9" s="1" t="s">
        <v>468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126156.2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26365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153121.2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28</v>
      </c>
    </row>
    <row r="33" s="2" customFormat="1"/>
    <row r="34" s="1" customFormat="1" spans="1:1">
      <c r="A34" s="1" t="s">
        <v>29</v>
      </c>
    </row>
    <row r="35" spans="2:2">
      <c r="B35" s="1" t="s">
        <v>30</v>
      </c>
    </row>
    <row r="36" spans="2:2">
      <c r="B36" s="24" t="s">
        <v>138</v>
      </c>
    </row>
    <row r="37" spans="2:2">
      <c r="B37" s="72"/>
    </row>
    <row r="38" spans="2:2">
      <c r="B38" s="1" t="s">
        <v>31</v>
      </c>
    </row>
    <row r="40" spans="2:2">
      <c r="B40" s="1" t="s">
        <v>32</v>
      </c>
    </row>
    <row r="43" spans="2:2">
      <c r="B43" s="73" t="s">
        <v>469</v>
      </c>
    </row>
    <row r="44" spans="2:2">
      <c r="B44" s="73"/>
    </row>
    <row r="45" spans="2:2">
      <c r="B45" s="73"/>
    </row>
    <row r="47" spans="2:2">
      <c r="B47" s="24"/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5" spans="1:5">
      <c r="A65" s="1" t="s">
        <v>470</v>
      </c>
      <c r="D65" s="1" t="s">
        <v>43</v>
      </c>
      <c r="E65" s="1" t="s">
        <v>44</v>
      </c>
    </row>
    <row r="66" spans="1:5">
      <c r="A66" s="23" t="s">
        <v>471</v>
      </c>
      <c r="E66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24" workbookViewId="0">
      <selection activeCell="C62" sqref="C6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45741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472</v>
      </c>
    </row>
    <row r="8" spans="1:1">
      <c r="A8" s="1" t="s">
        <v>473</v>
      </c>
    </row>
    <row r="9" spans="1:1">
      <c r="A9" s="1" t="s">
        <v>474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17</v>
      </c>
      <c r="D20" s="32">
        <v>165995</v>
      </c>
      <c r="E20" s="33">
        <f>(D20*0.76)</f>
        <v>126156.2</v>
      </c>
      <c r="F20" s="30" t="s">
        <v>14</v>
      </c>
      <c r="G20" s="34">
        <f>E20*A20</f>
        <v>126156.2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18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126156.2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19015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145771.2</v>
      </c>
    </row>
    <row r="27" ht="16.5" spans="1:7">
      <c r="A27" s="71"/>
      <c r="B27" s="71"/>
      <c r="C27" s="71"/>
      <c r="D27" s="71"/>
      <c r="E27" s="71"/>
      <c r="F27" s="49"/>
      <c r="G27" s="50"/>
    </row>
    <row r="28" ht="15" spans="3:3">
      <c r="C28" s="24" t="s">
        <v>105</v>
      </c>
    </row>
    <row r="29" ht="25.5" customHeight="1" spans="1:7">
      <c r="A29" s="26" t="s">
        <v>6</v>
      </c>
      <c r="B29" s="26" t="s">
        <v>7</v>
      </c>
      <c r="C29" s="26" t="s">
        <v>8</v>
      </c>
      <c r="D29" s="26" t="s">
        <v>9</v>
      </c>
      <c r="E29" s="27" t="s">
        <v>10</v>
      </c>
      <c r="F29" s="28"/>
      <c r="G29" s="29" t="s">
        <v>11</v>
      </c>
    </row>
    <row r="30" customFormat="1" ht="15" spans="1:7">
      <c r="A30" s="30">
        <v>1</v>
      </c>
      <c r="B30" s="30" t="s">
        <v>12</v>
      </c>
      <c r="C30" s="31" t="s">
        <v>475</v>
      </c>
      <c r="D30" s="32">
        <v>110995</v>
      </c>
      <c r="E30" s="33">
        <f>(D30*0.76)-3000</f>
        <v>81356.2</v>
      </c>
      <c r="F30" s="30" t="s">
        <v>14</v>
      </c>
      <c r="G30" s="34">
        <f>E30*A30</f>
        <v>81356.2</v>
      </c>
    </row>
    <row r="31" customFormat="1" ht="15" spans="1:7">
      <c r="A31" s="35"/>
      <c r="B31" s="35"/>
      <c r="C31" s="36" t="s">
        <v>15</v>
      </c>
      <c r="D31" s="37"/>
      <c r="E31" s="38"/>
      <c r="F31" s="35"/>
      <c r="G31" s="39"/>
    </row>
    <row r="32" customFormat="1" ht="15.75" spans="1:7">
      <c r="A32" s="14"/>
      <c r="B32" s="14"/>
      <c r="C32" s="40" t="s">
        <v>476</v>
      </c>
      <c r="D32" s="13"/>
      <c r="E32" s="41"/>
      <c r="F32" s="14"/>
      <c r="G32" s="42"/>
    </row>
    <row r="33" s="23" customFormat="1" ht="17.25" spans="1:7">
      <c r="A33" s="51" t="s">
        <v>20</v>
      </c>
      <c r="B33" s="52"/>
      <c r="C33" s="52"/>
      <c r="D33" s="53"/>
      <c r="E33" s="54"/>
      <c r="F33" s="55" t="s">
        <v>14</v>
      </c>
      <c r="G33" s="56">
        <f>SUM(G30:G32)</f>
        <v>81356.2</v>
      </c>
    </row>
    <row r="34" s="23" customFormat="1" ht="15" spans="1:7">
      <c r="A34" s="57" t="s">
        <v>90</v>
      </c>
      <c r="B34" s="58"/>
      <c r="C34" s="59"/>
      <c r="D34" s="60"/>
      <c r="E34" s="61"/>
      <c r="F34" s="62" t="s">
        <v>14</v>
      </c>
      <c r="G34" s="63">
        <v>19015</v>
      </c>
    </row>
    <row r="35" customFormat="1" ht="15.75" spans="1:8">
      <c r="A35" s="64" t="s">
        <v>19</v>
      </c>
      <c r="B35" s="65"/>
      <c r="C35" s="65"/>
      <c r="D35" s="66"/>
      <c r="E35" s="67"/>
      <c r="F35" s="68" t="s">
        <v>14</v>
      </c>
      <c r="G35" s="69">
        <v>600</v>
      </c>
      <c r="H35" s="2"/>
    </row>
    <row r="36" ht="17.25" spans="1:7">
      <c r="A36" s="51" t="s">
        <v>91</v>
      </c>
      <c r="B36" s="52"/>
      <c r="C36" s="52"/>
      <c r="D36" s="53"/>
      <c r="E36" s="54"/>
      <c r="F36" s="70" t="s">
        <v>14</v>
      </c>
      <c r="G36" s="47">
        <f>SUM(G33:G35)</f>
        <v>100971.2</v>
      </c>
    </row>
    <row r="37" ht="16.5" spans="1:7">
      <c r="A37" s="71"/>
      <c r="B37" s="71"/>
      <c r="C37" s="71"/>
      <c r="D37" s="71"/>
      <c r="E37" s="71"/>
      <c r="F37" s="49"/>
      <c r="G37" s="50"/>
    </row>
    <row r="38" spans="1:1">
      <c r="A38" s="1" t="s">
        <v>21</v>
      </c>
    </row>
    <row r="39" spans="2:2">
      <c r="B39" s="1" t="s">
        <v>22</v>
      </c>
    </row>
    <row r="41" spans="1:1">
      <c r="A41" s="1" t="s">
        <v>27</v>
      </c>
    </row>
    <row r="42" customFormat="1" ht="15" spans="1:2">
      <c r="A42" s="2"/>
      <c r="B42" s="1" t="s">
        <v>28</v>
      </c>
    </row>
    <row r="43" s="2" customFormat="1"/>
    <row r="44" s="1" customFormat="1" spans="1:1">
      <c r="A44" s="1" t="s">
        <v>29</v>
      </c>
    </row>
    <row r="45" spans="2:2">
      <c r="B45" s="1" t="s">
        <v>30</v>
      </c>
    </row>
    <row r="46" spans="2:2">
      <c r="B46" s="24" t="s">
        <v>138</v>
      </c>
    </row>
    <row r="47" spans="2:2">
      <c r="B47" s="72"/>
    </row>
    <row r="48" spans="2:2">
      <c r="B48" s="1" t="s">
        <v>31</v>
      </c>
    </row>
    <row r="50" spans="2:2">
      <c r="B50" s="1" t="s">
        <v>32</v>
      </c>
    </row>
    <row r="53" spans="2:2">
      <c r="B53" s="73" t="s">
        <v>477</v>
      </c>
    </row>
    <row r="54" spans="2:2">
      <c r="B54" s="73"/>
    </row>
    <row r="56" spans="2:2">
      <c r="B56" s="24"/>
    </row>
    <row r="58" spans="1:1">
      <c r="A58" s="1" t="s">
        <v>33</v>
      </c>
    </row>
    <row r="61" spans="1:1">
      <c r="A61" s="1" t="s">
        <v>34</v>
      </c>
    </row>
    <row r="62" spans="1:1">
      <c r="A62" s="1" t="s">
        <v>35</v>
      </c>
    </row>
    <row r="65" spans="1:4">
      <c r="A65" s="1" t="s">
        <v>36</v>
      </c>
      <c r="D65" s="1" t="s">
        <v>37</v>
      </c>
    </row>
    <row r="68" spans="1:4">
      <c r="A68" s="1" t="s">
        <v>38</v>
      </c>
      <c r="D68" s="1" t="s">
        <v>39</v>
      </c>
    </row>
    <row r="69" spans="1:4">
      <c r="A69" s="1" t="s">
        <v>40</v>
      </c>
      <c r="D69" s="1" t="s">
        <v>41</v>
      </c>
    </row>
    <row r="74" spans="1:5">
      <c r="A74" s="1" t="s">
        <v>478</v>
      </c>
      <c r="D74" s="1" t="s">
        <v>43</v>
      </c>
      <c r="E74" s="1" t="s">
        <v>44</v>
      </c>
    </row>
    <row r="75" spans="1:5">
      <c r="A75" s="23" t="s">
        <v>479</v>
      </c>
      <c r="E75" s="1" t="s">
        <v>46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432638888888889" right="0.17" top="0.84" bottom="0.590277777777778" header="0.511805555555556" footer="0.196527777777778"/>
  <pageSetup paperSize="1" scale="63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zoomScaleSheetLayoutView="60" topLeftCell="A41" workbookViewId="0">
      <selection activeCell="E57" sqref="E5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5.5714285714286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7.2857142857143" style="23" customWidth="1"/>
    <col min="8" max="16384" width="9.1047619047619" style="23"/>
  </cols>
  <sheetData>
    <row r="4" spans="1:2">
      <c r="A4" s="25">
        <v>45741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457</v>
      </c>
    </row>
    <row r="8" spans="1:1">
      <c r="A8" s="23" t="s">
        <v>458</v>
      </c>
    </row>
    <row r="9" spans="1:1">
      <c r="A9" s="23" t="s">
        <v>459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7" spans="1:1">
      <c r="A17" s="23" t="s">
        <v>5</v>
      </c>
    </row>
    <row r="18" ht="15"/>
    <row r="19" ht="25.5" customHeight="1" spans="1:7">
      <c r="A19" s="109" t="s">
        <v>6</v>
      </c>
      <c r="B19" s="109" t="s">
        <v>7</v>
      </c>
      <c r="C19" s="109" t="s">
        <v>8</v>
      </c>
      <c r="D19" s="109" t="s">
        <v>9</v>
      </c>
      <c r="E19" s="110" t="s">
        <v>10</v>
      </c>
      <c r="F19" s="111"/>
      <c r="G19" s="112" t="s">
        <v>11</v>
      </c>
    </row>
    <row r="20" spans="1:7">
      <c r="A20" s="88">
        <v>1</v>
      </c>
      <c r="B20" s="89" t="s">
        <v>12</v>
      </c>
      <c r="C20" s="90" t="s">
        <v>194</v>
      </c>
      <c r="D20" s="91">
        <v>30995</v>
      </c>
      <c r="E20" s="92">
        <f>(D20*0.76)-1200</f>
        <v>22356.2</v>
      </c>
      <c r="F20" s="88" t="s">
        <v>14</v>
      </c>
      <c r="G20" s="93">
        <f>E20*A20</f>
        <v>22356.2</v>
      </c>
    </row>
    <row r="21" spans="1:7">
      <c r="A21" s="94"/>
      <c r="B21" s="95"/>
      <c r="C21" s="96" t="s">
        <v>195</v>
      </c>
      <c r="D21" s="97"/>
      <c r="E21" s="98"/>
      <c r="F21" s="94"/>
      <c r="G21" s="99"/>
    </row>
    <row r="22" spans="1:7">
      <c r="A22" s="94"/>
      <c r="B22" s="95"/>
      <c r="C22" s="96" t="s">
        <v>196</v>
      </c>
      <c r="D22" s="97"/>
      <c r="E22" s="98"/>
      <c r="F22" s="94"/>
      <c r="G22" s="99"/>
    </row>
    <row r="23" ht="15" spans="1:7">
      <c r="A23" s="62"/>
      <c r="B23" s="100"/>
      <c r="C23" s="101" t="s">
        <v>197</v>
      </c>
      <c r="D23" s="102"/>
      <c r="E23" s="103"/>
      <c r="F23" s="62"/>
      <c r="G23" s="104"/>
    </row>
    <row r="24" ht="15" spans="1:7">
      <c r="A24" s="64" t="s">
        <v>19</v>
      </c>
      <c r="B24" s="65"/>
      <c r="C24" s="65"/>
      <c r="D24" s="66"/>
      <c r="E24" s="67"/>
      <c r="F24" s="113" t="s">
        <v>14</v>
      </c>
      <c r="G24" s="69">
        <v>600</v>
      </c>
    </row>
    <row r="25" ht="17.25" spans="1:7">
      <c r="A25" s="51" t="s">
        <v>20</v>
      </c>
      <c r="B25" s="52"/>
      <c r="C25" s="52"/>
      <c r="D25" s="53"/>
      <c r="E25" s="54"/>
      <c r="F25" s="55" t="s">
        <v>14</v>
      </c>
      <c r="G25" s="56">
        <f>SUM(G20:G24)</f>
        <v>22956.2</v>
      </c>
    </row>
    <row r="26" ht="16.5" spans="1:7">
      <c r="A26" s="71"/>
      <c r="B26" s="71"/>
      <c r="C26" s="71"/>
      <c r="D26" s="71"/>
      <c r="E26" s="71"/>
      <c r="F26" s="114"/>
      <c r="G26" s="115"/>
    </row>
    <row r="27" spans="1:1">
      <c r="A27" s="23" t="s">
        <v>21</v>
      </c>
    </row>
    <row r="28" spans="2:2">
      <c r="B28" s="23" t="s">
        <v>22</v>
      </c>
    </row>
    <row r="30" s="23" customFormat="1" spans="1:1">
      <c r="A30" s="23" t="s">
        <v>23</v>
      </c>
    </row>
    <row r="31" s="23" customFormat="1" spans="2:2">
      <c r="B31" s="23" t="s">
        <v>126</v>
      </c>
    </row>
    <row r="33" spans="1:1">
      <c r="A33" s="23" t="s">
        <v>27</v>
      </c>
    </row>
    <row r="34" s="23" customFormat="1" spans="2:2">
      <c r="B34" s="23" t="s">
        <v>127</v>
      </c>
    </row>
    <row r="35" s="107" customFormat="1" spans="2:2">
      <c r="B35" s="23"/>
    </row>
    <row r="36" spans="1:1">
      <c r="A36" s="23" t="s">
        <v>29</v>
      </c>
    </row>
    <row r="37" spans="2:2">
      <c r="B37" s="23" t="s">
        <v>30</v>
      </c>
    </row>
    <row r="39" spans="2:2">
      <c r="B39" s="23" t="s">
        <v>31</v>
      </c>
    </row>
    <row r="41" spans="2:2">
      <c r="B41" s="23" t="s">
        <v>32</v>
      </c>
    </row>
    <row r="48" spans="1:1">
      <c r="A48" s="23" t="s">
        <v>33</v>
      </c>
    </row>
    <row r="51" spans="1:1">
      <c r="A51" s="23" t="s">
        <v>34</v>
      </c>
    </row>
    <row r="52" spans="1:1">
      <c r="A52" s="23" t="s">
        <v>35</v>
      </c>
    </row>
    <row r="55" spans="1:4">
      <c r="A55" s="23" t="s">
        <v>110</v>
      </c>
      <c r="D55" s="23" t="s">
        <v>37</v>
      </c>
    </row>
    <row r="58" spans="1:4">
      <c r="A58" s="23" t="s">
        <v>38</v>
      </c>
      <c r="D58" s="23" t="s">
        <v>39</v>
      </c>
    </row>
    <row r="59" spans="1:4">
      <c r="A59" s="23" t="s">
        <v>40</v>
      </c>
      <c r="D59" s="23" t="s">
        <v>41</v>
      </c>
    </row>
    <row r="65" spans="1:5">
      <c r="A65" s="1" t="s">
        <v>480</v>
      </c>
      <c r="D65" s="23" t="s">
        <v>43</v>
      </c>
      <c r="E65" s="23" t="s">
        <v>44</v>
      </c>
    </row>
    <row r="66" spans="1:5">
      <c r="A66" s="23" t="s">
        <v>199</v>
      </c>
      <c r="E66" s="23" t="s">
        <v>46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629861111111111" header="0.5" footer="0.196527777777778"/>
  <pageSetup paperSize="1" scale="74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workbookViewId="0">
      <selection activeCell="A4" sqref="A4:B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481</v>
      </c>
      <c r="B7" s="25"/>
    </row>
    <row r="8" spans="1:2">
      <c r="A8" s="25" t="s">
        <v>482</v>
      </c>
      <c r="B8" s="25"/>
    </row>
    <row r="9" spans="1:2">
      <c r="A9" s="25" t="s">
        <v>483</v>
      </c>
      <c r="B9" s="25"/>
    </row>
    <row r="10" spans="1:2">
      <c r="A10" s="25"/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4" t="s">
        <v>484</v>
      </c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2</v>
      </c>
      <c r="B21" s="30" t="s">
        <v>12</v>
      </c>
      <c r="C21" s="31" t="s">
        <v>485</v>
      </c>
      <c r="D21" s="32">
        <v>117995</v>
      </c>
      <c r="E21" s="33">
        <f>(D21*0.76)</f>
        <v>89676.2</v>
      </c>
      <c r="F21" s="30" t="s">
        <v>14</v>
      </c>
      <c r="G21" s="34">
        <f>E21*A21</f>
        <v>179352.4</v>
      </c>
    </row>
    <row r="22" spans="1:7">
      <c r="A22" s="35"/>
      <c r="B22" s="35"/>
      <c r="C22" s="36" t="s">
        <v>414</v>
      </c>
      <c r="D22" s="37"/>
      <c r="E22" s="38"/>
      <c r="F22" s="35"/>
      <c r="G22" s="39"/>
    </row>
    <row r="23" ht="15" spans="1:7">
      <c r="A23" s="14"/>
      <c r="B23" s="14"/>
      <c r="C23" s="40" t="s">
        <v>486</v>
      </c>
      <c r="D23" s="13"/>
      <c r="E23" s="41"/>
      <c r="F23" s="14"/>
      <c r="G23" s="42"/>
    </row>
    <row r="24" customFormat="1" ht="15" spans="1:8">
      <c r="A24" s="30">
        <v>1</v>
      </c>
      <c r="B24" s="30" t="s">
        <v>12</v>
      </c>
      <c r="C24" s="31" t="s">
        <v>116</v>
      </c>
      <c r="D24" s="32">
        <v>76595</v>
      </c>
      <c r="E24" s="33">
        <f>(D24*0.76)-7000</f>
        <v>51212.2</v>
      </c>
      <c r="F24" s="30" t="s">
        <v>14</v>
      </c>
      <c r="G24" s="34">
        <f>E24*A24</f>
        <v>51212.2</v>
      </c>
      <c r="H24" s="1"/>
    </row>
    <row r="25" customFormat="1" ht="15" spans="1:8">
      <c r="A25" s="35"/>
      <c r="B25" s="35"/>
      <c r="C25" s="36" t="s">
        <v>80</v>
      </c>
      <c r="D25" s="37"/>
      <c r="E25" s="38"/>
      <c r="F25" s="35"/>
      <c r="G25" s="39"/>
      <c r="H25" s="1"/>
    </row>
    <row r="26" customFormat="1" ht="15.75" spans="1:8">
      <c r="A26" s="14"/>
      <c r="B26" s="14"/>
      <c r="C26" s="40" t="s">
        <v>117</v>
      </c>
      <c r="D26" s="13"/>
      <c r="E26" s="41"/>
      <c r="F26" s="14"/>
      <c r="G26" s="42"/>
      <c r="H26" s="1"/>
    </row>
    <row r="27" customFormat="1" ht="15" spans="1:8">
      <c r="A27" s="88">
        <v>1</v>
      </c>
      <c r="B27" s="89" t="s">
        <v>12</v>
      </c>
      <c r="C27" s="90" t="s">
        <v>265</v>
      </c>
      <c r="D27" s="91">
        <v>22495</v>
      </c>
      <c r="E27" s="92">
        <f>(D27*0.76)-1000</f>
        <v>16096.2</v>
      </c>
      <c r="F27" s="88" t="s">
        <v>14</v>
      </c>
      <c r="G27" s="93">
        <f>E27*A27</f>
        <v>16096.2</v>
      </c>
      <c r="H27" s="1"/>
    </row>
    <row r="28" customFormat="1" ht="15" spans="1:8">
      <c r="A28" s="94"/>
      <c r="B28" s="95"/>
      <c r="C28" s="96" t="s">
        <v>195</v>
      </c>
      <c r="D28" s="97"/>
      <c r="E28" s="98"/>
      <c r="F28" s="94"/>
      <c r="G28" s="99"/>
      <c r="H28" s="1"/>
    </row>
    <row r="29" customFormat="1" ht="15" spans="1:8">
      <c r="A29" s="94"/>
      <c r="B29" s="95"/>
      <c r="C29" s="96" t="s">
        <v>266</v>
      </c>
      <c r="D29" s="97"/>
      <c r="E29" s="98"/>
      <c r="F29" s="94"/>
      <c r="G29" s="99"/>
      <c r="H29" s="1"/>
    </row>
    <row r="30" customFormat="1" ht="15.75" spans="1:8">
      <c r="A30" s="62"/>
      <c r="B30" s="100"/>
      <c r="C30" s="101" t="s">
        <v>267</v>
      </c>
      <c r="D30" s="102"/>
      <c r="E30" s="103"/>
      <c r="F30" s="62"/>
      <c r="G30" s="104"/>
      <c r="H30" s="1"/>
    </row>
    <row r="31" s="2" customFormat="1" ht="15" spans="1:8">
      <c r="A31" s="4" t="s">
        <v>19</v>
      </c>
      <c r="B31" s="16"/>
      <c r="C31" s="16"/>
      <c r="D31" s="5"/>
      <c r="E31" s="6"/>
      <c r="F31" s="17" t="s">
        <v>14</v>
      </c>
      <c r="G31" s="8">
        <v>1000</v>
      </c>
      <c r="H31" s="1"/>
    </row>
    <row r="32" ht="17.25" spans="1:7">
      <c r="A32" s="51" t="s">
        <v>20</v>
      </c>
      <c r="B32" s="52"/>
      <c r="C32" s="52"/>
      <c r="D32" s="53"/>
      <c r="E32" s="54"/>
      <c r="F32" s="70" t="s">
        <v>14</v>
      </c>
      <c r="G32" s="47">
        <f>SUM(G21:G31)</f>
        <v>247660.8</v>
      </c>
    </row>
    <row r="33" ht="16.5" spans="1:8">
      <c r="A33" s="48"/>
      <c r="B33" s="48"/>
      <c r="C33" s="48"/>
      <c r="D33" s="48"/>
      <c r="E33" s="48"/>
      <c r="F33" s="49"/>
      <c r="G33" s="50"/>
      <c r="H33" s="2"/>
    </row>
    <row r="34" spans="1:8">
      <c r="A34" s="1" t="s">
        <v>21</v>
      </c>
      <c r="H34" s="2"/>
    </row>
    <row r="35" spans="2:8">
      <c r="B35" s="1" t="s">
        <v>22</v>
      </c>
      <c r="H35" s="2"/>
    </row>
    <row r="36" spans="8:8">
      <c r="H36" s="2"/>
    </row>
    <row r="37" spans="1:1">
      <c r="A37" s="1" t="s">
        <v>27</v>
      </c>
    </row>
    <row r="38" customFormat="1" ht="15" spans="1:8">
      <c r="A38" s="2"/>
      <c r="B38" s="1" t="s">
        <v>417</v>
      </c>
      <c r="H38" s="1"/>
    </row>
    <row r="39" customFormat="1" ht="15" spans="1:8">
      <c r="A39" s="2"/>
      <c r="B39" s="1" t="s">
        <v>68</v>
      </c>
      <c r="H39" s="1"/>
    </row>
    <row r="40" customFormat="1" ht="15" spans="1:8">
      <c r="A40" s="2"/>
      <c r="B40" s="1" t="s">
        <v>127</v>
      </c>
      <c r="H40" s="1"/>
    </row>
    <row r="42" spans="1:1">
      <c r="A42" s="1" t="s">
        <v>29</v>
      </c>
    </row>
    <row r="43" spans="2:2">
      <c r="B43" s="1" t="s">
        <v>30</v>
      </c>
    </row>
    <row r="45" spans="2:2">
      <c r="B45" s="1" t="s">
        <v>31</v>
      </c>
    </row>
    <row r="47" spans="2:2">
      <c r="B47" s="1" t="s">
        <v>32</v>
      </c>
    </row>
    <row r="52" spans="1:1">
      <c r="A52" s="1" t="s">
        <v>33</v>
      </c>
    </row>
    <row r="55" spans="1:1">
      <c r="A55" s="1" t="s">
        <v>34</v>
      </c>
    </row>
    <row r="56" spans="1:1">
      <c r="A56" s="1" t="s">
        <v>35</v>
      </c>
    </row>
    <row r="59" spans="1:4">
      <c r="A59" s="1" t="s">
        <v>36</v>
      </c>
      <c r="D59" s="1" t="s">
        <v>37</v>
      </c>
    </row>
    <row r="62" spans="1:4">
      <c r="A62" s="1" t="s">
        <v>38</v>
      </c>
      <c r="D62" s="1" t="s">
        <v>39</v>
      </c>
    </row>
    <row r="63" spans="1:4">
      <c r="A63" s="1" t="s">
        <v>40</v>
      </c>
      <c r="D63" s="1" t="s">
        <v>41</v>
      </c>
    </row>
    <row r="67" spans="1:5">
      <c r="A67" s="1" t="s">
        <v>487</v>
      </c>
      <c r="D67" s="1" t="s">
        <v>43</v>
      </c>
      <c r="E67" s="1" t="s">
        <v>44</v>
      </c>
    </row>
    <row r="68" spans="1:5">
      <c r="A68" s="1" t="s">
        <v>488</v>
      </c>
      <c r="E68" s="1" t="s">
        <v>46</v>
      </c>
    </row>
  </sheetData>
  <mergeCells count="21">
    <mergeCell ref="A4:B4"/>
    <mergeCell ref="A31:E31"/>
    <mergeCell ref="A32:E32"/>
    <mergeCell ref="A21:A23"/>
    <mergeCell ref="A24:A26"/>
    <mergeCell ref="A27:A30"/>
    <mergeCell ref="B21:B23"/>
    <mergeCell ref="B24:B26"/>
    <mergeCell ref="B27:B30"/>
    <mergeCell ref="D21:D23"/>
    <mergeCell ref="D24:D26"/>
    <mergeCell ref="D27:D30"/>
    <mergeCell ref="E21:E23"/>
    <mergeCell ref="E24:E26"/>
    <mergeCell ref="E27:E30"/>
    <mergeCell ref="F21:F23"/>
    <mergeCell ref="F24:F26"/>
    <mergeCell ref="F27:F30"/>
    <mergeCell ref="G21:G23"/>
    <mergeCell ref="G24:G26"/>
    <mergeCell ref="G27:G30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13" workbookViewId="0">
      <selection activeCell="G27" sqref="G2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489</v>
      </c>
      <c r="B7" s="25"/>
    </row>
    <row r="8" spans="1:2">
      <c r="A8" s="25" t="s">
        <v>490</v>
      </c>
      <c r="B8" s="25"/>
    </row>
    <row r="9" spans="1:1">
      <c r="A9" s="25" t="s">
        <v>491</v>
      </c>
    </row>
    <row r="10" spans="1:1">
      <c r="A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76" t="s">
        <v>247</v>
      </c>
      <c r="D21" s="32">
        <v>26195</v>
      </c>
      <c r="E21" s="33">
        <f>(D21*0.76)-1300</f>
        <v>18608.2</v>
      </c>
      <c r="F21" s="30" t="s">
        <v>14</v>
      </c>
      <c r="G21" s="34">
        <f>E21*A21</f>
        <v>18608.2</v>
      </c>
    </row>
    <row r="22" spans="1:7">
      <c r="A22" s="35"/>
      <c r="B22" s="35"/>
      <c r="C22" s="80" t="s">
        <v>122</v>
      </c>
      <c r="D22" s="37"/>
      <c r="E22" s="38"/>
      <c r="F22" s="35"/>
      <c r="G22" s="39"/>
    </row>
    <row r="23" spans="1:7">
      <c r="A23" s="35"/>
      <c r="B23" s="35"/>
      <c r="C23" s="80" t="s">
        <v>248</v>
      </c>
      <c r="D23" s="37"/>
      <c r="E23" s="38"/>
      <c r="F23" s="35"/>
      <c r="G23" s="39"/>
    </row>
    <row r="24" ht="15" spans="1:7">
      <c r="A24" s="14"/>
      <c r="B24" s="14"/>
      <c r="C24" s="84" t="s">
        <v>210</v>
      </c>
      <c r="D24" s="13"/>
      <c r="E24" s="41"/>
      <c r="F24" s="14"/>
      <c r="G24" s="42"/>
    </row>
    <row r="25" ht="15" spans="1:7">
      <c r="A25" s="4" t="s">
        <v>19</v>
      </c>
      <c r="B25" s="16"/>
      <c r="C25" s="16"/>
      <c r="D25" s="5"/>
      <c r="E25" s="6"/>
      <c r="F25" s="17" t="s">
        <v>14</v>
      </c>
      <c r="G25" s="8">
        <v>1000</v>
      </c>
    </row>
    <row r="26" ht="17.25" spans="1:7">
      <c r="A26" s="43" t="s">
        <v>20</v>
      </c>
      <c r="B26" s="106"/>
      <c r="C26" s="106"/>
      <c r="D26" s="44"/>
      <c r="E26" s="45"/>
      <c r="F26" s="70" t="s">
        <v>14</v>
      </c>
      <c r="G26" s="47">
        <f>SUM(G21:G25)</f>
        <v>19608.2</v>
      </c>
    </row>
    <row r="27" ht="16.5" spans="1:7">
      <c r="A27" s="48"/>
      <c r="B27" s="48"/>
      <c r="C27" s="48"/>
      <c r="D27" s="48"/>
      <c r="E27" s="48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23</v>
      </c>
    </row>
    <row r="32" spans="2:2">
      <c r="B32" s="1" t="s">
        <v>126</v>
      </c>
    </row>
    <row r="34" spans="1:1">
      <c r="A34" s="1" t="s">
        <v>27</v>
      </c>
    </row>
    <row r="35" s="2" customFormat="1" spans="2:2">
      <c r="B35" s="1" t="s">
        <v>127</v>
      </c>
    </row>
    <row r="37" spans="1:1">
      <c r="A37" s="1" t="s">
        <v>29</v>
      </c>
    </row>
    <row r="38" spans="2:2">
      <c r="B38" s="1" t="s">
        <v>30</v>
      </c>
    </row>
    <row r="40" spans="2:2">
      <c r="B40" s="1" t="s">
        <v>31</v>
      </c>
    </row>
    <row r="42" spans="2:2">
      <c r="B42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492</v>
      </c>
      <c r="D64" s="1" t="s">
        <v>43</v>
      </c>
      <c r="E64" s="1" t="s">
        <v>44</v>
      </c>
    </row>
    <row r="65" spans="1:5">
      <c r="A65" s="1" t="s">
        <v>435</v>
      </c>
      <c r="E65" s="1" t="s">
        <v>46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6"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493</v>
      </c>
      <c r="B7" s="25"/>
    </row>
    <row r="8" spans="1:2">
      <c r="A8" s="25" t="s">
        <v>494</v>
      </c>
      <c r="B8" s="25"/>
    </row>
    <row r="9" spans="1:2">
      <c r="A9" s="25" t="s">
        <v>495</v>
      </c>
      <c r="B9" s="25"/>
    </row>
    <row r="10" spans="1:1">
      <c r="A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24"/>
    </row>
    <row r="20" ht="25.5" customHeight="1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76" t="s">
        <v>204</v>
      </c>
      <c r="D21" s="77">
        <v>24995</v>
      </c>
      <c r="E21" s="33">
        <f>(D21*0.76)-800</f>
        <v>18196.2</v>
      </c>
      <c r="F21" s="30" t="s">
        <v>14</v>
      </c>
      <c r="G21" s="78">
        <f>E21*A21</f>
        <v>18196.2</v>
      </c>
    </row>
    <row r="22" spans="1:7">
      <c r="A22" s="35"/>
      <c r="B22" s="35"/>
      <c r="C22" s="80" t="s">
        <v>205</v>
      </c>
      <c r="D22" s="81"/>
      <c r="E22" s="38"/>
      <c r="F22" s="35"/>
      <c r="G22" s="82"/>
    </row>
    <row r="23" spans="1:7">
      <c r="A23" s="35"/>
      <c r="B23" s="35"/>
      <c r="C23" s="80" t="s">
        <v>206</v>
      </c>
      <c r="D23" s="81"/>
      <c r="E23" s="38"/>
      <c r="F23" s="35"/>
      <c r="G23" s="82"/>
    </row>
    <row r="24" ht="15" spans="1:7">
      <c r="A24" s="14"/>
      <c r="B24" s="14"/>
      <c r="C24" s="84" t="s">
        <v>207</v>
      </c>
      <c r="D24" s="85"/>
      <c r="E24" s="41"/>
      <c r="F24" s="14"/>
      <c r="G24" s="86"/>
    </row>
    <row r="25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43" t="s">
        <v>20</v>
      </c>
      <c r="B26" s="106"/>
      <c r="C26" s="106"/>
      <c r="D26" s="44"/>
      <c r="E26" s="45"/>
      <c r="F26" s="70" t="s">
        <v>14</v>
      </c>
      <c r="G26" s="47">
        <f>SUM(G21:G25)</f>
        <v>18796.2</v>
      </c>
    </row>
    <row r="27" ht="16.5" spans="1:7">
      <c r="A27" s="48"/>
      <c r="B27" s="48"/>
      <c r="C27" s="48"/>
      <c r="D27" s="48"/>
      <c r="E27" s="48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23</v>
      </c>
    </row>
    <row r="32" spans="2:2">
      <c r="B32" s="1" t="s">
        <v>126</v>
      </c>
    </row>
    <row r="34" spans="1:1">
      <c r="A34" s="1" t="s">
        <v>27</v>
      </c>
    </row>
    <row r="35" s="2" customFormat="1" spans="2:2">
      <c r="B35" s="1" t="s">
        <v>127</v>
      </c>
    </row>
    <row r="37" spans="1:1">
      <c r="A37" s="1" t="s">
        <v>29</v>
      </c>
    </row>
    <row r="38" spans="2:2">
      <c r="B38" s="1" t="s">
        <v>30</v>
      </c>
    </row>
    <row r="40" spans="2:2">
      <c r="B40" s="1" t="s">
        <v>31</v>
      </c>
    </row>
    <row r="42" spans="2:2">
      <c r="B42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496</v>
      </c>
      <c r="D64" s="1" t="s">
        <v>43</v>
      </c>
      <c r="E64" s="1" t="s">
        <v>44</v>
      </c>
    </row>
    <row r="65" spans="1:5">
      <c r="A65" s="1" t="s">
        <v>497</v>
      </c>
      <c r="E65" s="1" t="s">
        <v>46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7" workbookViewId="0">
      <selection activeCell="A23" sqref="$A23:$XFD2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461</v>
      </c>
    </row>
    <row r="8" spans="1:1">
      <c r="A8" s="1" t="s">
        <v>462</v>
      </c>
    </row>
    <row r="9" spans="1:1">
      <c r="A9" s="1" t="s">
        <v>463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498</v>
      </c>
      <c r="D20" s="32">
        <v>30795</v>
      </c>
      <c r="E20" s="33">
        <v>15000</v>
      </c>
      <c r="F20" s="30" t="s">
        <v>14</v>
      </c>
      <c r="G20" s="34">
        <f>E20*A20</f>
        <v>15000</v>
      </c>
    </row>
    <row r="21" customFormat="1" ht="15" spans="1:7">
      <c r="A21" s="35"/>
      <c r="B21" s="35"/>
      <c r="C21" s="36" t="s">
        <v>499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500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SUM(G20:G22)</f>
        <v>15000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11550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27150</v>
      </c>
    </row>
    <row r="27" ht="16.5" spans="1:7">
      <c r="A27" s="71"/>
      <c r="B27" s="71"/>
      <c r="C27" s="71"/>
      <c r="D27" s="71"/>
      <c r="E27" s="71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68</v>
      </c>
    </row>
    <row r="33" s="2" customFormat="1"/>
    <row r="34" s="1" customFormat="1" spans="1:1">
      <c r="A34" s="1" t="s">
        <v>108</v>
      </c>
    </row>
    <row r="35" s="1" customFormat="1" spans="2:2">
      <c r="B35" s="1" t="s">
        <v>109</v>
      </c>
    </row>
    <row r="36" spans="2:2">
      <c r="B36" s="1" t="s">
        <v>30</v>
      </c>
    </row>
    <row r="37" spans="2:2">
      <c r="B37" s="24" t="s">
        <v>138</v>
      </c>
    </row>
    <row r="38" spans="2:2">
      <c r="B38" s="72"/>
    </row>
    <row r="39" spans="2:2">
      <c r="B39" s="1" t="s">
        <v>31</v>
      </c>
    </row>
    <row r="41" spans="2:2">
      <c r="B41" s="1" t="s">
        <v>32</v>
      </c>
    </row>
    <row r="46" spans="2:2">
      <c r="B46" s="24"/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501</v>
      </c>
      <c r="D64" s="1" t="s">
        <v>43</v>
      </c>
      <c r="E64" s="1" t="s">
        <v>44</v>
      </c>
    </row>
    <row r="65" spans="1:5">
      <c r="A65" s="23" t="s">
        <v>502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18" workbookViewId="0">
      <selection activeCell="A72" sqref="A7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.8571428571429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445</v>
      </c>
    </row>
    <row r="8" spans="1:1">
      <c r="A8" s="1" t="s">
        <v>447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115</v>
      </c>
    </row>
    <row r="17" ht="15" spans="3:3">
      <c r="C17" s="24"/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customFormat="1" ht="15" spans="1:7">
      <c r="A19" s="88">
        <v>1</v>
      </c>
      <c r="B19" s="88" t="s">
        <v>12</v>
      </c>
      <c r="C19" s="90" t="s">
        <v>503</v>
      </c>
      <c r="D19" s="119">
        <v>16595</v>
      </c>
      <c r="E19" s="92">
        <f>(D19*0.76)-600</f>
        <v>12012.2</v>
      </c>
      <c r="F19" s="88" t="s">
        <v>14</v>
      </c>
      <c r="G19" s="120">
        <f>E19*A19</f>
        <v>12012.2</v>
      </c>
    </row>
    <row r="20" customFormat="1" ht="15" spans="1:7">
      <c r="A20" s="94"/>
      <c r="B20" s="94"/>
      <c r="C20" s="96" t="s">
        <v>195</v>
      </c>
      <c r="D20" s="121"/>
      <c r="E20" s="98"/>
      <c r="F20" s="94"/>
      <c r="G20" s="122"/>
    </row>
    <row r="21" customFormat="1" ht="15" spans="1:7">
      <c r="A21" s="94"/>
      <c r="B21" s="94"/>
      <c r="C21" s="96" t="s">
        <v>504</v>
      </c>
      <c r="D21" s="121"/>
      <c r="E21" s="98"/>
      <c r="F21" s="94"/>
      <c r="G21" s="122"/>
    </row>
    <row r="22" customFormat="1" ht="15.75" spans="1:7">
      <c r="A22" s="62"/>
      <c r="B22" s="62"/>
      <c r="C22" s="101" t="s">
        <v>203</v>
      </c>
      <c r="D22" s="61"/>
      <c r="E22" s="103"/>
      <c r="F22" s="62"/>
      <c r="G22" s="123"/>
    </row>
    <row r="23" customFormat="1" ht="15" spans="1:7">
      <c r="A23" s="88">
        <v>1</v>
      </c>
      <c r="B23" s="89" t="s">
        <v>12</v>
      </c>
      <c r="C23" s="90" t="s">
        <v>265</v>
      </c>
      <c r="D23" s="91">
        <v>22495</v>
      </c>
      <c r="E23" s="92">
        <f>(D23*0.76)-1000</f>
        <v>16096.2</v>
      </c>
      <c r="F23" s="88" t="s">
        <v>14</v>
      </c>
      <c r="G23" s="93">
        <f>E23*A23</f>
        <v>16096.2</v>
      </c>
    </row>
    <row r="24" customFormat="1" ht="15" spans="1:7">
      <c r="A24" s="94"/>
      <c r="B24" s="95"/>
      <c r="C24" s="96" t="s">
        <v>195</v>
      </c>
      <c r="D24" s="97"/>
      <c r="E24" s="98"/>
      <c r="F24" s="94"/>
      <c r="G24" s="99"/>
    </row>
    <row r="25" customFormat="1" ht="15" spans="1:7">
      <c r="A25" s="94"/>
      <c r="B25" s="95"/>
      <c r="C25" s="96" t="s">
        <v>266</v>
      </c>
      <c r="D25" s="97"/>
      <c r="E25" s="98"/>
      <c r="F25" s="94"/>
      <c r="G25" s="99"/>
    </row>
    <row r="26" customFormat="1" ht="15.75" spans="1:7">
      <c r="A26" s="62"/>
      <c r="B26" s="100"/>
      <c r="C26" s="101" t="s">
        <v>267</v>
      </c>
      <c r="D26" s="102"/>
      <c r="E26" s="103"/>
      <c r="F26" s="62"/>
      <c r="G26" s="104"/>
    </row>
    <row r="27" customFormat="1" ht="15" spans="1:7">
      <c r="A27" s="30">
        <v>1</v>
      </c>
      <c r="B27" s="75" t="s">
        <v>12</v>
      </c>
      <c r="C27" s="76" t="s">
        <v>505</v>
      </c>
      <c r="D27" s="77">
        <v>5995</v>
      </c>
      <c r="E27" s="33">
        <f>(D27*0.76)-150</f>
        <v>4406.2</v>
      </c>
      <c r="F27" s="30" t="s">
        <v>14</v>
      </c>
      <c r="G27" s="78">
        <f>E27*A27</f>
        <v>4406.2</v>
      </c>
    </row>
    <row r="28" customFormat="1" ht="15" spans="1:7">
      <c r="A28" s="35"/>
      <c r="B28" s="79"/>
      <c r="C28" s="80" t="s">
        <v>506</v>
      </c>
      <c r="D28" s="81"/>
      <c r="E28" s="38"/>
      <c r="F28" s="35"/>
      <c r="G28" s="82"/>
    </row>
    <row r="29" customFormat="1" ht="16" customHeight="1" spans="1:7">
      <c r="A29" s="14"/>
      <c r="B29" s="83"/>
      <c r="C29" s="84" t="s">
        <v>507</v>
      </c>
      <c r="D29" s="85"/>
      <c r="E29" s="41"/>
      <c r="F29" s="14"/>
      <c r="G29" s="86"/>
    </row>
    <row r="30" customFormat="1" ht="16" customHeight="1" spans="1:7">
      <c r="A30" s="30">
        <v>1</v>
      </c>
      <c r="B30" s="75" t="s">
        <v>12</v>
      </c>
      <c r="C30" s="76" t="s">
        <v>508</v>
      </c>
      <c r="D30" s="77">
        <v>4195</v>
      </c>
      <c r="E30" s="33">
        <v>1895</v>
      </c>
      <c r="F30" s="30" t="s">
        <v>14</v>
      </c>
      <c r="G30" s="78">
        <f>E30*A30</f>
        <v>1895</v>
      </c>
    </row>
    <row r="31" customFormat="1" ht="16" customHeight="1" spans="1:7">
      <c r="A31" s="35"/>
      <c r="B31" s="79"/>
      <c r="C31" s="80" t="s">
        <v>509</v>
      </c>
      <c r="D31" s="81"/>
      <c r="E31" s="38"/>
      <c r="F31" s="35"/>
      <c r="G31" s="82"/>
    </row>
    <row r="32" customFormat="1" ht="16" customHeight="1" spans="1:7">
      <c r="A32" s="14"/>
      <c r="B32" s="83"/>
      <c r="C32" s="84" t="s">
        <v>510</v>
      </c>
      <c r="D32" s="85"/>
      <c r="E32" s="41"/>
      <c r="F32" s="14"/>
      <c r="G32" s="86"/>
    </row>
    <row r="33" customFormat="1" ht="15.75" spans="1:8">
      <c r="A33" s="64" t="s">
        <v>19</v>
      </c>
      <c r="B33" s="65"/>
      <c r="C33" s="65"/>
      <c r="D33" s="66"/>
      <c r="E33" s="67"/>
      <c r="F33" s="68" t="s">
        <v>14</v>
      </c>
      <c r="G33" s="69">
        <v>600</v>
      </c>
      <c r="H33" s="2"/>
    </row>
    <row r="34" ht="17.25" spans="1:7">
      <c r="A34" s="51" t="s">
        <v>20</v>
      </c>
      <c r="B34" s="52"/>
      <c r="C34" s="52"/>
      <c r="D34" s="53"/>
      <c r="E34" s="54"/>
      <c r="F34" s="70" t="s">
        <v>14</v>
      </c>
      <c r="G34" s="47">
        <f>SUM(G19:G33)</f>
        <v>35009.6</v>
      </c>
    </row>
    <row r="35" ht="16.5" spans="1:7">
      <c r="A35" s="71"/>
      <c r="B35" s="71"/>
      <c r="C35" s="71"/>
      <c r="D35" s="71"/>
      <c r="E35" s="71"/>
      <c r="F35" s="49"/>
      <c r="G35" s="50"/>
    </row>
    <row r="36" spans="1:1">
      <c r="A36" s="1" t="s">
        <v>21</v>
      </c>
    </row>
    <row r="37" spans="2:2">
      <c r="B37" s="1" t="s">
        <v>22</v>
      </c>
    </row>
    <row r="39" s="1" customFormat="1" spans="1:1">
      <c r="A39" s="1" t="s">
        <v>23</v>
      </c>
    </row>
    <row r="40" s="1" customFormat="1" spans="2:2">
      <c r="B40" s="1" t="s">
        <v>126</v>
      </c>
    </row>
    <row r="42" spans="1:1">
      <c r="A42" s="1" t="s">
        <v>27</v>
      </c>
    </row>
    <row r="43" customFormat="1" ht="15" spans="1:2">
      <c r="A43" s="2"/>
      <c r="B43" s="1" t="s">
        <v>127</v>
      </c>
    </row>
    <row r="44" customFormat="1" ht="15" spans="1:2">
      <c r="A44" s="2"/>
      <c r="B44" s="1" t="s">
        <v>511</v>
      </c>
    </row>
    <row r="45" s="2" customFormat="1"/>
    <row r="46" s="1" customFormat="1" spans="1:1">
      <c r="A46" s="1" t="s">
        <v>29</v>
      </c>
    </row>
    <row r="47" spans="2:2">
      <c r="B47" s="1" t="s">
        <v>30</v>
      </c>
    </row>
    <row r="48" spans="2:2">
      <c r="B48" s="72"/>
    </row>
    <row r="49" spans="2:2">
      <c r="B49" s="1" t="s">
        <v>31</v>
      </c>
    </row>
    <row r="51" spans="2:2">
      <c r="B51" s="1" t="s">
        <v>32</v>
      </c>
    </row>
    <row r="54" spans="2:2">
      <c r="B54" s="24"/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512</v>
      </c>
      <c r="D72" s="1" t="s">
        <v>43</v>
      </c>
      <c r="E72" s="1" t="s">
        <v>44</v>
      </c>
    </row>
    <row r="73" spans="1:5">
      <c r="A73" s="1" t="s">
        <v>513</v>
      </c>
      <c r="E73" s="1" t="s">
        <v>46</v>
      </c>
    </row>
  </sheetData>
  <mergeCells count="27">
    <mergeCell ref="A4:B4"/>
    <mergeCell ref="A33:E33"/>
    <mergeCell ref="A34:E34"/>
    <mergeCell ref="A19:A22"/>
    <mergeCell ref="A23:A26"/>
    <mergeCell ref="A27:A29"/>
    <mergeCell ref="A30:A32"/>
    <mergeCell ref="B19:B22"/>
    <mergeCell ref="B23:B26"/>
    <mergeCell ref="B27:B29"/>
    <mergeCell ref="B30:B32"/>
    <mergeCell ref="D19:D22"/>
    <mergeCell ref="D23:D26"/>
    <mergeCell ref="D27:D29"/>
    <mergeCell ref="D30:D32"/>
    <mergeCell ref="E19:E22"/>
    <mergeCell ref="E23:E26"/>
    <mergeCell ref="E27:E29"/>
    <mergeCell ref="E30:E32"/>
    <mergeCell ref="F19:F22"/>
    <mergeCell ref="F23:F26"/>
    <mergeCell ref="F27:F29"/>
    <mergeCell ref="F30:F32"/>
    <mergeCell ref="G19:G22"/>
    <mergeCell ref="G23:G26"/>
    <mergeCell ref="G27:G29"/>
    <mergeCell ref="G30:G32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topLeftCell="A13" workbookViewId="0">
      <selection activeCell="E20" sqref="E20:E2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5">
        <v>45721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130</v>
      </c>
      <c r="B7" s="25"/>
    </row>
    <row r="8" spans="1:1">
      <c r="A8" s="25" t="s">
        <v>131</v>
      </c>
    </row>
    <row r="9" spans="1:1">
      <c r="A9" s="25" t="s">
        <v>132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74" t="s">
        <v>133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2</v>
      </c>
      <c r="B20" s="30" t="s">
        <v>12</v>
      </c>
      <c r="C20" s="31" t="s">
        <v>134</v>
      </c>
      <c r="D20" s="32">
        <v>154995</v>
      </c>
      <c r="E20" s="33">
        <f>(D20*0.76)</f>
        <v>117796.2</v>
      </c>
      <c r="F20" s="30" t="s">
        <v>14</v>
      </c>
      <c r="G20" s="34">
        <f>E20*A20</f>
        <v>235592.4</v>
      </c>
    </row>
    <row r="21" spans="1:7">
      <c r="A21" s="35"/>
      <c r="B21" s="35"/>
      <c r="C21" s="36" t="s">
        <v>135</v>
      </c>
      <c r="D21" s="37"/>
      <c r="E21" s="38"/>
      <c r="F21" s="35"/>
      <c r="G21" s="39"/>
    </row>
    <row r="22" ht="15" spans="1:7">
      <c r="A22" s="14"/>
      <c r="B22" s="14"/>
      <c r="C22" s="40" t="s">
        <v>136</v>
      </c>
      <c r="D22" s="13"/>
      <c r="E22" s="41"/>
      <c r="F22" s="14"/>
      <c r="G22" s="42"/>
    </row>
    <row r="23" customFormat="1" ht="17.25" spans="1:7">
      <c r="A23" s="43" t="s">
        <v>20</v>
      </c>
      <c r="B23" s="44"/>
      <c r="C23" s="44"/>
      <c r="D23" s="44"/>
      <c r="E23" s="45"/>
      <c r="F23" s="70" t="s">
        <v>14</v>
      </c>
      <c r="G23" s="47">
        <f>SUM(G20:G22)</f>
        <v>235592.4</v>
      </c>
    </row>
    <row r="24" customFormat="1" ht="15.75" spans="1:7">
      <c r="A24" s="9" t="s">
        <v>90</v>
      </c>
      <c r="B24" s="10"/>
      <c r="C24" s="11"/>
      <c r="D24" s="12"/>
      <c r="E24" s="13"/>
      <c r="F24" s="14" t="s">
        <v>14</v>
      </c>
      <c r="G24" s="15">
        <v>132400</v>
      </c>
    </row>
    <row r="25" s="2" customFormat="1" ht="15" spans="1:7">
      <c r="A25" s="4" t="s">
        <v>19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43" t="s">
        <v>91</v>
      </c>
      <c r="B26" s="106"/>
      <c r="C26" s="106"/>
      <c r="D26" s="44"/>
      <c r="E26" s="45"/>
      <c r="F26" s="46" t="s">
        <v>14</v>
      </c>
      <c r="G26" s="47">
        <f>SUM(G23:G25)</f>
        <v>368592.4</v>
      </c>
    </row>
    <row r="27" s="107" customFormat="1" ht="16.5" spans="1:7">
      <c r="A27" s="48"/>
      <c r="B27" s="48"/>
      <c r="C27" s="48"/>
      <c r="D27" s="48"/>
      <c r="E27" s="48"/>
      <c r="F27" s="87"/>
      <c r="G27" s="50"/>
    </row>
    <row r="28" s="107" customFormat="1" spans="1:7">
      <c r="A28" s="1" t="s">
        <v>21</v>
      </c>
      <c r="B28" s="1"/>
      <c r="C28" s="1"/>
      <c r="D28" s="1"/>
      <c r="E28" s="1"/>
      <c r="F28" s="1"/>
      <c r="G28" s="1"/>
    </row>
    <row r="29" spans="2:2">
      <c r="B29" s="1" t="s">
        <v>22</v>
      </c>
    </row>
    <row r="31" spans="1:1">
      <c r="A31" s="1" t="s">
        <v>27</v>
      </c>
    </row>
    <row r="32" s="2" customFormat="1" spans="2:2">
      <c r="B32" s="1" t="s">
        <v>137</v>
      </c>
    </row>
    <row r="33" s="2" customFormat="1"/>
    <row r="34" spans="1:1">
      <c r="A34" s="1" t="s">
        <v>29</v>
      </c>
    </row>
    <row r="35" spans="2:2">
      <c r="B35" s="1" t="s">
        <v>30</v>
      </c>
    </row>
    <row r="36" customFormat="1" ht="15" spans="2:2">
      <c r="B36" s="73" t="s">
        <v>138</v>
      </c>
    </row>
    <row r="38" spans="2:2">
      <c r="B38" s="1" t="s">
        <v>31</v>
      </c>
    </row>
    <row r="40" spans="2:2">
      <c r="B40" s="1" t="s">
        <v>32</v>
      </c>
    </row>
    <row r="48" spans="1:1">
      <c r="A48" s="1" t="s">
        <v>33</v>
      </c>
    </row>
    <row r="51" spans="1:1">
      <c r="A51" s="1" t="s">
        <v>34</v>
      </c>
    </row>
    <row r="52" spans="1:1">
      <c r="A52" s="1" t="s">
        <v>35</v>
      </c>
    </row>
    <row r="55" spans="1:4">
      <c r="A55" s="1" t="s">
        <v>36</v>
      </c>
      <c r="D55" s="1" t="s">
        <v>37</v>
      </c>
    </row>
    <row r="58" spans="1:4">
      <c r="A58" s="1" t="s">
        <v>38</v>
      </c>
      <c r="D58" s="1" t="s">
        <v>39</v>
      </c>
    </row>
    <row r="59" spans="1:4">
      <c r="A59" s="1" t="s">
        <v>40</v>
      </c>
      <c r="D59" s="1" t="s">
        <v>41</v>
      </c>
    </row>
    <row r="64" spans="1:5">
      <c r="A64" s="1" t="s">
        <v>139</v>
      </c>
      <c r="D64" s="1" t="s">
        <v>43</v>
      </c>
      <c r="E64" s="1" t="s">
        <v>44</v>
      </c>
    </row>
    <row r="65" spans="1:5">
      <c r="A65" s="1" t="s">
        <v>140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6" workbookViewId="0">
      <selection activeCell="A71" sqref="A7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514</v>
      </c>
      <c r="B7" s="25"/>
    </row>
    <row r="8" spans="1:2">
      <c r="A8" s="1" t="s">
        <v>515</v>
      </c>
      <c r="B8" s="25"/>
    </row>
    <row r="9" spans="1:2">
      <c r="A9" s="1" t="s">
        <v>516</v>
      </c>
      <c r="B9" s="25"/>
    </row>
    <row r="10" spans="2:2"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76" t="s">
        <v>257</v>
      </c>
      <c r="D20" s="32">
        <v>43595</v>
      </c>
      <c r="E20" s="33">
        <f>(D20*0.76)-1800</f>
        <v>31332.2</v>
      </c>
      <c r="F20" s="30" t="s">
        <v>14</v>
      </c>
      <c r="G20" s="34">
        <f>E20*A20</f>
        <v>31332.2</v>
      </c>
    </row>
    <row r="21" spans="1:7">
      <c r="A21" s="35"/>
      <c r="B21" s="35"/>
      <c r="C21" s="80" t="s">
        <v>122</v>
      </c>
      <c r="D21" s="37"/>
      <c r="E21" s="38"/>
      <c r="F21" s="35"/>
      <c r="G21" s="39"/>
    </row>
    <row r="22" spans="1:7">
      <c r="A22" s="35"/>
      <c r="B22" s="35"/>
      <c r="C22" s="80" t="s">
        <v>258</v>
      </c>
      <c r="D22" s="37"/>
      <c r="E22" s="38"/>
      <c r="F22" s="35"/>
      <c r="G22" s="39"/>
    </row>
    <row r="23" ht="15" spans="1:7">
      <c r="A23" s="14"/>
      <c r="B23" s="14"/>
      <c r="C23" s="84" t="s">
        <v>259</v>
      </c>
      <c r="D23" s="13"/>
      <c r="E23" s="41"/>
      <c r="F23" s="14"/>
      <c r="G23" s="42"/>
    </row>
    <row r="24" s="2" customFormat="1" ht="15" spans="1:8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  <c r="H24" s="1"/>
    </row>
    <row r="25" ht="17.25" spans="1:7">
      <c r="A25" s="43" t="s">
        <v>20</v>
      </c>
      <c r="B25" s="106"/>
      <c r="C25" s="106"/>
      <c r="D25" s="44"/>
      <c r="E25" s="45"/>
      <c r="F25" s="46" t="s">
        <v>14</v>
      </c>
      <c r="G25" s="47">
        <f>SUM(G20:G24)</f>
        <v>31932.2</v>
      </c>
    </row>
    <row r="26" ht="16.5" spans="1:7">
      <c r="A26" s="48"/>
      <c r="B26" s="48"/>
      <c r="C26" s="48"/>
      <c r="D26" s="48"/>
      <c r="E26" s="48"/>
      <c r="F26" s="49"/>
      <c r="G26" s="50"/>
    </row>
    <row r="27" ht="15" spans="3:3">
      <c r="C27" s="24" t="s">
        <v>105</v>
      </c>
    </row>
    <row r="28" ht="25.5" customHeight="1" spans="1:7">
      <c r="A28" s="26" t="s">
        <v>6</v>
      </c>
      <c r="B28" s="26" t="s">
        <v>7</v>
      </c>
      <c r="C28" s="26" t="s">
        <v>8</v>
      </c>
      <c r="D28" s="26" t="s">
        <v>9</v>
      </c>
      <c r="E28" s="27" t="s">
        <v>10</v>
      </c>
      <c r="F28" s="28"/>
      <c r="G28" s="29" t="s">
        <v>11</v>
      </c>
    </row>
    <row r="29" spans="1:7">
      <c r="A29" s="30">
        <v>1</v>
      </c>
      <c r="B29" s="30" t="s">
        <v>12</v>
      </c>
      <c r="C29" s="31" t="s">
        <v>58</v>
      </c>
      <c r="D29" s="32">
        <v>41995</v>
      </c>
      <c r="E29" s="33">
        <f>(D29*0.76)-4000</f>
        <v>27916.2</v>
      </c>
      <c r="F29" s="30" t="s">
        <v>14</v>
      </c>
      <c r="G29" s="34">
        <f>E29*A29</f>
        <v>27916.2</v>
      </c>
    </row>
    <row r="30" spans="1:7">
      <c r="A30" s="35"/>
      <c r="B30" s="35"/>
      <c r="C30" s="36" t="s">
        <v>59</v>
      </c>
      <c r="D30" s="37"/>
      <c r="E30" s="38"/>
      <c r="F30" s="35"/>
      <c r="G30" s="39"/>
    </row>
    <row r="31" ht="15" spans="1:7">
      <c r="A31" s="14"/>
      <c r="B31" s="14"/>
      <c r="C31" s="40" t="s">
        <v>60</v>
      </c>
      <c r="D31" s="13"/>
      <c r="E31" s="41"/>
      <c r="F31" s="14"/>
      <c r="G31" s="42"/>
    </row>
    <row r="32" s="2" customFormat="1" ht="15" spans="1:8">
      <c r="A32" s="4" t="s">
        <v>19</v>
      </c>
      <c r="B32" s="16"/>
      <c r="C32" s="16"/>
      <c r="D32" s="5"/>
      <c r="E32" s="6"/>
      <c r="F32" s="17" t="s">
        <v>14</v>
      </c>
      <c r="G32" s="8">
        <v>600</v>
      </c>
      <c r="H32" s="1"/>
    </row>
    <row r="33" ht="17.25" spans="1:7">
      <c r="A33" s="43" t="s">
        <v>20</v>
      </c>
      <c r="B33" s="106"/>
      <c r="C33" s="106"/>
      <c r="D33" s="44"/>
      <c r="E33" s="45"/>
      <c r="F33" s="46" t="s">
        <v>14</v>
      </c>
      <c r="G33" s="47">
        <f>SUM(G29:G32)</f>
        <v>28516.2</v>
      </c>
    </row>
    <row r="34" ht="16.5" spans="1:7">
      <c r="A34" s="48"/>
      <c r="B34" s="48"/>
      <c r="C34" s="48"/>
      <c r="D34" s="48"/>
      <c r="E34" s="48"/>
      <c r="F34" s="49"/>
      <c r="G34" s="50"/>
    </row>
    <row r="35" spans="1:1">
      <c r="A35" s="1" t="s">
        <v>21</v>
      </c>
    </row>
    <row r="36" spans="2:2">
      <c r="B36" s="1" t="s">
        <v>22</v>
      </c>
    </row>
    <row r="38" spans="1:1">
      <c r="A38" s="1" t="s">
        <v>27</v>
      </c>
    </row>
    <row r="39" customFormat="1" ht="15" spans="1:2">
      <c r="A39" s="2"/>
      <c r="B39" s="1" t="s">
        <v>127</v>
      </c>
    </row>
    <row r="40" s="2" customFormat="1" spans="2:2">
      <c r="B40" s="1" t="s">
        <v>68</v>
      </c>
    </row>
    <row r="41" s="2" customFormat="1"/>
    <row r="42" spans="1:1">
      <c r="A42" s="1" t="s">
        <v>29</v>
      </c>
    </row>
    <row r="43" spans="2:2">
      <c r="B43" s="1" t="s">
        <v>30</v>
      </c>
    </row>
    <row r="44" spans="2:2">
      <c r="B44" s="24" t="s">
        <v>95</v>
      </c>
    </row>
    <row r="45" customFormat="1" ht="15" spans="2:2">
      <c r="B45" s="24" t="s">
        <v>188</v>
      </c>
    </row>
    <row r="47" spans="2:2">
      <c r="B47" s="1" t="s">
        <v>31</v>
      </c>
    </row>
    <row r="49" spans="2:2">
      <c r="B49" s="1" t="s">
        <v>32</v>
      </c>
    </row>
    <row r="55" spans="1:1">
      <c r="A55" s="1" t="s">
        <v>33</v>
      </c>
    </row>
    <row r="58" spans="1:1">
      <c r="A58" s="1" t="s">
        <v>34</v>
      </c>
    </row>
    <row r="59" spans="1:1">
      <c r="A59" s="1" t="s">
        <v>35</v>
      </c>
    </row>
    <row r="62" spans="1:4">
      <c r="A62" s="1" t="s">
        <v>36</v>
      </c>
      <c r="D62" s="1" t="s">
        <v>37</v>
      </c>
    </row>
    <row r="65" spans="1:4">
      <c r="A65" s="1" t="s">
        <v>38</v>
      </c>
      <c r="D65" s="1" t="s">
        <v>39</v>
      </c>
    </row>
    <row r="66" spans="1:4">
      <c r="A66" s="1" t="s">
        <v>40</v>
      </c>
      <c r="D66" s="1" t="s">
        <v>41</v>
      </c>
    </row>
    <row r="71" spans="1:5">
      <c r="A71" s="1" t="s">
        <v>517</v>
      </c>
      <c r="D71" s="1" t="s">
        <v>43</v>
      </c>
      <c r="E71" s="1" t="s">
        <v>44</v>
      </c>
    </row>
    <row r="72" spans="1:5">
      <c r="A72" s="1" t="s">
        <v>129</v>
      </c>
      <c r="E72" s="1" t="s">
        <v>46</v>
      </c>
    </row>
  </sheetData>
  <mergeCells count="17">
    <mergeCell ref="A4:B4"/>
    <mergeCell ref="A24:E24"/>
    <mergeCell ref="A25:E25"/>
    <mergeCell ref="A32:E32"/>
    <mergeCell ref="A33:E33"/>
    <mergeCell ref="A20:A23"/>
    <mergeCell ref="A29:A31"/>
    <mergeCell ref="B20:B23"/>
    <mergeCell ref="B29:B31"/>
    <mergeCell ref="D20:D23"/>
    <mergeCell ref="D29:D31"/>
    <mergeCell ref="E20:E23"/>
    <mergeCell ref="E29:E31"/>
    <mergeCell ref="F20:F23"/>
    <mergeCell ref="F29:F31"/>
    <mergeCell ref="G20:G23"/>
    <mergeCell ref="G29:G31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19" workbookViewId="0">
      <selection activeCell="D25" sqref="D2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45742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514</v>
      </c>
      <c r="B7" s="25"/>
    </row>
    <row r="8" spans="1:2">
      <c r="A8" s="1" t="s">
        <v>515</v>
      </c>
      <c r="B8" s="25"/>
    </row>
    <row r="9" spans="1:2">
      <c r="A9" s="1" t="s">
        <v>516</v>
      </c>
      <c r="B9" s="25"/>
    </row>
    <row r="10" spans="2:2"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76" t="s">
        <v>257</v>
      </c>
      <c r="D20" s="32">
        <v>43595</v>
      </c>
      <c r="E20" s="33">
        <f>(D20*0.76)-1800</f>
        <v>31332.2</v>
      </c>
      <c r="F20" s="30" t="s">
        <v>14</v>
      </c>
      <c r="G20" s="34">
        <f>E20*A20</f>
        <v>31332.2</v>
      </c>
    </row>
    <row r="21" spans="1:7">
      <c r="A21" s="35"/>
      <c r="B21" s="35"/>
      <c r="C21" s="80" t="s">
        <v>122</v>
      </c>
      <c r="D21" s="37"/>
      <c r="E21" s="38"/>
      <c r="F21" s="35"/>
      <c r="G21" s="39"/>
    </row>
    <row r="22" spans="1:7">
      <c r="A22" s="35"/>
      <c r="B22" s="35"/>
      <c r="C22" s="80" t="s">
        <v>258</v>
      </c>
      <c r="D22" s="37"/>
      <c r="E22" s="38"/>
      <c r="F22" s="35"/>
      <c r="G22" s="39"/>
    </row>
    <row r="23" ht="15" spans="1:7">
      <c r="A23" s="14"/>
      <c r="B23" s="14"/>
      <c r="C23" s="84" t="s">
        <v>259</v>
      </c>
      <c r="D23" s="13"/>
      <c r="E23" s="41"/>
      <c r="F23" s="14"/>
      <c r="G23" s="42"/>
    </row>
    <row r="24" s="23" customFormat="1" ht="17.25" spans="1:7">
      <c r="A24" s="51" t="s">
        <v>20</v>
      </c>
      <c r="B24" s="52"/>
      <c r="C24" s="52"/>
      <c r="D24" s="53"/>
      <c r="E24" s="54"/>
      <c r="F24" s="55" t="s">
        <v>14</v>
      </c>
      <c r="G24" s="56">
        <f>SUM(G20)</f>
        <v>31332.2</v>
      </c>
    </row>
    <row r="25" s="23" customFormat="1" ht="15" spans="1:7">
      <c r="A25" s="57" t="s">
        <v>90</v>
      </c>
      <c r="B25" s="58"/>
      <c r="C25" s="59"/>
      <c r="D25" s="60"/>
      <c r="E25" s="61"/>
      <c r="F25" s="62" t="s">
        <v>14</v>
      </c>
      <c r="G25" s="63">
        <v>1200</v>
      </c>
    </row>
    <row r="26" customFormat="1" ht="15.75" spans="1:8">
      <c r="A26" s="64" t="s">
        <v>19</v>
      </c>
      <c r="B26" s="65"/>
      <c r="C26" s="65"/>
      <c r="D26" s="66"/>
      <c r="E26" s="67"/>
      <c r="F26" s="68" t="s">
        <v>14</v>
      </c>
      <c r="G26" s="69">
        <v>600</v>
      </c>
      <c r="H26" s="2"/>
    </row>
    <row r="27" ht="17.25" spans="1:7">
      <c r="A27" s="51" t="s">
        <v>91</v>
      </c>
      <c r="B27" s="52"/>
      <c r="C27" s="52"/>
      <c r="D27" s="53"/>
      <c r="E27" s="54"/>
      <c r="F27" s="70" t="s">
        <v>14</v>
      </c>
      <c r="G27" s="47">
        <f>SUM(G24:G26)</f>
        <v>33132.2</v>
      </c>
    </row>
    <row r="28" ht="16.5" spans="1:7">
      <c r="A28" s="48"/>
      <c r="B28" s="48"/>
      <c r="C28" s="48"/>
      <c r="D28" s="48"/>
      <c r="E28" s="48"/>
      <c r="F28" s="49"/>
      <c r="G28" s="50"/>
    </row>
    <row r="29" ht="15" spans="3:3">
      <c r="C29" s="24" t="s">
        <v>105</v>
      </c>
    </row>
    <row r="30" ht="25.5" customHeight="1" spans="1:7">
      <c r="A30" s="26" t="s">
        <v>6</v>
      </c>
      <c r="B30" s="26" t="s">
        <v>7</v>
      </c>
      <c r="C30" s="26" t="s">
        <v>8</v>
      </c>
      <c r="D30" s="26" t="s">
        <v>9</v>
      </c>
      <c r="E30" s="27" t="s">
        <v>10</v>
      </c>
      <c r="F30" s="28"/>
      <c r="G30" s="29" t="s">
        <v>11</v>
      </c>
    </row>
    <row r="31" spans="1:7">
      <c r="A31" s="30">
        <v>1</v>
      </c>
      <c r="B31" s="30" t="s">
        <v>12</v>
      </c>
      <c r="C31" s="31" t="s">
        <v>58</v>
      </c>
      <c r="D31" s="32">
        <v>41995</v>
      </c>
      <c r="E31" s="33">
        <f>(D31*0.76)-4000</f>
        <v>27916.2</v>
      </c>
      <c r="F31" s="30" t="s">
        <v>14</v>
      </c>
      <c r="G31" s="34">
        <f>E31*A31</f>
        <v>27916.2</v>
      </c>
    </row>
    <row r="32" spans="1:7">
      <c r="A32" s="35"/>
      <c r="B32" s="35"/>
      <c r="C32" s="36" t="s">
        <v>59</v>
      </c>
      <c r="D32" s="37"/>
      <c r="E32" s="38"/>
      <c r="F32" s="35"/>
      <c r="G32" s="39"/>
    </row>
    <row r="33" ht="15" spans="1:7">
      <c r="A33" s="14"/>
      <c r="B33" s="14"/>
      <c r="C33" s="40" t="s">
        <v>60</v>
      </c>
      <c r="D33" s="13"/>
      <c r="E33" s="41"/>
      <c r="F33" s="14"/>
      <c r="G33" s="42"/>
    </row>
    <row r="34" s="23" customFormat="1" ht="17.25" spans="1:7">
      <c r="A34" s="51" t="s">
        <v>20</v>
      </c>
      <c r="B34" s="52"/>
      <c r="C34" s="52"/>
      <c r="D34" s="53"/>
      <c r="E34" s="54"/>
      <c r="F34" s="55" t="s">
        <v>14</v>
      </c>
      <c r="G34" s="56">
        <f>SUM(G31:G33)</f>
        <v>27916.2</v>
      </c>
    </row>
    <row r="35" s="23" customFormat="1" ht="15" spans="1:7">
      <c r="A35" s="57" t="s">
        <v>90</v>
      </c>
      <c r="B35" s="58"/>
      <c r="C35" s="59"/>
      <c r="D35" s="60"/>
      <c r="E35" s="61"/>
      <c r="F35" s="62" t="s">
        <v>14</v>
      </c>
      <c r="G35" s="63">
        <v>9945</v>
      </c>
    </row>
    <row r="36" customFormat="1" ht="15.75" spans="1:8">
      <c r="A36" s="64" t="s">
        <v>19</v>
      </c>
      <c r="B36" s="65"/>
      <c r="C36" s="65"/>
      <c r="D36" s="66"/>
      <c r="E36" s="67"/>
      <c r="F36" s="68" t="s">
        <v>14</v>
      </c>
      <c r="G36" s="69">
        <v>600</v>
      </c>
      <c r="H36" s="2"/>
    </row>
    <row r="37" ht="17.25" spans="1:7">
      <c r="A37" s="51" t="s">
        <v>91</v>
      </c>
      <c r="B37" s="52"/>
      <c r="C37" s="52"/>
      <c r="D37" s="53"/>
      <c r="E37" s="54"/>
      <c r="F37" s="70" t="s">
        <v>14</v>
      </c>
      <c r="G37" s="47">
        <f>SUM(G34:G36)</f>
        <v>38461.2</v>
      </c>
    </row>
    <row r="38" ht="16.5" spans="1:7">
      <c r="A38" s="48"/>
      <c r="B38" s="48"/>
      <c r="C38" s="48"/>
      <c r="D38" s="48"/>
      <c r="E38" s="48"/>
      <c r="F38" s="49"/>
      <c r="G38" s="50"/>
    </row>
    <row r="39" spans="1:1">
      <c r="A39" s="1" t="s">
        <v>21</v>
      </c>
    </row>
    <row r="40" spans="2:2">
      <c r="B40" s="1" t="s">
        <v>22</v>
      </c>
    </row>
    <row r="42" spans="1:1">
      <c r="A42" s="1" t="s">
        <v>27</v>
      </c>
    </row>
    <row r="43" customFormat="1" ht="15" spans="1:2">
      <c r="A43" s="2"/>
      <c r="B43" s="1" t="s">
        <v>127</v>
      </c>
    </row>
    <row r="44" s="2" customFormat="1" spans="2:2">
      <c r="B44" s="1" t="s">
        <v>68</v>
      </c>
    </row>
    <row r="45" s="2" customFormat="1"/>
    <row r="46" spans="1:1">
      <c r="A46" s="1" t="s">
        <v>29</v>
      </c>
    </row>
    <row r="47" spans="2:2">
      <c r="B47" s="1" t="s">
        <v>30</v>
      </c>
    </row>
    <row r="48" spans="2:2">
      <c r="B48" s="24" t="s">
        <v>138</v>
      </c>
    </row>
    <row r="50" spans="2:2">
      <c r="B50" s="1" t="s">
        <v>31</v>
      </c>
    </row>
    <row r="52" spans="2:2">
      <c r="B52" s="1" t="s">
        <v>32</v>
      </c>
    </row>
    <row r="58" spans="1:1">
      <c r="A58" s="1" t="s">
        <v>33</v>
      </c>
    </row>
    <row r="61" spans="1:1">
      <c r="A61" s="1" t="s">
        <v>34</v>
      </c>
    </row>
    <row r="62" spans="1:1">
      <c r="A62" s="1" t="s">
        <v>35</v>
      </c>
    </row>
    <row r="65" spans="1:4">
      <c r="A65" s="1" t="s">
        <v>36</v>
      </c>
      <c r="D65" s="1" t="s">
        <v>37</v>
      </c>
    </row>
    <row r="68" spans="1:4">
      <c r="A68" s="1" t="s">
        <v>38</v>
      </c>
      <c r="D68" s="1" t="s">
        <v>39</v>
      </c>
    </row>
    <row r="69" spans="1:4">
      <c r="A69" s="1" t="s">
        <v>40</v>
      </c>
      <c r="D69" s="1" t="s">
        <v>41</v>
      </c>
    </row>
    <row r="75" spans="1:5">
      <c r="A75" s="1" t="s">
        <v>518</v>
      </c>
      <c r="D75" s="1" t="s">
        <v>43</v>
      </c>
      <c r="E75" s="1" t="s">
        <v>44</v>
      </c>
    </row>
    <row r="76" spans="1:5">
      <c r="A76" s="1" t="s">
        <v>129</v>
      </c>
      <c r="E76" s="1" t="s">
        <v>46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0:A23"/>
    <mergeCell ref="A31:A33"/>
    <mergeCell ref="B20:B23"/>
    <mergeCell ref="B31:B33"/>
    <mergeCell ref="D20:D23"/>
    <mergeCell ref="D31:D33"/>
    <mergeCell ref="E20:E23"/>
    <mergeCell ref="E31:E33"/>
    <mergeCell ref="F20:F23"/>
    <mergeCell ref="F31:F33"/>
    <mergeCell ref="G20:G23"/>
    <mergeCell ref="G31:G33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44" workbookViewId="0">
      <selection activeCell="C65" sqref="C6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20.8571428571429" style="1" customWidth="1"/>
    <col min="8" max="16384" width="9.1047619047619" style="1"/>
  </cols>
  <sheetData>
    <row r="4" spans="1:2">
      <c r="A4" s="25">
        <v>45743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472</v>
      </c>
    </row>
    <row r="8" spans="1:1">
      <c r="A8" s="1" t="s">
        <v>519</v>
      </c>
    </row>
    <row r="9" spans="1:1">
      <c r="A9" s="1" t="s">
        <v>474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101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13</v>
      </c>
      <c r="D20" s="32">
        <v>113195</v>
      </c>
      <c r="E20" s="33">
        <f>(D20*0.76)-7000</f>
        <v>79028.2</v>
      </c>
      <c r="F20" s="30" t="s">
        <v>14</v>
      </c>
      <c r="G20" s="34">
        <f>E20*A20</f>
        <v>79028.2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16</v>
      </c>
      <c r="D22" s="13"/>
      <c r="E22" s="41"/>
      <c r="F22" s="14"/>
      <c r="G22" s="42"/>
    </row>
    <row r="23" customFormat="1" ht="15" spans="1:7">
      <c r="A23" s="30">
        <v>1</v>
      </c>
      <c r="B23" s="30" t="s">
        <v>12</v>
      </c>
      <c r="C23" s="76" t="s">
        <v>257</v>
      </c>
      <c r="D23" s="32">
        <v>43595</v>
      </c>
      <c r="E23" s="33">
        <f>(D23*0.76)-1800</f>
        <v>31332.2</v>
      </c>
      <c r="F23" s="30" t="s">
        <v>14</v>
      </c>
      <c r="G23" s="34">
        <f>E23*A23</f>
        <v>31332.2</v>
      </c>
    </row>
    <row r="24" customFormat="1" ht="15" spans="1:7">
      <c r="A24" s="35"/>
      <c r="B24" s="35"/>
      <c r="C24" s="80" t="s">
        <v>122</v>
      </c>
      <c r="D24" s="37"/>
      <c r="E24" s="38"/>
      <c r="F24" s="35"/>
      <c r="G24" s="39"/>
    </row>
    <row r="25" customFormat="1" ht="15" spans="1:7">
      <c r="A25" s="35"/>
      <c r="B25" s="35"/>
      <c r="C25" s="80" t="s">
        <v>258</v>
      </c>
      <c r="D25" s="37"/>
      <c r="E25" s="38"/>
      <c r="F25" s="35"/>
      <c r="G25" s="39"/>
    </row>
    <row r="26" customFormat="1" ht="15.75" spans="1:7">
      <c r="A26" s="14"/>
      <c r="B26" s="14"/>
      <c r="C26" s="84" t="s">
        <v>259</v>
      </c>
      <c r="D26" s="13"/>
      <c r="E26" s="41"/>
      <c r="F26" s="14"/>
      <c r="G26" s="42"/>
    </row>
    <row r="27" customFormat="1" ht="15" spans="1:7">
      <c r="A27" s="30">
        <v>2</v>
      </c>
      <c r="B27" s="75" t="s">
        <v>12</v>
      </c>
      <c r="C27" s="76" t="s">
        <v>268</v>
      </c>
      <c r="D27" s="77">
        <v>32995</v>
      </c>
      <c r="E27" s="33">
        <f>(D27*0.76)-1300</f>
        <v>23776.2</v>
      </c>
      <c r="F27" s="30" t="s">
        <v>14</v>
      </c>
      <c r="G27" s="78">
        <f>E27*A27</f>
        <v>47552.4</v>
      </c>
    </row>
    <row r="28" customFormat="1" ht="15" spans="1:7">
      <c r="A28" s="35"/>
      <c r="B28" s="79"/>
      <c r="C28" s="80" t="s">
        <v>122</v>
      </c>
      <c r="D28" s="81"/>
      <c r="E28" s="38"/>
      <c r="F28" s="35"/>
      <c r="G28" s="82"/>
    </row>
    <row r="29" customFormat="1" ht="15" spans="1:7">
      <c r="A29" s="35"/>
      <c r="B29" s="79"/>
      <c r="C29" s="80" t="s">
        <v>269</v>
      </c>
      <c r="D29" s="81"/>
      <c r="E29" s="38"/>
      <c r="F29" s="35"/>
      <c r="G29" s="82"/>
    </row>
    <row r="30" customFormat="1" ht="15.75" spans="1:7">
      <c r="A30" s="14"/>
      <c r="B30" s="83"/>
      <c r="C30" s="84" t="s">
        <v>270</v>
      </c>
      <c r="D30" s="85"/>
      <c r="E30" s="41"/>
      <c r="F30" s="14"/>
      <c r="G30" s="86"/>
    </row>
    <row r="31" s="23" customFormat="1" ht="17.25" spans="1:7">
      <c r="A31" s="51" t="s">
        <v>20</v>
      </c>
      <c r="B31" s="52"/>
      <c r="C31" s="52"/>
      <c r="D31" s="53"/>
      <c r="E31" s="54"/>
      <c r="F31" s="55" t="s">
        <v>14</v>
      </c>
      <c r="G31" s="56">
        <f>SUM(G20:G30)</f>
        <v>157912.8</v>
      </c>
    </row>
    <row r="32" s="23" customFormat="1" ht="15" spans="1:7">
      <c r="A32" s="57" t="s">
        <v>90</v>
      </c>
      <c r="B32" s="58"/>
      <c r="C32" s="59"/>
      <c r="D32" s="60"/>
      <c r="E32" s="61"/>
      <c r="F32" s="62" t="s">
        <v>14</v>
      </c>
      <c r="G32" s="63">
        <v>39765</v>
      </c>
    </row>
    <row r="33" customFormat="1" ht="15.75" spans="1:8">
      <c r="A33" s="64" t="s">
        <v>19</v>
      </c>
      <c r="B33" s="65"/>
      <c r="C33" s="65"/>
      <c r="D33" s="66"/>
      <c r="E33" s="67"/>
      <c r="F33" s="68" t="s">
        <v>14</v>
      </c>
      <c r="G33" s="69">
        <v>600</v>
      </c>
      <c r="H33" s="2"/>
    </row>
    <row r="34" ht="17.25" spans="1:7">
      <c r="A34" s="51" t="s">
        <v>91</v>
      </c>
      <c r="B34" s="52"/>
      <c r="C34" s="52"/>
      <c r="D34" s="53"/>
      <c r="E34" s="54"/>
      <c r="F34" s="70" t="s">
        <v>14</v>
      </c>
      <c r="G34" s="47">
        <f>SUM(G31:G33)</f>
        <v>198277.8</v>
      </c>
    </row>
    <row r="35" ht="16.5" spans="1:7">
      <c r="A35" s="71"/>
      <c r="B35" s="71"/>
      <c r="C35" s="71"/>
      <c r="D35" s="71"/>
      <c r="E35" s="71"/>
      <c r="F35" s="49"/>
      <c r="G35" s="50"/>
    </row>
    <row r="36" spans="1:1">
      <c r="A36" s="1" t="s">
        <v>21</v>
      </c>
    </row>
    <row r="37" spans="2:2">
      <c r="B37" s="1" t="s">
        <v>22</v>
      </c>
    </row>
    <row r="39" spans="1:1">
      <c r="A39" s="1" t="s">
        <v>27</v>
      </c>
    </row>
    <row r="40" customFormat="1" ht="15" spans="1:2">
      <c r="A40" s="2"/>
      <c r="B40" s="1" t="s">
        <v>28</v>
      </c>
    </row>
    <row r="41" customFormat="1" ht="15" spans="1:2">
      <c r="A41" s="2"/>
      <c r="B41" s="1" t="s">
        <v>127</v>
      </c>
    </row>
    <row r="42" s="2" customFormat="1"/>
    <row r="43" s="1" customFormat="1" spans="1:1">
      <c r="A43" s="1" t="s">
        <v>29</v>
      </c>
    </row>
    <row r="44" spans="2:2">
      <c r="B44" s="1" t="s">
        <v>30</v>
      </c>
    </row>
    <row r="45" spans="2:2">
      <c r="B45" s="24" t="s">
        <v>138</v>
      </c>
    </row>
    <row r="46" spans="2:2">
      <c r="B46" s="72"/>
    </row>
    <row r="47" spans="2:2">
      <c r="B47" s="1" t="s">
        <v>31</v>
      </c>
    </row>
    <row r="49" spans="2:2">
      <c r="B49" s="1" t="s">
        <v>32</v>
      </c>
    </row>
    <row r="51" spans="2:2">
      <c r="B51" s="73"/>
    </row>
    <row r="52" spans="2:2">
      <c r="B52" s="73"/>
    </row>
    <row r="54" spans="2:2">
      <c r="B54" s="24"/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520</v>
      </c>
      <c r="D72" s="1" t="s">
        <v>43</v>
      </c>
      <c r="E72" s="1" t="s">
        <v>44</v>
      </c>
    </row>
    <row r="73" spans="1:5">
      <c r="A73" s="23" t="s">
        <v>521</v>
      </c>
      <c r="E73" s="1" t="s">
        <v>46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8" workbookViewId="0">
      <selection activeCell="A72" sqref="A7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8571428571429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8.4285714285714" style="1" customWidth="1"/>
    <col min="8" max="16384" width="9.1047619047619" style="1"/>
  </cols>
  <sheetData>
    <row r="4" spans="1:2">
      <c r="A4" s="25">
        <v>45743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472</v>
      </c>
    </row>
    <row r="8" spans="1:1">
      <c r="A8" s="1" t="s">
        <v>519</v>
      </c>
    </row>
    <row r="9" spans="1:1">
      <c r="A9" s="1" t="s">
        <v>474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 t="s">
        <v>105</v>
      </c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13</v>
      </c>
      <c r="D20" s="32">
        <v>113195</v>
      </c>
      <c r="E20" s="33">
        <f>(D20*0.76)-7000</f>
        <v>79028.2</v>
      </c>
      <c r="F20" s="30" t="s">
        <v>14</v>
      </c>
      <c r="G20" s="34">
        <f>E20*A20</f>
        <v>79028.2</v>
      </c>
    </row>
    <row r="21" customFormat="1" ht="15" spans="1:7">
      <c r="A21" s="35"/>
      <c r="B21" s="35"/>
      <c r="C21" s="36" t="s">
        <v>15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16</v>
      </c>
      <c r="D22" s="13"/>
      <c r="E22" s="41"/>
      <c r="F22" s="14"/>
      <c r="G22" s="42"/>
    </row>
    <row r="23" customFormat="1" ht="15" spans="1:7">
      <c r="A23" s="30">
        <v>1</v>
      </c>
      <c r="B23" s="30" t="s">
        <v>12</v>
      </c>
      <c r="C23" s="31" t="s">
        <v>58</v>
      </c>
      <c r="D23" s="32">
        <v>41995</v>
      </c>
      <c r="E23" s="33">
        <f>(D23*0.76)-4000</f>
        <v>27916.2</v>
      </c>
      <c r="F23" s="30" t="s">
        <v>14</v>
      </c>
      <c r="G23" s="34">
        <f>E23*A23</f>
        <v>27916.2</v>
      </c>
    </row>
    <row r="24" customFormat="1" ht="15" spans="1:7">
      <c r="A24" s="35"/>
      <c r="B24" s="35"/>
      <c r="C24" s="36" t="s">
        <v>59</v>
      </c>
      <c r="D24" s="37"/>
      <c r="E24" s="38"/>
      <c r="F24" s="35"/>
      <c r="G24" s="39"/>
    </row>
    <row r="25" customFormat="1" ht="15.75" spans="1:7">
      <c r="A25" s="14"/>
      <c r="B25" s="14"/>
      <c r="C25" s="40" t="s">
        <v>60</v>
      </c>
      <c r="D25" s="13"/>
      <c r="E25" s="41"/>
      <c r="F25" s="14"/>
      <c r="G25" s="42"/>
    </row>
    <row r="26" customFormat="1" ht="15" spans="1:7">
      <c r="A26" s="88">
        <v>2</v>
      </c>
      <c r="B26" s="89" t="s">
        <v>12</v>
      </c>
      <c r="C26" s="90" t="s">
        <v>265</v>
      </c>
      <c r="D26" s="91">
        <v>22495</v>
      </c>
      <c r="E26" s="92">
        <f>(D26*0.76)-1000</f>
        <v>16096.2</v>
      </c>
      <c r="F26" s="88" t="s">
        <v>14</v>
      </c>
      <c r="G26" s="93">
        <f>E26*A26</f>
        <v>32192.4</v>
      </c>
    </row>
    <row r="27" customFormat="1" ht="15" spans="1:7">
      <c r="A27" s="94"/>
      <c r="B27" s="95"/>
      <c r="C27" s="96" t="s">
        <v>195</v>
      </c>
      <c r="D27" s="97"/>
      <c r="E27" s="98"/>
      <c r="F27" s="94"/>
      <c r="G27" s="99"/>
    </row>
    <row r="28" customFormat="1" ht="15" spans="1:7">
      <c r="A28" s="94"/>
      <c r="B28" s="95"/>
      <c r="C28" s="96" t="s">
        <v>266</v>
      </c>
      <c r="D28" s="97"/>
      <c r="E28" s="98"/>
      <c r="F28" s="94"/>
      <c r="G28" s="99"/>
    </row>
    <row r="29" customFormat="1" ht="15.75" spans="1:7">
      <c r="A29" s="62"/>
      <c r="B29" s="100"/>
      <c r="C29" s="101" t="s">
        <v>267</v>
      </c>
      <c r="D29" s="102"/>
      <c r="E29" s="103"/>
      <c r="F29" s="62"/>
      <c r="G29" s="104"/>
    </row>
    <row r="30" s="23" customFormat="1" ht="17.25" spans="1:7">
      <c r="A30" s="51" t="s">
        <v>20</v>
      </c>
      <c r="B30" s="52"/>
      <c r="C30" s="52"/>
      <c r="D30" s="53"/>
      <c r="E30" s="54"/>
      <c r="F30" s="55" t="s">
        <v>14</v>
      </c>
      <c r="G30" s="56">
        <f>SUM(G20:G29)</f>
        <v>139136.8</v>
      </c>
    </row>
    <row r="31" s="23" customFormat="1" ht="15" spans="1:7">
      <c r="A31" s="57" t="s">
        <v>90</v>
      </c>
      <c r="B31" s="58"/>
      <c r="C31" s="59"/>
      <c r="D31" s="60"/>
      <c r="E31" s="61"/>
      <c r="F31" s="62" t="s">
        <v>14</v>
      </c>
      <c r="G31" s="63">
        <v>55685</v>
      </c>
    </row>
    <row r="32" customFormat="1" ht="15.75" spans="1:8">
      <c r="A32" s="64" t="s">
        <v>19</v>
      </c>
      <c r="B32" s="65"/>
      <c r="C32" s="65"/>
      <c r="D32" s="66"/>
      <c r="E32" s="67"/>
      <c r="F32" s="68" t="s">
        <v>14</v>
      </c>
      <c r="G32" s="69">
        <v>600</v>
      </c>
      <c r="H32" s="2"/>
    </row>
    <row r="33" ht="17.25" spans="1:7">
      <c r="A33" s="51" t="s">
        <v>91</v>
      </c>
      <c r="B33" s="52"/>
      <c r="C33" s="52"/>
      <c r="D33" s="53"/>
      <c r="E33" s="54"/>
      <c r="F33" s="70" t="s">
        <v>14</v>
      </c>
      <c r="G33" s="47">
        <f>SUM(G30:G32)</f>
        <v>195421.8</v>
      </c>
    </row>
    <row r="34" ht="16.5" spans="1:7">
      <c r="A34" s="71"/>
      <c r="B34" s="71"/>
      <c r="C34" s="71"/>
      <c r="D34" s="71"/>
      <c r="E34" s="71"/>
      <c r="F34" s="49"/>
      <c r="G34" s="50"/>
    </row>
    <row r="35" spans="1:1">
      <c r="A35" s="1" t="s">
        <v>21</v>
      </c>
    </row>
    <row r="36" spans="2:2">
      <c r="B36" s="1" t="s">
        <v>22</v>
      </c>
    </row>
    <row r="38" spans="1:1">
      <c r="A38" s="1" t="s">
        <v>27</v>
      </c>
    </row>
    <row r="39" customFormat="1" ht="15" spans="1:2">
      <c r="A39" s="2"/>
      <c r="B39" s="1" t="s">
        <v>28</v>
      </c>
    </row>
    <row r="40" customFormat="1" ht="15" spans="1:2">
      <c r="A40" s="2"/>
      <c r="B40" s="1" t="s">
        <v>68</v>
      </c>
    </row>
    <row r="41" customFormat="1" ht="15" spans="1:2">
      <c r="A41" s="2"/>
      <c r="B41" s="1" t="s">
        <v>127</v>
      </c>
    </row>
    <row r="42" s="2" customFormat="1"/>
    <row r="43" s="1" customFormat="1" spans="1:1">
      <c r="A43" s="1" t="s">
        <v>29</v>
      </c>
    </row>
    <row r="44" spans="2:2">
      <c r="B44" s="1" t="s">
        <v>30</v>
      </c>
    </row>
    <row r="45" spans="2:2">
      <c r="B45" s="24" t="s">
        <v>138</v>
      </c>
    </row>
    <row r="46" spans="2:2">
      <c r="B46" s="72"/>
    </row>
    <row r="47" spans="2:2">
      <c r="B47" s="1" t="s">
        <v>31</v>
      </c>
    </row>
    <row r="49" spans="2:2">
      <c r="B49" s="1" t="s">
        <v>32</v>
      </c>
    </row>
    <row r="51" spans="2:2">
      <c r="B51" s="73"/>
    </row>
    <row r="52" spans="2:2">
      <c r="B52" s="73"/>
    </row>
    <row r="54" spans="2:2">
      <c r="B54" s="24"/>
    </row>
    <row r="56" spans="1:1">
      <c r="A56" s="1" t="s">
        <v>33</v>
      </c>
    </row>
    <row r="59" spans="1:1">
      <c r="A59" s="1" t="s">
        <v>34</v>
      </c>
    </row>
    <row r="60" spans="1:1">
      <c r="A60" s="1" t="s">
        <v>35</v>
      </c>
    </row>
    <row r="63" spans="1:4">
      <c r="A63" s="1" t="s">
        <v>36</v>
      </c>
      <c r="D63" s="1" t="s">
        <v>37</v>
      </c>
    </row>
    <row r="66" spans="1:4">
      <c r="A66" s="1" t="s">
        <v>38</v>
      </c>
      <c r="D66" s="1" t="s">
        <v>39</v>
      </c>
    </row>
    <row r="67" spans="1:4">
      <c r="A67" s="1" t="s">
        <v>40</v>
      </c>
      <c r="D67" s="1" t="s">
        <v>41</v>
      </c>
    </row>
    <row r="72" spans="1:5">
      <c r="A72" s="1" t="s">
        <v>522</v>
      </c>
      <c r="D72" s="1" t="s">
        <v>43</v>
      </c>
      <c r="E72" s="1" t="s">
        <v>44</v>
      </c>
    </row>
    <row r="73" spans="1:5">
      <c r="A73" s="23" t="s">
        <v>523</v>
      </c>
      <c r="E73" s="1" t="s">
        <v>46</v>
      </c>
    </row>
  </sheetData>
  <mergeCells count="22">
    <mergeCell ref="A4:B4"/>
    <mergeCell ref="A30:E30"/>
    <mergeCell ref="A32:E32"/>
    <mergeCell ref="A33:E33"/>
    <mergeCell ref="A20:A22"/>
    <mergeCell ref="A23:A25"/>
    <mergeCell ref="A26:A29"/>
    <mergeCell ref="B20:B22"/>
    <mergeCell ref="B23:B25"/>
    <mergeCell ref="B26:B29"/>
    <mergeCell ref="D20:D22"/>
    <mergeCell ref="D23:D25"/>
    <mergeCell ref="D26:D29"/>
    <mergeCell ref="E20:E22"/>
    <mergeCell ref="E23:E25"/>
    <mergeCell ref="E26:E29"/>
    <mergeCell ref="F20:F22"/>
    <mergeCell ref="F23:F25"/>
    <mergeCell ref="F26:F29"/>
    <mergeCell ref="G20:G22"/>
    <mergeCell ref="G23:G25"/>
    <mergeCell ref="G26:G29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6" workbookViewId="0">
      <selection activeCell="C58" sqref="C5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428571428571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6.1428571428571" style="1" customWidth="1"/>
    <col min="8" max="16384" width="9.1047619047619" style="1"/>
  </cols>
  <sheetData>
    <row r="4" spans="1:2">
      <c r="A4" s="25">
        <v>45743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524</v>
      </c>
    </row>
    <row r="8" spans="1:1">
      <c r="A8" s="1" t="s">
        <v>525</v>
      </c>
    </row>
    <row r="9" spans="1:1">
      <c r="A9" s="1" t="s">
        <v>526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115</v>
      </c>
    </row>
    <row r="18" ht="15"/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customFormat="1" ht="15" spans="1:7">
      <c r="A20" s="30">
        <v>1</v>
      </c>
      <c r="B20" s="30" t="s">
        <v>12</v>
      </c>
      <c r="C20" s="31" t="s">
        <v>413</v>
      </c>
      <c r="D20" s="32">
        <v>151995</v>
      </c>
      <c r="E20" s="33">
        <f>(D20*0.76)</f>
        <v>115516.2</v>
      </c>
      <c r="F20" s="30" t="s">
        <v>14</v>
      </c>
      <c r="G20" s="34">
        <f>E20*A20</f>
        <v>115516.2</v>
      </c>
    </row>
    <row r="21" customFormat="1" ht="15" spans="1:7">
      <c r="A21" s="35"/>
      <c r="B21" s="35"/>
      <c r="C21" s="36" t="s">
        <v>414</v>
      </c>
      <c r="D21" s="37"/>
      <c r="E21" s="38"/>
      <c r="F21" s="35"/>
      <c r="G21" s="39"/>
    </row>
    <row r="22" customFormat="1" ht="15.75" spans="1:7">
      <c r="A22" s="14"/>
      <c r="B22" s="14"/>
      <c r="C22" s="40" t="s">
        <v>415</v>
      </c>
      <c r="D22" s="13"/>
      <c r="E22" s="41"/>
      <c r="F22" s="14"/>
      <c r="G22" s="42"/>
    </row>
    <row r="23" ht="15" spans="1:7">
      <c r="A23" s="4" t="s">
        <v>19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43" t="s">
        <v>20</v>
      </c>
      <c r="B24" s="44"/>
      <c r="C24" s="44"/>
      <c r="D24" s="44"/>
      <c r="E24" s="45"/>
      <c r="F24" s="46" t="s">
        <v>14</v>
      </c>
      <c r="G24" s="47">
        <f>SUM(G20:G23)</f>
        <v>116116.2</v>
      </c>
    </row>
    <row r="25" spans="1:7">
      <c r="A25" s="116"/>
      <c r="B25" s="116"/>
      <c r="C25" s="116"/>
      <c r="D25" s="116"/>
      <c r="E25" s="116"/>
      <c r="F25" s="117"/>
      <c r="G25" s="118"/>
    </row>
    <row r="26" spans="1:1">
      <c r="A26" s="1" t="s">
        <v>21</v>
      </c>
    </row>
    <row r="27" spans="2:2">
      <c r="B27" s="1" t="s">
        <v>22</v>
      </c>
    </row>
    <row r="29" spans="1:1">
      <c r="A29" s="1" t="s">
        <v>23</v>
      </c>
    </row>
    <row r="30" spans="2:2">
      <c r="B30" s="20" t="s">
        <v>416</v>
      </c>
    </row>
    <row r="31" spans="2:2">
      <c r="B31" s="19" t="s">
        <v>25</v>
      </c>
    </row>
    <row r="32" spans="2:2">
      <c r="B32" s="19" t="s">
        <v>26</v>
      </c>
    </row>
    <row r="34" spans="1:1">
      <c r="A34" s="1" t="s">
        <v>27</v>
      </c>
    </row>
    <row r="35" s="2" customFormat="1" spans="2:2">
      <c r="B35" s="1" t="s">
        <v>417</v>
      </c>
    </row>
    <row r="36" s="2" customFormat="1"/>
    <row r="37" spans="1:1">
      <c r="A37" s="1" t="s">
        <v>29</v>
      </c>
    </row>
    <row r="38" spans="2:2">
      <c r="B38" s="1" t="s">
        <v>30</v>
      </c>
    </row>
    <row r="39" s="2" customFormat="1" spans="2:2">
      <c r="B39" s="24"/>
    </row>
    <row r="40" spans="2:2">
      <c r="B40" s="1" t="s">
        <v>31</v>
      </c>
    </row>
    <row r="42" spans="2:2">
      <c r="B42" s="1" t="s">
        <v>32</v>
      </c>
    </row>
    <row r="47" spans="2:2">
      <c r="B47" s="24"/>
    </row>
    <row r="49" spans="1:1">
      <c r="A49" s="1" t="s">
        <v>33</v>
      </c>
    </row>
    <row r="52" spans="1:1">
      <c r="A52" s="1" t="s">
        <v>34</v>
      </c>
    </row>
    <row r="53" spans="1:1">
      <c r="A53" s="1" t="s">
        <v>35</v>
      </c>
    </row>
    <row r="56" spans="1:4">
      <c r="A56" s="1" t="s">
        <v>36</v>
      </c>
      <c r="D56" s="1" t="s">
        <v>37</v>
      </c>
    </row>
    <row r="59" spans="1:4">
      <c r="A59" s="1" t="s">
        <v>38</v>
      </c>
      <c r="D59" s="1" t="s">
        <v>39</v>
      </c>
    </row>
    <row r="60" spans="1:4">
      <c r="A60" s="1" t="s">
        <v>40</v>
      </c>
      <c r="D60" s="1" t="s">
        <v>41</v>
      </c>
    </row>
    <row r="66" spans="1:5">
      <c r="A66" s="1" t="s">
        <v>527</v>
      </c>
      <c r="D66" s="1" t="s">
        <v>43</v>
      </c>
      <c r="E66" s="1" t="s">
        <v>44</v>
      </c>
    </row>
    <row r="67" spans="1:5">
      <c r="A67" s="1" t="s">
        <v>140</v>
      </c>
      <c r="E67" s="1" t="s">
        <v>46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topLeftCell="A4" workbookViewId="0">
      <selection activeCell="A4" sqref="A4:B4"/>
    </sheetView>
  </sheetViews>
  <sheetFormatPr defaultColWidth="9.1047619047619" defaultRowHeight="14.25" outlineLevelCol="7"/>
  <cols>
    <col min="1" max="1" width="6.55238095238095" style="23" customWidth="1"/>
    <col min="2" max="2" width="10.7142857142857" style="23" customWidth="1"/>
    <col min="3" max="3" width="50.5714285714286" style="23" customWidth="1"/>
    <col min="4" max="5" width="12.552380952381" style="23" customWidth="1"/>
    <col min="6" max="6" width="16.1047619047619" style="23" customWidth="1"/>
    <col min="7" max="7" width="5.66666666666667" style="23" customWidth="1"/>
    <col min="8" max="8" width="17.8571428571429" style="23" customWidth="1"/>
    <col min="9" max="16384" width="9.1047619047619" style="23"/>
  </cols>
  <sheetData>
    <row r="4" spans="1:2">
      <c r="A4" s="25">
        <v>45743</v>
      </c>
      <c r="B4" s="25"/>
    </row>
    <row r="5" spans="1:2">
      <c r="A5" s="108"/>
      <c r="B5" s="108"/>
    </row>
    <row r="6" spans="1:2">
      <c r="A6" s="108"/>
      <c r="B6" s="108"/>
    </row>
    <row r="7" spans="1:1">
      <c r="A7" s="23" t="s">
        <v>431</v>
      </c>
    </row>
    <row r="8" spans="1:1">
      <c r="A8" s="23" t="s">
        <v>432</v>
      </c>
    </row>
    <row r="9" spans="1:1">
      <c r="A9" s="23" t="s">
        <v>433</v>
      </c>
    </row>
    <row r="12" spans="1:1">
      <c r="A12" s="23" t="s">
        <v>2</v>
      </c>
    </row>
    <row r="14" spans="2:2">
      <c r="B14" s="23" t="s">
        <v>3</v>
      </c>
    </row>
    <row r="15" spans="2:2">
      <c r="B15" s="23" t="s">
        <v>4</v>
      </c>
    </row>
    <row r="18" spans="1:1">
      <c r="A18" s="23" t="s">
        <v>5</v>
      </c>
    </row>
    <row r="19" ht="15"/>
    <row r="20" ht="25.5" customHeight="1" spans="1:8">
      <c r="A20" s="109" t="s">
        <v>6</v>
      </c>
      <c r="B20" s="109" t="s">
        <v>7</v>
      </c>
      <c r="C20" s="109" t="s">
        <v>8</v>
      </c>
      <c r="D20" s="109" t="s">
        <v>9</v>
      </c>
      <c r="E20" s="109" t="s">
        <v>275</v>
      </c>
      <c r="F20" s="110" t="s">
        <v>10</v>
      </c>
      <c r="G20" s="111"/>
      <c r="H20" s="112" t="s">
        <v>11</v>
      </c>
    </row>
    <row r="21" spans="1:8">
      <c r="A21" s="30">
        <v>1</v>
      </c>
      <c r="B21" s="75" t="s">
        <v>12</v>
      </c>
      <c r="C21" s="76" t="s">
        <v>121</v>
      </c>
      <c r="D21" s="77">
        <v>48695</v>
      </c>
      <c r="E21" s="92">
        <f>D21/1.12</f>
        <v>43477.6785714286</v>
      </c>
      <c r="F21" s="92">
        <f>(E21*0.76)-1800</f>
        <v>31243.0357142857</v>
      </c>
      <c r="G21" s="88" t="s">
        <v>14</v>
      </c>
      <c r="H21" s="93">
        <f>F21*A21</f>
        <v>31243.0357142857</v>
      </c>
    </row>
    <row r="22" spans="1:8">
      <c r="A22" s="35"/>
      <c r="B22" s="79"/>
      <c r="C22" s="80" t="s">
        <v>122</v>
      </c>
      <c r="D22" s="81"/>
      <c r="E22" s="98"/>
      <c r="F22" s="98"/>
      <c r="G22" s="94"/>
      <c r="H22" s="99"/>
    </row>
    <row r="23" spans="1:8">
      <c r="A23" s="35"/>
      <c r="B23" s="79"/>
      <c r="C23" s="80" t="s">
        <v>123</v>
      </c>
      <c r="D23" s="81"/>
      <c r="E23" s="98"/>
      <c r="F23" s="98"/>
      <c r="G23" s="94"/>
      <c r="H23" s="99"/>
    </row>
    <row r="24" ht="15" spans="1:8">
      <c r="A24" s="14"/>
      <c r="B24" s="83"/>
      <c r="C24" s="84" t="s">
        <v>124</v>
      </c>
      <c r="D24" s="85"/>
      <c r="E24" s="103"/>
      <c r="F24" s="103"/>
      <c r="G24" s="62"/>
      <c r="H24" s="104"/>
    </row>
    <row r="25" ht="15" spans="1:8">
      <c r="A25" s="64" t="s">
        <v>19</v>
      </c>
      <c r="B25" s="65"/>
      <c r="C25" s="65"/>
      <c r="D25" s="66"/>
      <c r="E25" s="66"/>
      <c r="F25" s="67"/>
      <c r="G25" s="113" t="s">
        <v>14</v>
      </c>
      <c r="H25" s="69">
        <v>1000</v>
      </c>
    </row>
    <row r="26" ht="17.25" spans="1:8">
      <c r="A26" s="51" t="s">
        <v>20</v>
      </c>
      <c r="B26" s="52"/>
      <c r="C26" s="52"/>
      <c r="D26" s="53"/>
      <c r="E26" s="53"/>
      <c r="F26" s="54"/>
      <c r="G26" s="55" t="s">
        <v>14</v>
      </c>
      <c r="H26" s="56">
        <f>SUM(H21:H25)</f>
        <v>32243.0357142857</v>
      </c>
    </row>
    <row r="27" ht="16.5" spans="1:8">
      <c r="A27" s="71"/>
      <c r="B27" s="71"/>
      <c r="C27" s="71"/>
      <c r="D27" s="71"/>
      <c r="E27" s="71"/>
      <c r="F27" s="71"/>
      <c r="G27" s="114"/>
      <c r="H27" s="115"/>
    </row>
    <row r="28" spans="1:1">
      <c r="A28" s="23" t="s">
        <v>21</v>
      </c>
    </row>
    <row r="29" spans="2:2">
      <c r="B29" s="23" t="s">
        <v>22</v>
      </c>
    </row>
    <row r="31" s="23" customFormat="1" spans="1:1">
      <c r="A31" s="23" t="s">
        <v>23</v>
      </c>
    </row>
    <row r="32" s="23" customFormat="1" spans="2:2">
      <c r="B32" s="23" t="s">
        <v>126</v>
      </c>
    </row>
    <row r="33" s="107" customFormat="1" spans="2:2">
      <c r="B33" s="23"/>
    </row>
    <row r="34" spans="1:1">
      <c r="A34" s="23" t="s">
        <v>27</v>
      </c>
    </row>
    <row r="35" s="23" customFormat="1" spans="2:2">
      <c r="B35" s="23" t="s">
        <v>127</v>
      </c>
    </row>
    <row r="36" s="107" customFormat="1" spans="2:2">
      <c r="B36" s="23"/>
    </row>
    <row r="38" spans="1:1">
      <c r="A38" s="23" t="s">
        <v>29</v>
      </c>
    </row>
    <row r="40" spans="2:2">
      <c r="B40" s="23" t="s">
        <v>31</v>
      </c>
    </row>
    <row r="42" spans="2:2">
      <c r="B42" s="23" t="s">
        <v>32</v>
      </c>
    </row>
    <row r="46" spans="1:1">
      <c r="A46" s="23" t="s">
        <v>33</v>
      </c>
    </row>
    <row r="49" spans="1:1">
      <c r="A49" s="23" t="s">
        <v>34</v>
      </c>
    </row>
    <row r="50" spans="1:1">
      <c r="A50" s="23" t="s">
        <v>35</v>
      </c>
    </row>
    <row r="54" spans="1:4">
      <c r="A54" s="23" t="s">
        <v>110</v>
      </c>
      <c r="D54" s="23" t="s">
        <v>37</v>
      </c>
    </row>
    <row r="57" spans="1:4">
      <c r="A57" s="23" t="s">
        <v>38</v>
      </c>
      <c r="D57" s="23" t="s">
        <v>39</v>
      </c>
    </row>
    <row r="58" spans="1:4">
      <c r="A58" s="23" t="s">
        <v>40</v>
      </c>
      <c r="D58" s="23" t="s">
        <v>41</v>
      </c>
    </row>
    <row r="64" spans="1:6">
      <c r="A64" s="1" t="s">
        <v>528</v>
      </c>
      <c r="D64" s="23" t="s">
        <v>43</v>
      </c>
      <c r="F64" s="23" t="s">
        <v>44</v>
      </c>
    </row>
    <row r="65" spans="1:6">
      <c r="A65" s="23" t="s">
        <v>177</v>
      </c>
      <c r="F65" s="23" t="s">
        <v>46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G67"/>
  <sheetViews>
    <sheetView zoomScaleSheetLayoutView="60" workbookViewId="0">
      <selection activeCell="A66" sqref="A66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1" style="23" customWidth="1"/>
    <col min="4" max="4" width="12.552380952381" style="23" customWidth="1"/>
    <col min="5" max="5" width="15.4285714285714" style="23" customWidth="1"/>
    <col min="6" max="6" width="5.66666666666667" style="23" customWidth="1"/>
    <col min="7" max="7" width="17.8571428571429" style="23" customWidth="1"/>
    <col min="8" max="16384" width="9.1047619047619" style="23"/>
  </cols>
  <sheetData>
    <row r="5" spans="1:2">
      <c r="A5" s="25">
        <v>45743</v>
      </c>
      <c r="B5" s="25"/>
    </row>
    <row r="6" spans="1:2">
      <c r="A6" s="108"/>
      <c r="B6" s="108"/>
    </row>
    <row r="7" spans="1:2">
      <c r="A7" s="108"/>
      <c r="B7" s="108"/>
    </row>
    <row r="8" spans="1:1">
      <c r="A8" s="23" t="s">
        <v>529</v>
      </c>
    </row>
    <row r="9" spans="1:1">
      <c r="A9" s="23" t="s">
        <v>530</v>
      </c>
    </row>
    <row r="10" spans="1:1">
      <c r="A10" s="23" t="s">
        <v>531</v>
      </c>
    </row>
    <row r="11" spans="1:1">
      <c r="A11" s="23" t="s">
        <v>532</v>
      </c>
    </row>
    <row r="14" spans="1:1">
      <c r="A14" s="23" t="s">
        <v>2</v>
      </c>
    </row>
    <row r="16" spans="2:2">
      <c r="B16" s="23" t="s">
        <v>3</v>
      </c>
    </row>
    <row r="17" spans="2:2">
      <c r="B17" s="23" t="s">
        <v>4</v>
      </c>
    </row>
    <row r="20" spans="1:1">
      <c r="A20" s="23" t="s">
        <v>5</v>
      </c>
    </row>
    <row r="21" ht="15"/>
    <row r="22" ht="25.5" customHeight="1" spans="1:7">
      <c r="A22" s="109" t="s">
        <v>6</v>
      </c>
      <c r="B22" s="109" t="s">
        <v>7</v>
      </c>
      <c r="C22" s="109" t="s">
        <v>8</v>
      </c>
      <c r="D22" s="109" t="s">
        <v>9</v>
      </c>
      <c r="E22" s="110" t="s">
        <v>10</v>
      </c>
      <c r="F22" s="111"/>
      <c r="G22" s="112" t="s">
        <v>11</v>
      </c>
    </row>
    <row r="23" spans="1:7">
      <c r="A23" s="30">
        <v>1</v>
      </c>
      <c r="B23" s="30" t="s">
        <v>12</v>
      </c>
      <c r="C23" s="76" t="s">
        <v>159</v>
      </c>
      <c r="D23" s="77">
        <v>14595</v>
      </c>
      <c r="E23" s="33">
        <f>D23*0.75</f>
        <v>10946.25</v>
      </c>
      <c r="F23" s="30" t="s">
        <v>14</v>
      </c>
      <c r="G23" s="78">
        <f>E23*A23</f>
        <v>10946.25</v>
      </c>
    </row>
    <row r="24" spans="1:7">
      <c r="A24" s="35"/>
      <c r="B24" s="35"/>
      <c r="C24" s="80" t="s">
        <v>160</v>
      </c>
      <c r="D24" s="81"/>
      <c r="E24" s="38"/>
      <c r="F24" s="35"/>
      <c r="G24" s="82"/>
    </row>
    <row r="25" ht="15" spans="1:7">
      <c r="A25" s="14"/>
      <c r="B25" s="14"/>
      <c r="C25" s="84" t="s">
        <v>161</v>
      </c>
      <c r="D25" s="85"/>
      <c r="E25" s="41"/>
      <c r="F25" s="14"/>
      <c r="G25" s="86"/>
    </row>
    <row r="26" spans="1:7">
      <c r="A26" s="30">
        <v>2</v>
      </c>
      <c r="B26" s="75" t="s">
        <v>12</v>
      </c>
      <c r="C26" s="76" t="s">
        <v>162</v>
      </c>
      <c r="D26" s="77">
        <v>17195</v>
      </c>
      <c r="E26" s="33">
        <f>D26*0.75</f>
        <v>12896.25</v>
      </c>
      <c r="F26" s="30" t="s">
        <v>14</v>
      </c>
      <c r="G26" s="78">
        <f>E26*A26</f>
        <v>25792.5</v>
      </c>
    </row>
    <row r="27" spans="1:7">
      <c r="A27" s="35"/>
      <c r="B27" s="79"/>
      <c r="C27" s="80" t="s">
        <v>163</v>
      </c>
      <c r="D27" s="81"/>
      <c r="E27" s="38"/>
      <c r="F27" s="35"/>
      <c r="G27" s="82"/>
    </row>
    <row r="28" ht="15" spans="1:7">
      <c r="A28" s="14"/>
      <c r="B28" s="83"/>
      <c r="C28" s="84" t="s">
        <v>164</v>
      </c>
      <c r="D28" s="85"/>
      <c r="E28" s="41"/>
      <c r="F28" s="14"/>
      <c r="G28" s="86"/>
    </row>
    <row r="29" ht="15" spans="1:7">
      <c r="A29" s="64" t="s">
        <v>19</v>
      </c>
      <c r="B29" s="65"/>
      <c r="C29" s="65"/>
      <c r="D29" s="66"/>
      <c r="E29" s="67"/>
      <c r="F29" s="113" t="s">
        <v>14</v>
      </c>
      <c r="G29" s="69">
        <v>600</v>
      </c>
    </row>
    <row r="30" ht="17.25" spans="1:7">
      <c r="A30" s="51" t="s">
        <v>20</v>
      </c>
      <c r="B30" s="52"/>
      <c r="C30" s="52"/>
      <c r="D30" s="53"/>
      <c r="E30" s="54"/>
      <c r="F30" s="55" t="s">
        <v>14</v>
      </c>
      <c r="G30" s="56">
        <f>SUM(G23:G28)</f>
        <v>36738.75</v>
      </c>
    </row>
    <row r="31" ht="16.5" spans="1:7">
      <c r="A31" s="71"/>
      <c r="B31" s="71"/>
      <c r="C31" s="71"/>
      <c r="D31" s="71"/>
      <c r="E31" s="71"/>
      <c r="F31" s="114"/>
      <c r="G31" s="115"/>
    </row>
    <row r="32" spans="1:1">
      <c r="A32" s="23" t="s">
        <v>21</v>
      </c>
    </row>
    <row r="33" spans="2:2">
      <c r="B33" s="23" t="s">
        <v>22</v>
      </c>
    </row>
    <row r="35" spans="1:1">
      <c r="A35" s="23" t="s">
        <v>27</v>
      </c>
    </row>
    <row r="36" s="23" customFormat="1" spans="2:2">
      <c r="B36" s="23" t="s">
        <v>165</v>
      </c>
    </row>
    <row r="37" s="107" customFormat="1"/>
    <row r="38" spans="1:1">
      <c r="A38" s="23" t="s">
        <v>29</v>
      </c>
    </row>
    <row r="39" spans="2:2">
      <c r="B39" s="23" t="s">
        <v>30</v>
      </c>
    </row>
    <row r="41" spans="2:2">
      <c r="B41" s="23" t="s">
        <v>31</v>
      </c>
    </row>
    <row r="43" spans="2:2">
      <c r="B43" s="23" t="s">
        <v>32</v>
      </c>
    </row>
    <row r="49" spans="1:1">
      <c r="A49" s="23" t="s">
        <v>33</v>
      </c>
    </row>
    <row r="52" spans="1:1">
      <c r="A52" s="23" t="s">
        <v>34</v>
      </c>
    </row>
    <row r="53" spans="1:1">
      <c r="A53" s="23" t="s">
        <v>35</v>
      </c>
    </row>
    <row r="56" spans="1:4">
      <c r="A56" s="23" t="s">
        <v>110</v>
      </c>
      <c r="D56" s="23" t="s">
        <v>37</v>
      </c>
    </row>
    <row r="59" spans="1:4">
      <c r="A59" s="23" t="s">
        <v>38</v>
      </c>
      <c r="D59" s="23" t="s">
        <v>39</v>
      </c>
    </row>
    <row r="60" spans="1:4">
      <c r="A60" s="23" t="s">
        <v>40</v>
      </c>
      <c r="D60" s="23" t="s">
        <v>41</v>
      </c>
    </row>
    <row r="66" spans="1:5">
      <c r="A66" s="1" t="s">
        <v>533</v>
      </c>
      <c r="D66" s="23" t="s">
        <v>43</v>
      </c>
      <c r="E66" s="23" t="s">
        <v>44</v>
      </c>
    </row>
    <row r="67" spans="1:5">
      <c r="A67" s="23" t="s">
        <v>381</v>
      </c>
      <c r="E67" s="23" t="s">
        <v>46</v>
      </c>
    </row>
  </sheetData>
  <mergeCells count="15">
    <mergeCell ref="A5:B5"/>
    <mergeCell ref="A29:E29"/>
    <mergeCell ref="A30:E30"/>
    <mergeCell ref="A23:A25"/>
    <mergeCell ref="A26:A28"/>
    <mergeCell ref="B23:B25"/>
    <mergeCell ref="B26:B28"/>
    <mergeCell ref="D23:D25"/>
    <mergeCell ref="D26:D28"/>
    <mergeCell ref="E23:E25"/>
    <mergeCell ref="E26:E28"/>
    <mergeCell ref="F23:F25"/>
    <mergeCell ref="F26:F28"/>
    <mergeCell ref="G23:G25"/>
    <mergeCell ref="G26:G28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66" sqref="A6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5">
        <v>45743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236</v>
      </c>
      <c r="B7" s="25"/>
    </row>
    <row r="8" spans="1:1">
      <c r="A8" s="25" t="s">
        <v>237</v>
      </c>
    </row>
    <row r="9" spans="1:1">
      <c r="A9" s="25" t="s">
        <v>238</v>
      </c>
    </row>
    <row r="10" spans="1:1">
      <c r="A10" s="10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2:2">
      <c r="B19" s="24"/>
    </row>
    <row r="20" ht="26.25" spans="1:7">
      <c r="A20" s="26" t="s">
        <v>6</v>
      </c>
      <c r="B20" s="26" t="s">
        <v>7</v>
      </c>
      <c r="C20" s="26" t="s">
        <v>8</v>
      </c>
      <c r="D20" s="26" t="s">
        <v>9</v>
      </c>
      <c r="E20" s="27" t="s">
        <v>10</v>
      </c>
      <c r="F20" s="28"/>
      <c r="G20" s="29" t="s">
        <v>11</v>
      </c>
    </row>
    <row r="21" spans="1:7">
      <c r="A21" s="30">
        <v>1</v>
      </c>
      <c r="B21" s="30" t="s">
        <v>12</v>
      </c>
      <c r="C21" s="31" t="s">
        <v>251</v>
      </c>
      <c r="D21" s="32">
        <v>80495</v>
      </c>
      <c r="E21" s="33">
        <f>(D21*0.76)-2500</f>
        <v>58676.2</v>
      </c>
      <c r="F21" s="30" t="s">
        <v>14</v>
      </c>
      <c r="G21" s="34">
        <f>E21*A21</f>
        <v>58676.2</v>
      </c>
    </row>
    <row r="22" spans="1:7">
      <c r="A22" s="35"/>
      <c r="B22" s="35"/>
      <c r="C22" s="36" t="s">
        <v>15</v>
      </c>
      <c r="D22" s="37"/>
      <c r="E22" s="38"/>
      <c r="F22" s="35"/>
      <c r="G22" s="39"/>
    </row>
    <row r="23" ht="15" spans="1:7">
      <c r="A23" s="14"/>
      <c r="B23" s="14"/>
      <c r="C23" s="40" t="s">
        <v>252</v>
      </c>
      <c r="D23" s="13"/>
      <c r="E23" s="41"/>
      <c r="F23" s="14"/>
      <c r="G23" s="42"/>
    </row>
    <row r="24" ht="15" spans="1:7">
      <c r="A24" s="4" t="s">
        <v>19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43" t="s">
        <v>20</v>
      </c>
      <c r="B25" s="106"/>
      <c r="C25" s="106"/>
      <c r="D25" s="44"/>
      <c r="E25" s="45"/>
      <c r="F25" s="46" t="s">
        <v>14</v>
      </c>
      <c r="G25" s="47">
        <f>SUM(G21:G24)</f>
        <v>59276.2</v>
      </c>
    </row>
    <row r="26" ht="16.5" spans="1:7">
      <c r="A26" s="48"/>
      <c r="B26" s="48"/>
      <c r="C26" s="48"/>
      <c r="D26" s="48"/>
      <c r="E26" s="48"/>
      <c r="F26" s="87"/>
      <c r="G26" s="50"/>
    </row>
    <row r="27" spans="1:1">
      <c r="A27" s="1" t="s">
        <v>21</v>
      </c>
    </row>
    <row r="28" spans="2:2">
      <c r="B28" s="1" t="s">
        <v>22</v>
      </c>
    </row>
    <row r="30" spans="1:1">
      <c r="A30" s="1" t="s">
        <v>23</v>
      </c>
    </row>
    <row r="31" spans="2:2">
      <c r="B31" s="18" t="s">
        <v>24</v>
      </c>
    </row>
    <row r="32" spans="2:2">
      <c r="B32" s="19" t="s">
        <v>25</v>
      </c>
    </row>
    <row r="33" spans="2:2">
      <c r="B33" s="19" t="s">
        <v>26</v>
      </c>
    </row>
    <row r="35" spans="1:1">
      <c r="A35" s="1" t="s">
        <v>27</v>
      </c>
    </row>
    <row r="36" spans="2:2">
      <c r="B36" s="1" t="s">
        <v>28</v>
      </c>
    </row>
    <row r="38" spans="1:1">
      <c r="A38" s="1" t="s">
        <v>29</v>
      </c>
    </row>
    <row r="39" spans="2:2">
      <c r="B39" s="1" t="s">
        <v>30</v>
      </c>
    </row>
    <row r="41" spans="2:2">
      <c r="B41" s="1" t="s">
        <v>31</v>
      </c>
    </row>
    <row r="43" spans="2:2">
      <c r="B43" s="1" t="s">
        <v>32</v>
      </c>
    </row>
    <row r="50" spans="1:1">
      <c r="A50" s="1" t="s">
        <v>33</v>
      </c>
    </row>
    <row r="53" spans="1:1">
      <c r="A53" s="1" t="s">
        <v>34</v>
      </c>
    </row>
    <row r="54" spans="1:1">
      <c r="A54" s="1" t="s">
        <v>35</v>
      </c>
    </row>
    <row r="57" spans="1:4">
      <c r="A57" s="1" t="s">
        <v>239</v>
      </c>
      <c r="D57" s="1" t="s">
        <v>37</v>
      </c>
    </row>
    <row r="60" spans="1:4">
      <c r="A60" s="1" t="s">
        <v>38</v>
      </c>
      <c r="D60" s="1" t="s">
        <v>39</v>
      </c>
    </row>
    <row r="61" spans="1:4">
      <c r="A61" s="1" t="s">
        <v>40</v>
      </c>
      <c r="D61" s="1" t="s">
        <v>41</v>
      </c>
    </row>
    <row r="66" spans="1:5">
      <c r="A66" s="1" t="s">
        <v>534</v>
      </c>
      <c r="D66" s="1" t="s">
        <v>43</v>
      </c>
      <c r="E66" s="1" t="s">
        <v>44</v>
      </c>
    </row>
    <row r="67" spans="1:5">
      <c r="A67" s="1" t="s">
        <v>254</v>
      </c>
      <c r="E67" s="1" t="s">
        <v>46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C19" sqref="C19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5">
        <v>45743</v>
      </c>
      <c r="B4" s="25"/>
    </row>
    <row r="5" spans="1:2">
      <c r="A5" s="25"/>
      <c r="B5" s="25"/>
    </row>
    <row r="6" spans="1:2">
      <c r="A6" s="25"/>
      <c r="B6" s="25"/>
    </row>
    <row r="7" spans="1:2">
      <c r="A7" s="25" t="s">
        <v>535</v>
      </c>
      <c r="B7" s="25"/>
    </row>
    <row r="8" spans="1:2">
      <c r="A8" s="1" t="s">
        <v>536</v>
      </c>
      <c r="B8" s="25"/>
    </row>
    <row r="9" spans="1:2">
      <c r="A9" s="1" t="s">
        <v>537</v>
      </c>
      <c r="B9" s="25"/>
    </row>
    <row r="10" spans="2:2">
      <c r="B10" s="25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4"/>
    </row>
    <row r="19" ht="25.5" customHeight="1" spans="1:7">
      <c r="A19" s="26" t="s">
        <v>6</v>
      </c>
      <c r="B19" s="26" t="s">
        <v>7</v>
      </c>
      <c r="C19" s="26" t="s">
        <v>8</v>
      </c>
      <c r="D19" s="26" t="s">
        <v>9</v>
      </c>
      <c r="E19" s="27" t="s">
        <v>10</v>
      </c>
      <c r="F19" s="28"/>
      <c r="G19" s="29" t="s">
        <v>11</v>
      </c>
    </row>
    <row r="20" spans="1:7">
      <c r="A20" s="30">
        <v>1</v>
      </c>
      <c r="B20" s="30" t="s">
        <v>12</v>
      </c>
      <c r="C20" s="31" t="s">
        <v>88</v>
      </c>
      <c r="D20" s="32">
        <v>29995</v>
      </c>
      <c r="E20" s="33">
        <f>(D20*0.76)-4000</f>
        <v>18796.2</v>
      </c>
      <c r="F20" s="30" t="s">
        <v>14</v>
      </c>
      <c r="G20" s="34">
        <f>E20*A20</f>
        <v>18796.2</v>
      </c>
    </row>
    <row r="21" spans="1:7">
      <c r="A21" s="35"/>
      <c r="B21" s="35"/>
      <c r="C21" s="36" t="s">
        <v>59</v>
      </c>
      <c r="D21" s="37"/>
      <c r="E21" s="38"/>
      <c r="F21" s="35"/>
      <c r="G21" s="39"/>
    </row>
    <row r="22" ht="15" spans="1:7">
      <c r="A22" s="14"/>
      <c r="B22" s="14"/>
      <c r="C22" s="40" t="s">
        <v>89</v>
      </c>
      <c r="D22" s="13"/>
      <c r="E22" s="41"/>
      <c r="F22" s="14"/>
      <c r="G22" s="42"/>
    </row>
    <row r="23" s="23" customFormat="1" ht="17.25" spans="1:7">
      <c r="A23" s="51" t="s">
        <v>20</v>
      </c>
      <c r="B23" s="52"/>
      <c r="C23" s="52"/>
      <c r="D23" s="53"/>
      <c r="E23" s="54"/>
      <c r="F23" s="55" t="s">
        <v>14</v>
      </c>
      <c r="G23" s="56">
        <f>SUM(G20)</f>
        <v>18796.2</v>
      </c>
    </row>
    <row r="24" s="23" customFormat="1" ht="15" spans="1:7">
      <c r="A24" s="57" t="s">
        <v>90</v>
      </c>
      <c r="B24" s="58"/>
      <c r="C24" s="59"/>
      <c r="D24" s="60"/>
      <c r="E24" s="61"/>
      <c r="F24" s="62" t="s">
        <v>14</v>
      </c>
      <c r="G24" s="63">
        <v>11145</v>
      </c>
    </row>
    <row r="25" customFormat="1" ht="15.75" spans="1:8">
      <c r="A25" s="64" t="s">
        <v>19</v>
      </c>
      <c r="B25" s="65"/>
      <c r="C25" s="65"/>
      <c r="D25" s="66"/>
      <c r="E25" s="67"/>
      <c r="F25" s="68" t="s">
        <v>14</v>
      </c>
      <c r="G25" s="69">
        <v>600</v>
      </c>
      <c r="H25" s="2"/>
    </row>
    <row r="26" ht="17.25" spans="1:7">
      <c r="A26" s="51" t="s">
        <v>91</v>
      </c>
      <c r="B26" s="52"/>
      <c r="C26" s="52"/>
      <c r="D26" s="53"/>
      <c r="E26" s="54"/>
      <c r="F26" s="70" t="s">
        <v>14</v>
      </c>
      <c r="G26" s="47">
        <f>SUM(G23:G25)</f>
        <v>30541.2</v>
      </c>
    </row>
    <row r="27" ht="16.5" spans="1:7">
      <c r="A27" s="48"/>
      <c r="B27" s="48"/>
      <c r="C27" s="48"/>
      <c r="D27" s="48"/>
      <c r="E27" s="48"/>
      <c r="F27" s="49"/>
      <c r="G27" s="50"/>
    </row>
    <row r="28" spans="1:1">
      <c r="A28" s="1" t="s">
        <v>21</v>
      </c>
    </row>
    <row r="29" spans="2:2">
      <c r="B29" s="1" t="s">
        <v>22</v>
      </c>
    </row>
    <row r="31" spans="1:1">
      <c r="A31" s="1" t="s">
        <v>27</v>
      </c>
    </row>
    <row r="32" customFormat="1" ht="15" spans="1:2">
      <c r="A32" s="2"/>
      <c r="B32" s="1" t="s">
        <v>127</v>
      </c>
    </row>
    <row r="33" s="2" customFormat="1" spans="2:2">
      <c r="B33" s="1" t="s">
        <v>68</v>
      </c>
    </row>
    <row r="34" s="2" customFormat="1"/>
    <row r="35" spans="1:1">
      <c r="A35" s="1" t="s">
        <v>29</v>
      </c>
    </row>
    <row r="36" spans="2:2">
      <c r="B36" s="1" t="s">
        <v>30</v>
      </c>
    </row>
    <row r="37" spans="2:2">
      <c r="B37" s="24" t="s">
        <v>138</v>
      </c>
    </row>
    <row r="39" spans="2:2">
      <c r="B39" s="1" t="s">
        <v>31</v>
      </c>
    </row>
    <row r="41" spans="2:2">
      <c r="B41" s="1" t="s">
        <v>32</v>
      </c>
    </row>
    <row r="47" spans="1:1">
      <c r="A47" s="1" t="s">
        <v>33</v>
      </c>
    </row>
    <row r="50" spans="1:1">
      <c r="A50" s="1" t="s">
        <v>34</v>
      </c>
    </row>
    <row r="51" spans="1:1">
      <c r="A51" s="1" t="s">
        <v>35</v>
      </c>
    </row>
    <row r="54" spans="1:4">
      <c r="A54" s="1" t="s">
        <v>36</v>
      </c>
      <c r="D54" s="1" t="s">
        <v>37</v>
      </c>
    </row>
    <row r="57" spans="1:4">
      <c r="A57" s="1" t="s">
        <v>38</v>
      </c>
      <c r="D57" s="1" t="s">
        <v>39</v>
      </c>
    </row>
    <row r="58" spans="1:4">
      <c r="A58" s="1" t="s">
        <v>40</v>
      </c>
      <c r="D58" s="1" t="s">
        <v>41</v>
      </c>
    </row>
    <row r="64" spans="1:5">
      <c r="A64" s="1" t="s">
        <v>518</v>
      </c>
      <c r="D64" s="1" t="s">
        <v>43</v>
      </c>
      <c r="E64" s="1" t="s">
        <v>44</v>
      </c>
    </row>
    <row r="65" spans="1:5">
      <c r="A65" s="1" t="s">
        <v>129</v>
      </c>
      <c r="E65" s="1" t="s">
        <v>46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workbookViewId="0">
      <selection activeCell="A79" sqref="A7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5.4380952380952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8.4380952380952" style="1" customWidth="1"/>
    <col min="8" max="16384" width="9.1047619047619" style="1"/>
  </cols>
  <sheetData>
    <row r="4" spans="1:2">
      <c r="A4" s="25">
        <v>45744</v>
      </c>
      <c r="B4" s="25"/>
    </row>
    <row r="5" spans="1:2">
      <c r="A5" s="25"/>
      <c r="B5" s="25"/>
    </row>
    <row r="6" spans="1:2">
      <c r="A6" s="25"/>
      <c r="B6" s="25"/>
    </row>
    <row r="7" spans="1:1">
      <c r="A7" s="1" t="s">
        <v>538</v>
      </c>
    </row>
    <row r="8" spans="1:1">
      <c r="A8" s="1" t="s">
        <v>539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74" t="s">
        <v>540</v>
      </c>
    </row>
    <row r="18" ht="25.5" customHeight="1" spans="1:7">
      <c r="A18" s="26" t="s">
        <v>6</v>
      </c>
      <c r="B18" s="26" t="s">
        <v>7</v>
      </c>
      <c r="C18" s="26" t="s">
        <v>8</v>
      </c>
      <c r="D18" s="26" t="s">
        <v>9</v>
      </c>
      <c r="E18" s="27" t="s">
        <v>10</v>
      </c>
      <c r="F18" s="28"/>
      <c r="G18" s="29" t="s">
        <v>11</v>
      </c>
    </row>
    <row r="19" spans="1:7">
      <c r="A19" s="30">
        <v>1</v>
      </c>
      <c r="B19" s="75" t="s">
        <v>12</v>
      </c>
      <c r="C19" s="76" t="s">
        <v>268</v>
      </c>
      <c r="D19" s="77">
        <v>32995</v>
      </c>
      <c r="E19" s="33">
        <f>(D19*0.76)-1300</f>
        <v>23776.2</v>
      </c>
      <c r="F19" s="30" t="s">
        <v>14</v>
      </c>
      <c r="G19" s="78">
        <f>E19*A19</f>
        <v>23776.2</v>
      </c>
    </row>
    <row r="20" spans="1:7">
      <c r="A20" s="35"/>
      <c r="B20" s="79"/>
      <c r="C20" s="80" t="s">
        <v>122</v>
      </c>
      <c r="D20" s="81"/>
      <c r="E20" s="38"/>
      <c r="F20" s="35"/>
      <c r="G20" s="82"/>
    </row>
    <row r="21" spans="1:7">
      <c r="A21" s="35"/>
      <c r="B21" s="79"/>
      <c r="C21" s="80" t="s">
        <v>269</v>
      </c>
      <c r="D21" s="81"/>
      <c r="E21" s="38"/>
      <c r="F21" s="35"/>
      <c r="G21" s="82"/>
    </row>
    <row r="22" ht="15" spans="1:7">
      <c r="A22" s="14"/>
      <c r="B22" s="83"/>
      <c r="C22" s="84" t="s">
        <v>270</v>
      </c>
      <c r="D22" s="85"/>
      <c r="E22" s="41"/>
      <c r="F22" s="14"/>
      <c r="G22" s="86"/>
    </row>
    <row r="23" spans="1:7">
      <c r="A23" s="30">
        <v>1</v>
      </c>
      <c r="B23" s="30" t="s">
        <v>12</v>
      </c>
      <c r="C23" s="76" t="s">
        <v>257</v>
      </c>
      <c r="D23" s="32">
        <v>43595</v>
      </c>
      <c r="E23" s="33">
        <f>(D23*0.76)-1800</f>
        <v>31332.2</v>
      </c>
      <c r="F23" s="30" t="s">
        <v>14</v>
      </c>
      <c r="G23" s="34">
        <f>E23*A23</f>
        <v>31332.2</v>
      </c>
    </row>
    <row r="24" spans="1:7">
      <c r="A24" s="35"/>
      <c r="B24" s="35"/>
      <c r="C24" s="80" t="s">
        <v>122</v>
      </c>
      <c r="D24" s="37"/>
      <c r="E24" s="38"/>
      <c r="F24" s="35"/>
      <c r="G24" s="39"/>
    </row>
    <row r="25" spans="1:7">
      <c r="A25" s="35"/>
      <c r="B25" s="35"/>
      <c r="C25" s="80" t="s">
        <v>258</v>
      </c>
      <c r="D25" s="37"/>
      <c r="E25" s="38"/>
      <c r="F25" s="35"/>
      <c r="G25" s="39"/>
    </row>
    <row r="26" ht="15" spans="1:7">
      <c r="A26" s="14"/>
      <c r="B26" s="14"/>
      <c r="C26" s="84" t="s">
        <v>259</v>
      </c>
      <c r="D26" s="13"/>
      <c r="E26" s="41"/>
      <c r="F26" s="14"/>
      <c r="G26" s="42"/>
    </row>
    <row r="27" ht="15" spans="1:7">
      <c r="A27" s="4" t="s">
        <v>19</v>
      </c>
      <c r="B27" s="16"/>
      <c r="C27" s="16"/>
      <c r="D27" s="5"/>
      <c r="E27" s="6"/>
      <c r="F27" s="17" t="s">
        <v>14</v>
      </c>
      <c r="G27" s="8">
        <v>1000</v>
      </c>
    </row>
    <row r="28" ht="17.25" spans="1:7">
      <c r="A28" s="43" t="s">
        <v>20</v>
      </c>
      <c r="B28" s="44"/>
      <c r="C28" s="44"/>
      <c r="D28" s="44"/>
      <c r="E28" s="45"/>
      <c r="F28" s="46" t="s">
        <v>14</v>
      </c>
      <c r="G28" s="47">
        <f>SUM(G19:G27)</f>
        <v>56108.4</v>
      </c>
    </row>
    <row r="29" ht="16.5" spans="1:7">
      <c r="A29" s="48"/>
      <c r="B29" s="48"/>
      <c r="C29" s="48"/>
      <c r="D29" s="48"/>
      <c r="E29" s="48"/>
      <c r="F29" s="87"/>
      <c r="G29" s="50"/>
    </row>
    <row r="30" ht="15" spans="3:3">
      <c r="C30" s="74" t="s">
        <v>541</v>
      </c>
    </row>
    <row r="31" ht="25.5" customHeight="1" spans="1:7">
      <c r="A31" s="26" t="s">
        <v>6</v>
      </c>
      <c r="B31" s="26" t="s">
        <v>7</v>
      </c>
      <c r="C31" s="26" t="s">
        <v>8</v>
      </c>
      <c r="D31" s="26" t="s">
        <v>9</v>
      </c>
      <c r="E31" s="27" t="s">
        <v>10</v>
      </c>
      <c r="F31" s="28"/>
      <c r="G31" s="29" t="s">
        <v>11</v>
      </c>
    </row>
    <row r="32" spans="1:7">
      <c r="A32" s="88">
        <v>1</v>
      </c>
      <c r="B32" s="89" t="s">
        <v>12</v>
      </c>
      <c r="C32" s="90" t="s">
        <v>265</v>
      </c>
      <c r="D32" s="91">
        <v>22495</v>
      </c>
      <c r="E32" s="92">
        <f>(D32*0.76)-1000</f>
        <v>16096.2</v>
      </c>
      <c r="F32" s="88" t="s">
        <v>14</v>
      </c>
      <c r="G32" s="93">
        <f>E32*A32</f>
        <v>16096.2</v>
      </c>
    </row>
    <row r="33" spans="1:7">
      <c r="A33" s="94"/>
      <c r="B33" s="95"/>
      <c r="C33" s="96" t="s">
        <v>195</v>
      </c>
      <c r="D33" s="97"/>
      <c r="E33" s="98"/>
      <c r="F33" s="94"/>
      <c r="G33" s="99"/>
    </row>
    <row r="34" spans="1:7">
      <c r="A34" s="94"/>
      <c r="B34" s="95"/>
      <c r="C34" s="96" t="s">
        <v>266</v>
      </c>
      <c r="D34" s="97"/>
      <c r="E34" s="98"/>
      <c r="F34" s="94"/>
      <c r="G34" s="99"/>
    </row>
    <row r="35" ht="15" spans="1:7">
      <c r="A35" s="62"/>
      <c r="B35" s="100"/>
      <c r="C35" s="101" t="s">
        <v>267</v>
      </c>
      <c r="D35" s="102"/>
      <c r="E35" s="103"/>
      <c r="F35" s="62"/>
      <c r="G35" s="104"/>
    </row>
    <row r="36" spans="1:7">
      <c r="A36" s="88">
        <v>1</v>
      </c>
      <c r="B36" s="89" t="s">
        <v>12</v>
      </c>
      <c r="C36" s="90" t="s">
        <v>194</v>
      </c>
      <c r="D36" s="91">
        <v>30995</v>
      </c>
      <c r="E36" s="92">
        <f>(D36*0.76)-1200</f>
        <v>22356.2</v>
      </c>
      <c r="F36" s="88" t="s">
        <v>14</v>
      </c>
      <c r="G36" s="93">
        <f>E36*A36</f>
        <v>22356.2</v>
      </c>
    </row>
    <row r="37" spans="1:7">
      <c r="A37" s="94"/>
      <c r="B37" s="95"/>
      <c r="C37" s="96" t="s">
        <v>195</v>
      </c>
      <c r="D37" s="97"/>
      <c r="E37" s="98"/>
      <c r="F37" s="94"/>
      <c r="G37" s="99"/>
    </row>
    <row r="38" spans="1:7">
      <c r="A38" s="94"/>
      <c r="B38" s="95"/>
      <c r="C38" s="96" t="s">
        <v>196</v>
      </c>
      <c r="D38" s="97"/>
      <c r="E38" s="98"/>
      <c r="F38" s="94"/>
      <c r="G38" s="99"/>
    </row>
    <row r="39" ht="15" spans="1:7">
      <c r="A39" s="62"/>
      <c r="B39" s="100"/>
      <c r="C39" s="101" t="s">
        <v>197</v>
      </c>
      <c r="D39" s="102"/>
      <c r="E39" s="103"/>
      <c r="F39" s="62"/>
      <c r="G39" s="104"/>
    </row>
    <row r="40" ht="15" spans="1:7">
      <c r="A40" s="4" t="s">
        <v>19</v>
      </c>
      <c r="B40" s="16"/>
      <c r="C40" s="16"/>
      <c r="D40" s="5"/>
      <c r="E40" s="6"/>
      <c r="F40" s="17" t="s">
        <v>14</v>
      </c>
      <c r="G40" s="8">
        <v>1000</v>
      </c>
    </row>
    <row r="41" ht="17.25" spans="1:7">
      <c r="A41" s="43" t="s">
        <v>20</v>
      </c>
      <c r="B41" s="44"/>
      <c r="C41" s="44"/>
      <c r="D41" s="44"/>
      <c r="E41" s="45"/>
      <c r="F41" s="46" t="s">
        <v>14</v>
      </c>
      <c r="G41" s="47">
        <f>SUM(G32:G40)</f>
        <v>39452.4</v>
      </c>
    </row>
    <row r="42" ht="16.5" spans="1:7">
      <c r="A42" s="48"/>
      <c r="B42" s="48"/>
      <c r="C42" s="48"/>
      <c r="D42" s="48"/>
      <c r="E42" s="48"/>
      <c r="F42" s="49"/>
      <c r="G42" s="50"/>
    </row>
    <row r="43" spans="1:1">
      <c r="A43" s="1" t="s">
        <v>21</v>
      </c>
    </row>
    <row r="44" spans="2:2">
      <c r="B44" s="1" t="s">
        <v>22</v>
      </c>
    </row>
    <row r="46" s="1" customFormat="1" spans="1:1">
      <c r="A46" s="1" t="s">
        <v>23</v>
      </c>
    </row>
    <row r="47" s="1" customFormat="1" spans="2:2">
      <c r="B47" s="1" t="s">
        <v>126</v>
      </c>
    </row>
    <row r="49" spans="1:1">
      <c r="A49" s="1" t="s">
        <v>27</v>
      </c>
    </row>
    <row r="50" spans="2:2">
      <c r="B50" s="1" t="s">
        <v>127</v>
      </c>
    </row>
    <row r="51" s="2" customFormat="1"/>
    <row r="52" spans="1:1">
      <c r="A52" s="1" t="s">
        <v>29</v>
      </c>
    </row>
    <row r="53" spans="2:2">
      <c r="B53" s="1" t="s">
        <v>30</v>
      </c>
    </row>
    <row r="55" spans="2:2">
      <c r="B55" s="1" t="s">
        <v>31</v>
      </c>
    </row>
    <row r="57" spans="2:2">
      <c r="B57" s="1" t="s">
        <v>32</v>
      </c>
    </row>
    <row r="63" spans="1:1">
      <c r="A63" s="1" t="s">
        <v>33</v>
      </c>
    </row>
    <row r="66" spans="1:1">
      <c r="A66" s="1" t="s">
        <v>34</v>
      </c>
    </row>
    <row r="67" spans="1:1">
      <c r="A67" s="1" t="s">
        <v>35</v>
      </c>
    </row>
    <row r="70" spans="1:4">
      <c r="A70" s="1" t="s">
        <v>110</v>
      </c>
      <c r="D70" s="1" t="s">
        <v>37</v>
      </c>
    </row>
    <row r="73" spans="1:4">
      <c r="A73" s="1" t="s">
        <v>38</v>
      </c>
      <c r="D73" s="1" t="s">
        <v>39</v>
      </c>
    </row>
    <row r="74" spans="1:4">
      <c r="A74" s="1" t="s">
        <v>40</v>
      </c>
      <c r="D74" s="1" t="s">
        <v>41</v>
      </c>
    </row>
    <row r="79" spans="1:5">
      <c r="A79" s="1" t="s">
        <v>542</v>
      </c>
      <c r="D79" s="1" t="s">
        <v>43</v>
      </c>
      <c r="E79" s="1" t="s">
        <v>44</v>
      </c>
    </row>
    <row r="80" spans="1:5">
      <c r="A80" s="1" t="s">
        <v>543</v>
      </c>
      <c r="E80" s="1" t="s">
        <v>46</v>
      </c>
    </row>
  </sheetData>
  <mergeCells count="29">
    <mergeCell ref="A4:B4"/>
    <mergeCell ref="A27:E27"/>
    <mergeCell ref="A28:E28"/>
    <mergeCell ref="A40:E40"/>
    <mergeCell ref="A41:E41"/>
    <mergeCell ref="A19:A22"/>
    <mergeCell ref="A23:A26"/>
    <mergeCell ref="A32:A35"/>
    <mergeCell ref="A36:A39"/>
    <mergeCell ref="B19:B22"/>
    <mergeCell ref="B23:B26"/>
    <mergeCell ref="B32:B35"/>
    <mergeCell ref="B36:B39"/>
    <mergeCell ref="D19:D22"/>
    <mergeCell ref="D23:D26"/>
    <mergeCell ref="D32:D35"/>
    <mergeCell ref="D36:D39"/>
    <mergeCell ref="E19:E22"/>
    <mergeCell ref="E23:E26"/>
    <mergeCell ref="E32:E35"/>
    <mergeCell ref="E36:E39"/>
    <mergeCell ref="F19:F22"/>
    <mergeCell ref="F23:F26"/>
    <mergeCell ref="F32:F35"/>
    <mergeCell ref="F36:F39"/>
    <mergeCell ref="G19:G22"/>
    <mergeCell ref="G23:G26"/>
    <mergeCell ref="G32:G35"/>
    <mergeCell ref="G36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103</vt:i4>
      </vt:variant>
    </vt:vector>
  </HeadingPairs>
  <TitlesOfParts>
    <vt:vector size="103" baseType="lpstr">
      <vt:lpstr>OMNIBUS</vt:lpstr>
      <vt:lpstr>INA RESURRECCION</vt:lpstr>
      <vt:lpstr>HI-INTEGRA</vt:lpstr>
      <vt:lpstr>WIMAX</vt:lpstr>
      <vt:lpstr>NIGHTHAWK SECURITY</vt:lpstr>
      <vt:lpstr>UNDER GROUND TECH</vt:lpstr>
      <vt:lpstr>WHOLE ONE YARD</vt:lpstr>
      <vt:lpstr>WHOLE ONE YARD (2)</vt:lpstr>
      <vt:lpstr>PATTS COLLEGE</vt:lpstr>
      <vt:lpstr>PATTS COLLEGE (2)</vt:lpstr>
      <vt:lpstr>PATTS COLLEGE (3)</vt:lpstr>
      <vt:lpstr>GALO LIM SR.</vt:lpstr>
      <vt:lpstr>RICHARD GO</vt:lpstr>
      <vt:lpstr>THERMACOOL</vt:lpstr>
      <vt:lpstr>HI-INTEGRA (2)</vt:lpstr>
      <vt:lpstr>THERE INC.</vt:lpstr>
      <vt:lpstr>1HG CONS</vt:lpstr>
      <vt:lpstr>STONEWORKS SPECIALIST</vt:lpstr>
      <vt:lpstr>LONDON IND (3)</vt:lpstr>
      <vt:lpstr>THERE INC. (2)</vt:lpstr>
      <vt:lpstr>PHIL. FLOAT GLASS (2)</vt:lpstr>
      <vt:lpstr>PHIL. FLOAT GLASS (3)</vt:lpstr>
      <vt:lpstr>JEREMIAH SOLOMON</vt:lpstr>
      <vt:lpstr>CHINA SAVINGS</vt:lpstr>
      <vt:lpstr>THERMACOOL (2)</vt:lpstr>
      <vt:lpstr>THERMACOOL (3)</vt:lpstr>
      <vt:lpstr>GFI ENTERPRISES</vt:lpstr>
      <vt:lpstr>VALERO 156</vt:lpstr>
      <vt:lpstr>VALERO 156 (2)</vt:lpstr>
      <vt:lpstr>MILO RAMIREZ</vt:lpstr>
      <vt:lpstr>GILBERT REDOÑA</vt:lpstr>
      <vt:lpstr>VALERO 156 (3)</vt:lpstr>
      <vt:lpstr>FL PRO</vt:lpstr>
      <vt:lpstr>KIMBERLY WONG</vt:lpstr>
      <vt:lpstr>YUMEX </vt:lpstr>
      <vt:lpstr>JEROME FERRER</vt:lpstr>
      <vt:lpstr>JEROME FERRER (2)</vt:lpstr>
      <vt:lpstr>PETER ANGLIONGTO</vt:lpstr>
      <vt:lpstr>IRON LAND</vt:lpstr>
      <vt:lpstr>IRON LAND (2)</vt:lpstr>
      <vt:lpstr>RICHWORLD HOTEL</vt:lpstr>
      <vt:lpstr>MILO RAMIREZ (2)</vt:lpstr>
      <vt:lpstr>MARIFE STANDARD</vt:lpstr>
      <vt:lpstr>JAYSON DUINUS</vt:lpstr>
      <vt:lpstr>KUYA KIM ATIENZA</vt:lpstr>
      <vt:lpstr>LAKAMBINI HOTEL</vt:lpstr>
      <vt:lpstr>MILO RAMIREZ (3)</vt:lpstr>
      <vt:lpstr>LONDON IND (2)</vt:lpstr>
      <vt:lpstr>BLUE &amp; AIVI FLORESCIO</vt:lpstr>
      <vt:lpstr>KUYA KIM ATIENZA (2)</vt:lpstr>
      <vt:lpstr>YUMEX  (2)</vt:lpstr>
      <vt:lpstr>GALO LIM JR.</vt:lpstr>
      <vt:lpstr>DASMA PARAISO</vt:lpstr>
      <vt:lpstr>TIMOTHY GO </vt:lpstr>
      <vt:lpstr>SKIES MERCHANDISING</vt:lpstr>
      <vt:lpstr>CARMEN &amp; TINY PERFECTO</vt:lpstr>
      <vt:lpstr>CARMEN &amp; TINY PERFECTO (2)</vt:lpstr>
      <vt:lpstr>BORLAND</vt:lpstr>
      <vt:lpstr>ALC</vt:lpstr>
      <vt:lpstr>VSD REALTY</vt:lpstr>
      <vt:lpstr>GIAN BAUTISTA</vt:lpstr>
      <vt:lpstr>OMI SHEET</vt:lpstr>
      <vt:lpstr>DASMA PARAISO (2)</vt:lpstr>
      <vt:lpstr>JASON TAN</vt:lpstr>
      <vt:lpstr>BROWLESQUE</vt:lpstr>
      <vt:lpstr>OMI SHEET (2)</vt:lpstr>
      <vt:lpstr>IRISH PAYUMO</vt:lpstr>
      <vt:lpstr>HI-INTEGRA (3)</vt:lpstr>
      <vt:lpstr>ATTY. DALTON LUCENARIO</vt:lpstr>
      <vt:lpstr>OMI SHEET (3)</vt:lpstr>
      <vt:lpstr>GALO LIM JR. (2)</vt:lpstr>
      <vt:lpstr>ATTY. MANGROBANG</vt:lpstr>
      <vt:lpstr>METROCOCO</vt:lpstr>
      <vt:lpstr>GREATECH</vt:lpstr>
      <vt:lpstr>UNDER GROUND TECH (2)</vt:lpstr>
      <vt:lpstr>UNDER GROUND TECH (3)</vt:lpstr>
      <vt:lpstr>ERNESTO BALBUENA</vt:lpstr>
      <vt:lpstr>TORRES TECH</vt:lpstr>
      <vt:lpstr>UNITAN</vt:lpstr>
      <vt:lpstr>ANN MONTOYA</vt:lpstr>
      <vt:lpstr>GREATECH (2)</vt:lpstr>
      <vt:lpstr>MAYON ELECTRICAL</vt:lpstr>
      <vt:lpstr>BENJAMIN BAUTISTA</vt:lpstr>
      <vt:lpstr>UNITAN (2)</vt:lpstr>
      <vt:lpstr>ENGR. GELO ADRIANO (3)</vt:lpstr>
      <vt:lpstr>ATLANTIC GRAINS</vt:lpstr>
      <vt:lpstr>WILLIAM MARTIJA</vt:lpstr>
      <vt:lpstr>ANN MONTOYA (2)</vt:lpstr>
      <vt:lpstr>ERNESTO BALBUENA (2)</vt:lpstr>
      <vt:lpstr>HFNAC</vt:lpstr>
      <vt:lpstr>HFNAC (2)</vt:lpstr>
      <vt:lpstr>BENJAMIN BAUTISTA (2)</vt:lpstr>
      <vt:lpstr>BENJAMIN BAUTISTA (3)</vt:lpstr>
      <vt:lpstr>JT'S MANUKAN</vt:lpstr>
      <vt:lpstr>METROCOCO (2)</vt:lpstr>
      <vt:lpstr>MODAIR</vt:lpstr>
      <vt:lpstr>VALERO 156 (4)</vt:lpstr>
      <vt:lpstr>HFNAC (3)</vt:lpstr>
      <vt:lpstr>FIRST SOLID</vt:lpstr>
      <vt:lpstr>BEATRICE BAUTISTA</vt:lpstr>
      <vt:lpstr>S. GO ENTERPRISE</vt:lpstr>
      <vt:lpstr>JUAN CHOICE (2)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2025-03-03T00:59:00Z</dcterms:created>
  <dcterms:modified xsi:type="dcterms:W3CDTF">2025-10-01T07:57:07Z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CCBE6D07B43A430287A6AEC559F5D15B</vt:lpwstr>
  </property>
  <property fmtid="{D5CDD505-2E9C-101B-9397-08002B2CF9AE}" pid="3" name="KSOProductBuildVer">
    <vt:lpwstr>1033-12.2.0.20795</vt:lpwstr>
  </property>
</Properties>
</file>