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844" firstSheet="77" activeTab="84"/>
  </bookViews>
  <sheets>
    <sheet name="HERCO BLDG." sheetId="4" r:id="rId1"/>
    <sheet name="VALERO 156" sheetId="2" r:id="rId2"/>
    <sheet name="STONEWORKS" sheetId="5" r:id="rId3"/>
    <sheet name="CENTEREACH" sheetId="6" r:id="rId4"/>
    <sheet name="TECHNOMED" sheetId="7" r:id="rId5"/>
    <sheet name="MARICEL CUNANAN" sheetId="8" r:id="rId6"/>
    <sheet name="FRED UYSIPUO" sheetId="9" r:id="rId7"/>
    <sheet name="MEGA SARDINES" sheetId="12" r:id="rId8"/>
    <sheet name="MIDA SY" sheetId="13" r:id="rId9"/>
    <sheet name="MICHAEL SY" sheetId="14" r:id="rId10"/>
    <sheet name="JET PAISO" sheetId="15" r:id="rId11"/>
    <sheet name="ALVIN FABUNAN" sheetId="16" r:id="rId12"/>
    <sheet name="ALVIN FABUNAN (2)" sheetId="17" r:id="rId13"/>
    <sheet name="GEM ONG" sheetId="18" r:id="rId14"/>
    <sheet name="MICHAEL SY (2)" sheetId="19" r:id="rId15"/>
    <sheet name="KAIROS" sheetId="20" r:id="rId16"/>
    <sheet name="UNITEC" sheetId="21" r:id="rId17"/>
    <sheet name="UNITEC (2)" sheetId="22" r:id="rId18"/>
    <sheet name="JG TRINA SIMON" sheetId="23" r:id="rId19"/>
    <sheet name="JG TRINA SIMON (2)" sheetId="24" r:id="rId20"/>
    <sheet name="JG TRINA SIMON (3)" sheetId="25" r:id="rId21"/>
    <sheet name="EDDIE GOBING" sheetId="27" r:id="rId22"/>
    <sheet name="VALERO 156 (2)" sheetId="29" r:id="rId23"/>
    <sheet name="TORRES TECH" sheetId="30" r:id="rId24"/>
    <sheet name="KATE GOMEZ" sheetId="31" r:id="rId25"/>
    <sheet name="KATE GOMEZ (2)" sheetId="32" r:id="rId26"/>
    <sheet name="ANGEL'S PIZZA-CAMARIN" sheetId="33" r:id="rId27"/>
    <sheet name="CAROLINA ARMAS" sheetId="34" r:id="rId28"/>
    <sheet name="FELIX TONG" sheetId="36" r:id="rId29"/>
    <sheet name="KATE GOMEZ (3)" sheetId="37" r:id="rId30"/>
    <sheet name="HERCO BLDG. (2)" sheetId="38" r:id="rId31"/>
    <sheet name="PHESCO INC." sheetId="39" r:id="rId32"/>
    <sheet name="UNITEC (3)" sheetId="40" r:id="rId33"/>
    <sheet name="STANDARD INSURANCE" sheetId="41" r:id="rId34"/>
    <sheet name="MATTHEW CO" sheetId="42" r:id="rId35"/>
    <sheet name="KENDRICK CHUA" sheetId="43" r:id="rId36"/>
    <sheet name="KENDRICK CHUA (2)" sheetId="45" r:id="rId37"/>
    <sheet name="VALERO 156 (3)" sheetId="46" r:id="rId38"/>
    <sheet name="MIDA SY (2)" sheetId="47" r:id="rId39"/>
    <sheet name="JEFF CUA" sheetId="49" r:id="rId40"/>
    <sheet name="STANDARD INSURANCE (2)" sheetId="50" r:id="rId41"/>
    <sheet name="ATTY. SUCHIANCO" sheetId="51" r:id="rId42"/>
    <sheet name="STONEWORKS (2)" sheetId="52" r:id="rId43"/>
    <sheet name="ARLO ALUMINUM" sheetId="53" r:id="rId44"/>
    <sheet name="1HG CONS" sheetId="54" r:id="rId45"/>
    <sheet name="NANCY ONG" sheetId="55" r:id="rId46"/>
    <sheet name="DAISY INN" sheetId="56" r:id="rId47"/>
    <sheet name="ZENY LANDICHO" sheetId="57" r:id="rId48"/>
    <sheet name="ZENY LANDICHO (2)" sheetId="58" r:id="rId49"/>
    <sheet name="ZENY LANDICHO (3)" sheetId="59" r:id="rId50"/>
    <sheet name="ALPHA MULTI CORE" sheetId="60" r:id="rId51"/>
    <sheet name="DAISY INN (2)" sheetId="61" r:id="rId52"/>
    <sheet name="VALERO 156 (4)" sheetId="63" r:id="rId53"/>
    <sheet name="ARISTEO SAN AGUSTIN" sheetId="62" r:id="rId54"/>
    <sheet name="ARISTEO SAN AGUSTIN (2)" sheetId="64" r:id="rId55"/>
    <sheet name="GALO SUNNY LIM" sheetId="65" r:id="rId56"/>
    <sheet name="VIRGILIO GONZALES" sheetId="66" r:id="rId57"/>
    <sheet name="AUREA PRIMEBUILD" sheetId="67" r:id="rId58"/>
    <sheet name="AUREA PRIMEBUILD (2)" sheetId="68" r:id="rId59"/>
    <sheet name="UNITEC (4)" sheetId="69" r:id="rId60"/>
    <sheet name="UNITEC (5)" sheetId="71" r:id="rId61"/>
    <sheet name="KENDRICK CHUA (3)" sheetId="72" r:id="rId62"/>
    <sheet name="KENDRICK CHUA (4)" sheetId="74" r:id="rId63"/>
    <sheet name="LY SYCIP" sheetId="75" r:id="rId64"/>
    <sheet name="ARLO ALUMINUM (2)" sheetId="76" r:id="rId65"/>
    <sheet name="ANGEL'S PIZZA-STA. ROSA" sheetId="77" r:id="rId66"/>
    <sheet name="ANGEL'S PIZZA-STA. ROSA (2)" sheetId="78" r:id="rId67"/>
    <sheet name="STEVE ROMASANTA" sheetId="79" r:id="rId68"/>
    <sheet name="PIONEER FLOAT GLASS" sheetId="80" r:id="rId69"/>
    <sheet name="PIONEER FLOAT GLASS (2)" sheetId="81" r:id="rId70"/>
    <sheet name="ATTY. ALINDATO" sheetId="82" r:id="rId71"/>
    <sheet name="PIONEER FLOAT GLASS (3)" sheetId="83" r:id="rId72"/>
    <sheet name="KATE GOMEZ (4)" sheetId="84" r:id="rId73"/>
    <sheet name="VIRGILIO GONZALES (2)" sheetId="85" r:id="rId74"/>
    <sheet name="VIRGILIO GONZALES (3)" sheetId="86" r:id="rId75"/>
    <sheet name="ALCHY" sheetId="87" r:id="rId76"/>
    <sheet name="NALA NAIL" sheetId="88" r:id="rId77"/>
    <sheet name="BASIC LAND VENTURE" sheetId="91" r:id="rId78"/>
    <sheet name="ANTHONY GARCIA" sheetId="89" r:id="rId79"/>
    <sheet name="ANTHONY GARCIA (2)" sheetId="90" r:id="rId80"/>
    <sheet name="ANGELA LEYGA" sheetId="93" r:id="rId81"/>
    <sheet name="EJ DEE" sheetId="92" r:id="rId82"/>
    <sheet name="MARGARETHA HOME" sheetId="94" r:id="rId83"/>
    <sheet name="VALERO 156 (5)" sheetId="95" r:id="rId84"/>
    <sheet name="FIL-FRESH" sheetId="96" r:id="rId85"/>
    <sheet name="RIVERDALE" sheetId="97" r:id="rId86"/>
    <sheet name="CHARGES" sheetId="11" r:id="rId87"/>
    <sheet name="sample" sheetId="3" r:id="rId88"/>
  </sheets>
  <definedNames>
    <definedName name="_xlnm.Print_Area" localSheetId="1">'VALERO 156'!$A$1:$G$67</definedName>
    <definedName name="_xlnm.Print_Area" localSheetId="87">sample!$A$1:$H$78</definedName>
    <definedName name="_xlnm.Print_Area" localSheetId="0">'HERCO BLDG.'!$A$1:$H$68</definedName>
    <definedName name="_xlnm.Print_Area" localSheetId="2">STONEWORKS!$A$1:$I$69</definedName>
    <definedName name="_xlnm.Print_Area" localSheetId="3">CENTEREACH!$A$1:$H$65</definedName>
    <definedName name="_xlnm.Print_Area" localSheetId="4">TECHNOMED!$A$1:$I$73</definedName>
    <definedName name="_xlnm.Print_Area" localSheetId="5">'MARICEL CUNANAN'!$A$1:$G$72</definedName>
    <definedName name="_xlnm.Print_Area" localSheetId="6">'FRED UYSIPUO'!$A$1:$G$65</definedName>
    <definedName name="_xlnm.Print_Area" localSheetId="86">CHARGES!$A$10:$O$85</definedName>
    <definedName name="_xlnm.Print_Area" localSheetId="7">'MEGA SARDINES'!$A$1:$G$70</definedName>
    <definedName name="_xlnm.Print_Area" localSheetId="8">'MIDA SY'!$A$1:$I$78</definedName>
    <definedName name="_xlnm.Print_Area" localSheetId="9">'MICHAEL SY'!$A$1:$I$72</definedName>
    <definedName name="_xlnm.Print_Area" localSheetId="10">'JET PAISO'!$A$1:$J$84</definedName>
    <definedName name="_xlnm.Print_Area" localSheetId="11">'ALVIN FABUNAN'!$A$1:$I$74</definedName>
    <definedName name="_xlnm.Print_Area" localSheetId="12">'ALVIN FABUNAN (2)'!$A$1:$I$76</definedName>
    <definedName name="_xlnm.Print_Area" localSheetId="13">'GEM ONG'!$A$1:$I$75</definedName>
    <definedName name="_xlnm.Print_Area" localSheetId="14">'MICHAEL SY (2)'!$A$1:$I$73</definedName>
    <definedName name="_xlnm.Print_Area" localSheetId="15">KAIROS!$A$1:$I$68</definedName>
    <definedName name="_xlnm.Print_Area" localSheetId="16">UNITEC!$A$1:$G$79</definedName>
    <definedName name="_xlnm.Print_Area" localSheetId="17">'UNITEC (2)'!$A$1:$G$79</definedName>
    <definedName name="_xlnm.Print_Area" localSheetId="18">'JG TRINA SIMON'!$A$1:$I$75</definedName>
    <definedName name="_xlnm.Print_Area" localSheetId="19">'JG TRINA SIMON (2)'!$A$1:$I$75</definedName>
    <definedName name="_xlnm.Print_Area" localSheetId="20">'JG TRINA SIMON (3)'!$A$1:$I$74</definedName>
    <definedName name="_xlnm.Print_Area" localSheetId="21">'EDDIE GOBING'!$A$1:$G$83</definedName>
    <definedName name="_xlnm.Print_Area" localSheetId="22">'VALERO 156 (2)'!$A$1:$G$66</definedName>
    <definedName name="_xlnm.Print_Area" localSheetId="23">'TORRES TECH'!$A$1:$G$65</definedName>
    <definedName name="_xlnm.Print_Area" localSheetId="24">'KATE GOMEZ'!$A$1:$G$74</definedName>
    <definedName name="_xlnm.Print_Area" localSheetId="25">'KATE GOMEZ (2)'!$A$1:$G$74</definedName>
    <definedName name="_xlnm.Print_Area" localSheetId="26">'ANGEL''S PIZZA-CAMARIN'!$A$1:$G$66</definedName>
    <definedName name="_xlnm.Print_Area" localSheetId="27">'CAROLINA ARMAS'!$A$1:$G$64</definedName>
    <definedName name="_xlnm.Print_Area" localSheetId="28">'FELIX TONG'!$A$1:$G$64</definedName>
    <definedName name="_xlnm.Print_Area" localSheetId="29">'KATE GOMEZ (3)'!$A$1:$G$80</definedName>
    <definedName name="_xlnm.Print_Area" localSheetId="30">'HERCO BLDG. (2)'!$A$1:$I$73</definedName>
    <definedName name="_xlnm.Print_Area" localSheetId="31">'PHESCO INC.'!$A$1:$G$65</definedName>
    <definedName name="_xlnm.Print_Area" localSheetId="32">'UNITEC (3)'!$A$1:$G$65</definedName>
    <definedName name="_xlnm.Print_Area" localSheetId="33">'STANDARD INSURANCE'!$A$1:$H$78</definedName>
    <definedName name="_xlnm.Print_Area" localSheetId="34">'MATTHEW CO'!$A$1:$G$74</definedName>
    <definedName name="_xlnm.Print_Area" localSheetId="35">'KENDRICK CHUA'!$A$1:$G$87</definedName>
    <definedName name="_xlnm.Print_Area" localSheetId="36">'KENDRICK CHUA (2)'!$A$1:$G$87</definedName>
    <definedName name="_xlnm.Print_Area" localSheetId="37">'VALERO 156 (3)'!$A$1:$I$67</definedName>
    <definedName name="_xlnm.Print_Area" localSheetId="38">'MIDA SY (2)'!$A$1:$G$76</definedName>
    <definedName name="_xlnm.Print_Area" localSheetId="39">'JEFF CUA'!$A$1:$G$74</definedName>
    <definedName name="_xlnm.Print_Area" localSheetId="40">'STANDARD INSURANCE (2)'!$A$1:$G$74</definedName>
    <definedName name="_xlnm.Print_Area" localSheetId="41">'ATTY. SUCHIANCO'!$A$1:$G$65</definedName>
    <definedName name="_xlnm.Print_Area" localSheetId="42">'STONEWORKS (2)'!$A$1:$I$69</definedName>
    <definedName name="_xlnm.Print_Area" localSheetId="43">'ARLO ALUMINUM'!$A$1:$I$72</definedName>
    <definedName name="_xlnm.Print_Area" localSheetId="44">'1HG CONS'!$A$1:$G$66</definedName>
    <definedName name="_xlnm.Print_Area" localSheetId="45">'NANCY ONG'!$A$1:$I$78</definedName>
    <definedName name="_xlnm.Print_Area" localSheetId="46">'DAISY INN'!$A$1:$H$74</definedName>
    <definedName name="_xlnm.Print_Area" localSheetId="47">'ZENY LANDICHO'!$A$1:$I$76</definedName>
    <definedName name="_xlnm.Print_Area" localSheetId="48">'ZENY LANDICHO (2)'!$A$1:$I$76</definedName>
    <definedName name="_xlnm.Print_Area" localSheetId="49">'ZENY LANDICHO (3)'!$A$1:$I$84</definedName>
    <definedName name="_xlnm.Print_Area" localSheetId="50">'ALPHA MULTI CORE'!$A$1:$F$63</definedName>
    <definedName name="_xlnm.Print_Area" localSheetId="51">'DAISY INN (2)'!$A$1:$H$65</definedName>
    <definedName name="_xlnm.Print_Area" localSheetId="53">'ARISTEO SAN AGUSTIN'!$A$1:$G$72</definedName>
    <definedName name="_xlnm.Print_Area" localSheetId="52">'VALERO 156 (4)'!$A$1:$I$67</definedName>
    <definedName name="_xlnm.Print_Area" localSheetId="54">'ARISTEO SAN AGUSTIN (2)'!$A$1:$G$72</definedName>
    <definedName name="_xlnm.Print_Area" localSheetId="55">'GALO SUNNY LIM'!$A$1:$G$79</definedName>
    <definedName name="_xlnm.Print_Area" localSheetId="56">'VIRGILIO GONZALES'!$A$1:$G$66</definedName>
    <definedName name="_xlnm.Print_Area" localSheetId="57">'AUREA PRIMEBUILD'!$A$1:$I$76</definedName>
    <definedName name="_xlnm.Print_Area" localSheetId="58">'AUREA PRIMEBUILD (2)'!$A$1:$I$76</definedName>
    <definedName name="_xlnm.Print_Area" localSheetId="59">'UNITEC (4)'!$A$1:$G$79</definedName>
    <definedName name="_xlnm.Print_Area" localSheetId="60">'UNITEC (5)'!$A$1:$G$79</definedName>
    <definedName name="_xlnm.Print_Area" localSheetId="61">'KENDRICK CHUA (3)'!$A$1:$G$81</definedName>
    <definedName name="_xlnm.Print_Area" localSheetId="62">'KENDRICK CHUA (4)'!$A$1:$G$80</definedName>
    <definedName name="_xlnm.Print_Area" localSheetId="63">'LY SYCIP'!$A$1:$G$65</definedName>
    <definedName name="_xlnm.Print_Area" localSheetId="64">'ARLO ALUMINUM (2)'!$A$1:$I$76</definedName>
    <definedName name="_xlnm.Print_Area" localSheetId="65">'ANGEL''S PIZZA-STA. ROSA'!$A$1:$G$67</definedName>
    <definedName name="_xlnm.Print_Area" localSheetId="66">'ANGEL''S PIZZA-STA. ROSA (2)'!$A$1:$G$66</definedName>
    <definedName name="_xlnm.Print_Area" localSheetId="67">'STEVE ROMASANTA'!$A$1:$G$65</definedName>
    <definedName name="_xlnm.Print_Area" localSheetId="68">'PIONEER FLOAT GLASS'!$A$1:$H$65</definedName>
    <definedName name="_xlnm.Print_Area" localSheetId="69">'PIONEER FLOAT GLASS (2)'!$A$1:$H$65</definedName>
    <definedName name="_xlnm.Print_Area" localSheetId="70">'ATTY. ALINDATO'!$A$1:$I$74</definedName>
    <definedName name="_xlnm.Print_Area" localSheetId="71">'PIONEER FLOAT GLASS (3)'!$A$1:$H$69</definedName>
    <definedName name="_xlnm.Print_Area" localSheetId="72">'KATE GOMEZ (4)'!$A$1:$G$75</definedName>
    <definedName name="_xlnm.Print_Area" localSheetId="73">'VIRGILIO GONZALES (2)'!$A$1:$G$66</definedName>
    <definedName name="_xlnm.Print_Area" localSheetId="74">'VIRGILIO GONZALES (3)'!$A$1:$G$66</definedName>
    <definedName name="_xlnm.Print_Area" localSheetId="75">ALCHY!$A$1:$I$73</definedName>
    <definedName name="_xlnm.Print_Area" localSheetId="76">'NALA NAIL'!$A$1:$I$73</definedName>
    <definedName name="_xlnm.Print_Area" localSheetId="78">'ANTHONY GARCIA'!$A$1:$I$93</definedName>
    <definedName name="_xlnm.Print_Area" localSheetId="79">'ANTHONY GARCIA (2)'!$A$1:$I$93</definedName>
    <definedName name="_xlnm.Print_Area" localSheetId="77">'BASIC LAND VENTURE'!$A$1:$I$73</definedName>
    <definedName name="_xlnm.Print_Area" localSheetId="81">'EJ DEE'!$A$1:$G$65</definedName>
    <definedName name="_xlnm.Print_Area" localSheetId="80">'ANGELA LEYGA'!$A$1:$I$70</definedName>
    <definedName name="_xlnm.Print_Area" localSheetId="82">'MARGARETHA HOME'!$A$1:$G$83</definedName>
    <definedName name="_xlnm.Print_Area" localSheetId="83">'VALERO 156 (5)'!$A$1:$G$67</definedName>
    <definedName name="_xlnm.Print_Area" localSheetId="84">'FIL-FRESH'!$A$1:$I$70</definedName>
    <definedName name="_xlnm.Print_Area" localSheetId="85">RIVERDALE!$A$1:$G$80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<sst xmlns="http://schemas.openxmlformats.org/spreadsheetml/2006/main" count="5562" uniqueCount="530">
  <si>
    <t>HERCO BLDG.</t>
  </si>
  <si>
    <t>114 BENAVIDEZ ST., LEGASPI VILLAGE, MAKATI CITY</t>
  </si>
  <si>
    <t>Dear Ma'am/Sir,</t>
  </si>
  <si>
    <t>Kolin Marketing Inc., is extremely honored for your endorsement of Kolin brand and we are please to offer you</t>
  </si>
  <si>
    <t>with a special price/s for the following items.</t>
  </si>
  <si>
    <t>A. EQUIPMENT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</si>
  <si>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</si>
  <si>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</si>
  <si>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</si>
  <si>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</si>
  <si>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</si>
  <si>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</si>
  <si>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</si>
  <si>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KSM-SW15-6H1M32</t>
  </si>
  <si>
    <t>PHP</t>
  </si>
  <si>
    <t>KOLIN WALL MOUNTED AIRCONDITIONER</t>
  </si>
  <si>
    <t>12,600 Kj/h (1.5HP) NON-INVERTER R-32</t>
  </si>
  <si>
    <t>OTHERS: DELIVERY CHARGE</t>
  </si>
  <si>
    <t>TOTAL UNIT COST</t>
  </si>
  <si>
    <t>TERMS OF PAYMENT:</t>
  </si>
  <si>
    <t>FULL PAYMENT OF UNIT AND DELIVERY CHARGE. IF CHECK, SUBJECT FOR 3 DAYS CLEARING.</t>
  </si>
  <si>
    <t>INSTALLATION: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</si>
  <si>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</si>
  <si>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</si>
  <si>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</si>
  <si>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WARRANTY:</t>
  </si>
  <si>
    <t>FOR SPLIT TYPE : ONE (1) YEAR FREE PARTS AND LABOR, THREE YEARS (3) MAIN PCB , TEN (10) YEARS WARRANTY ON COMPRESSOR.</t>
  </si>
  <si>
    <t>NOTES: PRICES ARE SUBJECT TO CHANGE WITHOUT PRIOR NOTICE.</t>
  </si>
  <si>
    <t>PRICES IS VAT INCLUSIVE.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</si>
  <si>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</si>
  <si>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</si>
  <si>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Very Truly Yours,</t>
  </si>
  <si>
    <t>JANELLEN S. LIM</t>
  </si>
  <si>
    <t>KMI-ASSISTANT</t>
  </si>
  <si>
    <t>Noted By:</t>
  </si>
  <si>
    <t>Approved By:</t>
  </si>
  <si>
    <t>MART NATHANIEL R. FLORES</t>
  </si>
  <si>
    <t>MS. EDITHA M. FLORES</t>
  </si>
  <si>
    <t>KMI-SUPERVISOR</t>
  </si>
  <si>
    <t>AVP - FINANCE</t>
  </si>
  <si>
    <t>KMI-QUOTE-08-25-0584</t>
  </si>
  <si>
    <t>Conforme:</t>
  </si>
  <si>
    <t>_________________________________________</t>
  </si>
  <si>
    <t>REG-50%</t>
  </si>
  <si>
    <t>SIGNATURE OVER PRINTED NAME</t>
  </si>
  <si>
    <t>VALERO 156 VILLAR PROPERTY MANAGEMENT CORP.</t>
  </si>
  <si>
    <t>COHERCO FINANCIAL TOWER, TRADE ST. COR. INVESTMENT DRV. MADRIGAL BUSINESS PARK, AYALA ALABANG MUNTINLUPA CITY</t>
  </si>
  <si>
    <t>Email: jenny.comia@herco.com.ph</t>
  </si>
  <si>
    <t>MODEL: KLG-SF40-WBR6H1M32</t>
  </si>
  <si>
    <t>KOLIN FLOOR MOUNTED AIRCONDITIONER</t>
  </si>
  <si>
    <t>39,596 Kj/h (3.0TR) NON-INVERTER R-32 SINGLE PHASE</t>
  </si>
  <si>
    <r>
      <rPr>
        <sz val="10"/>
        <color indexed="8"/>
        <rFont val="Segoe UI Semibold"/>
        <charset val="0"/>
      </rPr>
      <t xml:space="preserve">* </t>
    </r>
    <r>
      <rPr>
        <b/>
        <sz val="10"/>
        <color indexed="8"/>
        <rFont val="Segoe UI Semibold"/>
        <charset val="0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0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</si>
  <si>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</si>
  <si>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</si>
  <si>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t>FOR FLOOR MOUNTED: ONE (1) YEAR FREE PARTS AND LABOR, FIVE (5) YEARS WARRANTY ON COMPRESSOR.</t>
  </si>
  <si>
    <t>KMI-QUOTE-08-25-0585</t>
  </si>
  <si>
    <t>REG-24%/2.5K</t>
  </si>
  <si>
    <t>STONEWORKS SPECIALIST INT'L. CORP.</t>
  </si>
  <si>
    <t>ATTN: MS. RACHEL SUNGCAD</t>
  </si>
  <si>
    <t>TEL#: 0916-6970319</t>
  </si>
  <si>
    <t>MODEL: KSM-IW25-WCT10M1M32</t>
  </si>
  <si>
    <t>KOLIN WALL MOUNTED CERTUS AIRCONDITIONER</t>
  </si>
  <si>
    <t>23,210 Kj/h (2.5HP) REGULAR INVERTER W/ WIFI R-32</t>
  </si>
  <si>
    <t>Noted by:</t>
  </si>
  <si>
    <t>KMI-QUOTE-08-25-0586</t>
  </si>
  <si>
    <t>REG-24%/4K</t>
  </si>
  <si>
    <t>CENTEREACH RESOURCES INC.</t>
  </si>
  <si>
    <t>PHASE 6 LOT 3281 K EAST MAIN AVENUE LOOP, TECHNOPARK BIÑAN LAGUNA</t>
  </si>
  <si>
    <t>TEL#: 0917-8447821</t>
  </si>
  <si>
    <t>ZERO RATED</t>
  </si>
  <si>
    <t>MODEL: KA-150MCARINV32</t>
  </si>
  <si>
    <t>KOLIN WINDOW TYPE CREO SERIES AIRCONDITIONER</t>
  </si>
  <si>
    <t>12,800 Kj/h (1.5HP) FULL DC INVERTER R-32 WITH REMOTE</t>
  </si>
  <si>
    <t>(WxDxH) 17.7"x26.6"x13.8"</t>
  </si>
  <si>
    <t>* Installation Charge for Window Type AC: Php 1,200.00 per Unit.</t>
  </si>
  <si>
    <t>FOR WINDOW TYPE: ONE (1) YEAR FREE PARTS AND LABOR, THREE YEARS (3) MAIN PCB, TEN (10) YEARS WARRANTY ON COMPRESSOR.</t>
  </si>
  <si>
    <t>PRICE IS ZERO RATED.</t>
  </si>
  <si>
    <t>Noted by;</t>
  </si>
  <si>
    <t>KMI-QUOTE-08-25-0587</t>
  </si>
  <si>
    <t>REG-24%/1K</t>
  </si>
  <si>
    <t>TECHNOMED INTERNATIONAL INC.</t>
  </si>
  <si>
    <t>TEL#: 0917-6394974</t>
  </si>
  <si>
    <t>* OPTION 1 *</t>
  </si>
  <si>
    <t>* OPTION 2 *</t>
  </si>
  <si>
    <t>MODEL: KSG-IWF-25WFY-8K1M32</t>
  </si>
  <si>
    <t>KOLIN WALL MOUNTED PRIMUS GOLD AIRCONDITIONER</t>
  </si>
  <si>
    <t>25,560 Kj/h (2.5HP) FULL DC INVERTER W/ WIFI R-32</t>
  </si>
  <si>
    <t>KMI-QUOTE-08-25-0588</t>
  </si>
  <si>
    <t>REG-24%/4K/7K</t>
  </si>
  <si>
    <t>MS. MARICEL CUNANAN</t>
  </si>
  <si>
    <t>11 LAVENDER ST., MAHOGANY PLACE 3, ACACIA ESTATES BRGY. BAMBANG, TAGUIG CITY</t>
  </si>
  <si>
    <r>
      <rPr>
        <sz val="10"/>
        <rFont val="Segoe UI Semibold"/>
        <charset val="134"/>
      </rPr>
      <t xml:space="preserve">TEL#: </t>
    </r>
    <r>
      <rPr>
        <b/>
        <sz val="10"/>
        <rFont val="Segoe UI Semibold"/>
        <charset val="134"/>
      </rPr>
      <t>0917-5282780</t>
    </r>
  </si>
  <si>
    <t>A. EQUIPMENT &amp; INSTALLATION</t>
  </si>
  <si>
    <t>MODEL: KSM-IW10-WCT10M1M32</t>
  </si>
  <si>
    <t>KOLIN WALL MOUNTED CERTUS SERIES AIRCONDITIONER</t>
  </si>
  <si>
    <t>9,800 Kj/h (1.0HP) REGULAR INVERTER W/ WIFI R-32</t>
  </si>
  <si>
    <t>ESTIMATED COST OF INSTALLATION (please see attached)</t>
  </si>
  <si>
    <t>TOTAL ESTIMATED COST OF THE PROJECT</t>
  </si>
  <si>
    <t>MODEL: KSG-IWF-10WFY-8K1M32</t>
  </si>
  <si>
    <t>11,484 Kj/h (1.0HP) FULL DC INVERTER W/ WIFI R-32</t>
  </si>
  <si>
    <t>** Cost of Installation is Package with the Unit(s), this cost cannot avail separately (cost will be based on actual works).</t>
  </si>
  <si>
    <t>*** You may settle first payment for unit/s &amp; delivery. Installation payment can be settled directly to installer after actual works.</t>
  </si>
  <si>
    <t>KMI-QUOTE-08-25-0589</t>
  </si>
  <si>
    <t>DCG-24%/4K/7K</t>
  </si>
  <si>
    <t>MR. FRED UYSIPUO</t>
  </si>
  <si>
    <t>20 FIREFLY RD., VALLE VERDE 6, BRGY. UGONG PASIG CITY</t>
  </si>
  <si>
    <r>
      <rPr>
        <sz val="10"/>
        <rFont val="Segoe UI Semibold"/>
        <charset val="134"/>
      </rPr>
      <t>TEL#: 0</t>
    </r>
    <r>
      <rPr>
        <b/>
        <sz val="10"/>
        <rFont val="Segoe UI Semibold"/>
        <charset val="134"/>
      </rPr>
      <t>917-8970171</t>
    </r>
  </si>
  <si>
    <t>MODEL: KSG-IWF-20WFY-8K1M32</t>
  </si>
  <si>
    <t>19,000 Kj/h (2.0HP) FULL DC INVERTER W/ WIFI R-32</t>
  </si>
  <si>
    <t>KMI-QUOTE-08-25-0590</t>
  </si>
  <si>
    <t>KRC-25%/7K</t>
  </si>
  <si>
    <t>MEGA FISHING CORPORATION</t>
  </si>
  <si>
    <t>ATTN: MS. MELODY LLEMOS</t>
  </si>
  <si>
    <t>TEL#: 0998-8680249</t>
  </si>
  <si>
    <t>Email: mllemos@megasardines.com</t>
  </si>
  <si>
    <t xml:space="preserve">A. EQUIPMENT </t>
  </si>
  <si>
    <t>MODEL: KLG-IF40-5G1M32</t>
  </si>
  <si>
    <t>37,980 Kj/h (3.0TR) FULL DC INVERTER R-32 SINGLE PHASE</t>
  </si>
  <si>
    <t>MODEL: KL-IF60-G6H1M32</t>
  </si>
  <si>
    <t>58,140 Kj/h (5.0TR) FULL DC INVERTER R32 SINGLE PHASE</t>
  </si>
  <si>
    <t>FOR FLOOR MOUNTED (Inverter): ONE (1) YEAR FREE PARTS AND LABOR, FIVE (5) YEARS WARRANTY ON COMPRESSOR.</t>
  </si>
  <si>
    <t>KMI-QUOTE-08-25-0591</t>
  </si>
  <si>
    <t>REG-24%/7K/14K</t>
  </si>
  <si>
    <t>MS. MIDA SY</t>
  </si>
  <si>
    <t>10C LAS VEGAS ST. MERVILLE PARK SUBD., PARAÑAQUE CITY</t>
  </si>
  <si>
    <t>TEL#: 0917-7072892</t>
  </si>
  <si>
    <t>MODEL: KSM-IW20-WCT10M1M32</t>
  </si>
  <si>
    <t>18,990 Kj/h (2.0HP) REGULAR INVERTER W/ WIFI R-32</t>
  </si>
  <si>
    <t>KMI-QUOTE-08-25-0592</t>
  </si>
  <si>
    <t>NG-24%/4K/7K</t>
  </si>
  <si>
    <t>MR. MICHAEL SY</t>
  </si>
  <si>
    <t>U-407 JADE GARDEN TOWNHOUSE, DON PEDRO ST., BRGY. MARULAS, VALENZUELA CITY</t>
  </si>
  <si>
    <t>TEL#: 0917-8658099</t>
  </si>
  <si>
    <t>MODEL: KSM-IW15-WCT10M1M32</t>
  </si>
  <si>
    <t>12,660 Kj/h (1.5HP) REGULAR INVERTER W/ WIFI R-32</t>
  </si>
  <si>
    <t>MODEL: KSG-IWF-15WFY-8K1M32</t>
  </si>
  <si>
    <t>12,960 Kj/h (1.5HP) FULL DC INVERTER W/ WIFI R-32</t>
  </si>
  <si>
    <t>KMI-QUOTE-08-25-0593</t>
  </si>
  <si>
    <t>MR. JET PAISO</t>
  </si>
  <si>
    <t>ALDER RESIDENCES, ACACIA ESTATES, TAGUIG CITY</t>
  </si>
  <si>
    <t>TEL#:  0917-8120177</t>
  </si>
  <si>
    <t>KMI-QUOTE-07-25-0579-rev</t>
  </si>
  <si>
    <t>EMF-24%/4K/7K</t>
  </si>
  <si>
    <t>MR. ALVIN FABUNAN</t>
  </si>
  <si>
    <t>TEL#: 0928-1552060</t>
  </si>
  <si>
    <t>* OPTION 1 - CERTUS SERIES *</t>
  </si>
  <si>
    <t>KMI-QUOTE-08-25-0594</t>
  </si>
  <si>
    <t>* OPTION 2 - PRIMUS SERIES *</t>
  </si>
  <si>
    <t>MODEL: KSG-IWF-30WFY-8K1M32</t>
  </si>
  <si>
    <t>29,500 Kj/h (3.0HP) FULL DC INVERTER W/ WIFI R-32</t>
  </si>
  <si>
    <t>KMI-QUOTE-08-25-0595</t>
  </si>
  <si>
    <t>REG-24%/7K</t>
  </si>
  <si>
    <t>MS. GEM ONG</t>
  </si>
  <si>
    <t>UNIT 1623 TRAVERTINE ORANDO PASIG CITY, METRO MANILA</t>
  </si>
  <si>
    <t>for Living/Dining</t>
  </si>
  <si>
    <t>for Master's Bedroom</t>
  </si>
  <si>
    <t>MODEL: KAG-145WCINV</t>
  </si>
  <si>
    <t>KOLIN WINDOW TYPE QUAD SERIES AIRCONDITIONER</t>
  </si>
  <si>
    <t>13,210 Kj/h (1.5HP) FULL DC INVERTER W/ WIFI R-32</t>
  </si>
  <si>
    <t>for Kid's Room 1</t>
  </si>
  <si>
    <t>(WxDxH) 22"x28"x15"</t>
  </si>
  <si>
    <t>MODEL: KAG-200WCINV</t>
  </si>
  <si>
    <t>19,080 Kj/h (2.0HP) FULL DC INVERTER W/ WIFI R-32</t>
  </si>
  <si>
    <t>for Kid's Room 2</t>
  </si>
  <si>
    <t>(WxDxH) 26"x28"x17"</t>
  </si>
  <si>
    <t>** CURRENTLY NO AVAILABLE STOCKS FOR ANGLE BRACKET.</t>
  </si>
  <si>
    <t>KMI-QUOTE-08-25-0596</t>
  </si>
  <si>
    <t>NG-24%/4K/1.3K/1.8K</t>
  </si>
  <si>
    <t>KMI-QUOTE-08-25-0593-rev</t>
  </si>
  <si>
    <t>KAIROS ELECTRICAL AND INDUSTRIAL SUPPLY</t>
  </si>
  <si>
    <t>ATTN: MS. ANN</t>
  </si>
  <si>
    <t>TEL#: 0917-5052152</t>
  </si>
  <si>
    <t>KMI-QUOTE-08-25-0597</t>
  </si>
  <si>
    <t>KRC-24%/4K</t>
  </si>
  <si>
    <t>UNITEC RESOURCES INC.</t>
  </si>
  <si>
    <t>PROPOSED TWO-STOREY RESIDENCE WITH ATTIC STORAGE - MAGALLANES</t>
  </si>
  <si>
    <t>TEL#: 0917-6251434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</si>
  <si>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1</t>
    </r>
  </si>
  <si>
    <r>
      <rPr>
        <sz val="10"/>
        <rFont val="Segoe UI Semibold"/>
        <charset val="0"/>
      </rPr>
      <t xml:space="preserve">ESTIMATED COST OF INSTALLATION </t>
    </r>
    <r>
      <rPr>
        <i/>
        <sz val="10"/>
        <rFont val="Segoe UI Semibold"/>
        <charset val="0"/>
      </rPr>
      <t>(please see attached)</t>
    </r>
  </si>
  <si>
    <t>**  BASED ON FLOOR PLAN &amp; MEETING AGREEMENT ONLY. SUBJECT FOR ACTUAL SURVEY ONCE AREA IS AVAILABLE.</t>
  </si>
  <si>
    <t>KMI-QUOTE-06-25-0483-rev2</t>
  </si>
  <si>
    <t>REG-24%/14K/7K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</si>
  <si>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2</t>
    </r>
  </si>
  <si>
    <t>18,990 Kj/h (2.0HP) REGULAR INVERTER R-32</t>
  </si>
  <si>
    <t>12,660 Kj/h (1.5HP) REGULAR INVERTER R-32</t>
  </si>
  <si>
    <t>KMI-QUOTE-06-25-0484-rev2</t>
  </si>
  <si>
    <t>REG-24%/14K/4K/7K</t>
  </si>
  <si>
    <t>MR. &amp; MS. JG / TRINA SIMON</t>
  </si>
  <si>
    <t>52 WASHINGTON ST., MERVILLE PARK, BRGY. MERVILLE PARAÑAQUE CITY</t>
  </si>
  <si>
    <t>TEL#: 0967-1185333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</si>
  <si>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1 (CUSTOMER'S CHOICE)</t>
    </r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</si>
  <si>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</si>
  <si>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</si>
  <si>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KMI-QUOTE-08-25-0598</t>
  </si>
  <si>
    <t>ADR-24%/7K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</si>
  <si>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2 (CUSTOMER'S CHOICE)</t>
    </r>
  </si>
  <si>
    <t>KMI-QUOTE-08-25-0599</t>
  </si>
  <si>
    <t>ADR-24%/14/7K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</si>
  <si>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3 (KOLIN RECOMMENDATION)</t>
    </r>
  </si>
  <si>
    <t>MR. EDDIE GOBING</t>
  </si>
  <si>
    <t>79 FIREFLY ST., VALLE VERDE 6, BRGY. UGONG, PASIG CITY</t>
  </si>
  <si>
    <t>TEL#: 0977-7808507 / 0919-0795657 / (02) 8829-4919</t>
  </si>
  <si>
    <t>Email: jamesgobing@outlook.com</t>
  </si>
  <si>
    <t>MODEL: KLM-IC60-AA1M32</t>
  </si>
  <si>
    <t>KOLIN FLOOR/CEILING AIRCONDITIONER</t>
  </si>
  <si>
    <t>55,503 Kj/h (5.0TR) INVERTER R-32 SINGLE PHASE</t>
  </si>
  <si>
    <t>MODEL: KLM-IS40-AA1M32</t>
  </si>
  <si>
    <t>KOLIN CEILING CASSETTE AIRCONDITIONER</t>
  </si>
  <si>
    <t>37,980 Kj/h (3.0TR) DC INVERTER R-32 SINGLE PHASE</t>
  </si>
  <si>
    <t>MODEL: KLM-IC40-AA1M32</t>
  </si>
  <si>
    <t>37,980 Kj/h (3.0TR) DC INVERTER R-32</t>
  </si>
  <si>
    <t>FOR FLOOR/CEILING: ONE (1) YEAR FREE PARTS AND LABOR, FIVE (5) YEARS WARRANTY ON COMPRESSOR.</t>
  </si>
  <si>
    <t>FOR CEILING CASSETTE (Inverter): ONE (1) YEAR FREE PARTS AND LABOR, FIVE (5) YEARS WARRANTY ON COMPRESSOR.</t>
  </si>
  <si>
    <t>KMI-QUOTE-04-25-0276-rev3</t>
  </si>
  <si>
    <t>DCG-24%/7K</t>
  </si>
  <si>
    <t>MR. RELLY BERNARDO</t>
  </si>
  <si>
    <t>142 AMORSOLO STREET, LEGASPI VILLAGE, MAKATI CITY</t>
  </si>
  <si>
    <t>KMI-QUOTE-08-25-0560</t>
  </si>
  <si>
    <t>TORRES TECHNOLOGY CENTER CORPORATION</t>
  </si>
  <si>
    <t>ATTN: MR. ACE LINGA</t>
  </si>
  <si>
    <t>Email: ac.linga@torrestech.ph</t>
  </si>
  <si>
    <t>MODEL: KD-30L410</t>
  </si>
  <si>
    <t>KOLIN DC FAN SYSTEM DEHUMIDIFIER</t>
  </si>
  <si>
    <t>30L/day (5.5 Liters Water Tank Volume) R-410a</t>
  </si>
  <si>
    <t>(WxDxH) 355x275x528mm</t>
  </si>
  <si>
    <t>FOR DEHUMIDIFIER: ONE (1) YEAR FREE PARTS AND LABOR, FIVE (5) YEARS WARRANTY ON COMPRESSOR.</t>
  </si>
  <si>
    <t>** CURRENTLY NO AVAILABLE STOCKS FOR THIS UNIT.</t>
  </si>
  <si>
    <t>KMI-QUOTE-06-25-0452</t>
  </si>
  <si>
    <t>REG-30%</t>
  </si>
  <si>
    <t>MS. KATE GOMEZ</t>
  </si>
  <si>
    <t>62 KARUHATAN ROAD, VALENZUELA CITY</t>
  </si>
  <si>
    <t>TEL#: 0917-1474191</t>
  </si>
  <si>
    <t>KMI-QUOTE-08-25-0600</t>
  </si>
  <si>
    <t>NG-22%/14K/7K/4K</t>
  </si>
  <si>
    <t>KMI-QUOTE-08-25-0601</t>
  </si>
  <si>
    <t>NG-22%/14K/7K</t>
  </si>
  <si>
    <t>ANGEL'S PIZZA - CAMARIN BRANCH</t>
  </si>
  <si>
    <t>UNIT 1 G/F YAYA HOTEL. 1 EVERLASTING COR ZAPOTE ROAD, CAMARIN RD, CALOOCAN, 1400</t>
  </si>
  <si>
    <t>ATTN: MR. KENNETH TANG</t>
  </si>
  <si>
    <t>TEL#: 0917-8408138</t>
  </si>
  <si>
    <r>
      <rPr>
        <sz val="10"/>
        <rFont val="Segoe UI Semibold"/>
        <charset val="134"/>
      </rPr>
      <t xml:space="preserve">ESTIMATED COST OF INSTALLATION (please see attached) </t>
    </r>
    <r>
      <rPr>
        <i/>
        <sz val="10"/>
        <rFont val="Segoe UI Semibold"/>
        <charset val="134"/>
      </rPr>
      <t>w/ dismantling of old unit</t>
    </r>
  </si>
  <si>
    <t>KMI-QUOTE-08-25-0602</t>
  </si>
  <si>
    <t>JCY-24%/7K</t>
  </si>
  <si>
    <t>MS. CAROLINA ARMAS</t>
  </si>
  <si>
    <t>204 SALCEDO MANSION, 109 TORDESILLAS ST. BRGY. BEL AIR, MAKATI CITY</t>
  </si>
  <si>
    <t>TEL#: 0920-9622578</t>
  </si>
  <si>
    <t>KMI-QUOTE-08-25-0603</t>
  </si>
  <si>
    <t>ECY-24%/7K</t>
  </si>
  <si>
    <t>MR. FELIX TONG</t>
  </si>
  <si>
    <t>3-A 960 G MASANGKAY ST. NEAR SOLER ST. BINONDO, MANILA</t>
  </si>
  <si>
    <t>TEL#: 0917-7917577</t>
  </si>
  <si>
    <t>KMI-QUOTE-08-25-0604</t>
  </si>
  <si>
    <r>
      <rPr>
        <sz val="10"/>
        <rFont val="Segoe UI Semibold"/>
        <charset val="134"/>
      </rPr>
      <t>A. EQUIPMENT -</t>
    </r>
    <r>
      <rPr>
        <sz val="10"/>
        <color rgb="FFFF0000"/>
        <rFont val="Segoe UI Semibold"/>
        <charset val="134"/>
      </rPr>
      <t xml:space="preserve"> WINDOW TYPE</t>
    </r>
  </si>
  <si>
    <t>MODEL: KA-100MCARINV32</t>
  </si>
  <si>
    <t>9,700 Kj/h (1.0HP) FULL DC INVERTER R-32 WITH REMOTE</t>
  </si>
  <si>
    <t>MODEL: KAG-100WCINV</t>
  </si>
  <si>
    <t>10,200 Kj/h (1.0HP) FULL DC INVERTER W/ WIFI R-32</t>
  </si>
  <si>
    <t>(WxDxH) 18"x25"x14"</t>
  </si>
  <si>
    <t>KMI-QUOTE-08-25-0605</t>
  </si>
  <si>
    <t>ECY-22%/800/1K/1.3K</t>
  </si>
  <si>
    <t>KMI-QUOTE-08-25-0606</t>
  </si>
  <si>
    <t>PHESCO INC.</t>
  </si>
  <si>
    <t>ATTN: MS. MA. HELENA</t>
  </si>
  <si>
    <t>KMI-QUOTE-08-25-0607</t>
  </si>
  <si>
    <t>REG-24%/14K</t>
  </si>
  <si>
    <t>Email: unitec.chel@yahoo.com</t>
  </si>
  <si>
    <t>MODEL: KAM-150CMC32</t>
  </si>
  <si>
    <t>KOLIN WINDOW TYPE COMPACT SERIES AIRCONDITIONER</t>
  </si>
  <si>
    <t>12,660 Kj/h (1.5HP) NON-INVERTER MANUAL R-32</t>
  </si>
  <si>
    <t>(WxDxH) 18"x23"x14"</t>
  </si>
  <si>
    <t>FOR WINDOW TYPE: ONE (1) YEAR FREE PARTS AND LABOR, TEN (10) YEARS WARRANTY ON COMPRESSOR.</t>
  </si>
  <si>
    <t>KMI-QUOTE-08-25-0608</t>
  </si>
  <si>
    <t>STANDARD INSURANCE CO., INC.</t>
  </si>
  <si>
    <t>ATTN: MR. BENJIE STO. TOMAS</t>
  </si>
  <si>
    <t>Email: bstotomas@standard-insurance.com</t>
  </si>
  <si>
    <r>
      <rPr>
        <sz val="10"/>
        <rFont val="Segoe UI Semibold"/>
        <charset val="0"/>
      </rPr>
      <t xml:space="preserve">A. EQUIPMENT - </t>
    </r>
    <r>
      <rPr>
        <sz val="10"/>
        <color rgb="FFFF0000"/>
        <rFont val="Segoe UI Semibold"/>
        <charset val="0"/>
      </rPr>
      <t>WINDOW TYPE</t>
    </r>
  </si>
  <si>
    <t>MODEL: KAM-150DRC32</t>
  </si>
  <si>
    <t>KOLIN WINDOW TYPE REGULAR COMPACT AIRCONDITIONER</t>
  </si>
  <si>
    <t>12,660 Kj/h (1.5HP) NON-INVERTER WITH REMOTE R-32</t>
  </si>
  <si>
    <t>(WxDxH) 17.7"x23"x13.6"</t>
  </si>
  <si>
    <t>* OPTION 3 *</t>
  </si>
  <si>
    <t>KMI-QUOTE-08-25-0609</t>
  </si>
  <si>
    <t>REG-24%/1K/1.3K</t>
  </si>
  <si>
    <t>MR. MATTHEW CO</t>
  </si>
  <si>
    <t>11-D SUNSET TOWNHOUSE, SUNSET DRIVE, BRGY. HORSESHOE QUEZON CITY</t>
  </si>
  <si>
    <t>TEL#: 0917-5255155</t>
  </si>
  <si>
    <t>KMI-QUOTE-08-25-0610</t>
  </si>
  <si>
    <t>MR. KENDRICK CHUA</t>
  </si>
  <si>
    <t>21 TAFT WEST GREENHILLS, BRGY. GREENHILLS, SAN JUAN CITY</t>
  </si>
  <si>
    <t>TEL#: 0917-8190131</t>
  </si>
  <si>
    <t>KMI-QUOTE-08-25-0611</t>
  </si>
  <si>
    <t>BOD-26%/14K/7K/1.8K/1.3K</t>
  </si>
  <si>
    <t>MODEL: KA-200MCARINV32</t>
  </si>
  <si>
    <t>19,800 Kj/h (2.0HP) FULL DC INVERTER R-32 WITH REMOTE</t>
  </si>
  <si>
    <t>(WxDxH) 26"x30.7"x16.8"</t>
  </si>
  <si>
    <t>KMI-QUOTE-08-25-0612</t>
  </si>
  <si>
    <t>BOD-26%/14K/7K/4K/1.2K/1K</t>
  </si>
  <si>
    <t>MODEL: KSM-SW10-6H1M32</t>
  </si>
  <si>
    <t>9,495 Kj/h (1.0HP) NON-INVERTER R-32</t>
  </si>
  <si>
    <t>FOR FLOOR MOUNTED (Non-Inverter): ONE (1) YEAR FREE PARTS AND LABOR, THREE (3) YEARS WARRANTY ON COMPRESSOR.</t>
  </si>
  <si>
    <t>KMI-QUOTE-08-25-0613</t>
  </si>
  <si>
    <t>10C LAS VEGAS ST., MERVILLE PARK SUBD., BRGY. MERVILLE, PARAÑAQUE CITY</t>
  </si>
  <si>
    <t>TEL#: 0961-6112576</t>
  </si>
  <si>
    <r>
      <rPr>
        <sz val="10"/>
        <rFont val="Segoe UI Semibold"/>
        <charset val="134"/>
      </rPr>
      <t xml:space="preserve">ESTIMATED COST OF INSTALLATION (please see attached) </t>
    </r>
    <r>
      <rPr>
        <i/>
        <sz val="10"/>
        <rFont val="Segoe UI Semibold"/>
        <charset val="134"/>
      </rPr>
      <t>w/ installation of existing unit</t>
    </r>
  </si>
  <si>
    <t>* OTHER OPTION FOR WINDOW TYPE *</t>
  </si>
  <si>
    <t>KMI-QUOTE-08-25-0614</t>
  </si>
  <si>
    <t>NG-24%/7K/1.8K/1.2K</t>
  </si>
  <si>
    <t>MR. JEFF CUA</t>
  </si>
  <si>
    <t>#21 ODYSSEUS ST. ACROPOLIS, BRGY. BAGUMBAYAN QUEZON CITY</t>
  </si>
  <si>
    <t>TEL#: 0917-8065109</t>
  </si>
  <si>
    <t>KMI-QUOTE-08-25-0615</t>
  </si>
  <si>
    <t>JG-24%/4K/7K</t>
  </si>
  <si>
    <t>STANDARD INSURANCE CO., INC. - MARIKINA BRANCH</t>
  </si>
  <si>
    <t>2F CMB BLDG. #85 MAYOR GIL FERNANDO AVE., BRGY. SAN ROQUE MARIKINA CITY</t>
  </si>
  <si>
    <t>TEL#: 0906-4878721</t>
  </si>
  <si>
    <t>KMI-QUOTE-08-25-0616</t>
  </si>
  <si>
    <t>ATTY. PETER SUCHIANCO</t>
  </si>
  <si>
    <t>#119 AQUARIUS ST. CINCO HERMANOS SUBD., MARIKINA CITY</t>
  </si>
  <si>
    <t>TEL#: 0917-8668293</t>
  </si>
  <si>
    <t>KMI-QUOTE-08-25-0617</t>
  </si>
  <si>
    <t>KMI-QUOTE-08-25-0618</t>
  </si>
  <si>
    <t>ARLO ALUMINUM CO., INC.</t>
  </si>
  <si>
    <t>Email: nteves.arlo@yahoo.com</t>
  </si>
  <si>
    <t>KMI-QUOTE-08-25-0619</t>
  </si>
  <si>
    <t>ECY-24%/4K/7K</t>
  </si>
  <si>
    <t>1HG CONSTRUCTION OPC</t>
  </si>
  <si>
    <t>ATTN: MR. ALEX</t>
  </si>
  <si>
    <t>KMI-QUOTE-08-25-0620</t>
  </si>
  <si>
    <t>REG-24%/1.8K</t>
  </si>
  <si>
    <t>MS. NANCY ONG</t>
  </si>
  <si>
    <t>TEL#: 0917-2603820</t>
  </si>
  <si>
    <t>Email: nelsonong@gmail.com</t>
  </si>
  <si>
    <t>* OPTION 1 - CERTUS MODEL *</t>
  </si>
  <si>
    <t>* OPTION 2 - PRIMUS MODEL *</t>
  </si>
  <si>
    <t>KMI-QUOTE-08-25-0621</t>
  </si>
  <si>
    <t>DAISY-INN, INC. (DAISY DRIVE INN)</t>
  </si>
  <si>
    <t>ATTN: MS. CLAIRE - ALC PURCHASING</t>
  </si>
  <si>
    <t>TEL#: 0917-5427104</t>
  </si>
  <si>
    <t>FOR WINDOW TYPE (manual): ONE (1) YEAR FREE PARTS AND LABOR, TEN (10) YEARS WARRANTY ON COMPRESSOR.</t>
  </si>
  <si>
    <t>FOR WINDOW TYPE (remote): ONE (1) YEAR FREE PARTS AND LABOR, THREE YEARS (3) MAIN PCB, TEN (10) YEARS WARRANTY ON COMPRESSOR.</t>
  </si>
  <si>
    <t>KMI-QUOTE-08-25-0622</t>
  </si>
  <si>
    <t>MS. ZENY LANDICHO</t>
  </si>
  <si>
    <t>TEL#: 0917-5240101</t>
  </si>
  <si>
    <t>* OPTION 1 (QUAD SERIES) *</t>
  </si>
  <si>
    <t>MODEL: KAG-75WCINV</t>
  </si>
  <si>
    <t>9,800 Kj/h (.75HP) FULL DC INVERTER W/ WIFI R-32</t>
  </si>
  <si>
    <t>KMI-QUOTE-08-25-0623</t>
  </si>
  <si>
    <t>REG-24%/1.3K/1.8K</t>
  </si>
  <si>
    <t>* OPTION 2 (CREO SERIES) *</t>
  </si>
  <si>
    <t>MODEL: KA-75MCARINV32</t>
  </si>
  <si>
    <t>8,400 Kj/h (.75HP) FULL DC INVERTER R-32 WITH REMOTE</t>
  </si>
  <si>
    <t>KMI-QUOTE-08-25-0624</t>
  </si>
  <si>
    <t>REG-24%/600/800/1K/1.2K</t>
  </si>
  <si>
    <r>
      <rPr>
        <sz val="10"/>
        <rFont val="Segoe UI Semibold"/>
        <charset val="134"/>
      </rPr>
      <t>A. EQUIPMENT -</t>
    </r>
    <r>
      <rPr>
        <sz val="10"/>
        <color rgb="FFFF0000"/>
        <rFont val="Segoe UI Semibold"/>
        <charset val="134"/>
      </rPr>
      <t xml:space="preserve"> SPLIT TYPE</t>
    </r>
  </si>
  <si>
    <t>* OPTION 1 CERTUS SERIES *</t>
  </si>
  <si>
    <t>* OPTION 2 PRIMUS SERIES *</t>
  </si>
  <si>
    <t>KMI-QUOTE-08-25-0625</t>
  </si>
  <si>
    <t>ALPHA MULTI CORE</t>
  </si>
  <si>
    <t>#2 MELENDRES SUBD. BRGY. DOLORES, DOLORES TAYTAY RIZAL</t>
  </si>
  <si>
    <t>TEL: 0917-1361328</t>
  </si>
  <si>
    <t>MODEL: KAP-500CHCPUV</t>
  </si>
  <si>
    <t>KOLIN AIR PURIFIER WITH UV LAMP</t>
  </si>
  <si>
    <t>500 m3/h CADR, 80W, 220V, 60Hz</t>
  </si>
  <si>
    <t>Area 40-57 sqm</t>
  </si>
  <si>
    <t>FOR AIR PURIFIER: ONE (1) YEAR FREE PARTS AND LABOR.</t>
  </si>
  <si>
    <t>KMI-QUOTE-08-25-0626</t>
  </si>
  <si>
    <t>REG-SRP%</t>
  </si>
  <si>
    <t>MR. ARISTEO SAN AGUSTIN</t>
  </si>
  <si>
    <t>37 OVAL, MABUHAY SUBD., BRGY. STA. LUCIA PASIG CITY</t>
  </si>
  <si>
    <t>TEL#: 0917-8992122</t>
  </si>
  <si>
    <t>LCY-24%/7K</t>
  </si>
  <si>
    <t>LCY-24%/4K/7K</t>
  </si>
  <si>
    <t>MR. GALO "SUNNY" LIM JR.</t>
  </si>
  <si>
    <t>UNIT 3308 CRESMONT CONDOMINIUM, PANAY AVE. NEAR COR. EDSA, DILIMAN QUEZON CITY</t>
  </si>
  <si>
    <t>TEL#: 0917-8388300 / 0977-6992468</t>
  </si>
  <si>
    <t>MODEL: KVM-20VAH1M-O</t>
  </si>
  <si>
    <t>KOLIN VERSAMATCH SERIES AIRCONDITIONER</t>
  </si>
  <si>
    <t>18,990 kJ/h (2.0HP) OUTDOOR UNIT INVERTER R32</t>
  </si>
  <si>
    <t>MODEL: KVM-10IWAH-I</t>
  </si>
  <si>
    <t xml:space="preserve">KOLIN VERSAMATCH SERIES AIRCONDITIONER INVERTER </t>
  </si>
  <si>
    <t>9,495 kJ/h (1.0HP) WALL MOUNTED INDOOR UNIT R32</t>
  </si>
  <si>
    <t>MODEL: KVM-30VAH1M-O</t>
  </si>
  <si>
    <t>24,485 kJ/h (3.0HP) OUTDOOR UNIT INVERTER R32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</si>
  <si>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</si>
  <si>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</si>
  <si>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</si>
  <si>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t>FOR VERSAMATCH: ONE (1) YEAR FREE PARTS AND LABOR, FIVE (5) YEARS WARRANTY ON COMPRESSOR.</t>
  </si>
  <si>
    <t>OMF-24%</t>
  </si>
  <si>
    <t>MR. VIRGILIO GONZALES</t>
  </si>
  <si>
    <t>2440 ONYX ST., BRGY. SAN ANDRES BUKID, MANILA</t>
  </si>
  <si>
    <t>TEL#: 0917-1451000 / 0905-3211694</t>
  </si>
  <si>
    <t>EMF-24%/14K/7K</t>
  </si>
  <si>
    <t>AUREA PRIMEBUILD</t>
  </si>
  <si>
    <t>ATTN: MR. ZALAMEA</t>
  </si>
  <si>
    <t>TEL#: 0917-8230572</t>
  </si>
  <si>
    <t>** Please also read notes in survey quote.</t>
  </si>
  <si>
    <t>KMI-QUOTE-06-25-0483-rev3</t>
  </si>
  <si>
    <t>KMI-QUOTE-06-25-0484-rev3</t>
  </si>
  <si>
    <t>REG-24%/14K/7K/4K</t>
  </si>
  <si>
    <t>KMI-QUOTE-08-25-0611-rev2</t>
  </si>
  <si>
    <t>BOD-26%/14K/7K/1.3K</t>
  </si>
  <si>
    <t>KMI-QUOTE-08-25-0612-rev2</t>
  </si>
  <si>
    <t>BOD-26%/14K/7K/4K/1.3K</t>
  </si>
  <si>
    <t>LY SYCIP</t>
  </si>
  <si>
    <t>38 TAMARIND ROAD, BRGY. SOUTH FORBES PARK, MAKATI CITY</t>
  </si>
  <si>
    <t>TEL#: 0917-8120433</t>
  </si>
  <si>
    <t>ANGEL'S PIZZA - STA. ROSA BRANCH</t>
  </si>
  <si>
    <t>UNIT 3 AND 4, STA. ROSA COMMERCIAL COMPLEX, DIAMOND RD, CITY OF SANTA ROSA, LAGUNA</t>
  </si>
  <si>
    <t>MR. STEVE ROMASANTA</t>
  </si>
  <si>
    <t>UNIT 3002 PARK TRIANGLE RESIDENCES, 32ND STREET CORNER 11TH AVENUE BRGY. FORT BONIFACIO, TAGUIG CITY</t>
  </si>
  <si>
    <t>TEL#: 0917-5326738</t>
  </si>
  <si>
    <t>KC-24%/4K</t>
  </si>
  <si>
    <t>PIONEER FLOAT GLASS MANUFACTURING OPC</t>
  </si>
  <si>
    <t>730 M. H. DEL PILAR ST., PINAGBUHATAN, PASIG CITY</t>
  </si>
  <si>
    <t xml:space="preserve">ZERO RATED </t>
  </si>
  <si>
    <t>MODEL: KAM-55CMC32</t>
  </si>
  <si>
    <t>5,900 Kj/h (.6HP) NON-INVERTER MANUAL R-32</t>
  </si>
  <si>
    <t>(WxDxH) 16"x13"x12"</t>
  </si>
  <si>
    <t>STATED PRICE IS ZERO-RATED.</t>
  </si>
  <si>
    <t>KMI-QUOTE-08-25-0627</t>
  </si>
  <si>
    <t>REG-24%/400</t>
  </si>
  <si>
    <t>MODEL: KAM-200DRC32</t>
  </si>
  <si>
    <t>19,518 Kj/h (2.0HP) NON-INVERTER WITH REMOTE R-32</t>
  </si>
  <si>
    <t>(WxDxH) 26"x27"x17"</t>
  </si>
  <si>
    <t>KMI-QUOTE-08-25-0628</t>
  </si>
  <si>
    <t>REG-24%/1.2K</t>
  </si>
  <si>
    <t>ATTN: ATTY. REMO ALINDATO</t>
  </si>
  <si>
    <t>MODEL: KWD-BLC-2088B</t>
  </si>
  <si>
    <t>KOLIN WATER DISPENSER BOTTOM LOAD (BLACK)</t>
  </si>
  <si>
    <t>230V/60Hz ; R134A (WxDxH) 305x300x950 mm</t>
  </si>
  <si>
    <t>* OTHER MODEL OPTION FOR WATER DISPENSER *</t>
  </si>
  <si>
    <t>MODEL: KWD-BLC-3088S</t>
  </si>
  <si>
    <t>KOLIN WATER DISPENSER BOTTOM LOAD (SILVER)</t>
  </si>
  <si>
    <t>FOR WATER DISPENSER: ONE (1) YEAR FREE PARTS AND LABOR, FIVE (5) YEARS WARRANTY ON COMPRESSOR.</t>
  </si>
  <si>
    <t>KMI-QUOTE-08-25-0629</t>
  </si>
  <si>
    <t>ADR-24%/30%/7K</t>
  </si>
  <si>
    <t>KMI-QUOTE-08-25-0630</t>
  </si>
  <si>
    <t>KMI-QUOTE-08-25-0631</t>
  </si>
  <si>
    <t>ECY-22%/14K/7K/1.3K</t>
  </si>
  <si>
    <t>KMI-QUOTE-08-25-0620-rev</t>
  </si>
  <si>
    <t>EMF-24%/7K</t>
  </si>
  <si>
    <t xml:space="preserve">ALCHY ENTERPRISES CO., INC. </t>
  </si>
  <si>
    <t>3 DIAMOND RD. GEN LUIS BRGY. 166 KAYBIGA, CALOOCAN CITY</t>
  </si>
  <si>
    <t>ATTN: MS. FINA CHUA / MS. SHARA</t>
  </si>
  <si>
    <t>TEL#: 0930-5880811</t>
  </si>
  <si>
    <t>KMI-QUOTE-08-25-0632</t>
  </si>
  <si>
    <t>NALA NAIL &amp; LASH SPA</t>
  </si>
  <si>
    <t>3/F UNIT 12, E. RODRIGUEZ SR. AVE. QUEZON CITY (PIN: CHRIST THE KING)</t>
  </si>
  <si>
    <t>TEL#: 0915-9324881</t>
  </si>
  <si>
    <t>**Recommendation is based on provided floor plan only, subject for actual survey once location is available.</t>
  </si>
  <si>
    <t>KMI-QUOTE-08-25-0633</t>
  </si>
  <si>
    <t xml:space="preserve">BASIC LAND VENTURE CORPORATION </t>
  </si>
  <si>
    <t>JOYCE APARTELLE, KALENTONG BRANCH</t>
  </si>
  <si>
    <t>ATTN: MS. JULIA SANTILLAN</t>
  </si>
  <si>
    <t>TEL#: 0928-7412093</t>
  </si>
  <si>
    <t>KMI-QUOTE-08-25-0634</t>
  </si>
  <si>
    <t>MR. ANTHONY GARCIA</t>
  </si>
  <si>
    <t>NAITHON COVE, PHUKET MANSION BRGY., INCHICAN SILANG CAVITE</t>
  </si>
  <si>
    <t>TEL#: 0917-3261791</t>
  </si>
  <si>
    <t>* OPTION 1 REGULAR INVERTER *</t>
  </si>
  <si>
    <t>* OPTION 2 FULL DC INVERTER *</t>
  </si>
  <si>
    <t>KMI-QUOTE-07-25-0531-rev2</t>
  </si>
  <si>
    <t>REG-24%/7K/4K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</si>
  <si>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2 (EXPOSED COPPER TUBE)</t>
    </r>
  </si>
  <si>
    <t>KMI-QUOTE-07-25-0532-rev3</t>
  </si>
  <si>
    <t>MS. ANGELA LEYGA</t>
  </si>
  <si>
    <t>TEL#: 0917-5225687</t>
  </si>
  <si>
    <t>KMI-QUOTE-08-25-0636</t>
  </si>
  <si>
    <t>REG-24%/7K/800</t>
  </si>
  <si>
    <t>MR. EJ DEE</t>
  </si>
  <si>
    <t>#46 GREENMEADOWS AVE. BRGY. UGONG NORTE, QUEZON CITY</t>
  </si>
  <si>
    <t>TEL#: 0917-8210093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</si>
  <si>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2</t>
    </r>
  </si>
  <si>
    <t>KMI-QUOTE-08-25-0637</t>
  </si>
  <si>
    <t>MARGARETHA HOME FOR THE BLIND</t>
  </si>
  <si>
    <t>81 CALDERON ST., BRGY. PROJECT 4 QUEZON CITY</t>
  </si>
  <si>
    <t>TEL#: 0993-7379020</t>
  </si>
  <si>
    <t xml:space="preserve">A. EQUIPMENT &amp; INSTALLATION </t>
  </si>
  <si>
    <t>MODEL: KAG-250WCINV</t>
  </si>
  <si>
    <t>24,120 Kj/h (2.5HP) FULL DC INVERTER W/ WIFI R-32</t>
  </si>
  <si>
    <t>(WxDxH) 26"x31.5"x17"</t>
  </si>
  <si>
    <t>KMI-QUOTE-08-25-0638</t>
  </si>
  <si>
    <t>ECY-24%/1.8K/1.3K/1K</t>
  </si>
  <si>
    <t>KMI-QUOTE-08-25-0639</t>
  </si>
  <si>
    <t>FIL-FRESH INC.</t>
  </si>
  <si>
    <t>ATTN: MR. AHXEL ACONG</t>
  </si>
  <si>
    <t>TEL#: 0994-1066001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</si>
  <si>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</si>
  <si>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</si>
  <si>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</si>
  <si>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t>KMI-QUOTE-08-25-0640</t>
  </si>
  <si>
    <t>WHS-24%</t>
  </si>
  <si>
    <t>RIVERDALE CONFECTIONERY INDUSTRY INC.</t>
  </si>
  <si>
    <t>BLDG 3B, CCBI COMPD. AGUINALDO HI-WAY, ANABU 1, IMUS CAVITE</t>
  </si>
  <si>
    <t>ATTN: MR. ELMER COBERO</t>
  </si>
  <si>
    <t>TEL#:  0917-8993488 /0947-4154791</t>
  </si>
  <si>
    <t>KMI-QUOTE-08-25-0641</t>
  </si>
  <si>
    <t>* Installation Charge for Air Curtain: Php 1,200.00 per Unit.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</si>
  <si>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</si>
  <si>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</si>
  <si>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</si>
  <si>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</si>
  <si>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*compact manual*</t>
  </si>
  <si>
    <t>*compact remote, Quad, Creo*</t>
  </si>
  <si>
    <t>*regular non-inv*</t>
  </si>
  <si>
    <t>*inverter*</t>
  </si>
  <si>
    <t>FOR AIR CURTAIN: ONE (1) YEAR FREE PARTS AND LABOR.</t>
  </si>
  <si>
    <t>FOR COFFEE/TEA BAR: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</si>
  <si>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</si>
  <si>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</si>
  <si>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AIR COOLER : ONE (1) YEAR FREE PARTS AND LABOR, FIVE (5) YEARS WARRANTY ON DC FAN MOTOR.</t>
  </si>
  <si>
    <t>FOR SHOWCASE CHILLER : ONE (1) YEAR FREE LABOR, (2) TWO YEARS ON PARTS, FIVE (5) YEARS WARRANTY ON COMPRESSOR.</t>
  </si>
  <si>
    <t>FOR INDUSTRIAL FAN (Inverter): ONE (1) YEAR FREE PARTS AND LABOR, FIVE (5) YEARS WARRANTY ON DC FAN MOTOR.</t>
  </si>
  <si>
    <t>FOR HOUSEHOLD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</si>
  <si>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</si>
  <si>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</si>
  <si>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</si>
  <si>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FOR AIR CIRCULATOR : ONE (1) YEAR FREE PARTS AND LABOR, FIVE (5) YEARS WARRANTY ON DC FAN MOTOR.</t>
  </si>
  <si>
    <t>** NO AVAILABLE STOCK FOR .</t>
  </si>
  <si>
    <t>** Based on provided floor plan only, subject for actual survey once location is available.</t>
  </si>
  <si>
    <t>MS. LIZA PASAMIC</t>
  </si>
  <si>
    <t>B11 L65 LEGIAN 2 NORTH, CARSADANG BAGO 1, IMUS CAVITE</t>
  </si>
  <si>
    <t>TEL#: 0976-2287432</t>
  </si>
  <si>
    <t>* FIRST PURCHASE *</t>
  </si>
  <si>
    <t xml:space="preserve">TOTAL: </t>
  </si>
  <si>
    <t>* CHANGE UNITS TO *</t>
  </si>
  <si>
    <t>TOTAL:</t>
  </si>
  <si>
    <t>BALANCE:</t>
  </si>
  <si>
    <t>** Cost of Installation is Package with the Unit(s), this cost cannot avail separately (cost will be based on actual).</t>
  </si>
  <si>
    <t>KMI-QUOTE-06-25-0469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</si>
</sst>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mmmm\ d\,\ yyyy;@"/>
    <numFmt numFmtId="177" formatCode="_(* #,##0.00_);_(* \(#,##0.00\);_(* &quot;-&quot;??_);_(@_)"/>
    <numFmt numFmtId="178" formatCode="[$-409]d\-mmm\-yy;@"/>
  </numFmts>
  <fonts count="48">
    <font>
      <sz val="11"/>
      <color theme="1"/>
      <name val="Calibri"/>
      <charset val="134"/>
      <scheme val="minor"/>
    </font>
    <font>
      <sz val="10"/>
      <name val="Segoe UI Semibold"/>
      <charset val="0"/>
    </font>
    <font>
      <sz val="10"/>
      <name val="Segoe UI Semibold"/>
      <charset val="134"/>
    </font>
    <font>
      <b/>
      <sz val="10"/>
      <color rgb="FFFF000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sz val="11"/>
      <color rgb="FFFF0000"/>
      <name val="Segoe UI Semibold"/>
      <charset val="134"/>
    </font>
    <font>
      <i/>
      <sz val="10"/>
      <name val="Segoe UI Semibold"/>
      <charset val="134"/>
    </font>
    <font>
      <b/>
      <i/>
      <sz val="10"/>
      <name val="Segoe UI Semibold"/>
      <charset val="134"/>
    </font>
    <font>
      <i/>
      <u/>
      <sz val="10"/>
      <name val="Segoe UI Semibold"/>
      <charset val="134"/>
    </font>
    <font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indexed="8"/>
      <name val="Segoe UI Semibold"/>
      <charset val="0"/>
    </font>
    <font>
      <sz val="10"/>
      <color rgb="FFFF0000"/>
      <name val="Segoe UI Semibold"/>
      <charset val="134"/>
    </font>
    <font>
      <i/>
      <sz val="10"/>
      <color theme="1"/>
      <name val="Segoe UI Semibold"/>
      <charset val="134"/>
    </font>
    <font>
      <sz val="11"/>
      <name val="Segoe UI Semibold"/>
      <charset val="0"/>
    </font>
    <font>
      <i/>
      <sz val="10"/>
      <name val="Segoe UI Semibold"/>
      <charset val="0"/>
    </font>
    <font>
      <b/>
      <sz val="10"/>
      <name val="Arial"/>
      <charset val="0"/>
    </font>
    <font>
      <i/>
      <u/>
      <sz val="10"/>
      <color theme="1"/>
      <name val="Segoe UI Semibold"/>
      <charset val="134"/>
    </font>
    <font>
      <b/>
      <i/>
      <sz val="10"/>
      <name val="Arial"/>
      <charset val="134"/>
    </font>
    <font>
      <u/>
      <sz val="10"/>
      <name val="Segoe UI Semibol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indexed="8"/>
      <name val="Segoe UI Semibold"/>
      <charset val="134"/>
    </font>
    <font>
      <sz val="10"/>
      <color rgb="FFFF0000"/>
      <name val="Segoe UI Semibold"/>
      <charset val="0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b/>
      <sz val="10"/>
      <color indexed="8"/>
      <name val="Segoe UI Semibold"/>
      <charset val="0"/>
    </font>
    <font>
      <b/>
      <sz val="10"/>
      <name val="Segoe UI Semi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 applyFill="0" applyProtection="0"/>
  </cellStyleXfs>
  <cellXfs count="1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39" fontId="2" fillId="0" borderId="4" xfId="1" applyNumberFormat="1" applyFont="1" applyBorder="1" applyAlignment="1">
      <alignment horizontal="center" vertical="center"/>
    </xf>
    <xf numFmtId="39" fontId="2" fillId="0" borderId="3" xfId="1" applyNumberFormat="1" applyFont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39" fontId="2" fillId="0" borderId="6" xfId="1" applyNumberFormat="1" applyFont="1" applyBorder="1" applyAlignment="1">
      <alignment horizontal="center" vertical="center"/>
    </xf>
    <xf numFmtId="39" fontId="2" fillId="0" borderId="5" xfId="1" applyNumberFormat="1" applyFont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/>
    <xf numFmtId="39" fontId="2" fillId="0" borderId="8" xfId="1" applyNumberFormat="1" applyFont="1" applyBorder="1" applyAlignment="1">
      <alignment horizontal="center" vertical="center"/>
    </xf>
    <xf numFmtId="39" fontId="2" fillId="0" borderId="7" xfId="1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177" fontId="5" fillId="0" borderId="2" xfId="1" applyNumberFormat="1" applyFont="1" applyBorder="1" applyAlignment="1"/>
    <xf numFmtId="0" fontId="6" fillId="0" borderId="9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77" fontId="6" fillId="0" borderId="2" xfId="1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77" fontId="5" fillId="0" borderId="0" xfId="1" applyNumberFormat="1" applyFont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2" borderId="0" xfId="0" applyFont="1" applyFill="1">
      <alignment vertical="center"/>
    </xf>
    <xf numFmtId="0" fontId="2" fillId="3" borderId="0" xfId="0" applyFont="1" applyFill="1" applyAlignment="1"/>
    <xf numFmtId="0" fontId="10" fillId="0" borderId="0" xfId="0" applyFont="1">
      <alignment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77" fontId="2" fillId="0" borderId="2" xfId="1" applyNumberFormat="1" applyFont="1" applyBorder="1" applyAlignment="1"/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/>
    <xf numFmtId="39" fontId="2" fillId="0" borderId="12" xfId="1" applyNumberFormat="1" applyFont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78" fontId="11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/>
    <xf numFmtId="178" fontId="12" fillId="0" borderId="0" xfId="49" applyNumberFormat="1" applyFont="1" applyFill="1" applyBorder="1" applyAlignment="1" applyProtection="1"/>
    <xf numFmtId="178" fontId="13" fillId="0" borderId="0" xfId="49" applyNumberFormat="1" applyFont="1" applyFill="1" applyBorder="1" applyAlignment="1" applyProtection="1"/>
    <xf numFmtId="0" fontId="13" fillId="0" borderId="0" xfId="49" applyFont="1" applyFill="1" applyBorder="1" applyAlignment="1" applyProtection="1"/>
    <xf numFmtId="0" fontId="12" fillId="0" borderId="0" xfId="49" applyFont="1" applyFill="1" applyBorder="1" applyAlignment="1" applyProtection="1"/>
    <xf numFmtId="0" fontId="14" fillId="0" borderId="0" xfId="0" applyFont="1" applyFill="1" applyBorder="1" applyAlignment="1"/>
    <xf numFmtId="0" fontId="2" fillId="3" borderId="0" xfId="0" applyFont="1" applyFill="1" applyBorder="1" applyAlignment="1"/>
    <xf numFmtId="0" fontId="15" fillId="0" borderId="0" xfId="0" applyFont="1">
      <alignment vertical="center"/>
    </xf>
    <xf numFmtId="0" fontId="7" fillId="0" borderId="0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177" fontId="16" fillId="0" borderId="2" xfId="1" applyNumberFormat="1" applyFont="1" applyBorder="1" applyAlignment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176" fontId="2" fillId="0" borderId="0" xfId="0" applyNumberFormat="1" applyFont="1" applyFill="1" applyAlignment="1">
      <alignment horizontal="left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4" fontId="2" fillId="0" borderId="3" xfId="1" applyNumberFormat="1" applyFont="1" applyBorder="1" applyAlignment="1">
      <alignment horizontal="center" vertical="center"/>
    </xf>
    <xf numFmtId="39" fontId="2" fillId="0" borderId="3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4" fontId="2" fillId="0" borderId="5" xfId="1" applyNumberFormat="1" applyFont="1" applyBorder="1" applyAlignment="1">
      <alignment horizontal="center" vertical="center"/>
    </xf>
    <xf numFmtId="39" fontId="2" fillId="0" borderId="5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4" fontId="2" fillId="0" borderId="7" xfId="1" applyNumberFormat="1" applyFont="1" applyBorder="1" applyAlignment="1">
      <alignment horizontal="center" vertical="center"/>
    </xf>
    <xf numFmtId="39" fontId="2" fillId="0" borderId="7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39" fontId="1" fillId="0" borderId="4" xfId="1" applyNumberFormat="1" applyFont="1" applyBorder="1" applyAlignment="1">
      <alignment horizontal="center" vertical="center"/>
    </xf>
    <xf numFmtId="39" fontId="1" fillId="0" borderId="3" xfId="1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5" xfId="1" applyNumberFormat="1" applyFont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39" fontId="1" fillId="0" borderId="8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/>
    <xf numFmtId="176" fontId="1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177" fontId="16" fillId="0" borderId="0" xfId="1" applyNumberFormat="1" applyFont="1" applyBorder="1" applyAlignment="1"/>
    <xf numFmtId="0" fontId="19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" fillId="0" borderId="7" xfId="0" applyFont="1" applyFill="1" applyBorder="1" applyAlignment="1"/>
    <xf numFmtId="0" fontId="1" fillId="0" borderId="9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7" fontId="1" fillId="0" borderId="2" xfId="1" applyNumberFormat="1" applyFont="1" applyBorder="1" applyAlignment="1"/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11" xfId="0" applyFont="1" applyFill="1" applyBorder="1" applyAlignment="1">
      <alignment horizontal="center" vertical="center"/>
    </xf>
    <xf numFmtId="4" fontId="1" fillId="0" borderId="3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horizontal="center" vertical="center"/>
    </xf>
    <xf numFmtId="4" fontId="1" fillId="0" borderId="7" xfId="1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/>
    <xf numFmtId="39" fontId="1" fillId="0" borderId="12" xfId="1" applyNumberFormat="1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39" fontId="1" fillId="0" borderId="3" xfId="0" applyNumberFormat="1" applyFont="1" applyFill="1" applyBorder="1" applyAlignment="1">
      <alignment horizontal="right" vertical="center"/>
    </xf>
    <xf numFmtId="39" fontId="1" fillId="0" borderId="5" xfId="0" applyNumberFormat="1" applyFont="1" applyFill="1" applyBorder="1" applyAlignment="1">
      <alignment horizontal="right" vertical="center"/>
    </xf>
    <xf numFmtId="39" fontId="1" fillId="0" borderId="7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177" fontId="2" fillId="0" borderId="0" xfId="1" applyNumberFormat="1" applyFont="1" applyBorder="1" applyAlignment="1"/>
    <xf numFmtId="0" fontId="1" fillId="0" borderId="1" xfId="0" applyFont="1" applyFill="1" applyBorder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1" Type="http://schemas.openxmlformats.org/officeDocument/2006/relationships/styles" Target="styles.xml"/><Relationship Id="rId90" Type="http://schemas.openxmlformats.org/officeDocument/2006/relationships/sharedStrings" Target="sharedStrings.xml"/><Relationship Id="rId9" Type="http://schemas.openxmlformats.org/officeDocument/2006/relationships/worksheet" Target="worksheets/sheet9.xml"/><Relationship Id="rId89" Type="http://schemas.openxmlformats.org/officeDocument/2006/relationships/theme" Target="theme/theme1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workbookViewId="0">
      <selection activeCell="A23" sqref="$A23:$XFD24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0.4285714285714" style="3" customWidth="1"/>
    <col min="4" max="4" width="12.552380952381" style="3" customWidth="1"/>
    <col min="5" max="5" width="14.8571428571429" style="3" customWidth="1"/>
    <col min="6" max="6" width="5.66666666666667" style="3" customWidth="1"/>
    <col min="7" max="7" width="18.4285714285714" style="3" customWidth="1"/>
    <col min="8" max="8" width="17.1428571428571" style="3" customWidth="1"/>
    <col min="9" max="9" width="14" style="3" customWidth="1"/>
    <col min="10" max="16384" width="9.1047619047619" style="3"/>
  </cols>
  <sheetData>
    <row r="4" spans="1:2">
      <c r="A4" s="4">
        <v>45870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0</v>
      </c>
      <c r="B7" s="4"/>
    </row>
    <row r="8" spans="1:1">
      <c r="A8" s="4" t="s">
        <v>1</v>
      </c>
    </row>
    <row r="9" spans="1:1">
      <c r="A9" s="7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2:2">
      <c r="B18" s="37"/>
    </row>
    <row r="19" ht="26.25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13</v>
      </c>
      <c r="D20" s="12">
        <v>30795</v>
      </c>
      <c r="E20" s="13">
        <v>15400</v>
      </c>
      <c r="F20" s="10" t="s">
        <v>14</v>
      </c>
      <c r="G20" s="14">
        <f>E20*A20</f>
        <v>15400</v>
      </c>
    </row>
    <row r="21" spans="1:7">
      <c r="A21" s="15"/>
      <c r="B21" s="15"/>
      <c r="C21" s="16" t="s">
        <v>15</v>
      </c>
      <c r="D21" s="17"/>
      <c r="E21" s="18"/>
      <c r="F21" s="15"/>
      <c r="G21" s="19"/>
    </row>
    <row r="22" ht="15" spans="1:7">
      <c r="A22" s="20"/>
      <c r="B22" s="20"/>
      <c r="C22" s="21" t="s">
        <v>16</v>
      </c>
      <c r="D22" s="22"/>
      <c r="E22" s="23"/>
      <c r="F22" s="20"/>
      <c r="G22" s="24"/>
    </row>
    <row r="23" ht="15" spans="1:7">
      <c r="A23" s="43" t="s">
        <v>17</v>
      </c>
      <c r="B23" s="53"/>
      <c r="C23" s="53"/>
      <c r="D23" s="44"/>
      <c r="E23" s="45"/>
      <c r="F23" s="54" t="s">
        <v>14</v>
      </c>
      <c r="G23" s="47">
        <v>600</v>
      </c>
    </row>
    <row r="24" ht="17.25" spans="1:7">
      <c r="A24" s="25" t="s">
        <v>18</v>
      </c>
      <c r="B24" s="73"/>
      <c r="C24" s="73"/>
      <c r="D24" s="26"/>
      <c r="E24" s="27"/>
      <c r="F24" s="28" t="s">
        <v>14</v>
      </c>
      <c r="G24" s="29">
        <f>SUM(G20:G23)</f>
        <v>16000</v>
      </c>
    </row>
    <row r="25" ht="16.5" spans="1:7">
      <c r="A25" s="34"/>
      <c r="B25" s="34"/>
      <c r="C25" s="34"/>
      <c r="D25" s="34"/>
      <c r="E25" s="34"/>
      <c r="F25" s="72"/>
      <c r="G25" s="36"/>
    </row>
    <row r="26" spans="1:1">
      <c r="A26" s="3" t="s">
        <v>19</v>
      </c>
    </row>
    <row r="27" spans="2:2">
      <c r="B27" s="3" t="s">
        <v>20</v>
      </c>
    </row>
    <row r="29" spans="1:1">
      <c r="A29" s="3" t="s">
        <v>21</v>
      </c>
    </row>
    <row r="30" spans="2:2">
      <c r="B30" s="3" t="s">
        <v>22</v>
      </c>
    </row>
    <row r="31" spans="2:2">
      <c r="B31" s="3" t="s">
        <v>23</v>
      </c>
    </row>
    <row r="32" spans="2:2">
      <c r="B32" s="3" t="s">
        <v>24</v>
      </c>
    </row>
    <row r="34" spans="1:1">
      <c r="A34" s="3" t="s">
        <v>25</v>
      </c>
    </row>
    <row r="35" spans="2:2">
      <c r="B35" s="3" t="s">
        <v>26</v>
      </c>
    </row>
    <row r="37" spans="1:1">
      <c r="A37" s="3" t="s">
        <v>27</v>
      </c>
    </row>
    <row r="38" spans="2:2">
      <c r="B38" s="3" t="s">
        <v>28</v>
      </c>
    </row>
    <row r="40" spans="2:2">
      <c r="B40" s="3" t="s">
        <v>29</v>
      </c>
    </row>
    <row r="42" spans="2:2">
      <c r="B42" s="3" t="s">
        <v>30</v>
      </c>
    </row>
    <row r="50" spans="1:1">
      <c r="A50" s="3" t="s">
        <v>31</v>
      </c>
    </row>
    <row r="53" spans="1:1">
      <c r="A53" s="3" t="s">
        <v>32</v>
      </c>
    </row>
    <row r="54" spans="1:1">
      <c r="A54" s="3" t="s">
        <v>33</v>
      </c>
    </row>
    <row r="57" spans="1:4">
      <c r="A57" s="3" t="s">
        <v>34</v>
      </c>
      <c r="D57" s="3" t="s">
        <v>35</v>
      </c>
    </row>
    <row r="60" spans="1:4">
      <c r="A60" s="3" t="s">
        <v>36</v>
      </c>
      <c r="D60" s="3" t="s">
        <v>37</v>
      </c>
    </row>
    <row r="61" spans="1:4">
      <c r="A61" s="3" t="s">
        <v>38</v>
      </c>
      <c r="D61" s="3" t="s">
        <v>39</v>
      </c>
    </row>
    <row r="67" spans="1:5">
      <c r="A67" s="3" t="s">
        <v>40</v>
      </c>
      <c r="D67" s="3" t="s">
        <v>41</v>
      </c>
      <c r="E67" s="3" t="s">
        <v>42</v>
      </c>
    </row>
    <row r="68" spans="1:5">
      <c r="A68" s="3" t="s">
        <v>43</v>
      </c>
      <c r="E68" s="3" t="s">
        <v>44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46" workbookViewId="0">
      <selection activeCell="A71" sqref="A71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5.1428571428571" style="3" customWidth="1"/>
    <col min="6" max="6" width="5.71428571428571" style="3" customWidth="1"/>
    <col min="7" max="7" width="17.4285714285714" style="3" customWidth="1"/>
    <col min="8" max="16384" width="9.14285714285714" style="3"/>
  </cols>
  <sheetData>
    <row r="4" spans="1:2">
      <c r="A4" s="4">
        <v>45873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130</v>
      </c>
    </row>
    <row r="8" spans="1:1">
      <c r="A8" s="3" t="s">
        <v>131</v>
      </c>
    </row>
    <row r="9" spans="1:1">
      <c r="A9" s="3" t="s">
        <v>132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115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133</v>
      </c>
      <c r="D21" s="12">
        <v>32995</v>
      </c>
      <c r="E21" s="13">
        <f>(D21*0.76)-4000</f>
        <v>21076.2</v>
      </c>
      <c r="F21" s="10" t="s">
        <v>14</v>
      </c>
      <c r="G21" s="14">
        <f>E21*A21</f>
        <v>21076.2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134</v>
      </c>
      <c r="D23" s="22"/>
      <c r="E23" s="23"/>
      <c r="F23" s="20"/>
      <c r="G23" s="24"/>
    </row>
    <row r="24" ht="15" spans="1:7">
      <c r="A24" s="43" t="s">
        <v>17</v>
      </c>
      <c r="B24" s="44"/>
      <c r="C24" s="44"/>
      <c r="D24" s="44"/>
      <c r="E24" s="45"/>
      <c r="F24" s="54" t="s">
        <v>14</v>
      </c>
      <c r="G24" s="47">
        <v>600</v>
      </c>
    </row>
    <row r="25" ht="17.25" spans="1:7">
      <c r="A25" s="25" t="s">
        <v>18</v>
      </c>
      <c r="B25" s="73"/>
      <c r="C25" s="73"/>
      <c r="D25" s="26"/>
      <c r="E25" s="27"/>
      <c r="F25" s="71" t="s">
        <v>14</v>
      </c>
      <c r="G25" s="29">
        <f>SUM(G21:G24)</f>
        <v>21676.2</v>
      </c>
    </row>
    <row r="26" ht="16.5" spans="1:7">
      <c r="A26" s="34"/>
      <c r="B26" s="34"/>
      <c r="C26" s="34"/>
      <c r="D26" s="34"/>
      <c r="E26" s="34"/>
      <c r="F26" s="35"/>
      <c r="G26" s="36"/>
    </row>
    <row r="27" ht="15" spans="3:3">
      <c r="C27" s="64" t="s">
        <v>83</v>
      </c>
    </row>
    <row r="28" ht="25.5" customHeight="1" spans="1:7">
      <c r="A28" s="6" t="s">
        <v>6</v>
      </c>
      <c r="B28" s="6" t="s">
        <v>7</v>
      </c>
      <c r="C28" s="6" t="s">
        <v>8</v>
      </c>
      <c r="D28" s="6" t="s">
        <v>9</v>
      </c>
      <c r="E28" s="7" t="s">
        <v>10</v>
      </c>
      <c r="F28" s="8"/>
      <c r="G28" s="9" t="s">
        <v>11</v>
      </c>
    </row>
    <row r="29" spans="1:7">
      <c r="A29" s="87">
        <v>1</v>
      </c>
      <c r="B29" s="87" t="s">
        <v>12</v>
      </c>
      <c r="C29" s="88" t="s">
        <v>135</v>
      </c>
      <c r="D29" s="89">
        <v>46595</v>
      </c>
      <c r="E29" s="90">
        <f>(D29*0.76)-7000</f>
        <v>28412.2</v>
      </c>
      <c r="F29" s="87" t="s">
        <v>14</v>
      </c>
      <c r="G29" s="91">
        <f>E29*A29</f>
        <v>28412.2</v>
      </c>
    </row>
    <row r="30" spans="1:7">
      <c r="A30" s="92"/>
      <c r="B30" s="92"/>
      <c r="C30" s="93" t="s">
        <v>85</v>
      </c>
      <c r="D30" s="94"/>
      <c r="E30" s="95"/>
      <c r="F30" s="92"/>
      <c r="G30" s="96"/>
    </row>
    <row r="31" ht="15" spans="1:7">
      <c r="A31" s="97"/>
      <c r="B31" s="97"/>
      <c r="C31" s="98" t="s">
        <v>136</v>
      </c>
      <c r="D31" s="99"/>
      <c r="E31" s="100"/>
      <c r="F31" s="97"/>
      <c r="G31" s="101"/>
    </row>
    <row r="32" ht="15" spans="1:7">
      <c r="A32" s="43" t="s">
        <v>17</v>
      </c>
      <c r="B32" s="44"/>
      <c r="C32" s="44"/>
      <c r="D32" s="44"/>
      <c r="E32" s="45"/>
      <c r="F32" s="54" t="s">
        <v>14</v>
      </c>
      <c r="G32" s="47">
        <v>600</v>
      </c>
    </row>
    <row r="33" ht="17.25" spans="1:7">
      <c r="A33" s="25" t="s">
        <v>18</v>
      </c>
      <c r="B33" s="73"/>
      <c r="C33" s="73"/>
      <c r="D33" s="26"/>
      <c r="E33" s="27"/>
      <c r="F33" s="71" t="s">
        <v>14</v>
      </c>
      <c r="G33" s="29">
        <f>SUM(G29:G32)</f>
        <v>29012.2</v>
      </c>
    </row>
    <row r="34" ht="16.5" spans="1:7">
      <c r="A34" s="34"/>
      <c r="B34" s="34"/>
      <c r="C34" s="34"/>
      <c r="D34" s="34"/>
      <c r="E34" s="34"/>
      <c r="F34" s="35"/>
      <c r="G34" s="36"/>
    </row>
    <row r="35" spans="1:1">
      <c r="A35" s="3" t="s">
        <v>19</v>
      </c>
    </row>
    <row r="36" spans="2:2">
      <c r="B36" s="3" t="s">
        <v>20</v>
      </c>
    </row>
    <row r="38" spans="1:1">
      <c r="A38" s="3" t="s">
        <v>21</v>
      </c>
    </row>
    <row r="39" spans="2:2">
      <c r="B39" s="3" t="s">
        <v>22</v>
      </c>
    </row>
    <row r="40" spans="2:2">
      <c r="B40" s="3" t="s">
        <v>23</v>
      </c>
    </row>
    <row r="41" spans="2:2">
      <c r="B41" s="3" t="s">
        <v>24</v>
      </c>
    </row>
    <row r="43" spans="1:1">
      <c r="A43" s="3" t="s">
        <v>25</v>
      </c>
    </row>
    <row r="44" customFormat="1" ht="15" spans="1:2">
      <c r="A44" s="3"/>
      <c r="B44" s="3" t="s">
        <v>26</v>
      </c>
    </row>
    <row r="45" s="2" customFormat="1" spans="2:2">
      <c r="B45" s="3"/>
    </row>
    <row r="46" spans="1:1">
      <c r="A46" s="3" t="s">
        <v>27</v>
      </c>
    </row>
    <row r="47" spans="2:2">
      <c r="B47" s="3" t="s">
        <v>28</v>
      </c>
    </row>
    <row r="48" s="2" customFormat="1" spans="2:2">
      <c r="B48" s="37"/>
    </row>
    <row r="49" spans="2:2">
      <c r="B49" s="3" t="s">
        <v>29</v>
      </c>
    </row>
    <row r="51" spans="2:2">
      <c r="B51" s="3" t="s">
        <v>30</v>
      </c>
    </row>
    <row r="52" spans="2:2">
      <c r="B52" s="39"/>
    </row>
    <row r="53" spans="2:2">
      <c r="B53" s="39"/>
    </row>
    <row r="56" spans="1:1">
      <c r="A56" s="3" t="s">
        <v>31</v>
      </c>
    </row>
    <row r="59" spans="1:1">
      <c r="A59" s="3" t="s">
        <v>32</v>
      </c>
    </row>
    <row r="60" spans="1:1">
      <c r="A60" s="3" t="s">
        <v>33</v>
      </c>
    </row>
    <row r="63" spans="1:4">
      <c r="A63" s="3" t="s">
        <v>77</v>
      </c>
      <c r="D63" s="3" t="s">
        <v>35</v>
      </c>
    </row>
    <row r="66" spans="1:4">
      <c r="A66" s="3" t="s">
        <v>36</v>
      </c>
      <c r="D66" s="3" t="s">
        <v>37</v>
      </c>
    </row>
    <row r="67" spans="1:4">
      <c r="A67" s="3" t="s">
        <v>38</v>
      </c>
      <c r="D67" s="3" t="s">
        <v>39</v>
      </c>
    </row>
    <row r="71" spans="1:5">
      <c r="A71" s="3" t="s">
        <v>137</v>
      </c>
      <c r="D71" s="3" t="s">
        <v>41</v>
      </c>
      <c r="E71" s="3" t="s">
        <v>42</v>
      </c>
    </row>
    <row r="72" spans="1:5">
      <c r="A72" s="3" t="s">
        <v>88</v>
      </c>
      <c r="E72" s="3" t="s">
        <v>44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4"/>
  <sheetViews>
    <sheetView topLeftCell="A19" workbookViewId="0">
      <selection activeCell="E82" sqref="E82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4.7142857142857" style="3" customWidth="1"/>
    <col min="4" max="4" width="12.5714285714286" style="3" customWidth="1"/>
    <col min="5" max="5" width="15.2857142857143" style="3" customWidth="1"/>
    <col min="6" max="6" width="5.71428571428571" style="3" customWidth="1"/>
    <col min="7" max="7" width="15.4285714285714" style="3" customWidth="1"/>
    <col min="8" max="9" width="9.14285714285714" style="3"/>
    <col min="10" max="10" width="6" style="3" customWidth="1"/>
    <col min="11" max="16384" width="9.14285714285714" style="3"/>
  </cols>
  <sheetData>
    <row r="4" spans="1:2">
      <c r="A4" s="4">
        <v>45873</v>
      </c>
      <c r="B4" s="4"/>
    </row>
    <row r="5" spans="1:2">
      <c r="A5" s="4"/>
      <c r="B5" s="4"/>
    </row>
    <row r="6" spans="1:2">
      <c r="A6" s="4"/>
      <c r="B6" s="4"/>
    </row>
    <row r="7" spans="1:1">
      <c r="A7" s="1" t="s">
        <v>138</v>
      </c>
    </row>
    <row r="8" spans="1:1">
      <c r="A8" s="1" t="s">
        <v>139</v>
      </c>
    </row>
    <row r="9" spans="1:1">
      <c r="A9" s="1" t="s">
        <v>140</v>
      </c>
    </row>
    <row r="10" spans="1:1">
      <c r="A10" s="1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2</v>
      </c>
      <c r="B21" s="10" t="s">
        <v>12</v>
      </c>
      <c r="C21" s="11" t="s">
        <v>93</v>
      </c>
      <c r="D21" s="12">
        <v>29995</v>
      </c>
      <c r="E21" s="13">
        <f>(D21*0.76)-4000</f>
        <v>18796.2</v>
      </c>
      <c r="F21" s="10" t="s">
        <v>14</v>
      </c>
      <c r="G21" s="14">
        <f>E21*A21</f>
        <v>37592.4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95</v>
      </c>
      <c r="D23" s="22"/>
      <c r="E23" s="23"/>
      <c r="F23" s="20"/>
      <c r="G23" s="24"/>
    </row>
    <row r="24" spans="1:7">
      <c r="A24" s="10">
        <v>1</v>
      </c>
      <c r="B24" s="10" t="s">
        <v>12</v>
      </c>
      <c r="C24" s="11" t="s">
        <v>133</v>
      </c>
      <c r="D24" s="12">
        <v>32995</v>
      </c>
      <c r="E24" s="13">
        <f>(D24*0.76)-4000</f>
        <v>21076.2</v>
      </c>
      <c r="F24" s="10" t="s">
        <v>14</v>
      </c>
      <c r="G24" s="14">
        <f>E24*A24</f>
        <v>21076.2</v>
      </c>
    </row>
    <row r="25" spans="1:7">
      <c r="A25" s="15"/>
      <c r="B25" s="15"/>
      <c r="C25" s="16" t="s">
        <v>94</v>
      </c>
      <c r="D25" s="17"/>
      <c r="E25" s="18"/>
      <c r="F25" s="15"/>
      <c r="G25" s="19"/>
    </row>
    <row r="26" ht="15" spans="1:7">
      <c r="A26" s="20"/>
      <c r="B26" s="20"/>
      <c r="C26" s="21" t="s">
        <v>134</v>
      </c>
      <c r="D26" s="22"/>
      <c r="E26" s="23"/>
      <c r="F26" s="20"/>
      <c r="G26" s="24"/>
    </row>
    <row r="27" spans="1:7">
      <c r="A27" s="10">
        <v>1</v>
      </c>
      <c r="B27" s="10" t="s">
        <v>12</v>
      </c>
      <c r="C27" s="11" t="s">
        <v>126</v>
      </c>
      <c r="D27" s="12">
        <v>41995</v>
      </c>
      <c r="E27" s="13">
        <f>(D27*0.76)-4000</f>
        <v>27916.2</v>
      </c>
      <c r="F27" s="10" t="s">
        <v>14</v>
      </c>
      <c r="G27" s="14">
        <f>E27*A27</f>
        <v>27916.2</v>
      </c>
    </row>
    <row r="28" spans="1:7">
      <c r="A28" s="15"/>
      <c r="B28" s="15"/>
      <c r="C28" s="16" t="s">
        <v>94</v>
      </c>
      <c r="D28" s="17"/>
      <c r="E28" s="18"/>
      <c r="F28" s="15"/>
      <c r="G28" s="19"/>
    </row>
    <row r="29" ht="15" spans="1:7">
      <c r="A29" s="20"/>
      <c r="B29" s="20"/>
      <c r="C29" s="21" t="s">
        <v>127</v>
      </c>
      <c r="D29" s="22"/>
      <c r="E29" s="23"/>
      <c r="F29" s="20"/>
      <c r="G29" s="24"/>
    </row>
    <row r="30" ht="15" spans="1:7">
      <c r="A30" s="43" t="s">
        <v>17</v>
      </c>
      <c r="B30" s="53"/>
      <c r="C30" s="53"/>
      <c r="D30" s="44"/>
      <c r="E30" s="45"/>
      <c r="F30" s="54" t="s">
        <v>14</v>
      </c>
      <c r="G30" s="47">
        <v>600</v>
      </c>
    </row>
    <row r="31" ht="17.25" spans="1:7">
      <c r="A31" s="25" t="s">
        <v>18</v>
      </c>
      <c r="B31" s="73"/>
      <c r="C31" s="73"/>
      <c r="D31" s="26"/>
      <c r="E31" s="27"/>
      <c r="F31" s="71" t="s">
        <v>14</v>
      </c>
      <c r="G31" s="29">
        <f>SUM(G21:G30)</f>
        <v>87184.8</v>
      </c>
    </row>
    <row r="32" spans="1:7">
      <c r="A32" s="143"/>
      <c r="B32" s="143"/>
      <c r="C32" s="143"/>
      <c r="D32" s="143"/>
      <c r="E32" s="143"/>
      <c r="F32" s="144"/>
      <c r="G32" s="145"/>
    </row>
    <row r="33" ht="15" spans="3:3">
      <c r="C33" s="64" t="s">
        <v>83</v>
      </c>
    </row>
    <row r="34" ht="25.5" customHeight="1" spans="1:7">
      <c r="A34" s="6" t="s">
        <v>6</v>
      </c>
      <c r="B34" s="6" t="s">
        <v>7</v>
      </c>
      <c r="C34" s="6" t="s">
        <v>8</v>
      </c>
      <c r="D34" s="6" t="s">
        <v>9</v>
      </c>
      <c r="E34" s="7" t="s">
        <v>10</v>
      </c>
      <c r="F34" s="8"/>
      <c r="G34" s="9" t="s">
        <v>11</v>
      </c>
    </row>
    <row r="35" spans="1:7">
      <c r="A35" s="10">
        <v>2</v>
      </c>
      <c r="B35" s="10" t="s">
        <v>12</v>
      </c>
      <c r="C35" s="11" t="s">
        <v>98</v>
      </c>
      <c r="D35" s="12">
        <v>42595</v>
      </c>
      <c r="E35" s="13">
        <f>(D35*0.76)-7000</f>
        <v>25372.2</v>
      </c>
      <c r="F35" s="10" t="s">
        <v>14</v>
      </c>
      <c r="G35" s="14">
        <f>E35*A35</f>
        <v>50744.4</v>
      </c>
    </row>
    <row r="36" spans="1:7">
      <c r="A36" s="15"/>
      <c r="B36" s="15"/>
      <c r="C36" s="16" t="s">
        <v>85</v>
      </c>
      <c r="D36" s="17"/>
      <c r="E36" s="18"/>
      <c r="F36" s="15"/>
      <c r="G36" s="19"/>
    </row>
    <row r="37" ht="15" spans="1:7">
      <c r="A37" s="20"/>
      <c r="B37" s="20"/>
      <c r="C37" s="21" t="s">
        <v>99</v>
      </c>
      <c r="D37" s="22"/>
      <c r="E37" s="23"/>
      <c r="F37" s="20"/>
      <c r="G37" s="24"/>
    </row>
    <row r="38" spans="1:7">
      <c r="A38" s="87">
        <v>1</v>
      </c>
      <c r="B38" s="87" t="s">
        <v>12</v>
      </c>
      <c r="C38" s="88" t="s">
        <v>135</v>
      </c>
      <c r="D38" s="89">
        <v>46595</v>
      </c>
      <c r="E38" s="90">
        <f>(D38*0.76)-7000</f>
        <v>28412.2</v>
      </c>
      <c r="F38" s="87" t="s">
        <v>14</v>
      </c>
      <c r="G38" s="91">
        <f>E38*A38</f>
        <v>28412.2</v>
      </c>
    </row>
    <row r="39" spans="1:7">
      <c r="A39" s="92"/>
      <c r="B39" s="92"/>
      <c r="C39" s="93" t="s">
        <v>85</v>
      </c>
      <c r="D39" s="94"/>
      <c r="E39" s="95"/>
      <c r="F39" s="92"/>
      <c r="G39" s="96"/>
    </row>
    <row r="40" ht="15" spans="1:7">
      <c r="A40" s="97"/>
      <c r="B40" s="97"/>
      <c r="C40" s="98" t="s">
        <v>136</v>
      </c>
      <c r="D40" s="99"/>
      <c r="E40" s="100"/>
      <c r="F40" s="97"/>
      <c r="G40" s="101"/>
    </row>
    <row r="41" spans="1:7">
      <c r="A41" s="10">
        <v>1</v>
      </c>
      <c r="B41" s="10" t="s">
        <v>12</v>
      </c>
      <c r="C41" s="11" t="s">
        <v>107</v>
      </c>
      <c r="D41" s="12">
        <v>59595</v>
      </c>
      <c r="E41" s="13">
        <f>(D41*0.76)-7000</f>
        <v>38292.2</v>
      </c>
      <c r="F41" s="10" t="s">
        <v>14</v>
      </c>
      <c r="G41" s="14">
        <f>E41*A41</f>
        <v>38292.2</v>
      </c>
    </row>
    <row r="42" spans="1:7">
      <c r="A42" s="15"/>
      <c r="B42" s="15"/>
      <c r="C42" s="16" t="s">
        <v>85</v>
      </c>
      <c r="D42" s="17"/>
      <c r="E42" s="18"/>
      <c r="F42" s="15"/>
      <c r="G42" s="19"/>
    </row>
    <row r="43" ht="15" spans="1:7">
      <c r="A43" s="20"/>
      <c r="B43" s="20"/>
      <c r="C43" s="21" t="s">
        <v>108</v>
      </c>
      <c r="D43" s="22"/>
      <c r="E43" s="23"/>
      <c r="F43" s="20"/>
      <c r="G43" s="24"/>
    </row>
    <row r="44" ht="15" spans="1:7">
      <c r="A44" s="43" t="s">
        <v>17</v>
      </c>
      <c r="B44" s="53"/>
      <c r="C44" s="53"/>
      <c r="D44" s="44"/>
      <c r="E44" s="45"/>
      <c r="F44" s="54" t="s">
        <v>14</v>
      </c>
      <c r="G44" s="47">
        <v>600</v>
      </c>
    </row>
    <row r="45" ht="17.25" spans="1:7">
      <c r="A45" s="25" t="s">
        <v>18</v>
      </c>
      <c r="B45" s="73"/>
      <c r="C45" s="73"/>
      <c r="D45" s="26"/>
      <c r="E45" s="27"/>
      <c r="F45" s="71" t="s">
        <v>14</v>
      </c>
      <c r="G45" s="29">
        <f>SUM(G35:G44)</f>
        <v>118048.8</v>
      </c>
    </row>
    <row r="46" spans="1:7">
      <c r="A46" s="143"/>
      <c r="B46" s="143"/>
      <c r="C46" s="143"/>
      <c r="D46" s="143"/>
      <c r="E46" s="143"/>
      <c r="F46" s="144"/>
      <c r="G46" s="145"/>
    </row>
    <row r="47" spans="1:1">
      <c r="A47" s="3" t="s">
        <v>19</v>
      </c>
    </row>
    <row r="48" spans="2:2">
      <c r="B48" s="3" t="s">
        <v>20</v>
      </c>
    </row>
    <row r="50" spans="1:1">
      <c r="A50" s="3" t="s">
        <v>21</v>
      </c>
    </row>
    <row r="51" spans="2:2">
      <c r="B51" s="3" t="s">
        <v>22</v>
      </c>
    </row>
    <row r="52" spans="2:2">
      <c r="B52" s="3" t="s">
        <v>23</v>
      </c>
    </row>
    <row r="53" spans="2:2">
      <c r="B53" s="3" t="s">
        <v>24</v>
      </c>
    </row>
    <row r="55" spans="1:1">
      <c r="A55" s="3" t="s">
        <v>25</v>
      </c>
    </row>
    <row r="56" customFormat="1" ht="15" spans="2:2">
      <c r="B56" s="3" t="s">
        <v>26</v>
      </c>
    </row>
    <row r="57" s="2" customFormat="1"/>
    <row r="58" spans="1:1">
      <c r="A58" s="3" t="s">
        <v>27</v>
      </c>
    </row>
    <row r="59" spans="2:2">
      <c r="B59" s="3" t="s">
        <v>28</v>
      </c>
    </row>
    <row r="61" spans="2:2">
      <c r="B61" s="3" t="s">
        <v>29</v>
      </c>
    </row>
    <row r="63" spans="2:2">
      <c r="B63" s="3" t="s">
        <v>30</v>
      </c>
    </row>
    <row r="65" spans="2:2">
      <c r="B65" s="37"/>
    </row>
    <row r="66" spans="2:2">
      <c r="B66" s="37"/>
    </row>
    <row r="67" spans="2:2">
      <c r="B67" s="37"/>
    </row>
    <row r="68" spans="1:1">
      <c r="A68" s="3" t="s">
        <v>31</v>
      </c>
    </row>
    <row r="71" spans="1:1">
      <c r="A71" s="3" t="s">
        <v>32</v>
      </c>
    </row>
    <row r="72" spans="1:1">
      <c r="A72" s="3" t="s">
        <v>33</v>
      </c>
    </row>
    <row r="74" ht="13" customHeight="1"/>
    <row r="75" spans="1:4">
      <c r="A75" s="3" t="s">
        <v>63</v>
      </c>
      <c r="D75" s="3" t="s">
        <v>35</v>
      </c>
    </row>
    <row r="78" spans="1:4">
      <c r="A78" s="3" t="s">
        <v>36</v>
      </c>
      <c r="D78" s="3" t="s">
        <v>37</v>
      </c>
    </row>
    <row r="79" spans="1:4">
      <c r="A79" s="3" t="s">
        <v>38</v>
      </c>
      <c r="D79" s="3" t="s">
        <v>39</v>
      </c>
    </row>
    <row r="83" spans="1:5">
      <c r="A83" s="3" t="s">
        <v>141</v>
      </c>
      <c r="D83" s="3" t="s">
        <v>41</v>
      </c>
      <c r="E83" s="3" t="s">
        <v>42</v>
      </c>
    </row>
    <row r="84" spans="1:5">
      <c r="A84" s="3" t="s">
        <v>142</v>
      </c>
      <c r="E84" s="3" t="s">
        <v>44</v>
      </c>
    </row>
  </sheetData>
  <mergeCells count="41">
    <mergeCell ref="A4:B4"/>
    <mergeCell ref="A30:E30"/>
    <mergeCell ref="A31:E31"/>
    <mergeCell ref="A44:E44"/>
    <mergeCell ref="A45:E45"/>
    <mergeCell ref="A21:A23"/>
    <mergeCell ref="A24:A26"/>
    <mergeCell ref="A27:A29"/>
    <mergeCell ref="A35:A37"/>
    <mergeCell ref="A38:A40"/>
    <mergeCell ref="A41:A43"/>
    <mergeCell ref="B21:B23"/>
    <mergeCell ref="B24:B26"/>
    <mergeCell ref="B27:B29"/>
    <mergeCell ref="B35:B37"/>
    <mergeCell ref="B38:B40"/>
    <mergeCell ref="B41:B43"/>
    <mergeCell ref="D21:D23"/>
    <mergeCell ref="D24:D26"/>
    <mergeCell ref="D27:D29"/>
    <mergeCell ref="D35:D37"/>
    <mergeCell ref="D38:D40"/>
    <mergeCell ref="D41:D43"/>
    <mergeCell ref="E21:E23"/>
    <mergeCell ref="E24:E26"/>
    <mergeCell ref="E27:E29"/>
    <mergeCell ref="E35:E37"/>
    <mergeCell ref="E38:E40"/>
    <mergeCell ref="E41:E43"/>
    <mergeCell ref="F21:F23"/>
    <mergeCell ref="F24:F26"/>
    <mergeCell ref="F27:F29"/>
    <mergeCell ref="F35:F37"/>
    <mergeCell ref="F38:F40"/>
    <mergeCell ref="F41:F43"/>
    <mergeCell ref="G21:G23"/>
    <mergeCell ref="G24:G26"/>
    <mergeCell ref="G27:G29"/>
    <mergeCell ref="G35:G37"/>
    <mergeCell ref="G38:G40"/>
    <mergeCell ref="G41:G43"/>
  </mergeCells>
  <pageMargins left="0.393055555555556" right="0.17" top="0.84" bottom="0.590277777777778" header="0.5" footer="0.196527777777778"/>
  <pageSetup paperSize="1" scale="58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42" workbookViewId="0">
      <selection activeCell="F57" sqref="F57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6.5714285714286" style="3" customWidth="1"/>
    <col min="4" max="4" width="12.5714285714286" style="3" customWidth="1"/>
    <col min="5" max="5" width="14.8571428571429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45874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143</v>
      </c>
      <c r="B7" s="4"/>
    </row>
    <row r="8" spans="1:2">
      <c r="A8" s="4" t="s">
        <v>144</v>
      </c>
      <c r="B8" s="4"/>
    </row>
    <row r="9" spans="1:2">
      <c r="A9" s="4"/>
      <c r="B9" s="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3:3">
      <c r="C18" s="64" t="s">
        <v>145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93</v>
      </c>
      <c r="D20" s="12">
        <v>29995</v>
      </c>
      <c r="E20" s="13">
        <f>(D20*0.76)-4000</f>
        <v>18796.2</v>
      </c>
      <c r="F20" s="10" t="s">
        <v>14</v>
      </c>
      <c r="G20" s="14">
        <f>E20*A20</f>
        <v>18796.2</v>
      </c>
    </row>
    <row r="21" ht="13" customHeight="1" spans="1:7">
      <c r="A21" s="15"/>
      <c r="B21" s="15"/>
      <c r="C21" s="16" t="s">
        <v>94</v>
      </c>
      <c r="D21" s="17"/>
      <c r="E21" s="18"/>
      <c r="F21" s="15"/>
      <c r="G21" s="19"/>
    </row>
    <row r="22" ht="15" spans="1:7">
      <c r="A22" s="20"/>
      <c r="B22" s="20"/>
      <c r="C22" s="21" t="s">
        <v>95</v>
      </c>
      <c r="D22" s="22"/>
      <c r="E22" s="23"/>
      <c r="F22" s="20"/>
      <c r="G22" s="24"/>
    </row>
    <row r="23" customFormat="1" ht="15" spans="1:8">
      <c r="A23" s="10">
        <v>1</v>
      </c>
      <c r="B23" s="10" t="s">
        <v>12</v>
      </c>
      <c r="C23" s="11" t="s">
        <v>133</v>
      </c>
      <c r="D23" s="12">
        <v>32995</v>
      </c>
      <c r="E23" s="13">
        <f>(D23*0.76)-4000</f>
        <v>21076.2</v>
      </c>
      <c r="F23" s="10" t="s">
        <v>14</v>
      </c>
      <c r="G23" s="14">
        <f>E23*A23</f>
        <v>21076.2</v>
      </c>
      <c r="H23" s="3"/>
    </row>
    <row r="24" customFormat="1" ht="15" spans="1:8">
      <c r="A24" s="15"/>
      <c r="B24" s="15"/>
      <c r="C24" s="16" t="s">
        <v>94</v>
      </c>
      <c r="D24" s="17"/>
      <c r="E24" s="18"/>
      <c r="F24" s="15"/>
      <c r="G24" s="19"/>
      <c r="H24" s="3"/>
    </row>
    <row r="25" customFormat="1" ht="15.75" spans="1:8">
      <c r="A25" s="20"/>
      <c r="B25" s="20"/>
      <c r="C25" s="21" t="s">
        <v>134</v>
      </c>
      <c r="D25" s="22"/>
      <c r="E25" s="23"/>
      <c r="F25" s="20"/>
      <c r="G25" s="24"/>
      <c r="H25" s="3"/>
    </row>
    <row r="26" customFormat="1" ht="15" spans="1:8">
      <c r="A26" s="10">
        <v>1</v>
      </c>
      <c r="B26" s="10" t="s">
        <v>12</v>
      </c>
      <c r="C26" s="11" t="s">
        <v>126</v>
      </c>
      <c r="D26" s="12">
        <v>41995</v>
      </c>
      <c r="E26" s="13">
        <f>(D26*0.76)-4000</f>
        <v>27916.2</v>
      </c>
      <c r="F26" s="10" t="s">
        <v>14</v>
      </c>
      <c r="G26" s="14">
        <f>E26*A26</f>
        <v>27916.2</v>
      </c>
      <c r="H26" s="3"/>
    </row>
    <row r="27" customFormat="1" ht="15" spans="1:8">
      <c r="A27" s="15"/>
      <c r="B27" s="15"/>
      <c r="C27" s="16" t="s">
        <v>94</v>
      </c>
      <c r="D27" s="17"/>
      <c r="E27" s="18"/>
      <c r="F27" s="15"/>
      <c r="G27" s="19"/>
      <c r="H27" s="3"/>
    </row>
    <row r="28" customFormat="1" ht="15.75" spans="1:8">
      <c r="A28" s="20"/>
      <c r="B28" s="20"/>
      <c r="C28" s="21" t="s">
        <v>127</v>
      </c>
      <c r="D28" s="22"/>
      <c r="E28" s="23"/>
      <c r="F28" s="20"/>
      <c r="G28" s="24"/>
      <c r="H28" s="3"/>
    </row>
    <row r="29" customFormat="1" ht="15" spans="1:8">
      <c r="A29" s="10">
        <v>1</v>
      </c>
      <c r="B29" s="10" t="s">
        <v>12</v>
      </c>
      <c r="C29" s="11" t="s">
        <v>60</v>
      </c>
      <c r="D29" s="12">
        <v>49995</v>
      </c>
      <c r="E29" s="13">
        <f>(D29*0.76)-4000</f>
        <v>33996.2</v>
      </c>
      <c r="F29" s="10" t="s">
        <v>14</v>
      </c>
      <c r="G29" s="14">
        <f>E29*A29</f>
        <v>33996.2</v>
      </c>
      <c r="H29" s="3"/>
    </row>
    <row r="30" customFormat="1" ht="15" spans="1:8">
      <c r="A30" s="15"/>
      <c r="B30" s="15"/>
      <c r="C30" s="16" t="s">
        <v>61</v>
      </c>
      <c r="D30" s="17"/>
      <c r="E30" s="18"/>
      <c r="F30" s="15"/>
      <c r="G30" s="19"/>
      <c r="H30" s="3"/>
    </row>
    <row r="31" customFormat="1" ht="15.75" spans="1:8">
      <c r="A31" s="20"/>
      <c r="B31" s="20"/>
      <c r="C31" s="21" t="s">
        <v>62</v>
      </c>
      <c r="D31" s="22"/>
      <c r="E31" s="23"/>
      <c r="F31" s="20"/>
      <c r="G31" s="24"/>
      <c r="H31" s="3"/>
    </row>
    <row r="32" s="2" customFormat="1" ht="15" spans="1:8">
      <c r="A32" s="43" t="s">
        <v>17</v>
      </c>
      <c r="B32" s="53"/>
      <c r="C32" s="53"/>
      <c r="D32" s="44"/>
      <c r="E32" s="45"/>
      <c r="F32" s="54" t="s">
        <v>14</v>
      </c>
      <c r="G32" s="47">
        <v>600</v>
      </c>
      <c r="H32" s="3"/>
    </row>
    <row r="33" ht="17.25" spans="1:7">
      <c r="A33" s="25" t="s">
        <v>18</v>
      </c>
      <c r="B33" s="73"/>
      <c r="C33" s="73"/>
      <c r="D33" s="26"/>
      <c r="E33" s="27"/>
      <c r="F33" s="28" t="s">
        <v>14</v>
      </c>
      <c r="G33" s="29">
        <f>SUM(G20:G32)</f>
        <v>102384.8</v>
      </c>
    </row>
    <row r="34" ht="16.5" spans="1:8">
      <c r="A34" s="34"/>
      <c r="B34" s="34"/>
      <c r="C34" s="34"/>
      <c r="D34" s="34"/>
      <c r="E34" s="34"/>
      <c r="F34" s="35"/>
      <c r="G34" s="36"/>
      <c r="H34" s="2"/>
    </row>
    <row r="35" spans="1:8">
      <c r="A35" s="3" t="s">
        <v>19</v>
      </c>
      <c r="H35" s="2"/>
    </row>
    <row r="36" spans="2:8">
      <c r="B36" s="3" t="s">
        <v>20</v>
      </c>
      <c r="H36" s="2"/>
    </row>
    <row r="37" spans="8:8">
      <c r="H37" s="2"/>
    </row>
    <row r="38" spans="1:8">
      <c r="A38" s="3" t="s">
        <v>21</v>
      </c>
      <c r="H38" s="2"/>
    </row>
    <row r="39" spans="2:8">
      <c r="B39" s="3" t="s">
        <v>22</v>
      </c>
      <c r="H39" s="2"/>
    </row>
    <row r="40" spans="2:8">
      <c r="B40" s="3" t="s">
        <v>23</v>
      </c>
      <c r="H40" s="2"/>
    </row>
    <row r="41" spans="2:8">
      <c r="B41" s="3" t="s">
        <v>24</v>
      </c>
      <c r="H41" s="2"/>
    </row>
    <row r="42" spans="8:8">
      <c r="H42" s="2"/>
    </row>
    <row r="43" spans="1:1">
      <c r="A43" s="3" t="s">
        <v>25</v>
      </c>
    </row>
    <row r="44" customFormat="1" ht="15" spans="1:8">
      <c r="A44" s="2"/>
      <c r="B44" s="3" t="s">
        <v>26</v>
      </c>
      <c r="H44" s="3"/>
    </row>
    <row r="46" spans="1:1">
      <c r="A46" s="3" t="s">
        <v>27</v>
      </c>
    </row>
    <row r="47" spans="2:2">
      <c r="B47" s="3" t="s">
        <v>28</v>
      </c>
    </row>
    <row r="49" spans="2:2">
      <c r="B49" s="3" t="s">
        <v>29</v>
      </c>
    </row>
    <row r="51" spans="2:2">
      <c r="B51" s="3" t="s">
        <v>30</v>
      </c>
    </row>
    <row r="57" spans="1:1">
      <c r="A57" s="3" t="s">
        <v>31</v>
      </c>
    </row>
    <row r="60" spans="1:1">
      <c r="A60" s="3" t="s">
        <v>32</v>
      </c>
    </row>
    <row r="61" spans="1:1">
      <c r="A61" s="3" t="s">
        <v>33</v>
      </c>
    </row>
    <row r="64" spans="1:4">
      <c r="A64" s="3" t="s">
        <v>63</v>
      </c>
      <c r="D64" s="3" t="s">
        <v>35</v>
      </c>
    </row>
    <row r="67" spans="1:4">
      <c r="A67" s="3" t="s">
        <v>36</v>
      </c>
      <c r="D67" s="3" t="s">
        <v>37</v>
      </c>
    </row>
    <row r="68" spans="1:4">
      <c r="A68" s="3" t="s">
        <v>38</v>
      </c>
      <c r="D68" s="3" t="s">
        <v>39</v>
      </c>
    </row>
    <row r="73" spans="1:5">
      <c r="A73" s="3" t="s">
        <v>146</v>
      </c>
      <c r="D73" s="3" t="s">
        <v>41</v>
      </c>
      <c r="E73" s="3" t="s">
        <v>42</v>
      </c>
    </row>
    <row r="74" spans="1:5">
      <c r="A74" s="3" t="s">
        <v>65</v>
      </c>
      <c r="E74" s="3" t="s">
        <v>44</v>
      </c>
    </row>
  </sheetData>
  <mergeCells count="27">
    <mergeCell ref="A4:B4"/>
    <mergeCell ref="A32:E32"/>
    <mergeCell ref="A33:E33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topLeftCell="A10" workbookViewId="0">
      <selection activeCell="C11" sqref="C11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6.5714285714286" style="3" customWidth="1"/>
    <col min="4" max="4" width="12.5714285714286" style="3" customWidth="1"/>
    <col min="5" max="5" width="14.8571428571429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45874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143</v>
      </c>
      <c r="B7" s="4"/>
    </row>
    <row r="8" spans="1:2">
      <c r="A8" s="4" t="s">
        <v>144</v>
      </c>
      <c r="B8" s="4"/>
    </row>
    <row r="9" spans="1:2">
      <c r="A9" s="4"/>
      <c r="B9" s="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3:3">
      <c r="C18" s="64" t="s">
        <v>147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98</v>
      </c>
      <c r="D20" s="12">
        <v>42595</v>
      </c>
      <c r="E20" s="13">
        <f>(D20*0.76)-7000</f>
        <v>25372.2</v>
      </c>
      <c r="F20" s="10" t="s">
        <v>14</v>
      </c>
      <c r="G20" s="14">
        <f>E20*A20</f>
        <v>25372.2</v>
      </c>
    </row>
    <row r="21" ht="13" customHeight="1" spans="1:7">
      <c r="A21" s="15"/>
      <c r="B21" s="15"/>
      <c r="C21" s="16" t="s">
        <v>85</v>
      </c>
      <c r="D21" s="17"/>
      <c r="E21" s="18"/>
      <c r="F21" s="15"/>
      <c r="G21" s="19"/>
    </row>
    <row r="22" ht="15" spans="1:7">
      <c r="A22" s="20"/>
      <c r="B22" s="20"/>
      <c r="C22" s="21" t="s">
        <v>99</v>
      </c>
      <c r="D22" s="22"/>
      <c r="E22" s="23"/>
      <c r="F22" s="20"/>
      <c r="G22" s="24"/>
    </row>
    <row r="23" customFormat="1" ht="15" spans="1:8">
      <c r="A23" s="87">
        <v>1</v>
      </c>
      <c r="B23" s="87" t="s">
        <v>12</v>
      </c>
      <c r="C23" s="88" t="s">
        <v>135</v>
      </c>
      <c r="D23" s="89">
        <v>46595</v>
      </c>
      <c r="E23" s="90">
        <f>(D23*0.76)-7000</f>
        <v>28412.2</v>
      </c>
      <c r="F23" s="87" t="s">
        <v>14</v>
      </c>
      <c r="G23" s="91">
        <f>E23*A23</f>
        <v>28412.2</v>
      </c>
      <c r="H23" s="3"/>
    </row>
    <row r="24" customFormat="1" ht="15" spans="1:8">
      <c r="A24" s="92"/>
      <c r="B24" s="92"/>
      <c r="C24" s="93" t="s">
        <v>85</v>
      </c>
      <c r="D24" s="94"/>
      <c r="E24" s="95"/>
      <c r="F24" s="92"/>
      <c r="G24" s="96"/>
      <c r="H24" s="3"/>
    </row>
    <row r="25" customFormat="1" ht="15.75" spans="1:8">
      <c r="A25" s="97"/>
      <c r="B25" s="97"/>
      <c r="C25" s="98" t="s">
        <v>136</v>
      </c>
      <c r="D25" s="99"/>
      <c r="E25" s="100"/>
      <c r="F25" s="97"/>
      <c r="G25" s="101"/>
      <c r="H25" s="3"/>
    </row>
    <row r="26" customFormat="1" ht="15" spans="1:8">
      <c r="A26" s="10">
        <v>1</v>
      </c>
      <c r="B26" s="10" t="s">
        <v>12</v>
      </c>
      <c r="C26" s="11" t="s">
        <v>107</v>
      </c>
      <c r="D26" s="12">
        <v>59595</v>
      </c>
      <c r="E26" s="13">
        <f>(D26*0.76)-7000</f>
        <v>38292.2</v>
      </c>
      <c r="F26" s="10" t="s">
        <v>14</v>
      </c>
      <c r="G26" s="14">
        <f>E26*A26</f>
        <v>38292.2</v>
      </c>
      <c r="H26" s="3"/>
    </row>
    <row r="27" customFormat="1" ht="15" spans="1:8">
      <c r="A27" s="15"/>
      <c r="B27" s="15"/>
      <c r="C27" s="16" t="s">
        <v>85</v>
      </c>
      <c r="D27" s="17"/>
      <c r="E27" s="18"/>
      <c r="F27" s="15"/>
      <c r="G27" s="19"/>
      <c r="H27" s="3"/>
    </row>
    <row r="28" customFormat="1" ht="15.75" spans="1:8">
      <c r="A28" s="20"/>
      <c r="B28" s="20"/>
      <c r="C28" s="21" t="s">
        <v>108</v>
      </c>
      <c r="D28" s="22"/>
      <c r="E28" s="23"/>
      <c r="F28" s="20"/>
      <c r="G28" s="24"/>
      <c r="H28" s="3"/>
    </row>
    <row r="29" customFormat="1" ht="15" spans="1:8">
      <c r="A29" s="10">
        <v>1</v>
      </c>
      <c r="B29" s="10" t="s">
        <v>12</v>
      </c>
      <c r="C29" s="11" t="s">
        <v>84</v>
      </c>
      <c r="D29" s="12">
        <v>68995</v>
      </c>
      <c r="E29" s="13">
        <f>(D29*0.76)-7000</f>
        <v>45436.2</v>
      </c>
      <c r="F29" s="10" t="s">
        <v>14</v>
      </c>
      <c r="G29" s="14">
        <f>E29*A29</f>
        <v>45436.2</v>
      </c>
      <c r="H29" s="3"/>
    </row>
    <row r="30" customFormat="1" ht="15" spans="1:8">
      <c r="A30" s="15"/>
      <c r="B30" s="15"/>
      <c r="C30" s="16" t="s">
        <v>85</v>
      </c>
      <c r="D30" s="17"/>
      <c r="E30" s="18"/>
      <c r="F30" s="15"/>
      <c r="G30" s="19"/>
      <c r="H30" s="3"/>
    </row>
    <row r="31" customFormat="1" ht="15.75" spans="1:8">
      <c r="A31" s="20"/>
      <c r="B31" s="20"/>
      <c r="C31" s="21" t="s">
        <v>86</v>
      </c>
      <c r="D31" s="22"/>
      <c r="E31" s="23"/>
      <c r="F31" s="20"/>
      <c r="G31" s="24"/>
      <c r="H31" s="3"/>
    </row>
    <row r="32" customFormat="1" ht="15" spans="1:8">
      <c r="A32" s="10">
        <v>1</v>
      </c>
      <c r="B32" s="10" t="s">
        <v>12</v>
      </c>
      <c r="C32" s="11" t="s">
        <v>148</v>
      </c>
      <c r="D32" s="12">
        <v>76595</v>
      </c>
      <c r="E32" s="13">
        <f>(D32*0.76)-7000</f>
        <v>51212.2</v>
      </c>
      <c r="F32" s="10" t="s">
        <v>14</v>
      </c>
      <c r="G32" s="14">
        <f>E32*A32</f>
        <v>51212.2</v>
      </c>
      <c r="H32" s="3"/>
    </row>
    <row r="33" customFormat="1" ht="15" spans="1:8">
      <c r="A33" s="15"/>
      <c r="B33" s="15"/>
      <c r="C33" s="16" t="s">
        <v>85</v>
      </c>
      <c r="D33" s="17"/>
      <c r="E33" s="18"/>
      <c r="F33" s="15"/>
      <c r="G33" s="19"/>
      <c r="H33" s="3"/>
    </row>
    <row r="34" customFormat="1" ht="15.75" spans="1:8">
      <c r="A34" s="20"/>
      <c r="B34" s="20"/>
      <c r="C34" s="21" t="s">
        <v>149</v>
      </c>
      <c r="D34" s="22"/>
      <c r="E34" s="23"/>
      <c r="F34" s="20"/>
      <c r="G34" s="24"/>
      <c r="H34" s="3"/>
    </row>
    <row r="35" s="2" customFormat="1" ht="15" spans="1:8">
      <c r="A35" s="43" t="s">
        <v>17</v>
      </c>
      <c r="B35" s="53"/>
      <c r="C35" s="53"/>
      <c r="D35" s="44"/>
      <c r="E35" s="45"/>
      <c r="F35" s="54" t="s">
        <v>14</v>
      </c>
      <c r="G35" s="47">
        <v>600</v>
      </c>
      <c r="H35" s="3"/>
    </row>
    <row r="36" ht="17.25" spans="1:7">
      <c r="A36" s="25" t="s">
        <v>18</v>
      </c>
      <c r="B36" s="73"/>
      <c r="C36" s="73"/>
      <c r="D36" s="26"/>
      <c r="E36" s="27"/>
      <c r="F36" s="28" t="s">
        <v>14</v>
      </c>
      <c r="G36" s="29">
        <f>SUM(G20:G35)</f>
        <v>189325</v>
      </c>
    </row>
    <row r="37" ht="16.5" spans="1:8">
      <c r="A37" s="34"/>
      <c r="B37" s="34"/>
      <c r="C37" s="34"/>
      <c r="D37" s="34"/>
      <c r="E37" s="34"/>
      <c r="F37" s="35"/>
      <c r="G37" s="36"/>
      <c r="H37" s="2"/>
    </row>
    <row r="38" spans="1:8">
      <c r="A38" s="3" t="s">
        <v>19</v>
      </c>
      <c r="H38" s="2"/>
    </row>
    <row r="39" spans="2:8">
      <c r="B39" s="3" t="s">
        <v>20</v>
      </c>
      <c r="H39" s="2"/>
    </row>
    <row r="40" spans="8:8">
      <c r="H40" s="2"/>
    </row>
    <row r="41" spans="1:8">
      <c r="A41" s="3" t="s">
        <v>21</v>
      </c>
      <c r="H41" s="2"/>
    </row>
    <row r="42" spans="2:8">
      <c r="B42" s="3" t="s">
        <v>22</v>
      </c>
      <c r="H42" s="2"/>
    </row>
    <row r="43" spans="2:8">
      <c r="B43" s="3" t="s">
        <v>23</v>
      </c>
      <c r="H43" s="2"/>
    </row>
    <row r="44" spans="2:8">
      <c r="B44" s="3" t="s">
        <v>24</v>
      </c>
      <c r="H44" s="2"/>
    </row>
    <row r="45" spans="8:8">
      <c r="H45" s="2"/>
    </row>
    <row r="46" spans="1:1">
      <c r="A46" s="3" t="s">
        <v>25</v>
      </c>
    </row>
    <row r="47" customFormat="1" ht="15" spans="1:8">
      <c r="A47" s="2"/>
      <c r="B47" s="3" t="s">
        <v>26</v>
      </c>
      <c r="H47" s="3"/>
    </row>
    <row r="49" spans="1:1">
      <c r="A49" s="3" t="s">
        <v>27</v>
      </c>
    </row>
    <row r="50" spans="2:2">
      <c r="B50" s="3" t="s">
        <v>28</v>
      </c>
    </row>
    <row r="52" spans="2:2">
      <c r="B52" s="3" t="s">
        <v>29</v>
      </c>
    </row>
    <row r="54" spans="2:2">
      <c r="B54" s="3" t="s">
        <v>30</v>
      </c>
    </row>
    <row r="59" spans="1:1">
      <c r="A59" s="3" t="s">
        <v>31</v>
      </c>
    </row>
    <row r="62" spans="1:1">
      <c r="A62" s="3" t="s">
        <v>32</v>
      </c>
    </row>
    <row r="63" spans="1:1">
      <c r="A63" s="3" t="s">
        <v>33</v>
      </c>
    </row>
    <row r="66" spans="1:4">
      <c r="A66" s="3" t="s">
        <v>63</v>
      </c>
      <c r="D66" s="3" t="s">
        <v>35</v>
      </c>
    </row>
    <row r="69" spans="1:4">
      <c r="A69" s="3" t="s">
        <v>36</v>
      </c>
      <c r="D69" s="3" t="s">
        <v>37</v>
      </c>
    </row>
    <row r="70" spans="1:4">
      <c r="A70" s="3" t="s">
        <v>38</v>
      </c>
      <c r="D70" s="3" t="s">
        <v>39</v>
      </c>
    </row>
    <row r="75" spans="1:5">
      <c r="A75" s="3" t="s">
        <v>150</v>
      </c>
      <c r="D75" s="3" t="s">
        <v>41</v>
      </c>
      <c r="E75" s="3" t="s">
        <v>42</v>
      </c>
    </row>
    <row r="76" spans="1:5">
      <c r="A76" s="3" t="s">
        <v>151</v>
      </c>
      <c r="E76" s="3" t="s">
        <v>44</v>
      </c>
    </row>
  </sheetData>
  <mergeCells count="33">
    <mergeCell ref="A4:B4"/>
    <mergeCell ref="A35:E35"/>
    <mergeCell ref="A36:E36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topLeftCell="A19" workbookViewId="0">
      <selection activeCell="B22" sqref="B22:B24"/>
    </sheetView>
  </sheetViews>
  <sheetFormatPr defaultColWidth="9.1047619047619" defaultRowHeight="14.25" outlineLevelCol="7"/>
  <cols>
    <col min="1" max="1" width="6.55238095238095" style="3" customWidth="1"/>
    <col min="2" max="2" width="11.4380952380952" style="3" customWidth="1"/>
    <col min="3" max="3" width="52" style="3" customWidth="1"/>
    <col min="4" max="4" width="12.552380952381" style="3" customWidth="1"/>
    <col min="5" max="5" width="14.8571428571429" style="3" customWidth="1"/>
    <col min="6" max="6" width="5.66666666666667" style="3" customWidth="1"/>
    <col min="7" max="7" width="17.8571428571429" style="3" customWidth="1"/>
    <col min="8" max="16384" width="9.1047619047619" style="3"/>
  </cols>
  <sheetData>
    <row r="4" spans="1:2">
      <c r="A4" s="4">
        <v>45874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152</v>
      </c>
    </row>
    <row r="8" spans="1:1">
      <c r="A8" s="74" t="s">
        <v>153</v>
      </c>
    </row>
    <row r="9" spans="1:1">
      <c r="A9" s="7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6" spans="1:1">
      <c r="A16" s="3" t="s">
        <v>92</v>
      </c>
    </row>
    <row r="17" ht="15" spans="2:2">
      <c r="B17" s="37"/>
    </row>
    <row r="18" ht="26.25" spans="1:7">
      <c r="A18" s="6" t="s">
        <v>6</v>
      </c>
      <c r="B18" s="6" t="s">
        <v>7</v>
      </c>
      <c r="C18" s="6" t="s">
        <v>8</v>
      </c>
      <c r="D18" s="6" t="s">
        <v>9</v>
      </c>
      <c r="E18" s="7" t="s">
        <v>10</v>
      </c>
      <c r="F18" s="8"/>
      <c r="G18" s="9" t="s">
        <v>11</v>
      </c>
    </row>
    <row r="19" spans="1:7">
      <c r="A19" s="10">
        <v>1</v>
      </c>
      <c r="B19" s="10" t="s">
        <v>12</v>
      </c>
      <c r="C19" s="11" t="s">
        <v>60</v>
      </c>
      <c r="D19" s="12">
        <v>49995</v>
      </c>
      <c r="E19" s="13">
        <f>(D19*0.76)-4000</f>
        <v>33996.2</v>
      </c>
      <c r="F19" s="10" t="s">
        <v>14</v>
      </c>
      <c r="G19" s="14">
        <f>E19*A19</f>
        <v>33996.2</v>
      </c>
    </row>
    <row r="20" spans="1:8">
      <c r="A20" s="15"/>
      <c r="B20" s="15"/>
      <c r="C20" s="16" t="s">
        <v>61</v>
      </c>
      <c r="D20" s="17"/>
      <c r="E20" s="18"/>
      <c r="F20" s="15"/>
      <c r="G20" s="19"/>
      <c r="H20" s="37" t="s">
        <v>154</v>
      </c>
    </row>
    <row r="21" ht="15" spans="1:7">
      <c r="A21" s="20"/>
      <c r="B21" s="20"/>
      <c r="C21" s="21" t="s">
        <v>62</v>
      </c>
      <c r="D21" s="22"/>
      <c r="E21" s="23"/>
      <c r="F21" s="20"/>
      <c r="G21" s="24"/>
    </row>
    <row r="22" spans="1:7">
      <c r="A22" s="10">
        <v>1</v>
      </c>
      <c r="B22" s="10" t="s">
        <v>12</v>
      </c>
      <c r="C22" s="11" t="s">
        <v>126</v>
      </c>
      <c r="D22" s="12">
        <v>41995</v>
      </c>
      <c r="E22" s="13">
        <f>(D22*0.76)-4000</f>
        <v>27916.2</v>
      </c>
      <c r="F22" s="10" t="s">
        <v>14</v>
      </c>
      <c r="G22" s="14">
        <f>E22*A22</f>
        <v>27916.2</v>
      </c>
    </row>
    <row r="23" spans="1:8">
      <c r="A23" s="15"/>
      <c r="B23" s="15"/>
      <c r="C23" s="16" t="s">
        <v>94</v>
      </c>
      <c r="D23" s="17"/>
      <c r="E23" s="18"/>
      <c r="F23" s="15"/>
      <c r="G23" s="19"/>
      <c r="H23" s="37" t="s">
        <v>155</v>
      </c>
    </row>
    <row r="24" ht="15" spans="1:7">
      <c r="A24" s="20"/>
      <c r="B24" s="20"/>
      <c r="C24" s="21" t="s">
        <v>127</v>
      </c>
      <c r="D24" s="22"/>
      <c r="E24" s="23"/>
      <c r="F24" s="20"/>
      <c r="G24" s="24"/>
    </row>
    <row r="25" spans="1:7">
      <c r="A25" s="10">
        <v>1</v>
      </c>
      <c r="B25" s="75" t="s">
        <v>12</v>
      </c>
      <c r="C25" s="76" t="s">
        <v>156</v>
      </c>
      <c r="D25" s="77">
        <v>32995</v>
      </c>
      <c r="E25" s="13">
        <f>(D25*0.76)-1300</f>
        <v>23776.2</v>
      </c>
      <c r="F25" s="10" t="s">
        <v>14</v>
      </c>
      <c r="G25" s="78">
        <f>E25*A25</f>
        <v>23776.2</v>
      </c>
    </row>
    <row r="26" spans="1:7">
      <c r="A26" s="15"/>
      <c r="B26" s="79"/>
      <c r="C26" s="80" t="s">
        <v>157</v>
      </c>
      <c r="D26" s="81"/>
      <c r="E26" s="18"/>
      <c r="F26" s="15"/>
      <c r="G26" s="82"/>
    </row>
    <row r="27" spans="1:8">
      <c r="A27" s="15"/>
      <c r="B27" s="79"/>
      <c r="C27" s="80" t="s">
        <v>158</v>
      </c>
      <c r="D27" s="81"/>
      <c r="E27" s="18"/>
      <c r="F27" s="15"/>
      <c r="G27" s="82"/>
      <c r="H27" s="37" t="s">
        <v>159</v>
      </c>
    </row>
    <row r="28" ht="15" spans="1:7">
      <c r="A28" s="20"/>
      <c r="B28" s="83"/>
      <c r="C28" s="84" t="s">
        <v>160</v>
      </c>
      <c r="D28" s="85"/>
      <c r="E28" s="23"/>
      <c r="F28" s="20"/>
      <c r="G28" s="86"/>
    </row>
    <row r="29" spans="1:7">
      <c r="A29" s="10">
        <v>1</v>
      </c>
      <c r="B29" s="10" t="s">
        <v>12</v>
      </c>
      <c r="C29" s="76" t="s">
        <v>161</v>
      </c>
      <c r="D29" s="12">
        <v>43595</v>
      </c>
      <c r="E29" s="13">
        <f>(D29*0.76)-1800</f>
        <v>31332.2</v>
      </c>
      <c r="F29" s="10" t="s">
        <v>14</v>
      </c>
      <c r="G29" s="14">
        <f>E29*A29</f>
        <v>31332.2</v>
      </c>
    </row>
    <row r="30" spans="1:7">
      <c r="A30" s="15"/>
      <c r="B30" s="15"/>
      <c r="C30" s="80" t="s">
        <v>157</v>
      </c>
      <c r="D30" s="17"/>
      <c r="E30" s="18"/>
      <c r="F30" s="15"/>
      <c r="G30" s="19"/>
    </row>
    <row r="31" spans="1:8">
      <c r="A31" s="15"/>
      <c r="B31" s="15"/>
      <c r="C31" s="80" t="s">
        <v>162</v>
      </c>
      <c r="D31" s="17"/>
      <c r="E31" s="18"/>
      <c r="F31" s="15"/>
      <c r="G31" s="19"/>
      <c r="H31" s="37" t="s">
        <v>163</v>
      </c>
    </row>
    <row r="32" ht="15" spans="1:8">
      <c r="A32" s="20"/>
      <c r="B32" s="20"/>
      <c r="C32" s="84" t="s">
        <v>164</v>
      </c>
      <c r="D32" s="22"/>
      <c r="E32" s="23"/>
      <c r="F32" s="20"/>
      <c r="G32" s="24"/>
      <c r="H32" s="37"/>
    </row>
    <row r="33" s="1" customFormat="1" ht="17.25" spans="1:7">
      <c r="A33" s="65" t="s">
        <v>18</v>
      </c>
      <c r="B33" s="66"/>
      <c r="C33" s="66"/>
      <c r="D33" s="67"/>
      <c r="E33" s="68"/>
      <c r="F33" s="69" t="s">
        <v>14</v>
      </c>
      <c r="G33" s="70">
        <f>SUM(G19:G32)</f>
        <v>117020.8</v>
      </c>
    </row>
    <row r="34" s="3" customFormat="1" ht="15" spans="1:7">
      <c r="A34" s="48" t="s">
        <v>96</v>
      </c>
      <c r="B34" s="49"/>
      <c r="C34" s="50"/>
      <c r="D34" s="51"/>
      <c r="E34" s="22"/>
      <c r="F34" s="20" t="s">
        <v>14</v>
      </c>
      <c r="G34" s="52">
        <v>28710</v>
      </c>
    </row>
    <row r="35" customFormat="1" ht="15.75" spans="1:8">
      <c r="A35" s="43" t="s">
        <v>17</v>
      </c>
      <c r="B35" s="53"/>
      <c r="C35" s="53"/>
      <c r="D35" s="44"/>
      <c r="E35" s="45"/>
      <c r="F35" s="54" t="s">
        <v>14</v>
      </c>
      <c r="G35" s="47">
        <v>600</v>
      </c>
      <c r="H35" s="2"/>
    </row>
    <row r="36" s="3" customFormat="1" ht="17.25" spans="1:7">
      <c r="A36" s="65" t="s">
        <v>97</v>
      </c>
      <c r="B36" s="66"/>
      <c r="C36" s="66"/>
      <c r="D36" s="67"/>
      <c r="E36" s="68"/>
      <c r="F36" s="71" t="s">
        <v>14</v>
      </c>
      <c r="G36" s="29">
        <f>SUM(G33:G35)</f>
        <v>146330.8</v>
      </c>
    </row>
    <row r="37" ht="16.5" spans="1:7">
      <c r="A37" s="34"/>
      <c r="B37" s="34"/>
      <c r="C37" s="34"/>
      <c r="D37" s="34"/>
      <c r="E37" s="34"/>
      <c r="F37" s="72"/>
      <c r="G37" s="36"/>
    </row>
    <row r="38" spans="1:1">
      <c r="A38" s="3" t="s">
        <v>19</v>
      </c>
    </row>
    <row r="39" spans="2:2">
      <c r="B39" s="3" t="s">
        <v>20</v>
      </c>
    </row>
    <row r="41" spans="1:1">
      <c r="A41" s="3" t="s">
        <v>25</v>
      </c>
    </row>
    <row r="42" spans="2:2">
      <c r="B42" s="3" t="s">
        <v>26</v>
      </c>
    </row>
    <row r="43" spans="2:2">
      <c r="B43" s="3" t="s">
        <v>75</v>
      </c>
    </row>
    <row r="45" spans="1:1">
      <c r="A45" s="3" t="s">
        <v>27</v>
      </c>
    </row>
    <row r="46" spans="2:2">
      <c r="B46" s="3" t="s">
        <v>28</v>
      </c>
    </row>
    <row r="47" spans="2:2">
      <c r="B47" s="37" t="s">
        <v>100</v>
      </c>
    </row>
    <row r="48" spans="2:2">
      <c r="B48" s="63" t="s">
        <v>101</v>
      </c>
    </row>
    <row r="50" spans="2:2">
      <c r="B50" s="3" t="s">
        <v>29</v>
      </c>
    </row>
    <row r="51" spans="2:2">
      <c r="B51" s="3" t="s">
        <v>30</v>
      </c>
    </row>
    <row r="53" spans="2:3">
      <c r="B53" s="37"/>
      <c r="C53" s="39" t="s">
        <v>165</v>
      </c>
    </row>
    <row r="54" spans="2:2">
      <c r="B54" s="37"/>
    </row>
    <row r="55" spans="2:2">
      <c r="B55" s="37"/>
    </row>
    <row r="56" spans="2:2">
      <c r="B56" s="37"/>
    </row>
    <row r="59" spans="1:1">
      <c r="A59" s="3" t="s">
        <v>31</v>
      </c>
    </row>
    <row r="62" spans="1:1">
      <c r="A62" s="3" t="s">
        <v>32</v>
      </c>
    </row>
    <row r="63" spans="1:1">
      <c r="A63" s="3" t="s">
        <v>33</v>
      </c>
    </row>
    <row r="66" spans="1:4">
      <c r="A66" s="3" t="s">
        <v>34</v>
      </c>
      <c r="D66" s="3" t="s">
        <v>35</v>
      </c>
    </row>
    <row r="69" spans="1:4">
      <c r="A69" s="3" t="s">
        <v>36</v>
      </c>
      <c r="D69" s="3" t="s">
        <v>37</v>
      </c>
    </row>
    <row r="70" spans="1:4">
      <c r="A70" s="3" t="s">
        <v>38</v>
      </c>
      <c r="D70" s="3" t="s">
        <v>39</v>
      </c>
    </row>
    <row r="74" spans="1:5">
      <c r="A74" s="3" t="s">
        <v>166</v>
      </c>
      <c r="D74" s="3" t="s">
        <v>41</v>
      </c>
      <c r="E74" s="3" t="s">
        <v>42</v>
      </c>
    </row>
    <row r="75" spans="1:5">
      <c r="A75" s="3" t="s">
        <v>167</v>
      </c>
      <c r="E75" s="3" t="s">
        <v>44</v>
      </c>
    </row>
  </sheetData>
  <mergeCells count="28">
    <mergeCell ref="A4:B4"/>
    <mergeCell ref="A33:E33"/>
    <mergeCell ref="A35:E35"/>
    <mergeCell ref="A36:E36"/>
    <mergeCell ref="A19:A21"/>
    <mergeCell ref="A22:A24"/>
    <mergeCell ref="A25:A28"/>
    <mergeCell ref="A29:A32"/>
    <mergeCell ref="B19:B21"/>
    <mergeCell ref="B22:B24"/>
    <mergeCell ref="B25:B28"/>
    <mergeCell ref="B29:B32"/>
    <mergeCell ref="D19:D21"/>
    <mergeCell ref="D22:D24"/>
    <mergeCell ref="D25:D28"/>
    <mergeCell ref="D29:D32"/>
    <mergeCell ref="E19:E21"/>
    <mergeCell ref="E22:E24"/>
    <mergeCell ref="E25:E28"/>
    <mergeCell ref="E29:E32"/>
    <mergeCell ref="F19:F21"/>
    <mergeCell ref="F22:F24"/>
    <mergeCell ref="F25:F28"/>
    <mergeCell ref="F29:F32"/>
    <mergeCell ref="G19:G21"/>
    <mergeCell ref="G22:G24"/>
    <mergeCell ref="G25:G28"/>
    <mergeCell ref="G29:G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31" workbookViewId="0">
      <selection activeCell="A45" sqref="$A45:$XFD46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45873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130</v>
      </c>
    </row>
    <row r="8" spans="1:1">
      <c r="A8" s="3" t="s">
        <v>131</v>
      </c>
    </row>
    <row r="9" spans="1:1">
      <c r="A9" s="3" t="s">
        <v>132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133</v>
      </c>
      <c r="D21" s="12">
        <v>32995</v>
      </c>
      <c r="E21" s="13">
        <f>(D21*0.76)-4000</f>
        <v>21076.2</v>
      </c>
      <c r="F21" s="10" t="s">
        <v>14</v>
      </c>
      <c r="G21" s="14">
        <f>E21*A21</f>
        <v>21076.2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134</v>
      </c>
      <c r="D23" s="22"/>
      <c r="E23" s="23"/>
      <c r="F23" s="20"/>
      <c r="G23" s="24"/>
    </row>
    <row r="24" s="1" customFormat="1" ht="17.25" spans="1:7">
      <c r="A24" s="65" t="s">
        <v>18</v>
      </c>
      <c r="B24" s="66"/>
      <c r="C24" s="66"/>
      <c r="D24" s="67"/>
      <c r="E24" s="68"/>
      <c r="F24" s="69" t="s">
        <v>14</v>
      </c>
      <c r="G24" s="70">
        <f>SUM(G21)</f>
        <v>21076.2</v>
      </c>
    </row>
    <row r="25" s="3" customFormat="1" ht="15" spans="1:7">
      <c r="A25" s="48" t="s">
        <v>96</v>
      </c>
      <c r="B25" s="49"/>
      <c r="C25" s="50"/>
      <c r="D25" s="51"/>
      <c r="E25" s="22"/>
      <c r="F25" s="20" t="s">
        <v>14</v>
      </c>
      <c r="G25" s="52">
        <v>10070</v>
      </c>
    </row>
    <row r="26" customFormat="1" ht="15.75" spans="1:8">
      <c r="A26" s="43" t="s">
        <v>17</v>
      </c>
      <c r="B26" s="53"/>
      <c r="C26" s="53"/>
      <c r="D26" s="44"/>
      <c r="E26" s="45"/>
      <c r="F26" s="54" t="s">
        <v>14</v>
      </c>
      <c r="G26" s="47">
        <v>600</v>
      </c>
      <c r="H26" s="2"/>
    </row>
    <row r="27" s="3" customFormat="1" ht="17.25" spans="1:7">
      <c r="A27" s="65" t="s">
        <v>97</v>
      </c>
      <c r="B27" s="66"/>
      <c r="C27" s="66"/>
      <c r="D27" s="67"/>
      <c r="E27" s="68"/>
      <c r="F27" s="71" t="s">
        <v>14</v>
      </c>
      <c r="G27" s="29">
        <f>SUM(G24:G26)</f>
        <v>31746.2</v>
      </c>
    </row>
    <row r="28" ht="16.5" spans="1:7">
      <c r="A28" s="34"/>
      <c r="B28" s="34"/>
      <c r="C28" s="34"/>
      <c r="D28" s="34"/>
      <c r="E28" s="34"/>
      <c r="F28" s="35"/>
      <c r="G28" s="36"/>
    </row>
    <row r="29" ht="15" spans="3:3">
      <c r="C29" s="64" t="s">
        <v>83</v>
      </c>
    </row>
    <row r="30" ht="25.5" customHeight="1" spans="1:7">
      <c r="A30" s="6" t="s">
        <v>6</v>
      </c>
      <c r="B30" s="6" t="s">
        <v>7</v>
      </c>
      <c r="C30" s="6" t="s">
        <v>8</v>
      </c>
      <c r="D30" s="6" t="s">
        <v>9</v>
      </c>
      <c r="E30" s="7" t="s">
        <v>10</v>
      </c>
      <c r="F30" s="8"/>
      <c r="G30" s="9" t="s">
        <v>11</v>
      </c>
    </row>
    <row r="31" spans="1:7">
      <c r="A31" s="87">
        <v>1</v>
      </c>
      <c r="B31" s="87" t="s">
        <v>12</v>
      </c>
      <c r="C31" s="88" t="s">
        <v>135</v>
      </c>
      <c r="D31" s="89">
        <v>46595</v>
      </c>
      <c r="E31" s="90">
        <f>(D31*0.76)-7000</f>
        <v>28412.2</v>
      </c>
      <c r="F31" s="87" t="s">
        <v>14</v>
      </c>
      <c r="G31" s="91">
        <f>E31*A31</f>
        <v>28412.2</v>
      </c>
    </row>
    <row r="32" spans="1:7">
      <c r="A32" s="92"/>
      <c r="B32" s="92"/>
      <c r="C32" s="93" t="s">
        <v>85</v>
      </c>
      <c r="D32" s="94"/>
      <c r="E32" s="95"/>
      <c r="F32" s="92"/>
      <c r="G32" s="96"/>
    </row>
    <row r="33" ht="15" spans="1:7">
      <c r="A33" s="97"/>
      <c r="B33" s="97"/>
      <c r="C33" s="98" t="s">
        <v>136</v>
      </c>
      <c r="D33" s="99"/>
      <c r="E33" s="100"/>
      <c r="F33" s="97"/>
      <c r="G33" s="101"/>
    </row>
    <row r="34" s="1" customFormat="1" ht="17.25" spans="1:7">
      <c r="A34" s="65" t="s">
        <v>18</v>
      </c>
      <c r="B34" s="66"/>
      <c r="C34" s="66"/>
      <c r="D34" s="67"/>
      <c r="E34" s="68"/>
      <c r="F34" s="69" t="s">
        <v>14</v>
      </c>
      <c r="G34" s="70">
        <f>SUM(G31)</f>
        <v>28412.2</v>
      </c>
    </row>
    <row r="35" s="3" customFormat="1" ht="15" spans="1:7">
      <c r="A35" s="48" t="s">
        <v>96</v>
      </c>
      <c r="B35" s="49"/>
      <c r="C35" s="50"/>
      <c r="D35" s="51"/>
      <c r="E35" s="22"/>
      <c r="F35" s="20" t="s">
        <v>14</v>
      </c>
      <c r="G35" s="52">
        <v>10070</v>
      </c>
    </row>
    <row r="36" customFormat="1" ht="15.75" spans="1:8">
      <c r="A36" s="43" t="s">
        <v>17</v>
      </c>
      <c r="B36" s="53"/>
      <c r="C36" s="53"/>
      <c r="D36" s="44"/>
      <c r="E36" s="45"/>
      <c r="F36" s="54" t="s">
        <v>14</v>
      </c>
      <c r="G36" s="47">
        <v>600</v>
      </c>
      <c r="H36" s="2"/>
    </row>
    <row r="37" s="3" customFormat="1" ht="17.25" spans="1:7">
      <c r="A37" s="65" t="s">
        <v>97</v>
      </c>
      <c r="B37" s="66"/>
      <c r="C37" s="66"/>
      <c r="D37" s="67"/>
      <c r="E37" s="68"/>
      <c r="F37" s="71" t="s">
        <v>14</v>
      </c>
      <c r="G37" s="29">
        <f>SUM(G34:G36)</f>
        <v>39082.2</v>
      </c>
    </row>
    <row r="38" ht="16.5" spans="1:7">
      <c r="A38" s="34"/>
      <c r="B38" s="34"/>
      <c r="C38" s="34"/>
      <c r="D38" s="34"/>
      <c r="E38" s="34"/>
      <c r="F38" s="35"/>
      <c r="G38" s="36"/>
    </row>
    <row r="39" spans="1:1">
      <c r="A39" s="3" t="s">
        <v>19</v>
      </c>
    </row>
    <row r="40" spans="2:2">
      <c r="B40" s="3" t="s">
        <v>20</v>
      </c>
    </row>
    <row r="42" spans="1:1">
      <c r="A42" s="3" t="s">
        <v>25</v>
      </c>
    </row>
    <row r="43" customFormat="1" ht="15" spans="1:2">
      <c r="A43" s="3"/>
      <c r="B43" s="3" t="s">
        <v>26</v>
      </c>
    </row>
    <row r="44" s="2" customFormat="1" spans="2:2">
      <c r="B44" s="3"/>
    </row>
    <row r="45" spans="1:1">
      <c r="A45" s="3" t="s">
        <v>27</v>
      </c>
    </row>
    <row r="46" spans="2:2">
      <c r="B46" s="3" t="s">
        <v>28</v>
      </c>
    </row>
    <row r="47" customFormat="1" ht="15" spans="2:2">
      <c r="B47" s="37" t="s">
        <v>100</v>
      </c>
    </row>
    <row r="48" customFormat="1" ht="15" spans="2:2">
      <c r="B48" s="63" t="s">
        <v>101</v>
      </c>
    </row>
    <row r="49" s="2" customFormat="1" spans="2:2">
      <c r="B49" s="37"/>
    </row>
    <row r="50" spans="2:2">
      <c r="B50" s="3" t="s">
        <v>29</v>
      </c>
    </row>
    <row r="52" spans="2:2">
      <c r="B52" s="3" t="s">
        <v>30</v>
      </c>
    </row>
    <row r="53" spans="2:2">
      <c r="B53" s="39"/>
    </row>
    <row r="54" spans="2:2">
      <c r="B54" s="39"/>
    </row>
    <row r="57" spans="1:1">
      <c r="A57" s="3" t="s">
        <v>31</v>
      </c>
    </row>
    <row r="60" spans="1:1">
      <c r="A60" s="3" t="s">
        <v>32</v>
      </c>
    </row>
    <row r="61" spans="1:1">
      <c r="A61" s="3" t="s">
        <v>33</v>
      </c>
    </row>
    <row r="64" spans="1:4">
      <c r="A64" s="3" t="s">
        <v>77</v>
      </c>
      <c r="D64" s="3" t="s">
        <v>35</v>
      </c>
    </row>
    <row r="67" spans="1:4">
      <c r="A67" s="3" t="s">
        <v>36</v>
      </c>
      <c r="D67" s="3" t="s">
        <v>37</v>
      </c>
    </row>
    <row r="68" spans="1:4">
      <c r="A68" s="3" t="s">
        <v>38</v>
      </c>
      <c r="D68" s="3" t="s">
        <v>39</v>
      </c>
    </row>
    <row r="72" spans="1:5">
      <c r="A72" s="3" t="s">
        <v>168</v>
      </c>
      <c r="D72" s="3" t="s">
        <v>41</v>
      </c>
      <c r="E72" s="3" t="s">
        <v>42</v>
      </c>
    </row>
    <row r="73" spans="1:5">
      <c r="A73" s="3" t="s">
        <v>88</v>
      </c>
      <c r="E73" s="3" t="s">
        <v>44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44" workbookViewId="0">
      <selection activeCell="A67" sqref="A67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5.1428571428571" style="3" customWidth="1"/>
    <col min="6" max="6" width="5.71428571428571" style="3" customWidth="1"/>
    <col min="7" max="7" width="17.4285714285714" style="3" customWidth="1"/>
    <col min="8" max="16384" width="9.14285714285714" style="3"/>
  </cols>
  <sheetData>
    <row r="4" spans="1:2">
      <c r="A4" s="4">
        <v>45874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169</v>
      </c>
    </row>
    <row r="8" spans="1:1">
      <c r="A8" s="3" t="s">
        <v>170</v>
      </c>
    </row>
    <row r="9" spans="1:1">
      <c r="A9" s="3" t="s">
        <v>171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115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126</v>
      </c>
      <c r="D21" s="12">
        <v>41995</v>
      </c>
      <c r="E21" s="13">
        <f>(D21*0.76)-4000</f>
        <v>27916.2</v>
      </c>
      <c r="F21" s="10" t="s">
        <v>14</v>
      </c>
      <c r="G21" s="14">
        <f>E21*A21</f>
        <v>27916.2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127</v>
      </c>
      <c r="D23" s="22"/>
      <c r="E23" s="23"/>
      <c r="F23" s="20"/>
      <c r="G23" s="24"/>
    </row>
    <row r="24" ht="15" spans="1:7">
      <c r="A24" s="43" t="s">
        <v>17</v>
      </c>
      <c r="B24" s="44"/>
      <c r="C24" s="44"/>
      <c r="D24" s="44"/>
      <c r="E24" s="45"/>
      <c r="F24" s="54" t="s">
        <v>14</v>
      </c>
      <c r="G24" s="47">
        <v>600</v>
      </c>
    </row>
    <row r="25" ht="17.25" spans="1:7">
      <c r="A25" s="25" t="s">
        <v>18</v>
      </c>
      <c r="B25" s="73"/>
      <c r="C25" s="73"/>
      <c r="D25" s="26"/>
      <c r="E25" s="27"/>
      <c r="F25" s="71" t="s">
        <v>14</v>
      </c>
      <c r="G25" s="29">
        <f>SUM(G21:G24)</f>
        <v>28516.2</v>
      </c>
    </row>
    <row r="26" ht="16.5" spans="1:7">
      <c r="A26" s="34"/>
      <c r="B26" s="34"/>
      <c r="C26" s="34"/>
      <c r="D26" s="34"/>
      <c r="E26" s="34"/>
      <c r="F26" s="35"/>
      <c r="G26" s="36"/>
    </row>
    <row r="27" spans="1:1">
      <c r="A27" s="3" t="s">
        <v>19</v>
      </c>
    </row>
    <row r="28" spans="2:2">
      <c r="B28" s="3" t="s">
        <v>20</v>
      </c>
    </row>
    <row r="30" spans="1:1">
      <c r="A30" s="3" t="s">
        <v>21</v>
      </c>
    </row>
    <row r="31" spans="2:2">
      <c r="B31" s="3" t="s">
        <v>22</v>
      </c>
    </row>
    <row r="32" spans="2:2">
      <c r="B32" s="3" t="s">
        <v>23</v>
      </c>
    </row>
    <row r="33" spans="2:2">
      <c r="B33" s="3" t="s">
        <v>24</v>
      </c>
    </row>
    <row r="35" spans="1:1">
      <c r="A35" s="3" t="s">
        <v>25</v>
      </c>
    </row>
    <row r="36" customFormat="1" ht="15" spans="1:2">
      <c r="A36" s="3"/>
      <c r="B36" s="3" t="s">
        <v>26</v>
      </c>
    </row>
    <row r="37" s="2" customFormat="1" spans="2:2">
      <c r="B37" s="3"/>
    </row>
    <row r="38" spans="1:1">
      <c r="A38" s="3" t="s">
        <v>27</v>
      </c>
    </row>
    <row r="39" spans="2:2">
      <c r="B39" s="3" t="s">
        <v>28</v>
      </c>
    </row>
    <row r="40" s="2" customFormat="1" spans="2:2">
      <c r="B40" s="37"/>
    </row>
    <row r="41" spans="2:2">
      <c r="B41" s="3" t="s">
        <v>29</v>
      </c>
    </row>
    <row r="43" spans="2:2">
      <c r="B43" s="3" t="s">
        <v>30</v>
      </c>
    </row>
    <row r="47" spans="2:2">
      <c r="B47" s="39"/>
    </row>
    <row r="48" spans="2:2">
      <c r="B48" s="39"/>
    </row>
    <row r="51" spans="1:1">
      <c r="A51" s="3" t="s">
        <v>31</v>
      </c>
    </row>
    <row r="54" spans="1:1">
      <c r="A54" s="3" t="s">
        <v>32</v>
      </c>
    </row>
    <row r="55" spans="1:1">
      <c r="A55" s="3" t="s">
        <v>33</v>
      </c>
    </row>
    <row r="58" spans="1:4">
      <c r="A58" s="3" t="s">
        <v>77</v>
      </c>
      <c r="D58" s="3" t="s">
        <v>35</v>
      </c>
    </row>
    <row r="61" spans="1:4">
      <c r="A61" s="3" t="s">
        <v>36</v>
      </c>
      <c r="D61" s="3" t="s">
        <v>37</v>
      </c>
    </row>
    <row r="62" spans="1:4">
      <c r="A62" s="3" t="s">
        <v>38</v>
      </c>
      <c r="D62" s="3" t="s">
        <v>39</v>
      </c>
    </row>
    <row r="67" spans="1:5">
      <c r="A67" s="3" t="s">
        <v>172</v>
      </c>
      <c r="D67" s="3" t="s">
        <v>41</v>
      </c>
      <c r="E67" s="3" t="s">
        <v>42</v>
      </c>
    </row>
    <row r="68" spans="1:5">
      <c r="A68" s="3" t="s">
        <v>173</v>
      </c>
      <c r="E68" s="3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topLeftCell="A10" workbookViewId="0">
      <selection activeCell="A17" sqref="A17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3" style="3" customWidth="1"/>
    <col min="4" max="4" width="12.552380952381" style="3" customWidth="1"/>
    <col min="5" max="5" width="15.5714285714286" style="3" customWidth="1"/>
    <col min="6" max="6" width="5.66666666666667" style="3" customWidth="1"/>
    <col min="7" max="7" width="16.5714285714286" style="3" customWidth="1"/>
    <col min="8" max="16384" width="9.1047619047619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174</v>
      </c>
    </row>
    <row r="8" spans="1:1">
      <c r="A8" s="3" t="s">
        <v>175</v>
      </c>
    </row>
    <row r="9" spans="1:1">
      <c r="A9" s="3" t="s">
        <v>176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177</v>
      </c>
    </row>
    <row r="18" ht="15" spans="3:3">
      <c r="C18" s="10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customFormat="1" ht="15" spans="1:7">
      <c r="A20" s="10">
        <v>4</v>
      </c>
      <c r="B20" s="10" t="s">
        <v>12</v>
      </c>
      <c r="C20" s="11" t="s">
        <v>118</v>
      </c>
      <c r="D20" s="12">
        <v>165995</v>
      </c>
      <c r="E20" s="13">
        <f>(D20*0.76)-14000</f>
        <v>112156.2</v>
      </c>
      <c r="F20" s="10" t="s">
        <v>14</v>
      </c>
      <c r="G20" s="14">
        <f>E20*A20</f>
        <v>448624.8</v>
      </c>
    </row>
    <row r="21" customFormat="1" ht="15" spans="1:7">
      <c r="A21" s="15"/>
      <c r="B21" s="15"/>
      <c r="C21" s="16" t="s">
        <v>49</v>
      </c>
      <c r="D21" s="17"/>
      <c r="E21" s="18"/>
      <c r="F21" s="15"/>
      <c r="G21" s="19"/>
    </row>
    <row r="22" customFormat="1" ht="15.75" spans="1:7">
      <c r="A22" s="20"/>
      <c r="B22" s="20"/>
      <c r="C22" s="21" t="s">
        <v>119</v>
      </c>
      <c r="D22" s="22"/>
      <c r="E22" s="23"/>
      <c r="F22" s="20"/>
      <c r="G22" s="24"/>
    </row>
    <row r="23" customFormat="1" ht="15" spans="1:7">
      <c r="A23" s="10">
        <v>6</v>
      </c>
      <c r="B23" s="10" t="s">
        <v>12</v>
      </c>
      <c r="C23" s="11" t="s">
        <v>116</v>
      </c>
      <c r="D23" s="12">
        <v>113195</v>
      </c>
      <c r="E23" s="13">
        <f>(D23*0.76)-7000</f>
        <v>79028.2</v>
      </c>
      <c r="F23" s="10" t="s">
        <v>14</v>
      </c>
      <c r="G23" s="14">
        <f>E23*A23</f>
        <v>474169.2</v>
      </c>
    </row>
    <row r="24" customFormat="1" ht="15" spans="1:7">
      <c r="A24" s="15"/>
      <c r="B24" s="15"/>
      <c r="C24" s="16" t="s">
        <v>49</v>
      </c>
      <c r="D24" s="17"/>
      <c r="E24" s="18"/>
      <c r="F24" s="15"/>
      <c r="G24" s="19"/>
    </row>
    <row r="25" customFormat="1" ht="15.75" spans="1:7">
      <c r="A25" s="20"/>
      <c r="B25" s="20"/>
      <c r="C25" s="21" t="s">
        <v>117</v>
      </c>
      <c r="D25" s="22"/>
      <c r="E25" s="23"/>
      <c r="F25" s="20"/>
      <c r="G25" s="24"/>
    </row>
    <row r="26" customFormat="1" ht="15" spans="1:7">
      <c r="A26" s="10">
        <v>1</v>
      </c>
      <c r="B26" s="10" t="s">
        <v>12</v>
      </c>
      <c r="C26" s="11" t="s">
        <v>148</v>
      </c>
      <c r="D26" s="12">
        <v>76595</v>
      </c>
      <c r="E26" s="13">
        <f>(D26*0.76)-7000</f>
        <v>51212.2</v>
      </c>
      <c r="F26" s="10" t="s">
        <v>14</v>
      </c>
      <c r="G26" s="14">
        <f>E26*A26</f>
        <v>51212.2</v>
      </c>
    </row>
    <row r="27" customFormat="1" ht="15" spans="1:7">
      <c r="A27" s="15"/>
      <c r="B27" s="15"/>
      <c r="C27" s="16" t="s">
        <v>85</v>
      </c>
      <c r="D27" s="17"/>
      <c r="E27" s="18"/>
      <c r="F27" s="15"/>
      <c r="G27" s="19"/>
    </row>
    <row r="28" customFormat="1" ht="15.75" spans="1:7">
      <c r="A28" s="20"/>
      <c r="B28" s="20"/>
      <c r="C28" s="21" t="s">
        <v>149</v>
      </c>
      <c r="D28" s="22"/>
      <c r="E28" s="23"/>
      <c r="F28" s="20"/>
      <c r="G28" s="24"/>
    </row>
    <row r="29" customFormat="1" ht="15" spans="1:7">
      <c r="A29" s="10">
        <v>3</v>
      </c>
      <c r="B29" s="10" t="s">
        <v>12</v>
      </c>
      <c r="C29" s="11" t="s">
        <v>84</v>
      </c>
      <c r="D29" s="12">
        <v>68995</v>
      </c>
      <c r="E29" s="13">
        <f>(D29*0.76)-7000</f>
        <v>45436.2</v>
      </c>
      <c r="F29" s="10" t="s">
        <v>14</v>
      </c>
      <c r="G29" s="14">
        <f>E29*A29</f>
        <v>136308.6</v>
      </c>
    </row>
    <row r="30" customFormat="1" ht="15" spans="1:7">
      <c r="A30" s="15"/>
      <c r="B30" s="15"/>
      <c r="C30" s="16" t="s">
        <v>85</v>
      </c>
      <c r="D30" s="17"/>
      <c r="E30" s="18"/>
      <c r="F30" s="15"/>
      <c r="G30" s="19"/>
    </row>
    <row r="31" customFormat="1" ht="15.75" spans="1:7">
      <c r="A31" s="20"/>
      <c r="B31" s="20"/>
      <c r="C31" s="21" t="s">
        <v>86</v>
      </c>
      <c r="D31" s="22"/>
      <c r="E31" s="23"/>
      <c r="F31" s="20"/>
      <c r="G31" s="24"/>
    </row>
    <row r="32" customFormat="1" ht="15" spans="1:7">
      <c r="A32" s="10">
        <v>1</v>
      </c>
      <c r="B32" s="10" t="s">
        <v>12</v>
      </c>
      <c r="C32" s="11" t="s">
        <v>107</v>
      </c>
      <c r="D32" s="12">
        <v>59595</v>
      </c>
      <c r="E32" s="13">
        <f>(D32*0.76)-7000</f>
        <v>38292.2</v>
      </c>
      <c r="F32" s="10" t="s">
        <v>14</v>
      </c>
      <c r="G32" s="14">
        <f>E32*A32</f>
        <v>38292.2</v>
      </c>
    </row>
    <row r="33" customFormat="1" ht="15" spans="1:7">
      <c r="A33" s="15"/>
      <c r="B33" s="15"/>
      <c r="C33" s="16" t="s">
        <v>85</v>
      </c>
      <c r="D33" s="17"/>
      <c r="E33" s="18"/>
      <c r="F33" s="15"/>
      <c r="G33" s="19"/>
    </row>
    <row r="34" customFormat="1" ht="15.75" spans="1:7">
      <c r="A34" s="20"/>
      <c r="B34" s="20"/>
      <c r="C34" s="21" t="s">
        <v>108</v>
      </c>
      <c r="D34" s="22"/>
      <c r="E34" s="23"/>
      <c r="F34" s="20"/>
      <c r="G34" s="24"/>
    </row>
    <row r="35" customFormat="1" ht="15" spans="1:7">
      <c r="A35" s="87">
        <v>1</v>
      </c>
      <c r="B35" s="87" t="s">
        <v>12</v>
      </c>
      <c r="C35" s="88" t="s">
        <v>135</v>
      </c>
      <c r="D35" s="89">
        <v>46595</v>
      </c>
      <c r="E35" s="90">
        <f>(D35*0.76)-7000</f>
        <v>28412.2</v>
      </c>
      <c r="F35" s="87" t="s">
        <v>14</v>
      </c>
      <c r="G35" s="91">
        <f>E35*A35</f>
        <v>28412.2</v>
      </c>
    </row>
    <row r="36" customFormat="1" ht="15" spans="1:7">
      <c r="A36" s="92"/>
      <c r="B36" s="92"/>
      <c r="C36" s="93" t="s">
        <v>85</v>
      </c>
      <c r="D36" s="94"/>
      <c r="E36" s="95"/>
      <c r="F36" s="92"/>
      <c r="G36" s="96"/>
    </row>
    <row r="37" customFormat="1" ht="15.75" spans="1:7">
      <c r="A37" s="97"/>
      <c r="B37" s="97"/>
      <c r="C37" s="98" t="s">
        <v>136</v>
      </c>
      <c r="D37" s="99"/>
      <c r="E37" s="100"/>
      <c r="F37" s="97"/>
      <c r="G37" s="101"/>
    </row>
    <row r="38" s="1" customFormat="1" ht="17.25" spans="1:7">
      <c r="A38" s="65" t="s">
        <v>18</v>
      </c>
      <c r="B38" s="66"/>
      <c r="C38" s="66"/>
      <c r="D38" s="67"/>
      <c r="E38" s="68"/>
      <c r="F38" s="69" t="s">
        <v>14</v>
      </c>
      <c r="G38" s="70">
        <f>SUM(G20:G37)</f>
        <v>1177019.2</v>
      </c>
    </row>
    <row r="39" s="1" customFormat="1" ht="15" spans="1:7">
      <c r="A39" s="133" t="s">
        <v>178</v>
      </c>
      <c r="B39" s="134"/>
      <c r="C39" s="135"/>
      <c r="D39" s="136"/>
      <c r="E39" s="99"/>
      <c r="F39" s="97" t="s">
        <v>14</v>
      </c>
      <c r="G39" s="137">
        <v>618080</v>
      </c>
    </row>
    <row r="40" s="3" customFormat="1" ht="17.25" spans="1:7">
      <c r="A40" s="65" t="s">
        <v>97</v>
      </c>
      <c r="B40" s="66"/>
      <c r="C40" s="66"/>
      <c r="D40" s="67"/>
      <c r="E40" s="68"/>
      <c r="F40" s="71" t="s">
        <v>14</v>
      </c>
      <c r="G40" s="29">
        <f>SUM(G38:G39)</f>
        <v>1795099.2</v>
      </c>
    </row>
    <row r="41" ht="16.5" spans="1:7">
      <c r="A41" s="109"/>
      <c r="B41" s="109"/>
      <c r="C41" s="109"/>
      <c r="D41" s="109"/>
      <c r="E41" s="109"/>
      <c r="F41" s="35"/>
      <c r="G41" s="36"/>
    </row>
    <row r="42" spans="1:1">
      <c r="A42" s="3" t="s">
        <v>19</v>
      </c>
    </row>
    <row r="43" spans="2:2">
      <c r="B43" s="3" t="s">
        <v>20</v>
      </c>
    </row>
    <row r="45" spans="1:1">
      <c r="A45" s="3" t="s">
        <v>25</v>
      </c>
    </row>
    <row r="46" customFormat="1" ht="15" spans="1:2">
      <c r="A46" s="2"/>
      <c r="B46" s="3" t="s">
        <v>120</v>
      </c>
    </row>
    <row r="47" s="2" customFormat="1" spans="2:2">
      <c r="B47" s="3" t="s">
        <v>26</v>
      </c>
    </row>
    <row r="48" s="2" customFormat="1"/>
    <row r="49" s="3" customFormat="1" spans="1:1">
      <c r="A49" s="3" t="s">
        <v>27</v>
      </c>
    </row>
    <row r="50" spans="2:2">
      <c r="B50" s="3" t="s">
        <v>28</v>
      </c>
    </row>
    <row r="51" spans="2:2">
      <c r="B51" s="38"/>
    </row>
    <row r="52" spans="2:2">
      <c r="B52" s="3" t="s">
        <v>29</v>
      </c>
    </row>
    <row r="54" spans="2:2">
      <c r="B54" s="3" t="s">
        <v>30</v>
      </c>
    </row>
    <row r="56" spans="2:2">
      <c r="B56" s="39" t="s">
        <v>179</v>
      </c>
    </row>
    <row r="57" spans="2:2">
      <c r="B57" s="141"/>
    </row>
    <row r="58" spans="2:2">
      <c r="B58" s="37"/>
    </row>
    <row r="59" spans="2:2">
      <c r="B59" s="37"/>
    </row>
    <row r="60" spans="2:2">
      <c r="B60" s="37"/>
    </row>
    <row r="62" spans="1:1">
      <c r="A62" s="3" t="s">
        <v>31</v>
      </c>
    </row>
    <row r="65" spans="1:1">
      <c r="A65" s="3" t="s">
        <v>32</v>
      </c>
    </row>
    <row r="66" spans="1:1">
      <c r="A66" s="3" t="s">
        <v>33</v>
      </c>
    </row>
    <row r="69" spans="1:4">
      <c r="A69" s="3" t="s">
        <v>63</v>
      </c>
      <c r="D69" s="3" t="s">
        <v>35</v>
      </c>
    </row>
    <row r="72" spans="1:4">
      <c r="A72" s="3" t="s">
        <v>36</v>
      </c>
      <c r="D72" s="3" t="s">
        <v>37</v>
      </c>
    </row>
    <row r="73" spans="1:4">
      <c r="A73" s="3" t="s">
        <v>38</v>
      </c>
      <c r="D73" s="3" t="s">
        <v>39</v>
      </c>
    </row>
    <row r="78" spans="1:5">
      <c r="A78" s="3" t="s">
        <v>180</v>
      </c>
      <c r="D78" s="3" t="s">
        <v>41</v>
      </c>
      <c r="E78" s="3" t="s">
        <v>42</v>
      </c>
    </row>
    <row r="79" spans="1:5">
      <c r="A79" s="3" t="s">
        <v>181</v>
      </c>
      <c r="E79" s="3" t="s">
        <v>44</v>
      </c>
    </row>
  </sheetData>
  <mergeCells count="39">
    <mergeCell ref="A4:B4"/>
    <mergeCell ref="A38:E38"/>
    <mergeCell ref="A40:E40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  <mergeCell ref="G20:G22"/>
    <mergeCell ref="G23:G25"/>
    <mergeCell ref="G26:G28"/>
    <mergeCell ref="G29:G31"/>
    <mergeCell ref="G32:G34"/>
    <mergeCell ref="G35:G37"/>
  </mergeCells>
  <pageMargins left="0.432638888888889" right="0.17" top="0.84" bottom="0.590277777777778" header="0.511805555555556" footer="0.196527777777778"/>
  <pageSetup paperSize="1" scale="61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topLeftCell="A59" workbookViewId="0">
      <selection activeCell="A78" sqref="A78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3" style="3" customWidth="1"/>
    <col min="4" max="4" width="12.552380952381" style="3" customWidth="1"/>
    <col min="5" max="5" width="15.5714285714286" style="3" customWidth="1"/>
    <col min="6" max="6" width="5.66666666666667" style="3" customWidth="1"/>
    <col min="7" max="7" width="16.5714285714286" style="3" customWidth="1"/>
    <col min="8" max="16384" width="9.1047619047619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174</v>
      </c>
    </row>
    <row r="8" spans="1:1">
      <c r="A8" s="3" t="s">
        <v>175</v>
      </c>
    </row>
    <row r="9" spans="1:1">
      <c r="A9" s="3" t="s">
        <v>176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182</v>
      </c>
    </row>
    <row r="18" ht="15" spans="3:3">
      <c r="C18" s="10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customFormat="1" ht="15" spans="1:7">
      <c r="A20" s="10">
        <v>4</v>
      </c>
      <c r="B20" s="10" t="s">
        <v>12</v>
      </c>
      <c r="C20" s="11" t="s">
        <v>118</v>
      </c>
      <c r="D20" s="12">
        <v>165995</v>
      </c>
      <c r="E20" s="13">
        <f>(D20*0.76)-14000</f>
        <v>112156.2</v>
      </c>
      <c r="F20" s="10" t="s">
        <v>14</v>
      </c>
      <c r="G20" s="14">
        <f>E20*A20</f>
        <v>448624.8</v>
      </c>
    </row>
    <row r="21" customFormat="1" ht="15" spans="1:7">
      <c r="A21" s="15"/>
      <c r="B21" s="15"/>
      <c r="C21" s="16" t="s">
        <v>49</v>
      </c>
      <c r="D21" s="17"/>
      <c r="E21" s="18"/>
      <c r="F21" s="15"/>
      <c r="G21" s="19"/>
    </row>
    <row r="22" customFormat="1" ht="15.75" spans="1:7">
      <c r="A22" s="20"/>
      <c r="B22" s="20"/>
      <c r="C22" s="21" t="s">
        <v>119</v>
      </c>
      <c r="D22" s="22"/>
      <c r="E22" s="23"/>
      <c r="F22" s="20"/>
      <c r="G22" s="24"/>
    </row>
    <row r="23" customFormat="1" ht="15" spans="1:7">
      <c r="A23" s="10">
        <v>6</v>
      </c>
      <c r="B23" s="10" t="s">
        <v>12</v>
      </c>
      <c r="C23" s="11" t="s">
        <v>116</v>
      </c>
      <c r="D23" s="12">
        <v>113195</v>
      </c>
      <c r="E23" s="13">
        <f>(D23*0.76)-7000</f>
        <v>79028.2</v>
      </c>
      <c r="F23" s="10" t="s">
        <v>14</v>
      </c>
      <c r="G23" s="14">
        <f>E23*A23</f>
        <v>474169.2</v>
      </c>
    </row>
    <row r="24" customFormat="1" ht="15" spans="1:7">
      <c r="A24" s="15"/>
      <c r="B24" s="15"/>
      <c r="C24" s="16" t="s">
        <v>49</v>
      </c>
      <c r="D24" s="17"/>
      <c r="E24" s="18"/>
      <c r="F24" s="15"/>
      <c r="G24" s="19"/>
    </row>
    <row r="25" customFormat="1" ht="15.75" spans="1:7">
      <c r="A25" s="20"/>
      <c r="B25" s="20"/>
      <c r="C25" s="21" t="s">
        <v>117</v>
      </c>
      <c r="D25" s="22"/>
      <c r="E25" s="23"/>
      <c r="F25" s="20"/>
      <c r="G25" s="24"/>
    </row>
    <row r="26" customFormat="1" ht="15" spans="1:7">
      <c r="A26" s="10">
        <v>1</v>
      </c>
      <c r="B26" s="10" t="s">
        <v>12</v>
      </c>
      <c r="C26" s="11" t="s">
        <v>148</v>
      </c>
      <c r="D26" s="12">
        <v>76595</v>
      </c>
      <c r="E26" s="13">
        <f>(D26*0.76)-7000</f>
        <v>51212.2</v>
      </c>
      <c r="F26" s="10" t="s">
        <v>14</v>
      </c>
      <c r="G26" s="14">
        <f>E26*A26</f>
        <v>51212.2</v>
      </c>
    </row>
    <row r="27" customFormat="1" ht="15" spans="1:7">
      <c r="A27" s="15"/>
      <c r="B27" s="15"/>
      <c r="C27" s="16" t="s">
        <v>85</v>
      </c>
      <c r="D27" s="17"/>
      <c r="E27" s="18"/>
      <c r="F27" s="15"/>
      <c r="G27" s="19"/>
    </row>
    <row r="28" customFormat="1" ht="15.75" spans="1:7">
      <c r="A28" s="20"/>
      <c r="B28" s="20"/>
      <c r="C28" s="21" t="s">
        <v>149</v>
      </c>
      <c r="D28" s="22"/>
      <c r="E28" s="23"/>
      <c r="F28" s="20"/>
      <c r="G28" s="24"/>
    </row>
    <row r="29" customFormat="1" ht="15" spans="1:7">
      <c r="A29" s="10">
        <v>3</v>
      </c>
      <c r="B29" s="10" t="s">
        <v>12</v>
      </c>
      <c r="C29" s="11" t="s">
        <v>60</v>
      </c>
      <c r="D29" s="12">
        <v>49995</v>
      </c>
      <c r="E29" s="13">
        <f>(D29*0.76)-4000</f>
        <v>33996.2</v>
      </c>
      <c r="F29" s="10" t="s">
        <v>14</v>
      </c>
      <c r="G29" s="14">
        <f>E29*A29</f>
        <v>101988.6</v>
      </c>
    </row>
    <row r="30" customFormat="1" ht="15" spans="1:7">
      <c r="A30" s="15"/>
      <c r="B30" s="15"/>
      <c r="C30" s="16" t="s">
        <v>61</v>
      </c>
      <c r="D30" s="17"/>
      <c r="E30" s="18"/>
      <c r="F30" s="15"/>
      <c r="G30" s="19"/>
    </row>
    <row r="31" customFormat="1" ht="15.75" spans="1:7">
      <c r="A31" s="20"/>
      <c r="B31" s="20"/>
      <c r="C31" s="21" t="s">
        <v>62</v>
      </c>
      <c r="D31" s="22"/>
      <c r="E31" s="23"/>
      <c r="F31" s="20"/>
      <c r="G31" s="24"/>
    </row>
    <row r="32" customFormat="1" ht="15" spans="1:7">
      <c r="A32" s="10">
        <v>1</v>
      </c>
      <c r="B32" s="10" t="s">
        <v>12</v>
      </c>
      <c r="C32" s="11" t="s">
        <v>126</v>
      </c>
      <c r="D32" s="12">
        <v>41995</v>
      </c>
      <c r="E32" s="13">
        <f>(D32*0.76)-4000</f>
        <v>27916.2</v>
      </c>
      <c r="F32" s="10" t="s">
        <v>14</v>
      </c>
      <c r="G32" s="14">
        <f>E32*A32</f>
        <v>27916.2</v>
      </c>
    </row>
    <row r="33" customFormat="1" ht="15" spans="1:7">
      <c r="A33" s="15"/>
      <c r="B33" s="15"/>
      <c r="C33" s="16" t="s">
        <v>94</v>
      </c>
      <c r="D33" s="17"/>
      <c r="E33" s="18"/>
      <c r="F33" s="15"/>
      <c r="G33" s="19"/>
    </row>
    <row r="34" customFormat="1" ht="15.75" spans="1:7">
      <c r="A34" s="20"/>
      <c r="B34" s="20"/>
      <c r="C34" s="21" t="s">
        <v>183</v>
      </c>
      <c r="D34" s="22"/>
      <c r="E34" s="23"/>
      <c r="F34" s="20"/>
      <c r="G34" s="24"/>
    </row>
    <row r="35" customFormat="1" ht="15" spans="1:7">
      <c r="A35" s="10">
        <v>1</v>
      </c>
      <c r="B35" s="10" t="s">
        <v>12</v>
      </c>
      <c r="C35" s="11" t="s">
        <v>133</v>
      </c>
      <c r="D35" s="12">
        <v>32995</v>
      </c>
      <c r="E35" s="13">
        <f>(D35*0.76)-4000</f>
        <v>21076.2</v>
      </c>
      <c r="F35" s="10" t="s">
        <v>14</v>
      </c>
      <c r="G35" s="14">
        <f>E35*A35</f>
        <v>21076.2</v>
      </c>
    </row>
    <row r="36" customFormat="1" ht="15" spans="1:7">
      <c r="A36" s="15"/>
      <c r="B36" s="15"/>
      <c r="C36" s="16" t="s">
        <v>94</v>
      </c>
      <c r="D36" s="17"/>
      <c r="E36" s="18"/>
      <c r="F36" s="15"/>
      <c r="G36" s="19"/>
    </row>
    <row r="37" customFormat="1" ht="15.75" spans="1:7">
      <c r="A37" s="20"/>
      <c r="B37" s="20"/>
      <c r="C37" s="21" t="s">
        <v>184</v>
      </c>
      <c r="D37" s="22"/>
      <c r="E37" s="23"/>
      <c r="F37" s="20"/>
      <c r="G37" s="24"/>
    </row>
    <row r="38" s="1" customFormat="1" ht="17.25" spans="1:7">
      <c r="A38" s="65" t="s">
        <v>18</v>
      </c>
      <c r="B38" s="66"/>
      <c r="C38" s="66"/>
      <c r="D38" s="67"/>
      <c r="E38" s="68"/>
      <c r="F38" s="69" t="s">
        <v>14</v>
      </c>
      <c r="G38" s="70">
        <f>SUM(G20:G37)</f>
        <v>1124987.2</v>
      </c>
    </row>
    <row r="39" s="1" customFormat="1" ht="15" spans="1:7">
      <c r="A39" s="133" t="s">
        <v>178</v>
      </c>
      <c r="B39" s="134"/>
      <c r="C39" s="135"/>
      <c r="D39" s="136"/>
      <c r="E39" s="99"/>
      <c r="F39" s="97" t="s">
        <v>14</v>
      </c>
      <c r="G39" s="137">
        <v>618080</v>
      </c>
    </row>
    <row r="40" s="3" customFormat="1" ht="17.25" spans="1:7">
      <c r="A40" s="65" t="s">
        <v>97</v>
      </c>
      <c r="B40" s="66"/>
      <c r="C40" s="66"/>
      <c r="D40" s="67"/>
      <c r="E40" s="68"/>
      <c r="F40" s="71" t="s">
        <v>14</v>
      </c>
      <c r="G40" s="29">
        <f>SUM(G38:G39)</f>
        <v>1743067.2</v>
      </c>
    </row>
    <row r="41" ht="16.5" spans="1:7">
      <c r="A41" s="109"/>
      <c r="B41" s="109"/>
      <c r="C41" s="109"/>
      <c r="D41" s="109"/>
      <c r="E41" s="109"/>
      <c r="F41" s="35"/>
      <c r="G41" s="36"/>
    </row>
    <row r="42" spans="1:1">
      <c r="A42" s="3" t="s">
        <v>19</v>
      </c>
    </row>
    <row r="43" spans="2:2">
      <c r="B43" s="3" t="s">
        <v>20</v>
      </c>
    </row>
    <row r="45" spans="1:1">
      <c r="A45" s="3" t="s">
        <v>25</v>
      </c>
    </row>
    <row r="46" customFormat="1" ht="15" spans="1:2">
      <c r="A46" s="2"/>
      <c r="B46" s="3" t="s">
        <v>120</v>
      </c>
    </row>
    <row r="47" s="2" customFormat="1" spans="2:2">
      <c r="B47" s="3" t="s">
        <v>26</v>
      </c>
    </row>
    <row r="48" s="2" customFormat="1"/>
    <row r="49" s="3" customFormat="1" spans="1:1">
      <c r="A49" s="3" t="s">
        <v>27</v>
      </c>
    </row>
    <row r="50" spans="2:2">
      <c r="B50" s="3" t="s">
        <v>28</v>
      </c>
    </row>
    <row r="51" spans="2:2">
      <c r="B51" s="38"/>
    </row>
    <row r="52" spans="2:2">
      <c r="B52" s="3" t="s">
        <v>29</v>
      </c>
    </row>
    <row r="54" spans="2:2">
      <c r="B54" s="3" t="s">
        <v>30</v>
      </c>
    </row>
    <row r="56" spans="2:2">
      <c r="B56" s="39" t="s">
        <v>179</v>
      </c>
    </row>
    <row r="57" spans="2:2">
      <c r="B57" s="141"/>
    </row>
    <row r="58" spans="2:2">
      <c r="B58" s="37"/>
    </row>
    <row r="59" spans="2:2">
      <c r="B59" s="37"/>
    </row>
    <row r="60" spans="2:2">
      <c r="B60" s="37"/>
    </row>
    <row r="62" spans="1:1">
      <c r="A62" s="3" t="s">
        <v>31</v>
      </c>
    </row>
    <row r="65" spans="1:1">
      <c r="A65" s="3" t="s">
        <v>32</v>
      </c>
    </row>
    <row r="66" spans="1:1">
      <c r="A66" s="3" t="s">
        <v>33</v>
      </c>
    </row>
    <row r="69" spans="1:4">
      <c r="A69" s="3" t="s">
        <v>63</v>
      </c>
      <c r="D69" s="3" t="s">
        <v>35</v>
      </c>
    </row>
    <row r="72" spans="1:4">
      <c r="A72" s="3" t="s">
        <v>36</v>
      </c>
      <c r="D72" s="3" t="s">
        <v>37</v>
      </c>
    </row>
    <row r="73" spans="1:4">
      <c r="A73" s="3" t="s">
        <v>38</v>
      </c>
      <c r="D73" s="3" t="s">
        <v>39</v>
      </c>
    </row>
    <row r="78" spans="1:5">
      <c r="A78" s="3" t="s">
        <v>185</v>
      </c>
      <c r="D78" s="3" t="s">
        <v>41</v>
      </c>
      <c r="E78" s="3" t="s">
        <v>42</v>
      </c>
    </row>
    <row r="79" spans="1:5">
      <c r="A79" s="3" t="s">
        <v>186</v>
      </c>
      <c r="E79" s="3" t="s">
        <v>44</v>
      </c>
    </row>
  </sheetData>
  <mergeCells count="39">
    <mergeCell ref="A4:B4"/>
    <mergeCell ref="A38:E38"/>
    <mergeCell ref="A40:E40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  <mergeCell ref="G20:G22"/>
    <mergeCell ref="G23:G25"/>
    <mergeCell ref="G26:G28"/>
    <mergeCell ref="G29:G31"/>
    <mergeCell ref="G32:G34"/>
    <mergeCell ref="G35:G37"/>
  </mergeCells>
  <pageMargins left="0.432638888888889" right="0.17" top="0.84" bottom="0.590277777777778" header="0.511805555555556" footer="0.196527777777778"/>
  <pageSetup paperSize="1" scale="61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topLeftCell="A27" workbookViewId="0">
      <selection activeCell="E24" sqref="E24:E26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187</v>
      </c>
    </row>
    <row r="8" spans="1:1">
      <c r="A8" s="3" t="s">
        <v>188</v>
      </c>
    </row>
    <row r="9" spans="1:1">
      <c r="A9" s="3" t="s">
        <v>189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190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4</v>
      </c>
      <c r="B21" s="10" t="s">
        <v>12</v>
      </c>
      <c r="C21" s="11" t="s">
        <v>148</v>
      </c>
      <c r="D21" s="12">
        <v>76595</v>
      </c>
      <c r="E21" s="13">
        <f>(D21*0.76)-7000</f>
        <v>51212.2</v>
      </c>
      <c r="F21" s="10" t="s">
        <v>14</v>
      </c>
      <c r="G21" s="14">
        <f>E21*A21</f>
        <v>204848.8</v>
      </c>
    </row>
    <row r="22" spans="1:7">
      <c r="A22" s="15"/>
      <c r="B22" s="15"/>
      <c r="C22" s="16" t="s">
        <v>85</v>
      </c>
      <c r="D22" s="17"/>
      <c r="E22" s="18"/>
      <c r="F22" s="15"/>
      <c r="G22" s="19"/>
    </row>
    <row r="23" ht="15" spans="1:7">
      <c r="A23" s="20"/>
      <c r="B23" s="20"/>
      <c r="C23" s="21" t="s">
        <v>149</v>
      </c>
      <c r="D23" s="22"/>
      <c r="E23" s="23"/>
      <c r="F23" s="20"/>
      <c r="G23" s="24"/>
    </row>
    <row r="24" customFormat="1" ht="15" spans="1:7">
      <c r="A24" s="10">
        <v>1</v>
      </c>
      <c r="B24" s="10" t="s">
        <v>12</v>
      </c>
      <c r="C24" s="11" t="s">
        <v>84</v>
      </c>
      <c r="D24" s="12">
        <v>68995</v>
      </c>
      <c r="E24" s="13">
        <f>(D24*0.76)-7000</f>
        <v>45436.2</v>
      </c>
      <c r="F24" s="10" t="s">
        <v>14</v>
      </c>
      <c r="G24" s="14">
        <f>E24*A24</f>
        <v>45436.2</v>
      </c>
    </row>
    <row r="25" customFormat="1" ht="15" spans="1:7">
      <c r="A25" s="15"/>
      <c r="B25" s="15"/>
      <c r="C25" s="16" t="s">
        <v>85</v>
      </c>
      <c r="D25" s="17"/>
      <c r="E25" s="18"/>
      <c r="F25" s="15"/>
      <c r="G25" s="19"/>
    </row>
    <row r="26" customFormat="1" ht="15.75" spans="1:7">
      <c r="A26" s="20"/>
      <c r="B26" s="20"/>
      <c r="C26" s="21" t="s">
        <v>86</v>
      </c>
      <c r="D26" s="22"/>
      <c r="E26" s="23"/>
      <c r="F26" s="20"/>
      <c r="G26" s="24"/>
    </row>
    <row r="27" customFormat="1" ht="15" spans="1:7">
      <c r="A27" s="10">
        <v>1</v>
      </c>
      <c r="B27" s="10" t="s">
        <v>12</v>
      </c>
      <c r="C27" s="11" t="s">
        <v>107</v>
      </c>
      <c r="D27" s="12">
        <v>59595</v>
      </c>
      <c r="E27" s="13">
        <f>(D27*0.76)-7000</f>
        <v>38292.2</v>
      </c>
      <c r="F27" s="10" t="s">
        <v>14</v>
      </c>
      <c r="G27" s="14">
        <f>E27*A27</f>
        <v>38292.2</v>
      </c>
    </row>
    <row r="28" customFormat="1" ht="15" spans="1:7">
      <c r="A28" s="15"/>
      <c r="B28" s="15"/>
      <c r="C28" s="16" t="s">
        <v>85</v>
      </c>
      <c r="D28" s="17"/>
      <c r="E28" s="18"/>
      <c r="F28" s="15"/>
      <c r="G28" s="19"/>
    </row>
    <row r="29" customFormat="1" ht="15.75" spans="1:7">
      <c r="A29" s="20"/>
      <c r="B29" s="20"/>
      <c r="C29" s="21" t="s">
        <v>108</v>
      </c>
      <c r="D29" s="22"/>
      <c r="E29" s="23"/>
      <c r="F29" s="20"/>
      <c r="G29" s="24"/>
    </row>
    <row r="30" s="1" customFormat="1" ht="17.25" spans="1:7">
      <c r="A30" s="65" t="s">
        <v>18</v>
      </c>
      <c r="B30" s="66"/>
      <c r="C30" s="66"/>
      <c r="D30" s="67"/>
      <c r="E30" s="68"/>
      <c r="F30" s="69" t="s">
        <v>14</v>
      </c>
      <c r="G30" s="70">
        <f>SUM(G21:G29)</f>
        <v>288577.2</v>
      </c>
    </row>
    <row r="31" s="3" customFormat="1" ht="15" spans="1:7">
      <c r="A31" s="48" t="s">
        <v>96</v>
      </c>
      <c r="B31" s="49"/>
      <c r="C31" s="50"/>
      <c r="D31" s="51"/>
      <c r="E31" s="22"/>
      <c r="F31" s="20" t="s">
        <v>14</v>
      </c>
      <c r="G31" s="52">
        <v>114440</v>
      </c>
    </row>
    <row r="32" customFormat="1" ht="15.75" spans="1:8">
      <c r="A32" s="43" t="s">
        <v>17</v>
      </c>
      <c r="B32" s="53"/>
      <c r="C32" s="53"/>
      <c r="D32" s="44"/>
      <c r="E32" s="45"/>
      <c r="F32" s="54" t="s">
        <v>14</v>
      </c>
      <c r="G32" s="47">
        <v>600</v>
      </c>
      <c r="H32" s="2"/>
    </row>
    <row r="33" s="3" customFormat="1" ht="17.25" spans="1:7">
      <c r="A33" s="65" t="s">
        <v>97</v>
      </c>
      <c r="B33" s="66"/>
      <c r="C33" s="66"/>
      <c r="D33" s="67"/>
      <c r="E33" s="68"/>
      <c r="F33" s="71" t="s">
        <v>14</v>
      </c>
      <c r="G33" s="29">
        <f>SUM(G30:G32)</f>
        <v>403617.2</v>
      </c>
    </row>
    <row r="34" ht="16.5" spans="1:7">
      <c r="A34" s="34"/>
      <c r="B34" s="34"/>
      <c r="C34" s="34"/>
      <c r="D34" s="34"/>
      <c r="E34" s="34"/>
      <c r="F34" s="35"/>
      <c r="G34" s="36"/>
    </row>
    <row r="35" spans="1:1">
      <c r="A35" s="3" t="s">
        <v>19</v>
      </c>
    </row>
    <row r="36" spans="2:2">
      <c r="B36" s="3" t="s">
        <v>20</v>
      </c>
    </row>
    <row r="38" spans="1:1">
      <c r="A38" s="3" t="s">
        <v>25</v>
      </c>
    </row>
    <row r="39" customFormat="1" ht="15" spans="1:2">
      <c r="A39" s="3"/>
      <c r="B39" s="3" t="s">
        <v>26</v>
      </c>
    </row>
    <row r="40" s="2" customFormat="1" spans="2:2">
      <c r="B40" s="3"/>
    </row>
    <row r="41" s="3" customFormat="1" spans="1:1">
      <c r="A41" s="3" t="s">
        <v>191</v>
      </c>
    </row>
    <row r="42" s="3" customFormat="1" spans="2:2">
      <c r="B42" s="3" t="s">
        <v>192</v>
      </c>
    </row>
    <row r="43" spans="2:2">
      <c r="B43" s="3" t="s">
        <v>28</v>
      </c>
    </row>
    <row r="44" customFormat="1" ht="15" spans="2:2">
      <c r="B44" s="3"/>
    </row>
    <row r="45" customFormat="1" ht="15" spans="2:2">
      <c r="B45" s="37" t="s">
        <v>100</v>
      </c>
    </row>
    <row r="46" customFormat="1" ht="15" spans="2:2">
      <c r="B46" s="63" t="s">
        <v>101</v>
      </c>
    </row>
    <row r="47" s="2" customFormat="1" spans="2:2">
      <c r="B47" s="37"/>
    </row>
    <row r="48" spans="2:2">
      <c r="B48" s="3" t="s">
        <v>29</v>
      </c>
    </row>
    <row r="50" spans="2:2">
      <c r="B50" s="3" t="s">
        <v>30</v>
      </c>
    </row>
    <row r="54" spans="2:2">
      <c r="B54" s="39"/>
    </row>
    <row r="55" spans="2:2">
      <c r="B55" s="39"/>
    </row>
    <row r="58" spans="1:1">
      <c r="A58" s="3" t="s">
        <v>31</v>
      </c>
    </row>
    <row r="61" spans="1:1">
      <c r="A61" s="3" t="s">
        <v>32</v>
      </c>
    </row>
    <row r="62" spans="1:1">
      <c r="A62" s="3" t="s">
        <v>33</v>
      </c>
    </row>
    <row r="65" spans="1:4">
      <c r="A65" s="3" t="s">
        <v>77</v>
      </c>
      <c r="D65" s="3" t="s">
        <v>35</v>
      </c>
    </row>
    <row r="68" spans="1:4">
      <c r="A68" s="3" t="s">
        <v>36</v>
      </c>
      <c r="D68" s="3" t="s">
        <v>37</v>
      </c>
    </row>
    <row r="69" spans="1:4">
      <c r="A69" s="3" t="s">
        <v>38</v>
      </c>
      <c r="D69" s="3" t="s">
        <v>39</v>
      </c>
    </row>
    <row r="74" spans="1:5">
      <c r="A74" s="3" t="s">
        <v>193</v>
      </c>
      <c r="D74" s="3" t="s">
        <v>41</v>
      </c>
      <c r="E74" s="3" t="s">
        <v>42</v>
      </c>
    </row>
    <row r="75" spans="1:5">
      <c r="A75" s="3" t="s">
        <v>194</v>
      </c>
      <c r="E75" s="3" t="s">
        <v>44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A21" sqref="A21:G23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2" style="3" customWidth="1"/>
    <col min="4" max="4" width="12.552380952381" style="3" customWidth="1"/>
    <col min="5" max="5" width="14.8571428571429" style="3" customWidth="1"/>
    <col min="6" max="6" width="5.66666666666667" style="3" customWidth="1"/>
    <col min="7" max="7" width="17.8571428571429" style="3" customWidth="1"/>
    <col min="8" max="16384" width="9.1047619047619" style="3"/>
  </cols>
  <sheetData>
    <row r="4" spans="1:2">
      <c r="A4" s="4">
        <v>45870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45</v>
      </c>
      <c r="B7" s="4"/>
    </row>
    <row r="8" spans="1:1">
      <c r="A8" s="4" t="s">
        <v>46</v>
      </c>
    </row>
    <row r="9" spans="1:1">
      <c r="A9" s="4" t="s">
        <v>47</v>
      </c>
    </row>
    <row r="10" spans="1:1">
      <c r="A10" s="7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2:2">
      <c r="B19" s="37"/>
    </row>
    <row r="20" ht="26.25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3</v>
      </c>
      <c r="B21" s="10" t="s">
        <v>12</v>
      </c>
      <c r="C21" s="11" t="s">
        <v>48</v>
      </c>
      <c r="D21" s="12">
        <v>80495</v>
      </c>
      <c r="E21" s="13">
        <f>(D21*0.76)-2500</f>
        <v>58676.2</v>
      </c>
      <c r="F21" s="10" t="s">
        <v>14</v>
      </c>
      <c r="G21" s="14">
        <f>E21*A21</f>
        <v>176028.6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50</v>
      </c>
      <c r="D23" s="22"/>
      <c r="E23" s="23"/>
      <c r="F23" s="20"/>
      <c r="G23" s="24"/>
    </row>
    <row r="24" ht="15" spans="1:7">
      <c r="A24" s="43" t="s">
        <v>17</v>
      </c>
      <c r="B24" s="53"/>
      <c r="C24" s="53"/>
      <c r="D24" s="44"/>
      <c r="E24" s="45"/>
      <c r="F24" s="54" t="s">
        <v>14</v>
      </c>
      <c r="G24" s="47">
        <v>600</v>
      </c>
    </row>
    <row r="25" ht="17.25" spans="1:7">
      <c r="A25" s="25" t="s">
        <v>18</v>
      </c>
      <c r="B25" s="73"/>
      <c r="C25" s="73"/>
      <c r="D25" s="26"/>
      <c r="E25" s="27"/>
      <c r="F25" s="28" t="s">
        <v>14</v>
      </c>
      <c r="G25" s="29">
        <f>SUM(G21:G24)</f>
        <v>176628.6</v>
      </c>
    </row>
    <row r="26" ht="16.5" spans="1:7">
      <c r="A26" s="34"/>
      <c r="B26" s="34"/>
      <c r="C26" s="34"/>
      <c r="D26" s="34"/>
      <c r="E26" s="34"/>
      <c r="F26" s="72"/>
      <c r="G26" s="36"/>
    </row>
    <row r="27" spans="1:1">
      <c r="A27" s="3" t="s">
        <v>19</v>
      </c>
    </row>
    <row r="28" spans="2:2">
      <c r="B28" s="3" t="s">
        <v>20</v>
      </c>
    </row>
    <row r="30" spans="1:1">
      <c r="A30" s="3" t="s">
        <v>21</v>
      </c>
    </row>
    <row r="31" spans="2:2">
      <c r="B31" s="58" t="s">
        <v>51</v>
      </c>
    </row>
    <row r="32" spans="2:2">
      <c r="B32" s="59" t="s">
        <v>52</v>
      </c>
    </row>
    <row r="33" spans="2:2">
      <c r="B33" s="59" t="s">
        <v>53</v>
      </c>
    </row>
    <row r="35" spans="1:1">
      <c r="A35" s="3" t="s">
        <v>25</v>
      </c>
    </row>
    <row r="36" spans="2:2">
      <c r="B36" s="3" t="s">
        <v>54</v>
      </c>
    </row>
    <row r="38" spans="1:1">
      <c r="A38" s="3" t="s">
        <v>27</v>
      </c>
    </row>
    <row r="39" spans="2:2">
      <c r="B39" s="3" t="s">
        <v>28</v>
      </c>
    </row>
    <row r="41" spans="2:2">
      <c r="B41" s="3" t="s">
        <v>29</v>
      </c>
    </row>
    <row r="43" spans="2:2">
      <c r="B43" s="3" t="s">
        <v>30</v>
      </c>
    </row>
    <row r="50" spans="1:1">
      <c r="A50" s="3" t="s">
        <v>31</v>
      </c>
    </row>
    <row r="53" spans="1:1">
      <c r="A53" s="3" t="s">
        <v>32</v>
      </c>
    </row>
    <row r="54" spans="1:1">
      <c r="A54" s="3" t="s">
        <v>33</v>
      </c>
    </row>
    <row r="57" spans="1:4">
      <c r="A57" s="3" t="s">
        <v>34</v>
      </c>
      <c r="D57" s="3" t="s">
        <v>35</v>
      </c>
    </row>
    <row r="60" spans="1:4">
      <c r="A60" s="3" t="s">
        <v>36</v>
      </c>
      <c r="D60" s="3" t="s">
        <v>37</v>
      </c>
    </row>
    <row r="61" spans="1:4">
      <c r="A61" s="3" t="s">
        <v>38</v>
      </c>
      <c r="D61" s="3" t="s">
        <v>39</v>
      </c>
    </row>
    <row r="66" spans="1:5">
      <c r="A66" s="3" t="s">
        <v>55</v>
      </c>
      <c r="D66" s="3" t="s">
        <v>41</v>
      </c>
      <c r="E66" s="3" t="s">
        <v>42</v>
      </c>
    </row>
    <row r="67" spans="1:5">
      <c r="A67" s="3" t="s">
        <v>56</v>
      </c>
      <c r="E67" s="3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workbookViewId="0">
      <selection activeCell="C13" sqref="C13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187</v>
      </c>
    </row>
    <row r="8" spans="1:1">
      <c r="A8" s="3" t="s">
        <v>188</v>
      </c>
    </row>
    <row r="9" spans="1:1">
      <c r="A9" s="3" t="s">
        <v>189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195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118</v>
      </c>
      <c r="D21" s="12">
        <v>165995</v>
      </c>
      <c r="E21" s="13">
        <f>(D21*0.76)-14000</f>
        <v>112156.2</v>
      </c>
      <c r="F21" s="10" t="s">
        <v>14</v>
      </c>
      <c r="G21" s="14">
        <f>E21*A21</f>
        <v>112156.2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119</v>
      </c>
      <c r="D23" s="22"/>
      <c r="E23" s="23"/>
      <c r="F23" s="20"/>
      <c r="G23" s="24"/>
    </row>
    <row r="24" customFormat="1" ht="15" spans="1:7">
      <c r="A24" s="10">
        <v>2</v>
      </c>
      <c r="B24" s="10" t="s">
        <v>12</v>
      </c>
      <c r="C24" s="11" t="s">
        <v>148</v>
      </c>
      <c r="D24" s="12">
        <v>76595</v>
      </c>
      <c r="E24" s="13">
        <f>(D24*0.76)-7000</f>
        <v>51212.2</v>
      </c>
      <c r="F24" s="10" t="s">
        <v>14</v>
      </c>
      <c r="G24" s="14">
        <f>E24*A24</f>
        <v>102424.4</v>
      </c>
    </row>
    <row r="25" customFormat="1" ht="15" spans="1:7">
      <c r="A25" s="15"/>
      <c r="B25" s="15"/>
      <c r="C25" s="16" t="s">
        <v>85</v>
      </c>
      <c r="D25" s="17"/>
      <c r="E25" s="18"/>
      <c r="F25" s="15"/>
      <c r="G25" s="19"/>
    </row>
    <row r="26" customFormat="1" ht="15.75" spans="1:7">
      <c r="A26" s="20"/>
      <c r="B26" s="20"/>
      <c r="C26" s="21" t="s">
        <v>149</v>
      </c>
      <c r="D26" s="22"/>
      <c r="E26" s="23"/>
      <c r="F26" s="20"/>
      <c r="G26" s="24"/>
    </row>
    <row r="27" customFormat="1" ht="15" spans="1:7">
      <c r="A27" s="10">
        <v>1</v>
      </c>
      <c r="B27" s="10" t="s">
        <v>12</v>
      </c>
      <c r="C27" s="11" t="s">
        <v>84</v>
      </c>
      <c r="D27" s="12">
        <v>68995</v>
      </c>
      <c r="E27" s="13">
        <f>(D27*0.76)-7000</f>
        <v>45436.2</v>
      </c>
      <c r="F27" s="10" t="s">
        <v>14</v>
      </c>
      <c r="G27" s="14">
        <f>E27*A27</f>
        <v>45436.2</v>
      </c>
    </row>
    <row r="28" customFormat="1" ht="15" spans="1:7">
      <c r="A28" s="15"/>
      <c r="B28" s="15"/>
      <c r="C28" s="16" t="s">
        <v>85</v>
      </c>
      <c r="D28" s="17"/>
      <c r="E28" s="18"/>
      <c r="F28" s="15"/>
      <c r="G28" s="19"/>
    </row>
    <row r="29" customFormat="1" ht="15.75" spans="1:7">
      <c r="A29" s="20"/>
      <c r="B29" s="20"/>
      <c r="C29" s="21" t="s">
        <v>86</v>
      </c>
      <c r="D29" s="22"/>
      <c r="E29" s="23"/>
      <c r="F29" s="20"/>
      <c r="G29" s="24"/>
    </row>
    <row r="30" customFormat="1" ht="15" spans="1:7">
      <c r="A30" s="10">
        <v>1</v>
      </c>
      <c r="B30" s="10" t="s">
        <v>12</v>
      </c>
      <c r="C30" s="11" t="s">
        <v>107</v>
      </c>
      <c r="D30" s="12">
        <v>59595</v>
      </c>
      <c r="E30" s="13">
        <f>(D30*0.76)-7000</f>
        <v>38292.2</v>
      </c>
      <c r="F30" s="10" t="s">
        <v>14</v>
      </c>
      <c r="G30" s="14">
        <f>E30*A30</f>
        <v>38292.2</v>
      </c>
    </row>
    <row r="31" customFormat="1" ht="15" spans="1:7">
      <c r="A31" s="15"/>
      <c r="B31" s="15"/>
      <c r="C31" s="16" t="s">
        <v>85</v>
      </c>
      <c r="D31" s="17"/>
      <c r="E31" s="18"/>
      <c r="F31" s="15"/>
      <c r="G31" s="19"/>
    </row>
    <row r="32" customFormat="1" ht="15.75" spans="1:7">
      <c r="A32" s="20"/>
      <c r="B32" s="20"/>
      <c r="C32" s="21" t="s">
        <v>108</v>
      </c>
      <c r="D32" s="22"/>
      <c r="E32" s="23"/>
      <c r="F32" s="20"/>
      <c r="G32" s="24"/>
    </row>
    <row r="33" s="1" customFormat="1" ht="17.25" spans="1:7">
      <c r="A33" s="65" t="s">
        <v>18</v>
      </c>
      <c r="B33" s="66"/>
      <c r="C33" s="66"/>
      <c r="D33" s="67"/>
      <c r="E33" s="68"/>
      <c r="F33" s="69" t="s">
        <v>14</v>
      </c>
      <c r="G33" s="70">
        <f>SUM(G21:G32)</f>
        <v>298309</v>
      </c>
    </row>
    <row r="34" s="3" customFormat="1" ht="15" spans="1:7">
      <c r="A34" s="48" t="s">
        <v>96</v>
      </c>
      <c r="B34" s="49"/>
      <c r="C34" s="50"/>
      <c r="D34" s="51"/>
      <c r="E34" s="22"/>
      <c r="F34" s="20" t="s">
        <v>14</v>
      </c>
      <c r="G34" s="52">
        <v>104900</v>
      </c>
    </row>
    <row r="35" customFormat="1" ht="15.75" spans="1:8">
      <c r="A35" s="43" t="s">
        <v>17</v>
      </c>
      <c r="B35" s="53"/>
      <c r="C35" s="53"/>
      <c r="D35" s="44"/>
      <c r="E35" s="45"/>
      <c r="F35" s="54" t="s">
        <v>14</v>
      </c>
      <c r="G35" s="47">
        <v>600</v>
      </c>
      <c r="H35" s="2"/>
    </row>
    <row r="36" s="3" customFormat="1" ht="17.25" spans="1:7">
      <c r="A36" s="65" t="s">
        <v>97</v>
      </c>
      <c r="B36" s="66"/>
      <c r="C36" s="66"/>
      <c r="D36" s="67"/>
      <c r="E36" s="68"/>
      <c r="F36" s="71" t="s">
        <v>14</v>
      </c>
      <c r="G36" s="29">
        <f>SUM(G33:G35)</f>
        <v>403809</v>
      </c>
    </row>
    <row r="37" ht="16.5" spans="1:7">
      <c r="A37" s="34"/>
      <c r="B37" s="34"/>
      <c r="C37" s="34"/>
      <c r="D37" s="34"/>
      <c r="E37" s="34"/>
      <c r="F37" s="35"/>
      <c r="G37" s="36"/>
    </row>
    <row r="38" spans="1:1">
      <c r="A38" s="3" t="s">
        <v>19</v>
      </c>
    </row>
    <row r="39" spans="2:2">
      <c r="B39" s="3" t="s">
        <v>20</v>
      </c>
    </row>
    <row r="41" spans="1:1">
      <c r="A41" s="3" t="s">
        <v>25</v>
      </c>
    </row>
    <row r="42" customFormat="1" ht="15" spans="1:2">
      <c r="A42" s="3"/>
      <c r="B42" s="3" t="s">
        <v>120</v>
      </c>
    </row>
    <row r="43" customFormat="1" ht="15" spans="1:2">
      <c r="A43" s="3"/>
      <c r="B43" s="3" t="s">
        <v>26</v>
      </c>
    </row>
    <row r="44" s="2" customFormat="1" spans="2:2">
      <c r="B44" s="3"/>
    </row>
    <row r="45" s="3" customFormat="1" spans="1:1">
      <c r="A45" s="3" t="s">
        <v>191</v>
      </c>
    </row>
    <row r="46" s="3" customFormat="1" spans="2:2">
      <c r="B46" s="3" t="s">
        <v>192</v>
      </c>
    </row>
    <row r="47" spans="2:2">
      <c r="B47" s="3" t="s">
        <v>28</v>
      </c>
    </row>
    <row r="48" customFormat="1" ht="15" spans="2:2">
      <c r="B48" s="3"/>
    </row>
    <row r="49" customFormat="1" ht="15" spans="2:2">
      <c r="B49" s="37" t="s">
        <v>100</v>
      </c>
    </row>
    <row r="50" customFormat="1" ht="15" spans="2:2">
      <c r="B50" s="63" t="s">
        <v>101</v>
      </c>
    </row>
    <row r="51" s="2" customFormat="1" spans="2:2">
      <c r="B51" s="37"/>
    </row>
    <row r="52" spans="2:2">
      <c r="B52" s="3" t="s">
        <v>29</v>
      </c>
    </row>
    <row r="54" spans="2:2">
      <c r="B54" s="3" t="s">
        <v>30</v>
      </c>
    </row>
    <row r="55" spans="2:2">
      <c r="B55" s="39"/>
    </row>
    <row r="56" spans="2:2">
      <c r="B56" s="39"/>
    </row>
    <row r="59" spans="1:1">
      <c r="A59" s="3" t="s">
        <v>31</v>
      </c>
    </row>
    <row r="62" spans="1:1">
      <c r="A62" s="3" t="s">
        <v>32</v>
      </c>
    </row>
    <row r="63" spans="1:1">
      <c r="A63" s="3" t="s">
        <v>33</v>
      </c>
    </row>
    <row r="66" spans="1:4">
      <c r="A66" s="3" t="s">
        <v>77</v>
      </c>
      <c r="D66" s="3" t="s">
        <v>35</v>
      </c>
    </row>
    <row r="69" spans="1:4">
      <c r="A69" s="3" t="s">
        <v>36</v>
      </c>
      <c r="D69" s="3" t="s">
        <v>37</v>
      </c>
    </row>
    <row r="70" spans="1:4">
      <c r="A70" s="3" t="s">
        <v>38</v>
      </c>
      <c r="D70" s="3" t="s">
        <v>39</v>
      </c>
    </row>
    <row r="74" spans="1:5">
      <c r="A74" s="3" t="s">
        <v>196</v>
      </c>
      <c r="D74" s="3" t="s">
        <v>41</v>
      </c>
      <c r="E74" s="3" t="s">
        <v>42</v>
      </c>
    </row>
    <row r="75" spans="1:5">
      <c r="A75" s="3" t="s">
        <v>197</v>
      </c>
      <c r="E75" s="3" t="s">
        <v>44</v>
      </c>
    </row>
  </sheetData>
  <mergeCells count="28">
    <mergeCell ref="A4:B4"/>
    <mergeCell ref="A33:E33"/>
    <mergeCell ref="A35:E35"/>
    <mergeCell ref="A36:E36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47" workbookViewId="0">
      <selection activeCell="C28" sqref="C28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187</v>
      </c>
    </row>
    <row r="8" spans="1:1">
      <c r="A8" s="3" t="s">
        <v>188</v>
      </c>
    </row>
    <row r="9" spans="1:1">
      <c r="A9" s="3" t="s">
        <v>189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198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118</v>
      </c>
      <c r="D21" s="12">
        <v>165995</v>
      </c>
      <c r="E21" s="13">
        <f>(D21*0.76)-14000</f>
        <v>112156.2</v>
      </c>
      <c r="F21" s="10" t="s">
        <v>14</v>
      </c>
      <c r="G21" s="14">
        <f>E21*A21</f>
        <v>112156.2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119</v>
      </c>
      <c r="D23" s="22"/>
      <c r="E23" s="23"/>
      <c r="F23" s="20"/>
      <c r="G23" s="24"/>
    </row>
    <row r="24" customFormat="1" ht="15" spans="1:7">
      <c r="A24" s="10">
        <v>2</v>
      </c>
      <c r="B24" s="10" t="s">
        <v>12</v>
      </c>
      <c r="C24" s="11" t="s">
        <v>148</v>
      </c>
      <c r="D24" s="12">
        <v>76595</v>
      </c>
      <c r="E24" s="13">
        <f>(D24*0.76)-7000</f>
        <v>51212.2</v>
      </c>
      <c r="F24" s="10" t="s">
        <v>14</v>
      </c>
      <c r="G24" s="14">
        <f>E24*A24</f>
        <v>102424.4</v>
      </c>
    </row>
    <row r="25" customFormat="1" ht="15" spans="1:7">
      <c r="A25" s="15"/>
      <c r="B25" s="15"/>
      <c r="C25" s="16" t="s">
        <v>85</v>
      </c>
      <c r="D25" s="17"/>
      <c r="E25" s="18"/>
      <c r="F25" s="15"/>
      <c r="G25" s="19"/>
    </row>
    <row r="26" customFormat="1" ht="15.75" spans="1:7">
      <c r="A26" s="20"/>
      <c r="B26" s="20"/>
      <c r="C26" s="21" t="s">
        <v>149</v>
      </c>
      <c r="D26" s="22"/>
      <c r="E26" s="23"/>
      <c r="F26" s="20"/>
      <c r="G26" s="24"/>
    </row>
    <row r="27" customFormat="1" ht="15" spans="1:7">
      <c r="A27" s="10">
        <v>1</v>
      </c>
      <c r="B27" s="10" t="s">
        <v>12</v>
      </c>
      <c r="C27" s="11" t="s">
        <v>84</v>
      </c>
      <c r="D27" s="12">
        <v>68995</v>
      </c>
      <c r="E27" s="13">
        <f>(D27*0.76)-7000</f>
        <v>45436.2</v>
      </c>
      <c r="F27" s="10" t="s">
        <v>14</v>
      </c>
      <c r="G27" s="14">
        <f>E27*A27</f>
        <v>45436.2</v>
      </c>
    </row>
    <row r="28" customFormat="1" ht="15" spans="1:7">
      <c r="A28" s="15"/>
      <c r="B28" s="15"/>
      <c r="C28" s="16" t="s">
        <v>85</v>
      </c>
      <c r="D28" s="17"/>
      <c r="E28" s="18"/>
      <c r="F28" s="15"/>
      <c r="G28" s="19"/>
    </row>
    <row r="29" customFormat="1" ht="15.75" spans="1:7">
      <c r="A29" s="20"/>
      <c r="B29" s="20"/>
      <c r="C29" s="21" t="s">
        <v>86</v>
      </c>
      <c r="D29" s="22"/>
      <c r="E29" s="23"/>
      <c r="F29" s="20"/>
      <c r="G29" s="24"/>
    </row>
    <row r="30" customFormat="1" ht="15" spans="1:7">
      <c r="A30" s="10">
        <v>2</v>
      </c>
      <c r="B30" s="10" t="s">
        <v>12</v>
      </c>
      <c r="C30" s="11" t="s">
        <v>107</v>
      </c>
      <c r="D30" s="12">
        <v>59595</v>
      </c>
      <c r="E30" s="13">
        <f>(D30*0.76)-7000</f>
        <v>38292.2</v>
      </c>
      <c r="F30" s="10" t="s">
        <v>14</v>
      </c>
      <c r="G30" s="14">
        <f>E30*A30</f>
        <v>76584.4</v>
      </c>
    </row>
    <row r="31" customFormat="1" ht="15" spans="1:7">
      <c r="A31" s="15"/>
      <c r="B31" s="15"/>
      <c r="C31" s="16" t="s">
        <v>85</v>
      </c>
      <c r="D31" s="17"/>
      <c r="E31" s="18"/>
      <c r="F31" s="15"/>
      <c r="G31" s="19"/>
    </row>
    <row r="32" customFormat="1" ht="15.75" spans="1:7">
      <c r="A32" s="20"/>
      <c r="B32" s="20"/>
      <c r="C32" s="21" t="s">
        <v>108</v>
      </c>
      <c r="D32" s="22"/>
      <c r="E32" s="23"/>
      <c r="F32" s="20"/>
      <c r="G32" s="24"/>
    </row>
    <row r="33" s="1" customFormat="1" ht="17.25" spans="1:7">
      <c r="A33" s="65" t="s">
        <v>18</v>
      </c>
      <c r="B33" s="66"/>
      <c r="C33" s="66"/>
      <c r="D33" s="67"/>
      <c r="E33" s="68"/>
      <c r="F33" s="69" t="s">
        <v>14</v>
      </c>
      <c r="G33" s="70">
        <f>SUM(G21:G32)</f>
        <v>336601.2</v>
      </c>
    </row>
    <row r="34" s="3" customFormat="1" ht="15" spans="1:7">
      <c r="A34" s="48" t="s">
        <v>96</v>
      </c>
      <c r="B34" s="49"/>
      <c r="C34" s="50"/>
      <c r="D34" s="51"/>
      <c r="E34" s="22"/>
      <c r="F34" s="20" t="s">
        <v>14</v>
      </c>
      <c r="G34" s="52">
        <v>129040</v>
      </c>
    </row>
    <row r="35" customFormat="1" ht="15.75" spans="1:8">
      <c r="A35" s="43" t="s">
        <v>17</v>
      </c>
      <c r="B35" s="53"/>
      <c r="C35" s="53"/>
      <c r="D35" s="44"/>
      <c r="E35" s="45"/>
      <c r="F35" s="54" t="s">
        <v>14</v>
      </c>
      <c r="G35" s="47">
        <v>600</v>
      </c>
      <c r="H35" s="2"/>
    </row>
    <row r="36" s="3" customFormat="1" ht="17.25" spans="1:7">
      <c r="A36" s="65" t="s">
        <v>97</v>
      </c>
      <c r="B36" s="66"/>
      <c r="C36" s="66"/>
      <c r="D36" s="67"/>
      <c r="E36" s="68"/>
      <c r="F36" s="71" t="s">
        <v>14</v>
      </c>
      <c r="G36" s="29">
        <f>SUM(G33:G35)</f>
        <v>466241.2</v>
      </c>
    </row>
    <row r="37" ht="16.5" spans="1:7">
      <c r="A37" s="34"/>
      <c r="B37" s="34"/>
      <c r="C37" s="34"/>
      <c r="D37" s="34"/>
      <c r="E37" s="34"/>
      <c r="F37" s="35"/>
      <c r="G37" s="36"/>
    </row>
    <row r="38" spans="1:1">
      <c r="A38" s="3" t="s">
        <v>19</v>
      </c>
    </row>
    <row r="39" spans="2:2">
      <c r="B39" s="3" t="s">
        <v>20</v>
      </c>
    </row>
    <row r="41" spans="1:1">
      <c r="A41" s="3" t="s">
        <v>25</v>
      </c>
    </row>
    <row r="42" customFormat="1" ht="15" spans="1:2">
      <c r="A42" s="3"/>
      <c r="B42" s="3" t="s">
        <v>120</v>
      </c>
    </row>
    <row r="43" customFormat="1" ht="15" spans="1:2">
      <c r="A43" s="3"/>
      <c r="B43" s="3" t="s">
        <v>26</v>
      </c>
    </row>
    <row r="44" s="2" customFormat="1" spans="2:2">
      <c r="B44" s="3"/>
    </row>
    <row r="45" s="3" customFormat="1" spans="1:1">
      <c r="A45" s="3" t="s">
        <v>27</v>
      </c>
    </row>
    <row r="46" s="3" customFormat="1" spans="2:2">
      <c r="B46" s="3" t="s">
        <v>28</v>
      </c>
    </row>
    <row r="47" customFormat="1" ht="15" spans="2:2">
      <c r="B47" s="37" t="s">
        <v>100</v>
      </c>
    </row>
    <row r="48" customFormat="1" ht="15" spans="2:2">
      <c r="B48" s="63" t="s">
        <v>101</v>
      </c>
    </row>
    <row r="49" s="2" customFormat="1" spans="2:2">
      <c r="B49" s="37"/>
    </row>
    <row r="50" spans="2:2">
      <c r="B50" s="3" t="s">
        <v>29</v>
      </c>
    </row>
    <row r="52" spans="2:2">
      <c r="B52" s="3" t="s">
        <v>30</v>
      </c>
    </row>
    <row r="53" spans="2:2">
      <c r="B53" s="39"/>
    </row>
    <row r="54" spans="2:2">
      <c r="B54" s="39"/>
    </row>
    <row r="57" spans="1:1">
      <c r="A57" s="3" t="s">
        <v>31</v>
      </c>
    </row>
    <row r="60" spans="1:1">
      <c r="A60" s="3" t="s">
        <v>32</v>
      </c>
    </row>
    <row r="61" spans="1:1">
      <c r="A61" s="3" t="s">
        <v>33</v>
      </c>
    </row>
    <row r="64" spans="1:4">
      <c r="A64" s="3" t="s">
        <v>77</v>
      </c>
      <c r="D64" s="3" t="s">
        <v>35</v>
      </c>
    </row>
    <row r="67" spans="1:4">
      <c r="A67" s="3" t="s">
        <v>36</v>
      </c>
      <c r="D67" s="3" t="s">
        <v>37</v>
      </c>
    </row>
    <row r="68" spans="1:4">
      <c r="A68" s="3" t="s">
        <v>38</v>
      </c>
      <c r="D68" s="3" t="s">
        <v>39</v>
      </c>
    </row>
    <row r="73" spans="1:5">
      <c r="A73" s="3" t="s">
        <v>196</v>
      </c>
      <c r="D73" s="3" t="s">
        <v>41</v>
      </c>
      <c r="E73" s="3" t="s">
        <v>42</v>
      </c>
    </row>
    <row r="74" spans="1:5">
      <c r="A74" s="3" t="s">
        <v>197</v>
      </c>
      <c r="E74" s="3" t="s">
        <v>44</v>
      </c>
    </row>
  </sheetData>
  <mergeCells count="28">
    <mergeCell ref="A4:B4"/>
    <mergeCell ref="A33:E33"/>
    <mergeCell ref="A35:E35"/>
    <mergeCell ref="A36:E36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3"/>
  <sheetViews>
    <sheetView topLeftCell="A16" workbookViewId="0">
      <selection activeCell="A54" sqref="$A54:$XFD55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" style="3" customWidth="1"/>
    <col min="4" max="4" width="12.5714285714286" style="3" customWidth="1"/>
    <col min="5" max="5" width="15.5714285714286" style="3" customWidth="1"/>
    <col min="6" max="6" width="5.71428571428571" style="3" customWidth="1"/>
    <col min="7" max="7" width="16.5714285714286" style="3" customWidth="1"/>
    <col min="8" max="16384" width="9.14285714285714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199</v>
      </c>
    </row>
    <row r="8" spans="1:1">
      <c r="A8" s="3" t="s">
        <v>200</v>
      </c>
    </row>
    <row r="9" spans="1:1">
      <c r="A9" s="3" t="s">
        <v>201</v>
      </c>
    </row>
    <row r="10" spans="1:1">
      <c r="A10" s="3" t="s">
        <v>202</v>
      </c>
    </row>
    <row r="13" spans="1:1">
      <c r="A13" s="3" t="s">
        <v>2</v>
      </c>
    </row>
    <row r="15" spans="2:2">
      <c r="B15" s="3" t="s">
        <v>3</v>
      </c>
    </row>
    <row r="16" spans="2:2">
      <c r="B16" s="3" t="s">
        <v>4</v>
      </c>
    </row>
    <row r="18" spans="1:1">
      <c r="A18" s="3" t="s">
        <v>92</v>
      </c>
    </row>
    <row r="19" ht="15" spans="3:3">
      <c r="C19" s="37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customFormat="1" ht="15" spans="1:7">
      <c r="A21" s="10">
        <v>1</v>
      </c>
      <c r="B21" s="10" t="s">
        <v>12</v>
      </c>
      <c r="C21" s="11" t="s">
        <v>203</v>
      </c>
      <c r="D21" s="12">
        <v>151995</v>
      </c>
      <c r="E21" s="13">
        <f>(D21*0.76)</f>
        <v>115516.2</v>
      </c>
      <c r="F21" s="10" t="s">
        <v>14</v>
      </c>
      <c r="G21" s="14">
        <f>E21*A21</f>
        <v>115516.2</v>
      </c>
    </row>
    <row r="22" customFormat="1" ht="15" spans="1:7">
      <c r="A22" s="15"/>
      <c r="B22" s="15"/>
      <c r="C22" s="16" t="s">
        <v>204</v>
      </c>
      <c r="D22" s="17"/>
      <c r="E22" s="18"/>
      <c r="F22" s="15"/>
      <c r="G22" s="19"/>
    </row>
    <row r="23" customFormat="1" ht="15.75" spans="1:7">
      <c r="A23" s="20"/>
      <c r="B23" s="20"/>
      <c r="C23" s="21" t="s">
        <v>205</v>
      </c>
      <c r="D23" s="22"/>
      <c r="E23" s="23"/>
      <c r="F23" s="20"/>
      <c r="G23" s="24"/>
    </row>
    <row r="24" customFormat="1" ht="15" spans="1:7">
      <c r="A24" s="10">
        <v>2</v>
      </c>
      <c r="B24" s="10" t="s">
        <v>12</v>
      </c>
      <c r="C24" s="11" t="s">
        <v>206</v>
      </c>
      <c r="D24" s="12">
        <v>119995</v>
      </c>
      <c r="E24" s="13">
        <f>D24*0.76</f>
        <v>91196.2</v>
      </c>
      <c r="F24" s="10" t="s">
        <v>14</v>
      </c>
      <c r="G24" s="14">
        <f>E24*A24</f>
        <v>182392.4</v>
      </c>
    </row>
    <row r="25" customFormat="1" ht="15" spans="1:7">
      <c r="A25" s="15"/>
      <c r="B25" s="15"/>
      <c r="C25" s="16" t="s">
        <v>207</v>
      </c>
      <c r="D25" s="17"/>
      <c r="E25" s="18"/>
      <c r="F25" s="15"/>
      <c r="G25" s="19"/>
    </row>
    <row r="26" customFormat="1" ht="15.75" spans="1:7">
      <c r="A26" s="20"/>
      <c r="B26" s="20"/>
      <c r="C26" s="21" t="s">
        <v>208</v>
      </c>
      <c r="D26" s="22"/>
      <c r="E26" s="23"/>
      <c r="F26" s="20"/>
      <c r="G26" s="24"/>
    </row>
    <row r="27" customFormat="1" ht="15" spans="1:7">
      <c r="A27" s="10">
        <v>1</v>
      </c>
      <c r="B27" s="10" t="s">
        <v>12</v>
      </c>
      <c r="C27" s="11" t="s">
        <v>209</v>
      </c>
      <c r="D27" s="12">
        <v>117995</v>
      </c>
      <c r="E27" s="13">
        <f>(D27*0.76)</f>
        <v>89676.2</v>
      </c>
      <c r="F27" s="10" t="s">
        <v>14</v>
      </c>
      <c r="G27" s="14">
        <f>E27*A27</f>
        <v>89676.2</v>
      </c>
    </row>
    <row r="28" customFormat="1" ht="15" spans="1:7">
      <c r="A28" s="15"/>
      <c r="B28" s="15"/>
      <c r="C28" s="16" t="s">
        <v>204</v>
      </c>
      <c r="D28" s="17"/>
      <c r="E28" s="18"/>
      <c r="F28" s="15"/>
      <c r="G28" s="19"/>
    </row>
    <row r="29" customFormat="1" ht="15.75" spans="1:7">
      <c r="A29" s="20"/>
      <c r="B29" s="20"/>
      <c r="C29" s="21" t="s">
        <v>210</v>
      </c>
      <c r="D29" s="22"/>
      <c r="E29" s="23"/>
      <c r="F29" s="20"/>
      <c r="G29" s="24"/>
    </row>
    <row r="30" customFormat="1" ht="15" spans="1:7">
      <c r="A30" s="10">
        <v>3</v>
      </c>
      <c r="B30" s="10" t="s">
        <v>12</v>
      </c>
      <c r="C30" s="11" t="s">
        <v>148</v>
      </c>
      <c r="D30" s="12">
        <v>76595</v>
      </c>
      <c r="E30" s="13">
        <f>(D30*0.76)-7000</f>
        <v>51212.2</v>
      </c>
      <c r="F30" s="10" t="s">
        <v>14</v>
      </c>
      <c r="G30" s="14">
        <f>E30*A30</f>
        <v>153636.6</v>
      </c>
    </row>
    <row r="31" customFormat="1" ht="15" spans="1:7">
      <c r="A31" s="15"/>
      <c r="B31" s="15"/>
      <c r="C31" s="16" t="s">
        <v>85</v>
      </c>
      <c r="D31" s="17"/>
      <c r="E31" s="18"/>
      <c r="F31" s="15"/>
      <c r="G31" s="19"/>
    </row>
    <row r="32" customFormat="1" ht="15.75" spans="1:7">
      <c r="A32" s="20"/>
      <c r="B32" s="20"/>
      <c r="C32" s="21" t="s">
        <v>149</v>
      </c>
      <c r="D32" s="22"/>
      <c r="E32" s="23"/>
      <c r="F32" s="20"/>
      <c r="G32" s="24"/>
    </row>
    <row r="33" customFormat="1" ht="15" spans="1:7">
      <c r="A33" s="10">
        <v>5</v>
      </c>
      <c r="B33" s="10" t="s">
        <v>12</v>
      </c>
      <c r="C33" s="11" t="s">
        <v>84</v>
      </c>
      <c r="D33" s="12">
        <v>68995</v>
      </c>
      <c r="E33" s="13">
        <f>(D33*0.76)-7000</f>
        <v>45436.2</v>
      </c>
      <c r="F33" s="10" t="s">
        <v>14</v>
      </c>
      <c r="G33" s="14">
        <f>E33*A33</f>
        <v>227181</v>
      </c>
    </row>
    <row r="34" customFormat="1" ht="15" spans="1:7">
      <c r="A34" s="15"/>
      <c r="B34" s="15"/>
      <c r="C34" s="16" t="s">
        <v>85</v>
      </c>
      <c r="D34" s="17"/>
      <c r="E34" s="18"/>
      <c r="F34" s="15"/>
      <c r="G34" s="19"/>
    </row>
    <row r="35" customFormat="1" ht="15.75" spans="1:7">
      <c r="A35" s="20"/>
      <c r="B35" s="20"/>
      <c r="C35" s="21" t="s">
        <v>86</v>
      </c>
      <c r="D35" s="22"/>
      <c r="E35" s="23"/>
      <c r="F35" s="20"/>
      <c r="G35" s="24"/>
    </row>
    <row r="36" customFormat="1" ht="15" spans="1:7">
      <c r="A36" s="10">
        <v>2</v>
      </c>
      <c r="B36" s="10" t="s">
        <v>12</v>
      </c>
      <c r="C36" s="11" t="s">
        <v>107</v>
      </c>
      <c r="D36" s="12">
        <v>59595</v>
      </c>
      <c r="E36" s="13">
        <f>(D36*0.76)-7000</f>
        <v>38292.2</v>
      </c>
      <c r="F36" s="10" t="s">
        <v>14</v>
      </c>
      <c r="G36" s="14">
        <f>E36*A36</f>
        <v>76584.4</v>
      </c>
    </row>
    <row r="37" customFormat="1" ht="15" spans="1:7">
      <c r="A37" s="15"/>
      <c r="B37" s="15"/>
      <c r="C37" s="16" t="s">
        <v>85</v>
      </c>
      <c r="D37" s="17"/>
      <c r="E37" s="18"/>
      <c r="F37" s="15"/>
      <c r="G37" s="19"/>
    </row>
    <row r="38" customFormat="1" ht="15.75" spans="1:7">
      <c r="A38" s="20"/>
      <c r="B38" s="20"/>
      <c r="C38" s="21" t="s">
        <v>108</v>
      </c>
      <c r="D38" s="22"/>
      <c r="E38" s="23"/>
      <c r="F38" s="20"/>
      <c r="G38" s="24"/>
    </row>
    <row r="39" customFormat="1" ht="15" spans="1:7">
      <c r="A39" s="10">
        <v>2</v>
      </c>
      <c r="B39" s="10" t="s">
        <v>12</v>
      </c>
      <c r="C39" s="11" t="s">
        <v>135</v>
      </c>
      <c r="D39" s="12">
        <v>46595</v>
      </c>
      <c r="E39" s="13">
        <f>(D39*0.76)-7000</f>
        <v>28412.2</v>
      </c>
      <c r="F39" s="10" t="s">
        <v>14</v>
      </c>
      <c r="G39" s="14">
        <f>E39*A39</f>
        <v>56824.4</v>
      </c>
    </row>
    <row r="40" customFormat="1" ht="15" spans="1:7">
      <c r="A40" s="15"/>
      <c r="B40" s="15"/>
      <c r="C40" s="16" t="s">
        <v>85</v>
      </c>
      <c r="D40" s="17"/>
      <c r="E40" s="18"/>
      <c r="F40" s="15"/>
      <c r="G40" s="19"/>
    </row>
    <row r="41" customFormat="1" ht="15.75" spans="1:7">
      <c r="A41" s="20"/>
      <c r="B41" s="20"/>
      <c r="C41" s="21" t="s">
        <v>136</v>
      </c>
      <c r="D41" s="22"/>
      <c r="E41" s="23"/>
      <c r="F41" s="20"/>
      <c r="G41" s="24"/>
    </row>
    <row r="42" ht="17.25" spans="1:7">
      <c r="A42" s="25" t="s">
        <v>18</v>
      </c>
      <c r="B42" s="73"/>
      <c r="C42" s="73"/>
      <c r="D42" s="26"/>
      <c r="E42" s="27"/>
      <c r="F42" s="71" t="s">
        <v>14</v>
      </c>
      <c r="G42" s="29">
        <f>SUM(G21:G41)</f>
        <v>901811.2</v>
      </c>
    </row>
    <row r="43" ht="15" spans="1:7">
      <c r="A43" s="48" t="s">
        <v>96</v>
      </c>
      <c r="B43" s="49"/>
      <c r="C43" s="50"/>
      <c r="D43" s="51"/>
      <c r="E43" s="22"/>
      <c r="F43" s="20" t="s">
        <v>14</v>
      </c>
      <c r="G43" s="52">
        <v>655410</v>
      </c>
    </row>
    <row r="44" ht="17.25" spans="1:7">
      <c r="A44" s="25" t="s">
        <v>97</v>
      </c>
      <c r="B44" s="73"/>
      <c r="C44" s="73"/>
      <c r="D44" s="26"/>
      <c r="E44" s="27"/>
      <c r="F44" s="71" t="s">
        <v>14</v>
      </c>
      <c r="G44" s="29">
        <f>SUM(G42:G43)</f>
        <v>1557221.2</v>
      </c>
    </row>
    <row r="45" ht="16.5" spans="1:7">
      <c r="A45" s="34"/>
      <c r="B45" s="34"/>
      <c r="C45" s="34"/>
      <c r="D45" s="34"/>
      <c r="E45" s="34"/>
      <c r="F45" s="35"/>
      <c r="G45" s="36"/>
    </row>
    <row r="46" spans="1:1">
      <c r="A46" s="3" t="s">
        <v>19</v>
      </c>
    </row>
    <row r="47" spans="2:2">
      <c r="B47" s="3" t="s">
        <v>20</v>
      </c>
    </row>
    <row r="49" spans="1:1">
      <c r="A49" s="3" t="s">
        <v>25</v>
      </c>
    </row>
    <row r="50" customFormat="1" ht="15" spans="1:2">
      <c r="A50" s="2"/>
      <c r="B50" s="3" t="s">
        <v>211</v>
      </c>
    </row>
    <row r="51" customFormat="1" ht="15" spans="1:2">
      <c r="A51" s="2"/>
      <c r="B51" s="3" t="s">
        <v>212</v>
      </c>
    </row>
    <row r="52" customFormat="1" ht="15" spans="1:2">
      <c r="A52" s="2"/>
      <c r="B52" s="3" t="s">
        <v>26</v>
      </c>
    </row>
    <row r="53" s="2" customFormat="1"/>
    <row r="54" spans="1:1">
      <c r="A54" s="3" t="s">
        <v>27</v>
      </c>
    </row>
    <row r="55" spans="2:2">
      <c r="B55" s="3" t="s">
        <v>28</v>
      </c>
    </row>
    <row r="56" spans="2:2">
      <c r="B56" s="37" t="s">
        <v>100</v>
      </c>
    </row>
    <row r="57" spans="2:2">
      <c r="B57" s="63" t="s">
        <v>101</v>
      </c>
    </row>
    <row r="58" spans="2:2">
      <c r="B58" s="38"/>
    </row>
    <row r="59" spans="2:2">
      <c r="B59" s="3" t="s">
        <v>29</v>
      </c>
    </row>
    <row r="61" spans="2:2">
      <c r="B61" s="3" t="s">
        <v>30</v>
      </c>
    </row>
    <row r="62" spans="2:2">
      <c r="B62" s="39"/>
    </row>
    <row r="64" spans="2:2">
      <c r="B64" s="37"/>
    </row>
    <row r="66" spans="1:1">
      <c r="A66" s="3" t="s">
        <v>31</v>
      </c>
    </row>
    <row r="69" spans="1:1">
      <c r="A69" s="3" t="s">
        <v>32</v>
      </c>
    </row>
    <row r="70" spans="1:1">
      <c r="A70" s="3" t="s">
        <v>33</v>
      </c>
    </row>
    <row r="73" spans="1:4">
      <c r="A73" s="3" t="s">
        <v>63</v>
      </c>
      <c r="D73" s="3" t="s">
        <v>35</v>
      </c>
    </row>
    <row r="76" spans="1:4">
      <c r="A76" s="3" t="s">
        <v>36</v>
      </c>
      <c r="D76" s="3" t="s">
        <v>37</v>
      </c>
    </row>
    <row r="77" spans="1:4">
      <c r="A77" s="3" t="s">
        <v>38</v>
      </c>
      <c r="D77" s="3" t="s">
        <v>39</v>
      </c>
    </row>
    <row r="82" spans="1:5">
      <c r="A82" s="3" t="s">
        <v>213</v>
      </c>
      <c r="D82" s="3" t="s">
        <v>41</v>
      </c>
      <c r="E82" s="3" t="s">
        <v>42</v>
      </c>
    </row>
    <row r="83" spans="1:5">
      <c r="A83" s="3" t="s">
        <v>214</v>
      </c>
      <c r="E83" s="3" t="s">
        <v>44</v>
      </c>
    </row>
  </sheetData>
  <mergeCells count="45">
    <mergeCell ref="A4:B4"/>
    <mergeCell ref="A42:E42"/>
    <mergeCell ref="A44:E44"/>
    <mergeCell ref="A21:A23"/>
    <mergeCell ref="A24:A26"/>
    <mergeCell ref="A27:A29"/>
    <mergeCell ref="A30:A32"/>
    <mergeCell ref="A33:A35"/>
    <mergeCell ref="A36:A38"/>
    <mergeCell ref="A39:A41"/>
    <mergeCell ref="B21:B23"/>
    <mergeCell ref="B24:B26"/>
    <mergeCell ref="B27:B29"/>
    <mergeCell ref="B30:B32"/>
    <mergeCell ref="B33:B35"/>
    <mergeCell ref="B36:B38"/>
    <mergeCell ref="B39:B41"/>
    <mergeCell ref="D21:D23"/>
    <mergeCell ref="D24:D26"/>
    <mergeCell ref="D27:D29"/>
    <mergeCell ref="D30:D32"/>
    <mergeCell ref="D33:D35"/>
    <mergeCell ref="D36:D38"/>
    <mergeCell ref="D39:D41"/>
    <mergeCell ref="E21:E23"/>
    <mergeCell ref="E24:E26"/>
    <mergeCell ref="E27:E29"/>
    <mergeCell ref="E30:E32"/>
    <mergeCell ref="E33:E35"/>
    <mergeCell ref="E36:E38"/>
    <mergeCell ref="E39:E41"/>
    <mergeCell ref="F21:F23"/>
    <mergeCell ref="F24:F26"/>
    <mergeCell ref="F27:F29"/>
    <mergeCell ref="F30:F32"/>
    <mergeCell ref="F33:F35"/>
    <mergeCell ref="F36:F38"/>
    <mergeCell ref="F39:F41"/>
    <mergeCell ref="G21:G23"/>
    <mergeCell ref="G24:G26"/>
    <mergeCell ref="G27:G29"/>
    <mergeCell ref="G30:G32"/>
    <mergeCell ref="G33:G35"/>
    <mergeCell ref="G36:G38"/>
    <mergeCell ref="G39:G41"/>
  </mergeCells>
  <pageMargins left="0.432638888888889" right="0.17" top="0.84" bottom="0.590277777777778" header="0.511805555555556" footer="0.196527777777778"/>
  <pageSetup paperSize="1" scale="58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41" workbookViewId="0">
      <selection activeCell="A12" sqref="A12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2" style="3" customWidth="1"/>
    <col min="4" max="4" width="12.552380952381" style="3" customWidth="1"/>
    <col min="5" max="5" width="14.8571428571429" style="3" customWidth="1"/>
    <col min="6" max="6" width="5.66666666666667" style="3" customWidth="1"/>
    <col min="7" max="7" width="17.8571428571429" style="3" customWidth="1"/>
    <col min="8" max="16384" width="9.1047619047619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215</v>
      </c>
      <c r="B7" s="4"/>
    </row>
    <row r="8" spans="1:1">
      <c r="A8" s="4" t="s">
        <v>216</v>
      </c>
    </row>
    <row r="9" spans="1:1">
      <c r="A9" s="7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2:2">
      <c r="B18" s="37"/>
    </row>
    <row r="19" ht="26.25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48</v>
      </c>
      <c r="D20" s="12">
        <v>80495</v>
      </c>
      <c r="E20" s="13">
        <f>(D20*0.76)-2500</f>
        <v>58676.2</v>
      </c>
      <c r="F20" s="10" t="s">
        <v>14</v>
      </c>
      <c r="G20" s="14">
        <f>E20*A20</f>
        <v>58676.2</v>
      </c>
    </row>
    <row r="21" spans="1:7">
      <c r="A21" s="15"/>
      <c r="B21" s="15"/>
      <c r="C21" s="16" t="s">
        <v>49</v>
      </c>
      <c r="D21" s="17"/>
      <c r="E21" s="18"/>
      <c r="F21" s="15"/>
      <c r="G21" s="19"/>
    </row>
    <row r="22" ht="15" spans="1:7">
      <c r="A22" s="20"/>
      <c r="B22" s="20"/>
      <c r="C22" s="21" t="s">
        <v>50</v>
      </c>
      <c r="D22" s="22"/>
      <c r="E22" s="23"/>
      <c r="F22" s="20"/>
      <c r="G22" s="24"/>
    </row>
    <row r="23" ht="15" spans="1:7">
      <c r="A23" s="43" t="s">
        <v>17</v>
      </c>
      <c r="B23" s="53"/>
      <c r="C23" s="53"/>
      <c r="D23" s="44"/>
      <c r="E23" s="45"/>
      <c r="F23" s="54" t="s">
        <v>14</v>
      </c>
      <c r="G23" s="47">
        <v>600</v>
      </c>
    </row>
    <row r="24" ht="17.25" spans="1:7">
      <c r="A24" s="25" t="s">
        <v>18</v>
      </c>
      <c r="B24" s="73"/>
      <c r="C24" s="73"/>
      <c r="D24" s="26"/>
      <c r="E24" s="27"/>
      <c r="F24" s="28" t="s">
        <v>14</v>
      </c>
      <c r="G24" s="29">
        <f>SUM(G20:G23)</f>
        <v>59276.2</v>
      </c>
    </row>
    <row r="25" ht="16.5" spans="1:7">
      <c r="A25" s="34"/>
      <c r="B25" s="34"/>
      <c r="C25" s="34"/>
      <c r="D25" s="34"/>
      <c r="E25" s="34"/>
      <c r="F25" s="72"/>
      <c r="G25" s="36"/>
    </row>
    <row r="26" spans="1:1">
      <c r="A26" s="3" t="s">
        <v>19</v>
      </c>
    </row>
    <row r="27" spans="2:2">
      <c r="B27" s="3" t="s">
        <v>20</v>
      </c>
    </row>
    <row r="29" spans="1:1">
      <c r="A29" s="3" t="s">
        <v>21</v>
      </c>
    </row>
    <row r="30" spans="2:2">
      <c r="B30" s="58" t="s">
        <v>51</v>
      </c>
    </row>
    <row r="31" spans="2:2">
      <c r="B31" s="59" t="s">
        <v>52</v>
      </c>
    </row>
    <row r="32" spans="2:2">
      <c r="B32" s="59" t="s">
        <v>53</v>
      </c>
    </row>
    <row r="34" spans="1:1">
      <c r="A34" s="3" t="s">
        <v>25</v>
      </c>
    </row>
    <row r="35" spans="2:2">
      <c r="B35" s="3" t="s">
        <v>120</v>
      </c>
    </row>
    <row r="37" spans="1:1">
      <c r="A37" s="3" t="s">
        <v>27</v>
      </c>
    </row>
    <row r="38" spans="2:2">
      <c r="B38" s="3" t="s">
        <v>28</v>
      </c>
    </row>
    <row r="40" spans="2:2">
      <c r="B40" s="3" t="s">
        <v>29</v>
      </c>
    </row>
    <row r="42" spans="2:2">
      <c r="B42" s="3" t="s">
        <v>30</v>
      </c>
    </row>
    <row r="49" spans="1:1">
      <c r="A49" s="3" t="s">
        <v>31</v>
      </c>
    </row>
    <row r="52" spans="1:1">
      <c r="A52" s="3" t="s">
        <v>32</v>
      </c>
    </row>
    <row r="53" spans="1:1">
      <c r="A53" s="3" t="s">
        <v>33</v>
      </c>
    </row>
    <row r="56" spans="1:4">
      <c r="A56" s="3" t="s">
        <v>34</v>
      </c>
      <c r="D56" s="3" t="s">
        <v>35</v>
      </c>
    </row>
    <row r="59" spans="1:4">
      <c r="A59" s="3" t="s">
        <v>36</v>
      </c>
      <c r="D59" s="3" t="s">
        <v>37</v>
      </c>
    </row>
    <row r="60" spans="1:4">
      <c r="A60" s="3" t="s">
        <v>38</v>
      </c>
      <c r="D60" s="3" t="s">
        <v>39</v>
      </c>
    </row>
    <row r="65" spans="1:5">
      <c r="A65" s="3" t="s">
        <v>217</v>
      </c>
      <c r="D65" s="3" t="s">
        <v>41</v>
      </c>
      <c r="E65" s="3" t="s">
        <v>42</v>
      </c>
    </row>
    <row r="66" spans="1:5">
      <c r="A66" s="3" t="s">
        <v>56</v>
      </c>
      <c r="E66" s="3" t="s">
        <v>44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41" workbookViewId="0">
      <selection activeCell="C14" sqref="C14"/>
    </sheetView>
  </sheetViews>
  <sheetFormatPr defaultColWidth="9.1047619047619" defaultRowHeight="14.25" outlineLevelCol="7"/>
  <cols>
    <col min="1" max="1" width="6.55238095238095" style="3" customWidth="1"/>
    <col min="2" max="2" width="11.4380952380952" style="3" customWidth="1"/>
    <col min="3" max="3" width="53" style="3" customWidth="1"/>
    <col min="4" max="4" width="12.552380952381" style="3" customWidth="1"/>
    <col min="5" max="5" width="15.5714285714286" style="3" customWidth="1"/>
    <col min="6" max="6" width="5.66666666666667" style="3" customWidth="1"/>
    <col min="7" max="7" width="16.5714285714286" style="3" customWidth="1"/>
    <col min="8" max="16384" width="9.1047619047619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218</v>
      </c>
    </row>
    <row r="8" spans="1:1">
      <c r="A8" s="3" t="s">
        <v>219</v>
      </c>
    </row>
    <row r="9" spans="1:1">
      <c r="A9" s="3" t="s">
        <v>220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115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customFormat="1" ht="15" spans="1:7">
      <c r="A21" s="87">
        <v>1</v>
      </c>
      <c r="B21" s="87" t="s">
        <v>12</v>
      </c>
      <c r="C21" s="126" t="s">
        <v>221</v>
      </c>
      <c r="D21" s="89">
        <v>14995</v>
      </c>
      <c r="E21" s="90">
        <f>(D21*0.7)</f>
        <v>10496.5</v>
      </c>
      <c r="F21" s="87" t="s">
        <v>14</v>
      </c>
      <c r="G21" s="91">
        <f>E21*A21</f>
        <v>10496.5</v>
      </c>
    </row>
    <row r="22" customFormat="1" ht="15" spans="1:7">
      <c r="A22" s="92"/>
      <c r="B22" s="92"/>
      <c r="C22" s="128" t="s">
        <v>222</v>
      </c>
      <c r="D22" s="94"/>
      <c r="E22" s="95"/>
      <c r="F22" s="92"/>
      <c r="G22" s="96"/>
    </row>
    <row r="23" customFormat="1" ht="15" spans="1:7">
      <c r="A23" s="92"/>
      <c r="B23" s="92"/>
      <c r="C23" s="128" t="s">
        <v>223</v>
      </c>
      <c r="D23" s="94"/>
      <c r="E23" s="95"/>
      <c r="F23" s="92"/>
      <c r="G23" s="96"/>
    </row>
    <row r="24" customFormat="1" ht="15.75" spans="1:7">
      <c r="A24" s="97"/>
      <c r="B24" s="97"/>
      <c r="C24" s="118" t="s">
        <v>224</v>
      </c>
      <c r="D24" s="99"/>
      <c r="E24" s="100"/>
      <c r="F24" s="97"/>
      <c r="G24" s="101"/>
    </row>
    <row r="25" customFormat="1" ht="15.75" spans="1:8">
      <c r="A25" s="119" t="s">
        <v>17</v>
      </c>
      <c r="B25" s="120"/>
      <c r="C25" s="120"/>
      <c r="D25" s="121"/>
      <c r="E25" s="122"/>
      <c r="F25" s="123" t="s">
        <v>14</v>
      </c>
      <c r="G25" s="124">
        <v>1000</v>
      </c>
      <c r="H25" s="2"/>
    </row>
    <row r="26" ht="17.25" spans="1:7">
      <c r="A26" s="65" t="s">
        <v>18</v>
      </c>
      <c r="B26" s="66"/>
      <c r="C26" s="66"/>
      <c r="D26" s="67"/>
      <c r="E26" s="68"/>
      <c r="F26" s="71" t="s">
        <v>14</v>
      </c>
      <c r="G26" s="29">
        <f>SUM(G21:G25)</f>
        <v>11496.5</v>
      </c>
    </row>
    <row r="27" ht="16.5" spans="1:7">
      <c r="A27" s="109"/>
      <c r="B27" s="109"/>
      <c r="C27" s="109"/>
      <c r="D27" s="109"/>
      <c r="E27" s="109"/>
      <c r="F27" s="35"/>
      <c r="G27" s="36"/>
    </row>
    <row r="28" spans="1:1">
      <c r="A28" s="3" t="s">
        <v>19</v>
      </c>
    </row>
    <row r="29" spans="2:2">
      <c r="B29" s="3" t="s">
        <v>20</v>
      </c>
    </row>
    <row r="31" spans="1:1">
      <c r="A31" s="3" t="s">
        <v>25</v>
      </c>
    </row>
    <row r="32" s="2" customFormat="1" spans="2:2">
      <c r="B32" s="3" t="s">
        <v>225</v>
      </c>
    </row>
    <row r="33" s="2" customFormat="1"/>
    <row r="34" s="3" customFormat="1" spans="1:1">
      <c r="A34" s="3" t="s">
        <v>27</v>
      </c>
    </row>
    <row r="35" spans="2:2">
      <c r="B35" s="3" t="s">
        <v>28</v>
      </c>
    </row>
    <row r="36" spans="2:2">
      <c r="B36" s="38"/>
    </row>
    <row r="37" spans="2:2">
      <c r="B37" s="3" t="s">
        <v>29</v>
      </c>
    </row>
    <row r="39" spans="2:2">
      <c r="B39" s="3" t="s">
        <v>30</v>
      </c>
    </row>
    <row r="41" spans="3:3">
      <c r="C41" s="39" t="s">
        <v>226</v>
      </c>
    </row>
    <row r="45" spans="2:2">
      <c r="B45" s="37"/>
    </row>
    <row r="47" spans="1:1">
      <c r="A47" s="3" t="s">
        <v>31</v>
      </c>
    </row>
    <row r="50" spans="1:1">
      <c r="A50" s="3" t="s">
        <v>32</v>
      </c>
    </row>
    <row r="51" spans="1:1">
      <c r="A51" s="3" t="s">
        <v>33</v>
      </c>
    </row>
    <row r="54" spans="1:4">
      <c r="A54" s="3" t="s">
        <v>63</v>
      </c>
      <c r="D54" s="3" t="s">
        <v>35</v>
      </c>
    </row>
    <row r="57" spans="1:4">
      <c r="A57" s="3" t="s">
        <v>36</v>
      </c>
      <c r="D57" s="3" t="s">
        <v>37</v>
      </c>
    </row>
    <row r="58" spans="1:4">
      <c r="A58" s="3" t="s">
        <v>38</v>
      </c>
      <c r="D58" s="3" t="s">
        <v>39</v>
      </c>
    </row>
    <row r="64" spans="1:5">
      <c r="A64" s="3" t="s">
        <v>227</v>
      </c>
      <c r="D64" s="3" t="s">
        <v>41</v>
      </c>
      <c r="E64" s="3" t="s">
        <v>42</v>
      </c>
    </row>
    <row r="65" spans="1:5">
      <c r="A65" s="3" t="s">
        <v>228</v>
      </c>
      <c r="E65" s="3" t="s">
        <v>44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432638888888889" right="0.17" top="0.84" bottom="0.590277777777778" header="0.511805555555556" footer="0.196527777777778"/>
  <pageSetup paperSize="1" scale="75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7" workbookViewId="0">
      <selection activeCell="C65" sqref="C65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229</v>
      </c>
    </row>
    <row r="8" spans="1:1">
      <c r="A8" s="3" t="s">
        <v>230</v>
      </c>
    </row>
    <row r="9" spans="1:1">
      <c r="A9" s="3" t="s">
        <v>231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177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118</v>
      </c>
      <c r="D21" s="12">
        <v>165995</v>
      </c>
      <c r="E21" s="13">
        <f>(D21*0.78)-14000</f>
        <v>115476.1</v>
      </c>
      <c r="F21" s="10" t="s">
        <v>14</v>
      </c>
      <c r="G21" s="14">
        <f>E21*A21</f>
        <v>115476.1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119</v>
      </c>
      <c r="D23" s="22"/>
      <c r="E23" s="23"/>
      <c r="F23" s="20"/>
      <c r="G23" s="24"/>
    </row>
    <row r="24" customFormat="1" ht="15" spans="1:7">
      <c r="A24" s="10">
        <v>2</v>
      </c>
      <c r="B24" s="10" t="s">
        <v>12</v>
      </c>
      <c r="C24" s="11" t="s">
        <v>148</v>
      </c>
      <c r="D24" s="12">
        <v>76595</v>
      </c>
      <c r="E24" s="13">
        <f>(D24*0.78)-7000</f>
        <v>52744.1</v>
      </c>
      <c r="F24" s="10" t="s">
        <v>14</v>
      </c>
      <c r="G24" s="14">
        <f>E24*A24</f>
        <v>105488.2</v>
      </c>
    </row>
    <row r="25" customFormat="1" ht="15" spans="1:7">
      <c r="A25" s="15"/>
      <c r="B25" s="15"/>
      <c r="C25" s="16" t="s">
        <v>85</v>
      </c>
      <c r="D25" s="17"/>
      <c r="E25" s="18"/>
      <c r="F25" s="15"/>
      <c r="G25" s="19"/>
    </row>
    <row r="26" customFormat="1" ht="15.75" spans="1:7">
      <c r="A26" s="20"/>
      <c r="B26" s="20"/>
      <c r="C26" s="21" t="s">
        <v>149</v>
      </c>
      <c r="D26" s="22"/>
      <c r="E26" s="23"/>
      <c r="F26" s="20"/>
      <c r="G26" s="24"/>
    </row>
    <row r="27" customFormat="1" ht="15" spans="1:7">
      <c r="A27" s="10">
        <v>2</v>
      </c>
      <c r="B27" s="10" t="s">
        <v>12</v>
      </c>
      <c r="C27" s="11" t="s">
        <v>126</v>
      </c>
      <c r="D27" s="12">
        <v>41995</v>
      </c>
      <c r="E27" s="13">
        <f>(D27*0.78)-4000</f>
        <v>28756.1</v>
      </c>
      <c r="F27" s="10" t="s">
        <v>14</v>
      </c>
      <c r="G27" s="14">
        <f>E27*A27</f>
        <v>57512.2</v>
      </c>
    </row>
    <row r="28" customFormat="1" ht="15" spans="1:7">
      <c r="A28" s="15"/>
      <c r="B28" s="15"/>
      <c r="C28" s="16" t="s">
        <v>94</v>
      </c>
      <c r="D28" s="17"/>
      <c r="E28" s="18"/>
      <c r="F28" s="15"/>
      <c r="G28" s="19"/>
    </row>
    <row r="29" customFormat="1" ht="15.75" spans="1:7">
      <c r="A29" s="20"/>
      <c r="B29" s="20"/>
      <c r="C29" s="21" t="s">
        <v>127</v>
      </c>
      <c r="D29" s="22"/>
      <c r="E29" s="23"/>
      <c r="F29" s="20"/>
      <c r="G29" s="24"/>
    </row>
    <row r="30" customFormat="1" ht="15" spans="1:7">
      <c r="A30" s="10">
        <v>1</v>
      </c>
      <c r="B30" s="10" t="s">
        <v>12</v>
      </c>
      <c r="C30" s="11" t="s">
        <v>133</v>
      </c>
      <c r="D30" s="12">
        <v>32995</v>
      </c>
      <c r="E30" s="13">
        <f>(D30*0.78)-4000</f>
        <v>21736.1</v>
      </c>
      <c r="F30" s="10" t="s">
        <v>14</v>
      </c>
      <c r="G30" s="14">
        <f>E30*A30</f>
        <v>21736.1</v>
      </c>
    </row>
    <row r="31" customFormat="1" ht="15" spans="1:7">
      <c r="A31" s="15"/>
      <c r="B31" s="15"/>
      <c r="C31" s="16" t="s">
        <v>94</v>
      </c>
      <c r="D31" s="17"/>
      <c r="E31" s="18"/>
      <c r="F31" s="15"/>
      <c r="G31" s="19"/>
    </row>
    <row r="32" customFormat="1" ht="15.75" spans="1:7">
      <c r="A32" s="20"/>
      <c r="B32" s="20"/>
      <c r="C32" s="21" t="s">
        <v>134</v>
      </c>
      <c r="D32" s="22"/>
      <c r="E32" s="23"/>
      <c r="F32" s="20"/>
      <c r="G32" s="24"/>
    </row>
    <row r="33" s="1" customFormat="1" ht="17.25" spans="1:7">
      <c r="A33" s="65" t="s">
        <v>18</v>
      </c>
      <c r="B33" s="66"/>
      <c r="C33" s="66"/>
      <c r="D33" s="67"/>
      <c r="E33" s="68"/>
      <c r="F33" s="69" t="s">
        <v>14</v>
      </c>
      <c r="G33" s="70">
        <f>SUM(G21:G32)</f>
        <v>300212.6</v>
      </c>
    </row>
    <row r="34" s="3" customFormat="1" ht="15" spans="1:7">
      <c r="A34" s="48" t="s">
        <v>96</v>
      </c>
      <c r="B34" s="49"/>
      <c r="C34" s="50"/>
      <c r="D34" s="51"/>
      <c r="E34" s="22"/>
      <c r="F34" s="20" t="s">
        <v>14</v>
      </c>
      <c r="G34" s="52">
        <v>129610</v>
      </c>
    </row>
    <row r="35" customFormat="1" ht="15.75" spans="1:8">
      <c r="A35" s="43" t="s">
        <v>17</v>
      </c>
      <c r="B35" s="53"/>
      <c r="C35" s="53"/>
      <c r="D35" s="44"/>
      <c r="E35" s="45"/>
      <c r="F35" s="54" t="s">
        <v>14</v>
      </c>
      <c r="G35" s="47">
        <v>600</v>
      </c>
      <c r="H35" s="2"/>
    </row>
    <row r="36" s="3" customFormat="1" ht="17.25" spans="1:7">
      <c r="A36" s="65" t="s">
        <v>97</v>
      </c>
      <c r="B36" s="66"/>
      <c r="C36" s="66"/>
      <c r="D36" s="67"/>
      <c r="E36" s="68"/>
      <c r="F36" s="71" t="s">
        <v>14</v>
      </c>
      <c r="G36" s="29">
        <f>SUM(G33:G35)</f>
        <v>430422.6</v>
      </c>
    </row>
    <row r="37" ht="16.5" spans="1:7">
      <c r="A37" s="34"/>
      <c r="B37" s="34"/>
      <c r="C37" s="34"/>
      <c r="D37" s="34"/>
      <c r="E37" s="34"/>
      <c r="F37" s="35"/>
      <c r="G37" s="36"/>
    </row>
    <row r="38" spans="1:1">
      <c r="A38" s="3" t="s">
        <v>19</v>
      </c>
    </row>
    <row r="39" spans="2:2">
      <c r="B39" s="3" t="s">
        <v>20</v>
      </c>
    </row>
    <row r="41" spans="1:1">
      <c r="A41" s="3" t="s">
        <v>25</v>
      </c>
    </row>
    <row r="42" customFormat="1" ht="15" spans="1:2">
      <c r="A42" s="3"/>
      <c r="B42" s="3" t="s">
        <v>120</v>
      </c>
    </row>
    <row r="43" customFormat="1" ht="15" spans="1:2">
      <c r="A43" s="3"/>
      <c r="B43" s="3" t="s">
        <v>26</v>
      </c>
    </row>
    <row r="44" s="2" customFormat="1" spans="2:2">
      <c r="B44" s="3"/>
    </row>
    <row r="45" s="3" customFormat="1" spans="1:1">
      <c r="A45" s="3" t="s">
        <v>27</v>
      </c>
    </row>
    <row r="46" s="3" customFormat="1" spans="2:2">
      <c r="B46" s="3" t="s">
        <v>28</v>
      </c>
    </row>
    <row r="47" customFormat="1" ht="15" spans="2:2">
      <c r="B47" s="37" t="s">
        <v>100</v>
      </c>
    </row>
    <row r="48" customFormat="1" ht="15" spans="2:2">
      <c r="B48" s="63" t="s">
        <v>101</v>
      </c>
    </row>
    <row r="49" s="2" customFormat="1" spans="2:2">
      <c r="B49" s="37"/>
    </row>
    <row r="50" spans="2:2">
      <c r="B50" s="3" t="s">
        <v>29</v>
      </c>
    </row>
    <row r="52" spans="2:2">
      <c r="B52" s="3" t="s">
        <v>30</v>
      </c>
    </row>
    <row r="54" spans="2:2">
      <c r="B54" s="39"/>
    </row>
    <row r="55" spans="2:2">
      <c r="B55" s="39"/>
    </row>
    <row r="58" spans="1:1">
      <c r="A58" s="3" t="s">
        <v>31</v>
      </c>
    </row>
    <row r="61" spans="1:1">
      <c r="A61" s="3" t="s">
        <v>32</v>
      </c>
    </row>
    <row r="62" spans="1:1">
      <c r="A62" s="3" t="s">
        <v>33</v>
      </c>
    </row>
    <row r="65" spans="1:4">
      <c r="A65" s="3" t="s">
        <v>77</v>
      </c>
      <c r="D65" s="3" t="s">
        <v>35</v>
      </c>
    </row>
    <row r="68" spans="1:4">
      <c r="A68" s="3" t="s">
        <v>36</v>
      </c>
      <c r="D68" s="3" t="s">
        <v>37</v>
      </c>
    </row>
    <row r="69" spans="1:4">
      <c r="A69" s="3" t="s">
        <v>38</v>
      </c>
      <c r="D69" s="3" t="s">
        <v>39</v>
      </c>
    </row>
    <row r="73" spans="1:5">
      <c r="A73" s="3" t="s">
        <v>232</v>
      </c>
      <c r="D73" s="3" t="s">
        <v>41</v>
      </c>
      <c r="E73" s="3" t="s">
        <v>42</v>
      </c>
    </row>
    <row r="74" spans="1:5">
      <c r="A74" s="3" t="s">
        <v>233</v>
      </c>
      <c r="E74" s="3" t="s">
        <v>44</v>
      </c>
    </row>
  </sheetData>
  <mergeCells count="28">
    <mergeCell ref="A4:B4"/>
    <mergeCell ref="A33:E33"/>
    <mergeCell ref="A35:E35"/>
    <mergeCell ref="A36:E36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workbookViewId="0">
      <selection activeCell="E10" sqref="E10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45875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229</v>
      </c>
    </row>
    <row r="8" spans="1:1">
      <c r="A8" s="3" t="s">
        <v>230</v>
      </c>
    </row>
    <row r="9" spans="1:1">
      <c r="A9" s="3" t="s">
        <v>231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182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118</v>
      </c>
      <c r="D21" s="12">
        <v>165995</v>
      </c>
      <c r="E21" s="13">
        <f>(D21*0.78)-14000</f>
        <v>115476.1</v>
      </c>
      <c r="F21" s="10" t="s">
        <v>14</v>
      </c>
      <c r="G21" s="14">
        <f>E21*A21</f>
        <v>115476.1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119</v>
      </c>
      <c r="D23" s="22"/>
      <c r="E23" s="23"/>
      <c r="F23" s="20"/>
      <c r="G23" s="24"/>
    </row>
    <row r="24" customFormat="1" ht="15" spans="1:7">
      <c r="A24" s="10">
        <v>2</v>
      </c>
      <c r="B24" s="10" t="s">
        <v>12</v>
      </c>
      <c r="C24" s="11" t="s">
        <v>148</v>
      </c>
      <c r="D24" s="12">
        <v>76595</v>
      </c>
      <c r="E24" s="13">
        <f>(D24*0.78)-7000</f>
        <v>52744.1</v>
      </c>
      <c r="F24" s="10" t="s">
        <v>14</v>
      </c>
      <c r="G24" s="14">
        <f>E24*A24</f>
        <v>105488.2</v>
      </c>
    </row>
    <row r="25" customFormat="1" ht="15" spans="1:7">
      <c r="A25" s="15"/>
      <c r="B25" s="15"/>
      <c r="C25" s="16" t="s">
        <v>85</v>
      </c>
      <c r="D25" s="17"/>
      <c r="E25" s="18"/>
      <c r="F25" s="15"/>
      <c r="G25" s="19"/>
    </row>
    <row r="26" customFormat="1" ht="15.75" spans="1:7">
      <c r="A26" s="20"/>
      <c r="B26" s="20"/>
      <c r="C26" s="21" t="s">
        <v>149</v>
      </c>
      <c r="D26" s="22"/>
      <c r="E26" s="23"/>
      <c r="F26" s="20"/>
      <c r="G26" s="24"/>
    </row>
    <row r="27" customFormat="1" ht="15" spans="1:7">
      <c r="A27" s="10">
        <v>2</v>
      </c>
      <c r="B27" s="10" t="s">
        <v>12</v>
      </c>
      <c r="C27" s="11" t="s">
        <v>107</v>
      </c>
      <c r="D27" s="12">
        <v>59595</v>
      </c>
      <c r="E27" s="13">
        <f>(D27*0.78)-7000</f>
        <v>39484.1</v>
      </c>
      <c r="F27" s="10" t="s">
        <v>14</v>
      </c>
      <c r="G27" s="14">
        <f>E27*A27</f>
        <v>78968.2</v>
      </c>
    </row>
    <row r="28" customFormat="1" ht="15" spans="1:7">
      <c r="A28" s="15"/>
      <c r="B28" s="15"/>
      <c r="C28" s="16" t="s">
        <v>85</v>
      </c>
      <c r="D28" s="17"/>
      <c r="E28" s="18"/>
      <c r="F28" s="15"/>
      <c r="G28" s="19"/>
    </row>
    <row r="29" customFormat="1" ht="15.75" spans="1:7">
      <c r="A29" s="20"/>
      <c r="B29" s="20"/>
      <c r="C29" s="21" t="s">
        <v>108</v>
      </c>
      <c r="D29" s="22"/>
      <c r="E29" s="23"/>
      <c r="F29" s="20"/>
      <c r="G29" s="24"/>
    </row>
    <row r="30" customFormat="1" ht="15" spans="1:7">
      <c r="A30" s="87">
        <v>1</v>
      </c>
      <c r="B30" s="87" t="s">
        <v>12</v>
      </c>
      <c r="C30" s="88" t="s">
        <v>135</v>
      </c>
      <c r="D30" s="89">
        <v>46595</v>
      </c>
      <c r="E30" s="90">
        <f>(D30*0.78)-7000</f>
        <v>29344.1</v>
      </c>
      <c r="F30" s="87" t="s">
        <v>14</v>
      </c>
      <c r="G30" s="91">
        <f>E30*A30</f>
        <v>29344.1</v>
      </c>
    </row>
    <row r="31" customFormat="1" ht="15" spans="1:7">
      <c r="A31" s="92"/>
      <c r="B31" s="92"/>
      <c r="C31" s="93" t="s">
        <v>85</v>
      </c>
      <c r="D31" s="94"/>
      <c r="E31" s="95"/>
      <c r="F31" s="92"/>
      <c r="G31" s="96"/>
    </row>
    <row r="32" customFormat="1" ht="15.75" spans="1:7">
      <c r="A32" s="97"/>
      <c r="B32" s="97"/>
      <c r="C32" s="98" t="s">
        <v>136</v>
      </c>
      <c r="D32" s="99"/>
      <c r="E32" s="100"/>
      <c r="F32" s="97"/>
      <c r="G32" s="101"/>
    </row>
    <row r="33" s="1" customFormat="1" ht="17.25" spans="1:7">
      <c r="A33" s="65" t="s">
        <v>18</v>
      </c>
      <c r="B33" s="66"/>
      <c r="C33" s="66"/>
      <c r="D33" s="67"/>
      <c r="E33" s="68"/>
      <c r="F33" s="69" t="s">
        <v>14</v>
      </c>
      <c r="G33" s="70">
        <f>SUM(G21:G32)</f>
        <v>329276.6</v>
      </c>
    </row>
    <row r="34" s="3" customFormat="1" ht="15" spans="1:7">
      <c r="A34" s="48" t="s">
        <v>96</v>
      </c>
      <c r="B34" s="49"/>
      <c r="C34" s="50"/>
      <c r="D34" s="51"/>
      <c r="E34" s="22"/>
      <c r="F34" s="20" t="s">
        <v>14</v>
      </c>
      <c r="G34" s="52">
        <v>129610</v>
      </c>
    </row>
    <row r="35" customFormat="1" ht="15.75" spans="1:8">
      <c r="A35" s="43" t="s">
        <v>17</v>
      </c>
      <c r="B35" s="53"/>
      <c r="C35" s="53"/>
      <c r="D35" s="44"/>
      <c r="E35" s="45"/>
      <c r="F35" s="54" t="s">
        <v>14</v>
      </c>
      <c r="G35" s="47">
        <v>600</v>
      </c>
      <c r="H35" s="2"/>
    </row>
    <row r="36" s="3" customFormat="1" ht="17.25" spans="1:7">
      <c r="A36" s="65" t="s">
        <v>97</v>
      </c>
      <c r="B36" s="66"/>
      <c r="C36" s="66"/>
      <c r="D36" s="67"/>
      <c r="E36" s="68"/>
      <c r="F36" s="71" t="s">
        <v>14</v>
      </c>
      <c r="G36" s="29">
        <f>SUM(G33:G35)</f>
        <v>459486.6</v>
      </c>
    </row>
    <row r="37" ht="16.5" spans="1:7">
      <c r="A37" s="34"/>
      <c r="B37" s="34"/>
      <c r="C37" s="34"/>
      <c r="D37" s="34"/>
      <c r="E37" s="34"/>
      <c r="F37" s="35"/>
      <c r="G37" s="36"/>
    </row>
    <row r="38" spans="1:1">
      <c r="A38" s="3" t="s">
        <v>19</v>
      </c>
    </row>
    <row r="39" spans="2:2">
      <c r="B39" s="3" t="s">
        <v>20</v>
      </c>
    </row>
    <row r="41" spans="1:1">
      <c r="A41" s="3" t="s">
        <v>25</v>
      </c>
    </row>
    <row r="42" customFormat="1" ht="15" spans="1:2">
      <c r="A42" s="3"/>
      <c r="B42" s="3" t="s">
        <v>120</v>
      </c>
    </row>
    <row r="43" customFormat="1" ht="15" spans="1:2">
      <c r="A43" s="3"/>
      <c r="B43" s="3" t="s">
        <v>26</v>
      </c>
    </row>
    <row r="44" s="2" customFormat="1" spans="2:2">
      <c r="B44" s="3"/>
    </row>
    <row r="45" s="3" customFormat="1" spans="1:1">
      <c r="A45" s="3" t="s">
        <v>27</v>
      </c>
    </row>
    <row r="46" s="3" customFormat="1" spans="2:2">
      <c r="B46" s="3" t="s">
        <v>28</v>
      </c>
    </row>
    <row r="47" customFormat="1" ht="15" spans="2:2">
      <c r="B47" s="37" t="s">
        <v>100</v>
      </c>
    </row>
    <row r="48" customFormat="1" ht="15" spans="2:2">
      <c r="B48" s="63" t="s">
        <v>101</v>
      </c>
    </row>
    <row r="49" s="2" customFormat="1" spans="2:2">
      <c r="B49" s="37"/>
    </row>
    <row r="50" spans="2:2">
      <c r="B50" s="3" t="s">
        <v>29</v>
      </c>
    </row>
    <row r="52" spans="2:2">
      <c r="B52" s="3" t="s">
        <v>30</v>
      </c>
    </row>
    <row r="54" spans="2:2">
      <c r="B54" s="39"/>
    </row>
    <row r="55" spans="2:2">
      <c r="B55" s="39"/>
    </row>
    <row r="58" spans="1:1">
      <c r="A58" s="3" t="s">
        <v>31</v>
      </c>
    </row>
    <row r="61" spans="1:1">
      <c r="A61" s="3" t="s">
        <v>32</v>
      </c>
    </row>
    <row r="62" spans="1:1">
      <c r="A62" s="3" t="s">
        <v>33</v>
      </c>
    </row>
    <row r="65" spans="1:4">
      <c r="A65" s="3" t="s">
        <v>77</v>
      </c>
      <c r="D65" s="3" t="s">
        <v>35</v>
      </c>
    </row>
    <row r="68" spans="1:4">
      <c r="A68" s="3" t="s">
        <v>36</v>
      </c>
      <c r="D68" s="3" t="s">
        <v>37</v>
      </c>
    </row>
    <row r="69" spans="1:4">
      <c r="A69" s="3" t="s">
        <v>38</v>
      </c>
      <c r="D69" s="3" t="s">
        <v>39</v>
      </c>
    </row>
    <row r="73" spans="1:5">
      <c r="A73" s="3" t="s">
        <v>234</v>
      </c>
      <c r="D73" s="3" t="s">
        <v>41</v>
      </c>
      <c r="E73" s="3" t="s">
        <v>42</v>
      </c>
    </row>
    <row r="74" spans="1:5">
      <c r="A74" s="3" t="s">
        <v>235</v>
      </c>
      <c r="E74" s="3" t="s">
        <v>44</v>
      </c>
    </row>
  </sheetData>
  <mergeCells count="28">
    <mergeCell ref="A4:B4"/>
    <mergeCell ref="A33:E33"/>
    <mergeCell ref="A35:E35"/>
    <mergeCell ref="A36:E36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38" workbookViewId="0">
      <selection activeCell="C40" sqref="C40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45876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236</v>
      </c>
    </row>
    <row r="8" spans="1:1">
      <c r="A8" s="3" t="s">
        <v>237</v>
      </c>
    </row>
    <row r="9" spans="1:1">
      <c r="A9" s="3" t="s">
        <v>238</v>
      </c>
    </row>
    <row r="10" spans="1:1">
      <c r="A10" s="3" t="s">
        <v>239</v>
      </c>
    </row>
    <row r="13" spans="1:1">
      <c r="A13" s="3" t="s">
        <v>2</v>
      </c>
    </row>
    <row r="15" spans="2:2">
      <c r="B15" s="3" t="s">
        <v>3</v>
      </c>
    </row>
    <row r="16" spans="2:2">
      <c r="B16" s="3" t="s">
        <v>4</v>
      </c>
    </row>
    <row r="19" spans="1:1">
      <c r="A19" s="3" t="s">
        <v>92</v>
      </c>
    </row>
    <row r="20" ht="15" spans="3:3">
      <c r="C20" s="64"/>
    </row>
    <row r="21" ht="25.5" customHeight="1" spans="1:7">
      <c r="A21" s="6" t="s">
        <v>6</v>
      </c>
      <c r="B21" s="6" t="s">
        <v>7</v>
      </c>
      <c r="C21" s="6" t="s">
        <v>8</v>
      </c>
      <c r="D21" s="6" t="s">
        <v>9</v>
      </c>
      <c r="E21" s="7" t="s">
        <v>10</v>
      </c>
      <c r="F21" s="8"/>
      <c r="G21" s="9" t="s">
        <v>11</v>
      </c>
    </row>
    <row r="22" spans="1:7">
      <c r="A22" s="10">
        <v>1</v>
      </c>
      <c r="B22" s="10" t="s">
        <v>12</v>
      </c>
      <c r="C22" s="11" t="s">
        <v>148</v>
      </c>
      <c r="D22" s="12">
        <v>76595</v>
      </c>
      <c r="E22" s="13">
        <f>(D22*0.76)-7000</f>
        <v>51212.2</v>
      </c>
      <c r="F22" s="10" t="s">
        <v>14</v>
      </c>
      <c r="G22" s="14">
        <f>E22*A22</f>
        <v>51212.2</v>
      </c>
    </row>
    <row r="23" spans="1:7">
      <c r="A23" s="15"/>
      <c r="B23" s="15"/>
      <c r="C23" s="16" t="s">
        <v>85</v>
      </c>
      <c r="D23" s="17"/>
      <c r="E23" s="18"/>
      <c r="F23" s="15"/>
      <c r="G23" s="19"/>
    </row>
    <row r="24" ht="15" spans="1:7">
      <c r="A24" s="20"/>
      <c r="B24" s="20"/>
      <c r="C24" s="21" t="s">
        <v>149</v>
      </c>
      <c r="D24" s="22"/>
      <c r="E24" s="23"/>
      <c r="F24" s="20"/>
      <c r="G24" s="24"/>
    </row>
    <row r="25" s="1" customFormat="1" ht="17.25" spans="1:7">
      <c r="A25" s="65" t="s">
        <v>18</v>
      </c>
      <c r="B25" s="66"/>
      <c r="C25" s="66"/>
      <c r="D25" s="67"/>
      <c r="E25" s="68"/>
      <c r="F25" s="69" t="s">
        <v>14</v>
      </c>
      <c r="G25" s="70">
        <f>SUM(G22)</f>
        <v>51212.2</v>
      </c>
    </row>
    <row r="26" s="3" customFormat="1" ht="15" spans="1:7">
      <c r="A26" s="48" t="s">
        <v>240</v>
      </c>
      <c r="B26" s="49"/>
      <c r="C26" s="50"/>
      <c r="D26" s="51"/>
      <c r="E26" s="22"/>
      <c r="F26" s="20" t="s">
        <v>14</v>
      </c>
      <c r="G26" s="52">
        <v>29000</v>
      </c>
    </row>
    <row r="27" customFormat="1" ht="15.75" spans="1:8">
      <c r="A27" s="43" t="s">
        <v>17</v>
      </c>
      <c r="B27" s="53"/>
      <c r="C27" s="53"/>
      <c r="D27" s="44"/>
      <c r="E27" s="45"/>
      <c r="F27" s="54" t="s">
        <v>14</v>
      </c>
      <c r="G27" s="47">
        <v>600</v>
      </c>
      <c r="H27" s="2"/>
    </row>
    <row r="28" s="3" customFormat="1" ht="17.25" spans="1:7">
      <c r="A28" s="65" t="s">
        <v>97</v>
      </c>
      <c r="B28" s="66"/>
      <c r="C28" s="66"/>
      <c r="D28" s="67"/>
      <c r="E28" s="68"/>
      <c r="F28" s="71" t="s">
        <v>14</v>
      </c>
      <c r="G28" s="29">
        <f>SUM(G25:G27)</f>
        <v>80812.2</v>
      </c>
    </row>
    <row r="29" ht="16.5" spans="1:7">
      <c r="A29" s="34"/>
      <c r="B29" s="34"/>
      <c r="C29" s="34"/>
      <c r="D29" s="34"/>
      <c r="E29" s="34"/>
      <c r="F29" s="35"/>
      <c r="G29" s="36"/>
    </row>
    <row r="30" spans="1:1">
      <c r="A30" s="3" t="s">
        <v>19</v>
      </c>
    </row>
    <row r="31" spans="2:2">
      <c r="B31" s="3" t="s">
        <v>20</v>
      </c>
    </row>
    <row r="33" spans="1:1">
      <c r="A33" s="3" t="s">
        <v>25</v>
      </c>
    </row>
    <row r="34" customFormat="1" ht="15" spans="1:2">
      <c r="A34" s="3"/>
      <c r="B34" s="3" t="s">
        <v>26</v>
      </c>
    </row>
    <row r="35" s="2" customFormat="1" spans="2:2">
      <c r="B35" s="3"/>
    </row>
    <row r="36" spans="1:1">
      <c r="A36" s="3" t="s">
        <v>27</v>
      </c>
    </row>
    <row r="37" spans="2:2">
      <c r="B37" s="3" t="s">
        <v>28</v>
      </c>
    </row>
    <row r="38" customFormat="1" ht="15" spans="2:2">
      <c r="B38" s="37" t="s">
        <v>100</v>
      </c>
    </row>
    <row r="39" customFormat="1" ht="15" spans="2:2">
      <c r="B39" s="63" t="s">
        <v>101</v>
      </c>
    </row>
    <row r="40" s="2" customFormat="1" spans="2:2">
      <c r="B40" s="37"/>
    </row>
    <row r="41" spans="2:2">
      <c r="B41" s="3" t="s">
        <v>29</v>
      </c>
    </row>
    <row r="43" spans="2:2">
      <c r="B43" s="3" t="s">
        <v>30</v>
      </c>
    </row>
    <row r="44" spans="2:2">
      <c r="B44" s="39"/>
    </row>
    <row r="45" spans="2:2">
      <c r="B45" s="39"/>
    </row>
    <row r="46" spans="2:2">
      <c r="B46" s="39"/>
    </row>
    <row r="49" spans="1:1">
      <c r="A49" s="3" t="s">
        <v>31</v>
      </c>
    </row>
    <row r="52" spans="1:1">
      <c r="A52" s="3" t="s">
        <v>32</v>
      </c>
    </row>
    <row r="53" spans="1:1">
      <c r="A53" s="3" t="s">
        <v>33</v>
      </c>
    </row>
    <row r="56" spans="1:4">
      <c r="A56" s="3" t="s">
        <v>77</v>
      </c>
      <c r="D56" s="3" t="s">
        <v>35</v>
      </c>
    </row>
    <row r="59" spans="1:4">
      <c r="A59" s="3" t="s">
        <v>36</v>
      </c>
      <c r="D59" s="3" t="s">
        <v>37</v>
      </c>
    </row>
    <row r="60" spans="1:4">
      <c r="A60" s="3" t="s">
        <v>38</v>
      </c>
      <c r="D60" s="3" t="s">
        <v>39</v>
      </c>
    </row>
    <row r="65" spans="1:5">
      <c r="A65" s="3" t="s">
        <v>241</v>
      </c>
      <c r="D65" s="3" t="s">
        <v>41</v>
      </c>
      <c r="E65" s="3" t="s">
        <v>42</v>
      </c>
    </row>
    <row r="66" spans="1:5">
      <c r="A66" s="3" t="s">
        <v>242</v>
      </c>
      <c r="E66" s="3" t="s">
        <v>44</v>
      </c>
    </row>
  </sheetData>
  <mergeCells count="10">
    <mergeCell ref="A4:B4"/>
    <mergeCell ref="A25:E25"/>
    <mergeCell ref="A27:E27"/>
    <mergeCell ref="A28:E28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topLeftCell="A24" workbookViewId="0">
      <selection activeCell="C23" sqref="C23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45876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243</v>
      </c>
    </row>
    <row r="8" spans="1:1">
      <c r="A8" s="3" t="s">
        <v>244</v>
      </c>
    </row>
    <row r="9" spans="1:1">
      <c r="A9" s="3" t="s">
        <v>245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148</v>
      </c>
      <c r="D21" s="12">
        <v>76595</v>
      </c>
      <c r="E21" s="13">
        <f>(D21*0.76)-7000</f>
        <v>51212.2</v>
      </c>
      <c r="F21" s="10" t="s">
        <v>14</v>
      </c>
      <c r="G21" s="14">
        <f>E21*A21</f>
        <v>51212.2</v>
      </c>
    </row>
    <row r="22" spans="1:7">
      <c r="A22" s="15"/>
      <c r="B22" s="15"/>
      <c r="C22" s="16" t="s">
        <v>85</v>
      </c>
      <c r="D22" s="17"/>
      <c r="E22" s="18"/>
      <c r="F22" s="15"/>
      <c r="G22" s="19"/>
    </row>
    <row r="23" ht="15" spans="1:7">
      <c r="A23" s="20"/>
      <c r="B23" s="20"/>
      <c r="C23" s="21" t="s">
        <v>149</v>
      </c>
      <c r="D23" s="22"/>
      <c r="E23" s="23"/>
      <c r="F23" s="20"/>
      <c r="G23" s="24"/>
    </row>
    <row r="24" s="1" customFormat="1" ht="17.25" spans="1:7">
      <c r="A24" s="65" t="s">
        <v>18</v>
      </c>
      <c r="B24" s="66"/>
      <c r="C24" s="66"/>
      <c r="D24" s="67"/>
      <c r="E24" s="68"/>
      <c r="F24" s="69" t="s">
        <v>14</v>
      </c>
      <c r="G24" s="70">
        <f>SUM(G21)</f>
        <v>51212.2</v>
      </c>
    </row>
    <row r="25" s="3" customFormat="1" ht="15" spans="1:7">
      <c r="A25" s="48" t="s">
        <v>96</v>
      </c>
      <c r="B25" s="49"/>
      <c r="C25" s="50"/>
      <c r="D25" s="51"/>
      <c r="E25" s="22"/>
      <c r="F25" s="20" t="s">
        <v>14</v>
      </c>
      <c r="G25" s="52">
        <v>16100</v>
      </c>
    </row>
    <row r="26" customFormat="1" ht="15.75" spans="1:8">
      <c r="A26" s="43" t="s">
        <v>17</v>
      </c>
      <c r="B26" s="53"/>
      <c r="C26" s="53"/>
      <c r="D26" s="44"/>
      <c r="E26" s="45"/>
      <c r="F26" s="54" t="s">
        <v>14</v>
      </c>
      <c r="G26" s="47">
        <v>600</v>
      </c>
      <c r="H26" s="2"/>
    </row>
    <row r="27" s="3" customFormat="1" ht="17.25" spans="1:7">
      <c r="A27" s="65" t="s">
        <v>97</v>
      </c>
      <c r="B27" s="66"/>
      <c r="C27" s="66"/>
      <c r="D27" s="67"/>
      <c r="E27" s="68"/>
      <c r="F27" s="71" t="s">
        <v>14</v>
      </c>
      <c r="G27" s="29">
        <f>SUM(G24:G26)</f>
        <v>67912.2</v>
      </c>
    </row>
    <row r="28" ht="16.5" spans="1:7">
      <c r="A28" s="34"/>
      <c r="B28" s="34"/>
      <c r="C28" s="34"/>
      <c r="D28" s="34"/>
      <c r="E28" s="34"/>
      <c r="F28" s="35"/>
      <c r="G28" s="36"/>
    </row>
    <row r="29" spans="1:1">
      <c r="A29" s="3" t="s">
        <v>19</v>
      </c>
    </row>
    <row r="30" spans="2:2">
      <c r="B30" s="3" t="s">
        <v>20</v>
      </c>
    </row>
    <row r="32" spans="1:1">
      <c r="A32" s="3" t="s">
        <v>25</v>
      </c>
    </row>
    <row r="33" customFormat="1" ht="15" spans="1:2">
      <c r="A33" s="3"/>
      <c r="B33" s="3" t="s">
        <v>26</v>
      </c>
    </row>
    <row r="34" s="2" customFormat="1" spans="2:2">
      <c r="B34" s="3"/>
    </row>
    <row r="35" spans="1:1">
      <c r="A35" s="3" t="s">
        <v>27</v>
      </c>
    </row>
    <row r="36" spans="2:2">
      <c r="B36" s="3" t="s">
        <v>28</v>
      </c>
    </row>
    <row r="37" customFormat="1" ht="15" spans="2:2">
      <c r="B37" s="37" t="s">
        <v>100</v>
      </c>
    </row>
    <row r="38" customFormat="1" ht="15" spans="2:2">
      <c r="B38" s="63" t="s">
        <v>101</v>
      </c>
    </row>
    <row r="39" s="2" customFormat="1" spans="2:2">
      <c r="B39" s="37"/>
    </row>
    <row r="40" spans="2:2">
      <c r="B40" s="3" t="s">
        <v>29</v>
      </c>
    </row>
    <row r="42" spans="2:2">
      <c r="B42" s="3" t="s">
        <v>30</v>
      </c>
    </row>
    <row r="43" spans="2:2">
      <c r="B43" s="39"/>
    </row>
    <row r="44" spans="2:2">
      <c r="B44" s="39"/>
    </row>
    <row r="45" spans="2:2">
      <c r="B45" s="39"/>
    </row>
    <row r="48" spans="1:1">
      <c r="A48" s="3" t="s">
        <v>31</v>
      </c>
    </row>
    <row r="51" spans="1:1">
      <c r="A51" s="3" t="s">
        <v>32</v>
      </c>
    </row>
    <row r="52" spans="1:1">
      <c r="A52" s="3" t="s">
        <v>33</v>
      </c>
    </row>
    <row r="55" spans="1:4">
      <c r="A55" s="3" t="s">
        <v>77</v>
      </c>
      <c r="D55" s="3" t="s">
        <v>35</v>
      </c>
    </row>
    <row r="58" spans="1:4">
      <c r="A58" s="3" t="s">
        <v>36</v>
      </c>
      <c r="D58" s="3" t="s">
        <v>37</v>
      </c>
    </row>
    <row r="59" spans="1:4">
      <c r="A59" s="3" t="s">
        <v>38</v>
      </c>
      <c r="D59" s="3" t="s">
        <v>39</v>
      </c>
    </row>
    <row r="63" spans="1:5">
      <c r="A63" s="3" t="s">
        <v>246</v>
      </c>
      <c r="D63" s="3" t="s">
        <v>41</v>
      </c>
      <c r="E63" s="3" t="s">
        <v>42</v>
      </c>
    </row>
    <row r="64" spans="1:5">
      <c r="A64" s="3" t="s">
        <v>247</v>
      </c>
      <c r="E64" s="3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4"/>
  <sheetViews>
    <sheetView topLeftCell="A2" workbookViewId="0">
      <selection activeCell="D56" sqref="D56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45877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248</v>
      </c>
    </row>
    <row r="8" spans="1:1">
      <c r="A8" s="3" t="s">
        <v>249</v>
      </c>
    </row>
    <row r="9" spans="1:1">
      <c r="A9" s="3" t="s">
        <v>250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116</v>
      </c>
      <c r="D21" s="12">
        <v>113195</v>
      </c>
      <c r="E21" s="13">
        <f>(D21*0.76)-7000</f>
        <v>79028.2</v>
      </c>
      <c r="F21" s="10" t="s">
        <v>14</v>
      </c>
      <c r="G21" s="14">
        <f>E21*A21</f>
        <v>79028.2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117</v>
      </c>
      <c r="D23" s="22"/>
      <c r="E23" s="23"/>
      <c r="F23" s="20"/>
      <c r="G23" s="24"/>
    </row>
    <row r="24" s="1" customFormat="1" ht="17.25" spans="1:7">
      <c r="A24" s="65" t="s">
        <v>18</v>
      </c>
      <c r="B24" s="66"/>
      <c r="C24" s="66"/>
      <c r="D24" s="67"/>
      <c r="E24" s="68"/>
      <c r="F24" s="69" t="s">
        <v>14</v>
      </c>
      <c r="G24" s="70">
        <f>SUM(G21)</f>
        <v>79028.2</v>
      </c>
    </row>
    <row r="25" s="3" customFormat="1" ht="15" spans="1:7">
      <c r="A25" s="48" t="s">
        <v>96</v>
      </c>
      <c r="B25" s="49"/>
      <c r="C25" s="50"/>
      <c r="D25" s="51"/>
      <c r="E25" s="22"/>
      <c r="F25" s="20" t="s">
        <v>14</v>
      </c>
      <c r="G25" s="52">
        <v>31080.6</v>
      </c>
    </row>
    <row r="26" customFormat="1" ht="15.75" spans="1:8">
      <c r="A26" s="43" t="s">
        <v>17</v>
      </c>
      <c r="B26" s="53"/>
      <c r="C26" s="53"/>
      <c r="D26" s="44"/>
      <c r="E26" s="45"/>
      <c r="F26" s="54" t="s">
        <v>14</v>
      </c>
      <c r="G26" s="47">
        <v>600</v>
      </c>
      <c r="H26" s="2"/>
    </row>
    <row r="27" s="3" customFormat="1" ht="17.25" spans="1:7">
      <c r="A27" s="65" t="s">
        <v>97</v>
      </c>
      <c r="B27" s="66"/>
      <c r="C27" s="66"/>
      <c r="D27" s="67"/>
      <c r="E27" s="68"/>
      <c r="F27" s="71" t="s">
        <v>14</v>
      </c>
      <c r="G27" s="29">
        <f>SUM(G24:G26)</f>
        <v>110708.8</v>
      </c>
    </row>
    <row r="28" ht="16.5" spans="1:7">
      <c r="A28" s="34"/>
      <c r="B28" s="34"/>
      <c r="C28" s="34"/>
      <c r="D28" s="34"/>
      <c r="E28" s="34"/>
      <c r="F28" s="35"/>
      <c r="G28" s="36"/>
    </row>
    <row r="29" spans="1:1">
      <c r="A29" s="3" t="s">
        <v>19</v>
      </c>
    </row>
    <row r="30" spans="2:2">
      <c r="B30" s="3" t="s">
        <v>20</v>
      </c>
    </row>
    <row r="32" spans="1:1">
      <c r="A32" s="3" t="s">
        <v>25</v>
      </c>
    </row>
    <row r="33" customFormat="1" ht="15" spans="1:2">
      <c r="A33" s="3"/>
      <c r="B33" s="3" t="s">
        <v>120</v>
      </c>
    </row>
    <row r="34" s="2" customFormat="1" spans="2:2">
      <c r="B34" s="3"/>
    </row>
    <row r="35" spans="1:1">
      <c r="A35" s="3" t="s">
        <v>27</v>
      </c>
    </row>
    <row r="36" spans="2:2">
      <c r="B36" s="3" t="s">
        <v>28</v>
      </c>
    </row>
    <row r="37" customFormat="1" ht="15" spans="2:2">
      <c r="B37" s="37" t="s">
        <v>100</v>
      </c>
    </row>
    <row r="38" customFormat="1" ht="15" spans="2:2">
      <c r="B38" s="63" t="s">
        <v>101</v>
      </c>
    </row>
    <row r="39" s="2" customFormat="1" spans="2:2">
      <c r="B39" s="37"/>
    </row>
    <row r="40" spans="2:2">
      <c r="B40" s="3" t="s">
        <v>29</v>
      </c>
    </row>
    <row r="42" spans="2:2">
      <c r="B42" s="3" t="s">
        <v>30</v>
      </c>
    </row>
    <row r="43" spans="2:2">
      <c r="B43" s="39"/>
    </row>
    <row r="44" spans="2:2">
      <c r="B44" s="39"/>
    </row>
    <row r="45" spans="2:2">
      <c r="B45" s="39"/>
    </row>
    <row r="48" spans="1:1">
      <c r="A48" s="3" t="s">
        <v>31</v>
      </c>
    </row>
    <row r="51" spans="1:1">
      <c r="A51" s="3" t="s">
        <v>32</v>
      </c>
    </row>
    <row r="52" spans="1:1">
      <c r="A52" s="3" t="s">
        <v>33</v>
      </c>
    </row>
    <row r="55" spans="1:4">
      <c r="A55" s="3" t="s">
        <v>77</v>
      </c>
      <c r="D55" s="3" t="s">
        <v>35</v>
      </c>
    </row>
    <row r="58" spans="1:4">
      <c r="A58" s="3" t="s">
        <v>36</v>
      </c>
      <c r="D58" s="3" t="s">
        <v>37</v>
      </c>
    </row>
    <row r="59" spans="1:4">
      <c r="A59" s="3" t="s">
        <v>38</v>
      </c>
      <c r="D59" s="3" t="s">
        <v>39</v>
      </c>
    </row>
    <row r="63" spans="1:5">
      <c r="A63" s="3" t="s">
        <v>251</v>
      </c>
      <c r="D63" s="3" t="s">
        <v>41</v>
      </c>
      <c r="E63" s="3" t="s">
        <v>42</v>
      </c>
    </row>
    <row r="64" spans="1:5">
      <c r="A64" s="3" t="s">
        <v>247</v>
      </c>
      <c r="E64" s="3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zoomScaleSheetLayoutView="60" workbookViewId="0">
      <selection activeCell="E21" sqref="E21:E2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4">
        <v>45870</v>
      </c>
      <c r="B4" s="4"/>
    </row>
    <row r="5" spans="1:2">
      <c r="A5" s="103"/>
      <c r="B5" s="103"/>
    </row>
    <row r="6" spans="1:2">
      <c r="A6" s="103"/>
      <c r="B6" s="103"/>
    </row>
    <row r="7" spans="1:2">
      <c r="A7" s="3" t="s">
        <v>57</v>
      </c>
      <c r="B7" s="103"/>
    </row>
    <row r="8" spans="1:2">
      <c r="A8" s="3" t="s">
        <v>58</v>
      </c>
      <c r="B8" s="103"/>
    </row>
    <row r="9" spans="1:1">
      <c r="A9" s="1" t="s">
        <v>59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3:3">
      <c r="C19" s="142"/>
    </row>
    <row r="20" ht="25.5" customHeight="1" spans="1:7">
      <c r="A20" s="105" t="s">
        <v>6</v>
      </c>
      <c r="B20" s="105" t="s">
        <v>7</v>
      </c>
      <c r="C20" s="105" t="s">
        <v>8</v>
      </c>
      <c r="D20" s="105" t="s">
        <v>9</v>
      </c>
      <c r="E20" s="106" t="s">
        <v>10</v>
      </c>
      <c r="F20" s="107"/>
      <c r="G20" s="108" t="s">
        <v>11</v>
      </c>
    </row>
    <row r="21" spans="1:7">
      <c r="A21" s="10">
        <v>4</v>
      </c>
      <c r="B21" s="10" t="s">
        <v>12</v>
      </c>
      <c r="C21" s="11" t="s">
        <v>60</v>
      </c>
      <c r="D21" s="12">
        <v>49995</v>
      </c>
      <c r="E21" s="13">
        <f>(D21*0.76)-4000</f>
        <v>33996.2</v>
      </c>
      <c r="F21" s="10" t="s">
        <v>14</v>
      </c>
      <c r="G21" s="14">
        <f>E21*A21</f>
        <v>135984.8</v>
      </c>
    </row>
    <row r="22" spans="1:7">
      <c r="A22" s="15"/>
      <c r="B22" s="15"/>
      <c r="C22" s="16" t="s">
        <v>61</v>
      </c>
      <c r="D22" s="17"/>
      <c r="E22" s="18"/>
      <c r="F22" s="15"/>
      <c r="G22" s="19"/>
    </row>
    <row r="23" ht="15" spans="1:7">
      <c r="A23" s="20"/>
      <c r="B23" s="20"/>
      <c r="C23" s="21" t="s">
        <v>62</v>
      </c>
      <c r="D23" s="22"/>
      <c r="E23" s="23"/>
      <c r="F23" s="20"/>
      <c r="G23" s="24"/>
    </row>
    <row r="24" ht="15" spans="1:7">
      <c r="A24" s="119" t="s">
        <v>17</v>
      </c>
      <c r="B24" s="120"/>
      <c r="C24" s="120"/>
      <c r="D24" s="121"/>
      <c r="E24" s="122"/>
      <c r="F24" s="123" t="s">
        <v>14</v>
      </c>
      <c r="G24" s="124">
        <v>600</v>
      </c>
    </row>
    <row r="25" ht="17.25" spans="1:7">
      <c r="A25" s="65" t="s">
        <v>18</v>
      </c>
      <c r="B25" s="66"/>
      <c r="C25" s="66"/>
      <c r="D25" s="67"/>
      <c r="E25" s="68"/>
      <c r="F25" s="69" t="s">
        <v>14</v>
      </c>
      <c r="G25" s="70">
        <f>SUM(G21:G24)</f>
        <v>136584.8</v>
      </c>
    </row>
    <row r="26" ht="16.5" spans="1:7">
      <c r="A26" s="109"/>
      <c r="B26" s="109"/>
      <c r="C26" s="109"/>
      <c r="D26" s="109"/>
      <c r="E26" s="109"/>
      <c r="F26" s="110"/>
      <c r="G26" s="111"/>
    </row>
    <row r="27" spans="1:1">
      <c r="A27" s="1" t="s">
        <v>19</v>
      </c>
    </row>
    <row r="28" spans="2:2">
      <c r="B28" s="1" t="s">
        <v>20</v>
      </c>
    </row>
    <row r="30" spans="1:1">
      <c r="A30" s="3" t="s">
        <v>21</v>
      </c>
    </row>
    <row r="31" spans="2:2">
      <c r="B31" s="3" t="s">
        <v>22</v>
      </c>
    </row>
    <row r="32" spans="2:2">
      <c r="B32" s="3" t="s">
        <v>23</v>
      </c>
    </row>
    <row r="33" spans="2:2">
      <c r="B33" s="3" t="s">
        <v>24</v>
      </c>
    </row>
    <row r="35" spans="1:1">
      <c r="A35" s="1" t="s">
        <v>25</v>
      </c>
    </row>
    <row r="36" s="1" customFormat="1" spans="2:2">
      <c r="B36" s="3" t="s">
        <v>26</v>
      </c>
    </row>
    <row r="37" s="102" customFormat="1"/>
    <row r="38" spans="1:1">
      <c r="A38" s="1" t="s">
        <v>27</v>
      </c>
    </row>
    <row r="39" spans="2:2">
      <c r="B39" s="1" t="s">
        <v>28</v>
      </c>
    </row>
    <row r="41" spans="2:2">
      <c r="B41" s="1" t="s">
        <v>29</v>
      </c>
    </row>
    <row r="43" spans="2:2">
      <c r="B43" s="1" t="s">
        <v>30</v>
      </c>
    </row>
    <row r="51" spans="1:1">
      <c r="A51" s="1" t="s">
        <v>31</v>
      </c>
    </row>
    <row r="54" spans="1:1">
      <c r="A54" s="1" t="s">
        <v>32</v>
      </c>
    </row>
    <row r="55" spans="1:1">
      <c r="A55" s="1" t="s">
        <v>33</v>
      </c>
    </row>
    <row r="58" spans="1:4">
      <c r="A58" s="1" t="s">
        <v>63</v>
      </c>
      <c r="D58" s="1" t="s">
        <v>35</v>
      </c>
    </row>
    <row r="61" spans="1:4">
      <c r="A61" s="1" t="s">
        <v>36</v>
      </c>
      <c r="D61" s="1" t="s">
        <v>37</v>
      </c>
    </row>
    <row r="62" spans="1:4">
      <c r="A62" s="1" t="s">
        <v>38</v>
      </c>
      <c r="D62" s="1" t="s">
        <v>39</v>
      </c>
    </row>
    <row r="68" spans="1:5">
      <c r="A68" s="3" t="s">
        <v>64</v>
      </c>
      <c r="D68" s="1" t="s">
        <v>41</v>
      </c>
      <c r="E68" s="1" t="s">
        <v>42</v>
      </c>
    </row>
    <row r="69" spans="1:5">
      <c r="A69" s="1" t="s">
        <v>65</v>
      </c>
      <c r="E69" s="1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19" workbookViewId="0">
      <selection activeCell="A79" sqref="A79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45877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229</v>
      </c>
    </row>
    <row r="8" spans="1:1">
      <c r="A8" s="3" t="s">
        <v>230</v>
      </c>
    </row>
    <row r="9" spans="1:1">
      <c r="A9" s="3" t="s">
        <v>231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252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76" t="s">
        <v>253</v>
      </c>
      <c r="D21" s="77">
        <v>24995</v>
      </c>
      <c r="E21" s="13">
        <f>(D21*0.78)-800</f>
        <v>18696.1</v>
      </c>
      <c r="F21" s="10" t="s">
        <v>14</v>
      </c>
      <c r="G21" s="78">
        <f>E21*A21</f>
        <v>18696.1</v>
      </c>
    </row>
    <row r="22" spans="1:7">
      <c r="A22" s="15"/>
      <c r="B22" s="15"/>
      <c r="C22" s="80" t="s">
        <v>71</v>
      </c>
      <c r="D22" s="81"/>
      <c r="E22" s="18"/>
      <c r="F22" s="15"/>
      <c r="G22" s="82"/>
    </row>
    <row r="23" spans="1:7">
      <c r="A23" s="15"/>
      <c r="B23" s="15"/>
      <c r="C23" s="80" t="s">
        <v>254</v>
      </c>
      <c r="D23" s="81"/>
      <c r="E23" s="18"/>
      <c r="F23" s="15"/>
      <c r="G23" s="82"/>
    </row>
    <row r="24" ht="15" spans="1:7">
      <c r="A24" s="20"/>
      <c r="B24" s="20"/>
      <c r="C24" s="84" t="s">
        <v>73</v>
      </c>
      <c r="D24" s="85"/>
      <c r="E24" s="23"/>
      <c r="F24" s="20"/>
      <c r="G24" s="86"/>
    </row>
    <row r="25" customFormat="1" ht="15" spans="1:7">
      <c r="A25" s="10">
        <v>8</v>
      </c>
      <c r="B25" s="10" t="s">
        <v>12</v>
      </c>
      <c r="C25" s="76" t="s">
        <v>70</v>
      </c>
      <c r="D25" s="77">
        <v>27995</v>
      </c>
      <c r="E25" s="13">
        <f>(D25*0.78)-1000</f>
        <v>20836.1</v>
      </c>
      <c r="F25" s="10" t="s">
        <v>14</v>
      </c>
      <c r="G25" s="78">
        <f>E25*A25</f>
        <v>166688.8</v>
      </c>
    </row>
    <row r="26" customFormat="1" ht="15" spans="1:7">
      <c r="A26" s="15"/>
      <c r="B26" s="15"/>
      <c r="C26" s="80" t="s">
        <v>71</v>
      </c>
      <c r="D26" s="81"/>
      <c r="E26" s="18"/>
      <c r="F26" s="15"/>
      <c r="G26" s="82"/>
    </row>
    <row r="27" customFormat="1" ht="12" customHeight="1" spans="1:7">
      <c r="A27" s="15"/>
      <c r="B27" s="15"/>
      <c r="C27" s="80" t="s">
        <v>72</v>
      </c>
      <c r="D27" s="81"/>
      <c r="E27" s="18"/>
      <c r="F27" s="15"/>
      <c r="G27" s="82"/>
    </row>
    <row r="28" customFormat="1" ht="15.75" spans="1:7">
      <c r="A28" s="20"/>
      <c r="B28" s="20"/>
      <c r="C28" s="84" t="s">
        <v>73</v>
      </c>
      <c r="D28" s="85"/>
      <c r="E28" s="23"/>
      <c r="F28" s="20"/>
      <c r="G28" s="86"/>
    </row>
    <row r="29" customFormat="1" ht="15.75" spans="1:8">
      <c r="A29" s="43" t="s">
        <v>17</v>
      </c>
      <c r="B29" s="53"/>
      <c r="C29" s="53"/>
      <c r="D29" s="44"/>
      <c r="E29" s="45"/>
      <c r="F29" s="54" t="s">
        <v>14</v>
      </c>
      <c r="G29" s="47">
        <v>600</v>
      </c>
      <c r="H29" s="2"/>
    </row>
    <row r="30" s="3" customFormat="1" ht="17.25" spans="1:7">
      <c r="A30" s="65" t="s">
        <v>18</v>
      </c>
      <c r="B30" s="66"/>
      <c r="C30" s="66"/>
      <c r="D30" s="67"/>
      <c r="E30" s="68"/>
      <c r="F30" s="71" t="s">
        <v>14</v>
      </c>
      <c r="G30" s="29">
        <f>SUM(G21:G29)</f>
        <v>185984.9</v>
      </c>
    </row>
    <row r="31" ht="16.5" spans="1:7">
      <c r="A31" s="34"/>
      <c r="B31" s="34"/>
      <c r="C31" s="34"/>
      <c r="D31" s="34"/>
      <c r="E31" s="34"/>
      <c r="F31" s="35"/>
      <c r="G31" s="36"/>
    </row>
    <row r="32" ht="15" spans="3:3">
      <c r="C32" s="64" t="s">
        <v>83</v>
      </c>
    </row>
    <row r="33" ht="25.5" customHeight="1" spans="1:7">
      <c r="A33" s="6" t="s">
        <v>6</v>
      </c>
      <c r="B33" s="6" t="s">
        <v>7</v>
      </c>
      <c r="C33" s="6" t="s">
        <v>8</v>
      </c>
      <c r="D33" s="6" t="s">
        <v>9</v>
      </c>
      <c r="E33" s="7" t="s">
        <v>10</v>
      </c>
      <c r="F33" s="8"/>
      <c r="G33" s="9" t="s">
        <v>11</v>
      </c>
    </row>
    <row r="34" spans="1:7">
      <c r="A34" s="10">
        <v>1</v>
      </c>
      <c r="B34" s="75" t="s">
        <v>12</v>
      </c>
      <c r="C34" s="76" t="s">
        <v>255</v>
      </c>
      <c r="D34" s="77">
        <v>28995</v>
      </c>
      <c r="E34" s="13">
        <f>(D34*0.78)-1300</f>
        <v>21316.1</v>
      </c>
      <c r="F34" s="10" t="s">
        <v>14</v>
      </c>
      <c r="G34" s="78">
        <f>E34*A34</f>
        <v>21316.1</v>
      </c>
    </row>
    <row r="35" spans="1:7">
      <c r="A35" s="15"/>
      <c r="B35" s="79"/>
      <c r="C35" s="80" t="s">
        <v>157</v>
      </c>
      <c r="D35" s="81"/>
      <c r="E35" s="18"/>
      <c r="F35" s="15"/>
      <c r="G35" s="82"/>
    </row>
    <row r="36" spans="1:7">
      <c r="A36" s="15"/>
      <c r="B36" s="79"/>
      <c r="C36" s="80" t="s">
        <v>256</v>
      </c>
      <c r="D36" s="81"/>
      <c r="E36" s="18"/>
      <c r="F36" s="15"/>
      <c r="G36" s="82"/>
    </row>
    <row r="37" ht="15" spans="1:7">
      <c r="A37" s="20"/>
      <c r="B37" s="83"/>
      <c r="C37" s="84" t="s">
        <v>257</v>
      </c>
      <c r="D37" s="85"/>
      <c r="E37" s="23"/>
      <c r="F37" s="20"/>
      <c r="G37" s="86"/>
    </row>
    <row r="38" customFormat="1" ht="15" spans="1:7">
      <c r="A38" s="10">
        <v>8</v>
      </c>
      <c r="B38" s="75" t="s">
        <v>12</v>
      </c>
      <c r="C38" s="76" t="s">
        <v>156</v>
      </c>
      <c r="D38" s="77">
        <v>32995</v>
      </c>
      <c r="E38" s="13">
        <f>(D38*0.78)-1300</f>
        <v>24436.1</v>
      </c>
      <c r="F38" s="10" t="s">
        <v>14</v>
      </c>
      <c r="G38" s="78">
        <f>E38*A38</f>
        <v>195488.8</v>
      </c>
    </row>
    <row r="39" customFormat="1" ht="15" spans="1:7">
      <c r="A39" s="15"/>
      <c r="B39" s="79"/>
      <c r="C39" s="80" t="s">
        <v>157</v>
      </c>
      <c r="D39" s="81"/>
      <c r="E39" s="18"/>
      <c r="F39" s="15"/>
      <c r="G39" s="82"/>
    </row>
    <row r="40" customFormat="1" ht="12" customHeight="1" spans="1:7">
      <c r="A40" s="15"/>
      <c r="B40" s="79"/>
      <c r="C40" s="80" t="s">
        <v>158</v>
      </c>
      <c r="D40" s="81"/>
      <c r="E40" s="18"/>
      <c r="F40" s="15"/>
      <c r="G40" s="82"/>
    </row>
    <row r="41" customFormat="1" ht="15.75" spans="1:7">
      <c r="A41" s="20"/>
      <c r="B41" s="83"/>
      <c r="C41" s="84" t="s">
        <v>160</v>
      </c>
      <c r="D41" s="85"/>
      <c r="E41" s="23"/>
      <c r="F41" s="20"/>
      <c r="G41" s="86"/>
    </row>
    <row r="42" customFormat="1" ht="15.75" spans="1:8">
      <c r="A42" s="43" t="s">
        <v>17</v>
      </c>
      <c r="B42" s="53"/>
      <c r="C42" s="53"/>
      <c r="D42" s="44"/>
      <c r="E42" s="45"/>
      <c r="F42" s="54" t="s">
        <v>14</v>
      </c>
      <c r="G42" s="47">
        <v>600</v>
      </c>
      <c r="H42" s="2"/>
    </row>
    <row r="43" s="3" customFormat="1" ht="17.25" spans="1:7">
      <c r="A43" s="65" t="s">
        <v>18</v>
      </c>
      <c r="B43" s="66"/>
      <c r="C43" s="66"/>
      <c r="D43" s="67"/>
      <c r="E43" s="68"/>
      <c r="F43" s="71" t="s">
        <v>14</v>
      </c>
      <c r="G43" s="29">
        <f>SUM(G34:G42)</f>
        <v>217404.9</v>
      </c>
    </row>
    <row r="44" ht="16.5" spans="1:7">
      <c r="A44" s="34"/>
      <c r="B44" s="34"/>
      <c r="C44" s="34"/>
      <c r="D44" s="34"/>
      <c r="E44" s="34"/>
      <c r="F44" s="35"/>
      <c r="G44" s="36"/>
    </row>
    <row r="45" spans="1:1">
      <c r="A45" s="3" t="s">
        <v>19</v>
      </c>
    </row>
    <row r="46" spans="2:2">
      <c r="B46" s="3" t="s">
        <v>20</v>
      </c>
    </row>
    <row r="48" s="3" customFormat="1" spans="1:1">
      <c r="A48" s="3" t="s">
        <v>21</v>
      </c>
    </row>
    <row r="49" s="3" customFormat="1" spans="2:2">
      <c r="B49" s="3" t="s">
        <v>74</v>
      </c>
    </row>
    <row r="51" spans="1:1">
      <c r="A51" s="3" t="s">
        <v>25</v>
      </c>
    </row>
    <row r="52" customFormat="1" ht="15" spans="1:2">
      <c r="A52" s="3"/>
      <c r="B52" s="3" t="s">
        <v>75</v>
      </c>
    </row>
    <row r="53" s="2" customFormat="1" spans="2:2">
      <c r="B53" s="3"/>
    </row>
    <row r="54" s="3" customFormat="1" spans="1:1">
      <c r="A54" s="3" t="s">
        <v>27</v>
      </c>
    </row>
    <row r="55" s="3" customFormat="1" spans="2:2">
      <c r="B55" s="3" t="s">
        <v>28</v>
      </c>
    </row>
    <row r="56" s="2" customFormat="1" spans="2:2">
      <c r="B56" s="37"/>
    </row>
    <row r="57" spans="2:2">
      <c r="B57" s="3" t="s">
        <v>29</v>
      </c>
    </row>
    <row r="59" spans="2:2">
      <c r="B59" s="3" t="s">
        <v>30</v>
      </c>
    </row>
    <row r="60" spans="2:2">
      <c r="B60" s="39"/>
    </row>
    <row r="61" spans="2:2">
      <c r="B61" s="39"/>
    </row>
    <row r="64" spans="1:1">
      <c r="A64" s="3" t="s">
        <v>31</v>
      </c>
    </row>
    <row r="67" spans="1:1">
      <c r="A67" s="3" t="s">
        <v>32</v>
      </c>
    </row>
    <row r="68" spans="1:1">
      <c r="A68" s="3" t="s">
        <v>33</v>
      </c>
    </row>
    <row r="71" spans="1:4">
      <c r="A71" s="3" t="s">
        <v>77</v>
      </c>
      <c r="D71" s="3" t="s">
        <v>35</v>
      </c>
    </row>
    <row r="74" spans="1:4">
      <c r="A74" s="3" t="s">
        <v>36</v>
      </c>
      <c r="D74" s="3" t="s">
        <v>37</v>
      </c>
    </row>
    <row r="75" spans="1:4">
      <c r="A75" s="3" t="s">
        <v>38</v>
      </c>
      <c r="D75" s="3" t="s">
        <v>39</v>
      </c>
    </row>
    <row r="79" spans="1:5">
      <c r="A79" s="3" t="s">
        <v>258</v>
      </c>
      <c r="D79" s="3" t="s">
        <v>41</v>
      </c>
      <c r="E79" s="3" t="s">
        <v>42</v>
      </c>
    </row>
    <row r="80" spans="1:5">
      <c r="A80" s="3" t="s">
        <v>259</v>
      </c>
      <c r="E80" s="3" t="s">
        <v>44</v>
      </c>
    </row>
  </sheetData>
  <mergeCells count="29">
    <mergeCell ref="A4:B4"/>
    <mergeCell ref="A29:E29"/>
    <mergeCell ref="A30:E30"/>
    <mergeCell ref="A42:E42"/>
    <mergeCell ref="A43:E43"/>
    <mergeCell ref="A21:A24"/>
    <mergeCell ref="A25:A28"/>
    <mergeCell ref="A34:A37"/>
    <mergeCell ref="A38:A41"/>
    <mergeCell ref="B21:B24"/>
    <mergeCell ref="B25:B28"/>
    <mergeCell ref="B34:B37"/>
    <mergeCell ref="B38:B41"/>
    <mergeCell ref="D21:D24"/>
    <mergeCell ref="D25:D28"/>
    <mergeCell ref="D34:D37"/>
    <mergeCell ref="D38:D41"/>
    <mergeCell ref="E21:E24"/>
    <mergeCell ref="E25:E28"/>
    <mergeCell ref="E34:E37"/>
    <mergeCell ref="E38:E41"/>
    <mergeCell ref="F21:F24"/>
    <mergeCell ref="F25:F28"/>
    <mergeCell ref="F34:F37"/>
    <mergeCell ref="F38:F41"/>
    <mergeCell ref="G21:G24"/>
    <mergeCell ref="G25:G28"/>
    <mergeCell ref="G34:G37"/>
    <mergeCell ref="G38:G41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workbookViewId="0">
      <selection activeCell="G6" sqref="G6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6.5714285714286" style="3" customWidth="1"/>
    <col min="4" max="4" width="12.5714285714286" style="3" customWidth="1"/>
    <col min="5" max="5" width="14.8571428571429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45880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0</v>
      </c>
      <c r="B7" s="4"/>
    </row>
    <row r="8" spans="1:2">
      <c r="A8" s="4" t="s">
        <v>1</v>
      </c>
      <c r="B8" s="4"/>
    </row>
    <row r="9" spans="1:2">
      <c r="A9" s="4"/>
      <c r="B9" s="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3:3">
      <c r="C18" s="64" t="s">
        <v>82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133</v>
      </c>
      <c r="D20" s="12">
        <v>32995</v>
      </c>
      <c r="E20" s="13">
        <f>(D20*0.76)-4000</f>
        <v>21076.2</v>
      </c>
      <c r="F20" s="10" t="s">
        <v>14</v>
      </c>
      <c r="G20" s="14">
        <f>E20*A20</f>
        <v>21076.2</v>
      </c>
    </row>
    <row r="21" spans="1:7">
      <c r="A21" s="15"/>
      <c r="B21" s="15"/>
      <c r="C21" s="16" t="s">
        <v>94</v>
      </c>
      <c r="D21" s="17"/>
      <c r="E21" s="18"/>
      <c r="F21" s="15"/>
      <c r="G21" s="19"/>
    </row>
    <row r="22" ht="15" spans="1:7">
      <c r="A22" s="20"/>
      <c r="B22" s="20"/>
      <c r="C22" s="21" t="s">
        <v>134</v>
      </c>
      <c r="D22" s="22"/>
      <c r="E22" s="23"/>
      <c r="F22" s="20"/>
      <c r="G22" s="24"/>
    </row>
    <row r="23" s="2" customFormat="1" ht="15" spans="1:8">
      <c r="A23" s="43" t="s">
        <v>17</v>
      </c>
      <c r="B23" s="53"/>
      <c r="C23" s="53"/>
      <c r="D23" s="44"/>
      <c r="E23" s="45"/>
      <c r="F23" s="54" t="s">
        <v>14</v>
      </c>
      <c r="G23" s="47">
        <v>600</v>
      </c>
      <c r="H23" s="3"/>
    </row>
    <row r="24" ht="17.25" spans="1:7">
      <c r="A24" s="25" t="s">
        <v>18</v>
      </c>
      <c r="B24" s="73"/>
      <c r="C24" s="73"/>
      <c r="D24" s="26"/>
      <c r="E24" s="27"/>
      <c r="F24" s="28" t="s">
        <v>14</v>
      </c>
      <c r="G24" s="29">
        <f>SUM(G20:G23)</f>
        <v>21676.2</v>
      </c>
    </row>
    <row r="25" ht="16.5" spans="1:8">
      <c r="A25" s="34"/>
      <c r="B25" s="34"/>
      <c r="C25" s="34"/>
      <c r="D25" s="34"/>
      <c r="E25" s="34"/>
      <c r="F25" s="35"/>
      <c r="G25" s="36"/>
      <c r="H25" s="2"/>
    </row>
    <row r="26" ht="15" spans="3:3">
      <c r="C26" s="64" t="s">
        <v>83</v>
      </c>
    </row>
    <row r="27" ht="25.5" customHeight="1" spans="1:7">
      <c r="A27" s="6" t="s">
        <v>6</v>
      </c>
      <c r="B27" s="6" t="s">
        <v>7</v>
      </c>
      <c r="C27" s="6" t="s">
        <v>8</v>
      </c>
      <c r="D27" s="6" t="s">
        <v>9</v>
      </c>
      <c r="E27" s="7" t="s">
        <v>10</v>
      </c>
      <c r="F27" s="8"/>
      <c r="G27" s="9" t="s">
        <v>11</v>
      </c>
    </row>
    <row r="28" spans="1:7">
      <c r="A28" s="87">
        <v>1</v>
      </c>
      <c r="B28" s="87" t="s">
        <v>12</v>
      </c>
      <c r="C28" s="88" t="s">
        <v>135</v>
      </c>
      <c r="D28" s="89">
        <v>46595</v>
      </c>
      <c r="E28" s="90">
        <f>(D28*0.76)-7000</f>
        <v>28412.2</v>
      </c>
      <c r="F28" s="87" t="s">
        <v>14</v>
      </c>
      <c r="G28" s="91">
        <f>E28*A28</f>
        <v>28412.2</v>
      </c>
    </row>
    <row r="29" spans="1:7">
      <c r="A29" s="92"/>
      <c r="B29" s="92"/>
      <c r="C29" s="93" t="s">
        <v>85</v>
      </c>
      <c r="D29" s="94"/>
      <c r="E29" s="95"/>
      <c r="F29" s="92"/>
      <c r="G29" s="96"/>
    </row>
    <row r="30" ht="15" spans="1:7">
      <c r="A30" s="97"/>
      <c r="B30" s="97"/>
      <c r="C30" s="98" t="s">
        <v>136</v>
      </c>
      <c r="D30" s="99"/>
      <c r="E30" s="100"/>
      <c r="F30" s="97"/>
      <c r="G30" s="101"/>
    </row>
    <row r="31" s="2" customFormat="1" ht="15" spans="1:8">
      <c r="A31" s="43" t="s">
        <v>17</v>
      </c>
      <c r="B31" s="53"/>
      <c r="C31" s="53"/>
      <c r="D31" s="44"/>
      <c r="E31" s="45"/>
      <c r="F31" s="54" t="s">
        <v>14</v>
      </c>
      <c r="G31" s="47">
        <v>600</v>
      </c>
      <c r="H31" s="3"/>
    </row>
    <row r="32" ht="17.25" spans="1:7">
      <c r="A32" s="25" t="s">
        <v>18</v>
      </c>
      <c r="B32" s="73"/>
      <c r="C32" s="73"/>
      <c r="D32" s="26"/>
      <c r="E32" s="27"/>
      <c r="F32" s="28" t="s">
        <v>14</v>
      </c>
      <c r="G32" s="29">
        <f>SUM(G28:G31)</f>
        <v>29012.2</v>
      </c>
    </row>
    <row r="33" ht="16.5" spans="1:8">
      <c r="A33" s="34"/>
      <c r="B33" s="34"/>
      <c r="C33" s="34"/>
      <c r="D33" s="34"/>
      <c r="E33" s="34"/>
      <c r="F33" s="35"/>
      <c r="G33" s="36"/>
      <c r="H33" s="2"/>
    </row>
    <row r="34" spans="1:8">
      <c r="A34" s="3" t="s">
        <v>19</v>
      </c>
      <c r="H34" s="2"/>
    </row>
    <row r="35" spans="2:8">
      <c r="B35" s="3" t="s">
        <v>20</v>
      </c>
      <c r="H35" s="2"/>
    </row>
    <row r="36" spans="8:8">
      <c r="H36" s="2"/>
    </row>
    <row r="37" spans="1:8">
      <c r="A37" s="3" t="s">
        <v>21</v>
      </c>
      <c r="H37" s="2"/>
    </row>
    <row r="38" spans="2:8">
      <c r="B38" s="3" t="s">
        <v>22</v>
      </c>
      <c r="H38" s="2"/>
    </row>
    <row r="39" spans="2:8">
      <c r="B39" s="3" t="s">
        <v>23</v>
      </c>
      <c r="H39" s="2"/>
    </row>
    <row r="40" spans="2:8">
      <c r="B40" s="3" t="s">
        <v>24</v>
      </c>
      <c r="H40" s="2"/>
    </row>
    <row r="41" spans="8:8">
      <c r="H41" s="2"/>
    </row>
    <row r="42" spans="1:1">
      <c r="A42" s="3" t="s">
        <v>25</v>
      </c>
    </row>
    <row r="43" customFormat="1" ht="15" spans="1:8">
      <c r="A43" s="2"/>
      <c r="B43" s="3" t="s">
        <v>26</v>
      </c>
      <c r="H43" s="3"/>
    </row>
    <row r="45" spans="1:1">
      <c r="A45" s="3" t="s">
        <v>27</v>
      </c>
    </row>
    <row r="46" spans="2:2">
      <c r="B46" s="3" t="s">
        <v>28</v>
      </c>
    </row>
    <row r="48" spans="2:2">
      <c r="B48" s="3" t="s">
        <v>29</v>
      </c>
    </row>
    <row r="50" spans="2:2">
      <c r="B50" s="3" t="s">
        <v>30</v>
      </c>
    </row>
    <row r="56" spans="1:1">
      <c r="A56" s="3" t="s">
        <v>31</v>
      </c>
    </row>
    <row r="59" spans="1:1">
      <c r="A59" s="3" t="s">
        <v>32</v>
      </c>
    </row>
    <row r="60" spans="1:1">
      <c r="A60" s="3" t="s">
        <v>33</v>
      </c>
    </row>
    <row r="63" spans="1:4">
      <c r="A63" s="3" t="s">
        <v>63</v>
      </c>
      <c r="D63" s="3" t="s">
        <v>35</v>
      </c>
    </row>
    <row r="66" spans="1:4">
      <c r="A66" s="3" t="s">
        <v>36</v>
      </c>
      <c r="D66" s="3" t="s">
        <v>37</v>
      </c>
    </row>
    <row r="67" spans="1:4">
      <c r="A67" s="3" t="s">
        <v>38</v>
      </c>
      <c r="D67" s="3" t="s">
        <v>39</v>
      </c>
    </row>
    <row r="72" spans="1:5">
      <c r="A72" s="3" t="s">
        <v>260</v>
      </c>
      <c r="D72" s="3" t="s">
        <v>41</v>
      </c>
      <c r="E72" s="3" t="s">
        <v>42</v>
      </c>
    </row>
    <row r="73" spans="1:5">
      <c r="A73" s="3" t="s">
        <v>88</v>
      </c>
      <c r="E73" s="3" t="s">
        <v>44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38" workbookViewId="0">
      <selection activeCell="I59" sqref="I59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6.5714285714286" style="3" customWidth="1"/>
    <col min="4" max="4" width="12.5714285714286" style="3" customWidth="1"/>
    <col min="5" max="5" width="14.8571428571429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45880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261</v>
      </c>
      <c r="B7" s="4"/>
    </row>
    <row r="8" spans="1:2">
      <c r="A8" s="4" t="s">
        <v>262</v>
      </c>
      <c r="B8" s="4"/>
    </row>
    <row r="9" spans="1:2">
      <c r="A9" s="4"/>
      <c r="B9" s="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3:3">
      <c r="C18" s="6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118</v>
      </c>
      <c r="D20" s="12">
        <v>165995</v>
      </c>
      <c r="E20" s="13">
        <f>(D20*0.76)-14000</f>
        <v>112156.2</v>
      </c>
      <c r="F20" s="10" t="s">
        <v>14</v>
      </c>
      <c r="G20" s="14">
        <f>E20*A20</f>
        <v>112156.2</v>
      </c>
    </row>
    <row r="21" spans="1:7">
      <c r="A21" s="15"/>
      <c r="B21" s="15"/>
      <c r="C21" s="16" t="s">
        <v>49</v>
      </c>
      <c r="D21" s="17"/>
      <c r="E21" s="18"/>
      <c r="F21" s="15"/>
      <c r="G21" s="19"/>
    </row>
    <row r="22" ht="15" spans="1:7">
      <c r="A22" s="20"/>
      <c r="B22" s="20"/>
      <c r="C22" s="21" t="s">
        <v>119</v>
      </c>
      <c r="D22" s="22"/>
      <c r="E22" s="23"/>
      <c r="F22" s="20"/>
      <c r="G22" s="24"/>
    </row>
    <row r="23" s="2" customFormat="1" ht="15" spans="1:8">
      <c r="A23" s="43" t="s">
        <v>17</v>
      </c>
      <c r="B23" s="53"/>
      <c r="C23" s="53"/>
      <c r="D23" s="44"/>
      <c r="E23" s="45"/>
      <c r="F23" s="54" t="s">
        <v>14</v>
      </c>
      <c r="G23" s="47">
        <v>600</v>
      </c>
      <c r="H23" s="3"/>
    </row>
    <row r="24" ht="17.25" spans="1:7">
      <c r="A24" s="25" t="s">
        <v>18</v>
      </c>
      <c r="B24" s="73"/>
      <c r="C24" s="73"/>
      <c r="D24" s="26"/>
      <c r="E24" s="27"/>
      <c r="F24" s="28" t="s">
        <v>14</v>
      </c>
      <c r="G24" s="29">
        <f>SUM(G20:G23)</f>
        <v>112756.2</v>
      </c>
    </row>
    <row r="25" ht="16.5" spans="1:8">
      <c r="A25" s="34"/>
      <c r="B25" s="34"/>
      <c r="C25" s="34"/>
      <c r="D25" s="34"/>
      <c r="E25" s="34"/>
      <c r="F25" s="35"/>
      <c r="G25" s="36"/>
      <c r="H25" s="2"/>
    </row>
    <row r="26" spans="1:8">
      <c r="A26" s="3" t="s">
        <v>19</v>
      </c>
      <c r="H26" s="2"/>
    </row>
    <row r="27" spans="2:8">
      <c r="B27" s="3" t="s">
        <v>20</v>
      </c>
      <c r="H27" s="2"/>
    </row>
    <row r="28" spans="8:8">
      <c r="H28" s="2"/>
    </row>
    <row r="29" spans="1:8">
      <c r="A29" s="3" t="s">
        <v>21</v>
      </c>
      <c r="H29" s="2"/>
    </row>
    <row r="30" spans="2:8">
      <c r="B30" s="58" t="s">
        <v>51</v>
      </c>
      <c r="H30" s="2"/>
    </row>
    <row r="31" spans="2:8">
      <c r="B31" s="59" t="s">
        <v>52</v>
      </c>
      <c r="H31" s="2"/>
    </row>
    <row r="32" spans="2:8">
      <c r="B32" s="59" t="s">
        <v>53</v>
      </c>
      <c r="H32" s="2"/>
    </row>
    <row r="33" spans="8:8">
      <c r="H33" s="2"/>
    </row>
    <row r="34" spans="1:1">
      <c r="A34" s="3" t="s">
        <v>25</v>
      </c>
    </row>
    <row r="35" customFormat="1" ht="15" spans="1:8">
      <c r="A35" s="2"/>
      <c r="B35" s="3" t="s">
        <v>120</v>
      </c>
      <c r="H35" s="3"/>
    </row>
    <row r="37" spans="1:1">
      <c r="A37" s="3" t="s">
        <v>27</v>
      </c>
    </row>
    <row r="38" spans="2:2">
      <c r="B38" s="3" t="s">
        <v>28</v>
      </c>
    </row>
    <row r="40" spans="2:2">
      <c r="B40" s="3" t="s">
        <v>29</v>
      </c>
    </row>
    <row r="42" spans="2:2">
      <c r="B42" s="3" t="s">
        <v>30</v>
      </c>
    </row>
    <row r="48" spans="1:1">
      <c r="A48" s="3" t="s">
        <v>31</v>
      </c>
    </row>
    <row r="51" spans="1:1">
      <c r="A51" s="3" t="s">
        <v>32</v>
      </c>
    </row>
    <row r="52" spans="1:1">
      <c r="A52" s="3" t="s">
        <v>33</v>
      </c>
    </row>
    <row r="55" spans="1:4">
      <c r="A55" s="3" t="s">
        <v>63</v>
      </c>
      <c r="D55" s="3" t="s">
        <v>35</v>
      </c>
    </row>
    <row r="58" spans="1:4">
      <c r="A58" s="3" t="s">
        <v>36</v>
      </c>
      <c r="D58" s="3" t="s">
        <v>37</v>
      </c>
    </row>
    <row r="59" spans="1:4">
      <c r="A59" s="3" t="s">
        <v>38</v>
      </c>
      <c r="D59" s="3" t="s">
        <v>39</v>
      </c>
    </row>
    <row r="64" spans="1:5">
      <c r="A64" s="3" t="s">
        <v>263</v>
      </c>
      <c r="D64" s="3" t="s">
        <v>41</v>
      </c>
      <c r="E64" s="3" t="s">
        <v>42</v>
      </c>
    </row>
    <row r="65" spans="1:5">
      <c r="A65" s="3" t="s">
        <v>264</v>
      </c>
      <c r="E65" s="3" t="s">
        <v>44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10" workbookViewId="0">
      <selection activeCell="A64" sqref="A64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6.5714285714286" style="3" customWidth="1"/>
    <col min="4" max="4" width="12.5714285714286" style="3" customWidth="1"/>
    <col min="5" max="5" width="14.8571428571429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45880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174</v>
      </c>
      <c r="B7" s="4"/>
    </row>
    <row r="8" spans="1:2">
      <c r="A8" s="3" t="s">
        <v>176</v>
      </c>
      <c r="B8" s="4"/>
    </row>
    <row r="9" spans="1:2">
      <c r="A9" s="3" t="s">
        <v>265</v>
      </c>
      <c r="B9" s="4"/>
    </row>
    <row r="10" spans="2:2">
      <c r="B10" s="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87">
        <v>1</v>
      </c>
      <c r="B21" s="125" t="s">
        <v>12</v>
      </c>
      <c r="C21" s="126" t="s">
        <v>266</v>
      </c>
      <c r="D21" s="130">
        <v>20495</v>
      </c>
      <c r="E21" s="90">
        <f>(D21*0.76)-1000</f>
        <v>14576.2</v>
      </c>
      <c r="F21" s="87" t="s">
        <v>14</v>
      </c>
      <c r="G21" s="138">
        <f>E21*A21</f>
        <v>14576.2</v>
      </c>
    </row>
    <row r="22" spans="1:7">
      <c r="A22" s="92"/>
      <c r="B22" s="127"/>
      <c r="C22" s="128" t="s">
        <v>267</v>
      </c>
      <c r="D22" s="131"/>
      <c r="E22" s="95"/>
      <c r="F22" s="92"/>
      <c r="G22" s="139"/>
    </row>
    <row r="23" spans="1:7">
      <c r="A23" s="92"/>
      <c r="B23" s="127"/>
      <c r="C23" s="128" t="s">
        <v>268</v>
      </c>
      <c r="D23" s="131"/>
      <c r="E23" s="95"/>
      <c r="F23" s="92"/>
      <c r="G23" s="139"/>
    </row>
    <row r="24" ht="15" spans="1:7">
      <c r="A24" s="97"/>
      <c r="B24" s="129"/>
      <c r="C24" s="118" t="s">
        <v>269</v>
      </c>
      <c r="D24" s="132"/>
      <c r="E24" s="100"/>
      <c r="F24" s="97"/>
      <c r="G24" s="140"/>
    </row>
    <row r="25" s="2" customFormat="1" ht="15" spans="1:8">
      <c r="A25" s="43" t="s">
        <v>17</v>
      </c>
      <c r="B25" s="53"/>
      <c r="C25" s="53"/>
      <c r="D25" s="44"/>
      <c r="E25" s="45"/>
      <c r="F25" s="54" t="s">
        <v>14</v>
      </c>
      <c r="G25" s="47">
        <v>600</v>
      </c>
      <c r="H25" s="3"/>
    </row>
    <row r="26" ht="17.25" spans="1:7">
      <c r="A26" s="25" t="s">
        <v>18</v>
      </c>
      <c r="B26" s="73"/>
      <c r="C26" s="73"/>
      <c r="D26" s="26"/>
      <c r="E26" s="27"/>
      <c r="F26" s="28" t="s">
        <v>14</v>
      </c>
      <c r="G26" s="29">
        <f>SUM(G21:G25)</f>
        <v>15176.2</v>
      </c>
    </row>
    <row r="27" ht="16.5" spans="1:8">
      <c r="A27" s="34"/>
      <c r="B27" s="34"/>
      <c r="C27" s="34"/>
      <c r="D27" s="34"/>
      <c r="E27" s="34"/>
      <c r="F27" s="35"/>
      <c r="G27" s="36"/>
      <c r="H27" s="2"/>
    </row>
    <row r="28" spans="1:8">
      <c r="A28" s="3" t="s">
        <v>19</v>
      </c>
      <c r="H28" s="2"/>
    </row>
    <row r="29" spans="2:8">
      <c r="B29" s="3" t="s">
        <v>20</v>
      </c>
      <c r="H29" s="2"/>
    </row>
    <row r="30" spans="8:8">
      <c r="H30" s="2"/>
    </row>
    <row r="31" spans="1:8">
      <c r="A31" s="3" t="s">
        <v>21</v>
      </c>
      <c r="H31" s="2"/>
    </row>
    <row r="32" spans="2:8">
      <c r="B32" s="3" t="s">
        <v>74</v>
      </c>
      <c r="H32" s="2"/>
    </row>
    <row r="33" spans="8:8">
      <c r="H33" s="2"/>
    </row>
    <row r="34" spans="1:1">
      <c r="A34" s="3" t="s">
        <v>25</v>
      </c>
    </row>
    <row r="35" customFormat="1" ht="15" spans="1:8">
      <c r="A35" s="2"/>
      <c r="B35" s="3" t="s">
        <v>270</v>
      </c>
      <c r="H35" s="3"/>
    </row>
    <row r="37" spans="1:1">
      <c r="A37" s="3" t="s">
        <v>27</v>
      </c>
    </row>
    <row r="38" spans="2:2">
      <c r="B38" s="3" t="s">
        <v>28</v>
      </c>
    </row>
    <row r="40" spans="2:2">
      <c r="B40" s="3" t="s">
        <v>29</v>
      </c>
    </row>
    <row r="42" spans="2:2">
      <c r="B42" s="3" t="s">
        <v>30</v>
      </c>
    </row>
    <row r="48" spans="1:1">
      <c r="A48" s="3" t="s">
        <v>31</v>
      </c>
    </row>
    <row r="51" spans="1:1">
      <c r="A51" s="3" t="s">
        <v>32</v>
      </c>
    </row>
    <row r="52" spans="1:1">
      <c r="A52" s="3" t="s">
        <v>33</v>
      </c>
    </row>
    <row r="55" spans="1:4">
      <c r="A55" s="3" t="s">
        <v>63</v>
      </c>
      <c r="D55" s="3" t="s">
        <v>35</v>
      </c>
    </row>
    <row r="58" spans="1:4">
      <c r="A58" s="3" t="s">
        <v>36</v>
      </c>
      <c r="D58" s="3" t="s">
        <v>37</v>
      </c>
    </row>
    <row r="59" spans="1:4">
      <c r="A59" s="3" t="s">
        <v>38</v>
      </c>
      <c r="D59" s="3" t="s">
        <v>39</v>
      </c>
    </row>
    <row r="64" spans="1:5">
      <c r="A64" s="3" t="s">
        <v>271</v>
      </c>
      <c r="D64" s="3" t="s">
        <v>41</v>
      </c>
      <c r="E64" s="3" t="s">
        <v>42</v>
      </c>
    </row>
    <row r="65" spans="1:5">
      <c r="A65" s="3" t="s">
        <v>79</v>
      </c>
      <c r="E65" s="3" t="s">
        <v>44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zoomScaleSheetLayoutView="60" topLeftCell="A54" workbookViewId="0">
      <selection activeCell="A77" sqref="A7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20.4761904761905" style="1" customWidth="1"/>
    <col min="8" max="8" width="10.8571428571429" style="1" customWidth="1"/>
    <col min="9" max="9" width="11.4285714285714" style="1" customWidth="1"/>
    <col min="10" max="16384" width="9.1047619047619" style="1"/>
  </cols>
  <sheetData>
    <row r="4" spans="1:2">
      <c r="A4" s="4">
        <v>45880</v>
      </c>
      <c r="B4" s="4"/>
    </row>
    <row r="5" spans="1:2">
      <c r="A5" s="103"/>
      <c r="B5" s="103"/>
    </row>
    <row r="6" spans="1:2">
      <c r="A6" s="103"/>
      <c r="B6" s="103"/>
    </row>
    <row r="7" spans="1:1">
      <c r="A7" s="1" t="s">
        <v>272</v>
      </c>
    </row>
    <row r="8" spans="1:1">
      <c r="A8" s="1" t="s">
        <v>273</v>
      </c>
    </row>
    <row r="9" spans="1:1">
      <c r="A9" s="1" t="s">
        <v>274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275</v>
      </c>
    </row>
    <row r="19" ht="15" spans="3:3">
      <c r="C19" s="104" t="s">
        <v>82</v>
      </c>
    </row>
    <row r="20" ht="25.5" customHeight="1" spans="1:7">
      <c r="A20" s="105" t="s">
        <v>6</v>
      </c>
      <c r="B20" s="105" t="s">
        <v>7</v>
      </c>
      <c r="C20" s="105" t="s">
        <v>8</v>
      </c>
      <c r="D20" s="105" t="s">
        <v>9</v>
      </c>
      <c r="E20" s="106" t="s">
        <v>10</v>
      </c>
      <c r="F20" s="107"/>
      <c r="G20" s="108" t="s">
        <v>11</v>
      </c>
    </row>
    <row r="21" spans="1:7">
      <c r="A21" s="87">
        <v>5</v>
      </c>
      <c r="B21" s="125" t="s">
        <v>12</v>
      </c>
      <c r="C21" s="126" t="s">
        <v>276</v>
      </c>
      <c r="D21" s="130">
        <v>22495</v>
      </c>
      <c r="E21" s="90">
        <f>(D21*0.76)-1000</f>
        <v>16096.2</v>
      </c>
      <c r="F21" s="87" t="s">
        <v>14</v>
      </c>
      <c r="G21" s="138">
        <f>E21*A21</f>
        <v>80481</v>
      </c>
    </row>
    <row r="22" spans="1:7">
      <c r="A22" s="92"/>
      <c r="B22" s="127"/>
      <c r="C22" s="128" t="s">
        <v>277</v>
      </c>
      <c r="D22" s="131"/>
      <c r="E22" s="95"/>
      <c r="F22" s="92"/>
      <c r="G22" s="139"/>
    </row>
    <row r="23" spans="1:7">
      <c r="A23" s="92"/>
      <c r="B23" s="127"/>
      <c r="C23" s="128" t="s">
        <v>278</v>
      </c>
      <c r="D23" s="131"/>
      <c r="E23" s="95"/>
      <c r="F23" s="92"/>
      <c r="G23" s="139"/>
    </row>
    <row r="24" ht="15" spans="1:7">
      <c r="A24" s="97"/>
      <c r="B24" s="129"/>
      <c r="C24" s="118" t="s">
        <v>279</v>
      </c>
      <c r="D24" s="132"/>
      <c r="E24" s="100"/>
      <c r="F24" s="97"/>
      <c r="G24" s="140"/>
    </row>
    <row r="25" ht="17.25" spans="1:7">
      <c r="A25" s="25" t="s">
        <v>18</v>
      </c>
      <c r="B25" s="26"/>
      <c r="C25" s="26"/>
      <c r="D25" s="26"/>
      <c r="E25" s="27"/>
      <c r="F25" s="69" t="s">
        <v>14</v>
      </c>
      <c r="G25" s="70">
        <f>SUM(G21:G24)</f>
        <v>80481</v>
      </c>
    </row>
    <row r="26" ht="16.5" spans="1:7">
      <c r="A26" s="109"/>
      <c r="B26" s="109"/>
      <c r="C26" s="109"/>
      <c r="D26" s="109"/>
      <c r="E26" s="109"/>
      <c r="F26" s="110"/>
      <c r="G26" s="111"/>
    </row>
    <row r="27" ht="15" spans="3:3">
      <c r="C27" s="104" t="s">
        <v>83</v>
      </c>
    </row>
    <row r="28" ht="25.5" customHeight="1" spans="1:7">
      <c r="A28" s="105" t="s">
        <v>6</v>
      </c>
      <c r="B28" s="105" t="s">
        <v>7</v>
      </c>
      <c r="C28" s="105" t="s">
        <v>8</v>
      </c>
      <c r="D28" s="105" t="s">
        <v>9</v>
      </c>
      <c r="E28" s="106" t="s">
        <v>10</v>
      </c>
      <c r="F28" s="107"/>
      <c r="G28" s="108" t="s">
        <v>11</v>
      </c>
    </row>
    <row r="29" spans="1:7">
      <c r="A29" s="10">
        <v>5</v>
      </c>
      <c r="B29" s="10" t="s">
        <v>12</v>
      </c>
      <c r="C29" s="76" t="s">
        <v>70</v>
      </c>
      <c r="D29" s="77">
        <v>27995</v>
      </c>
      <c r="E29" s="13">
        <f>(D29*0.76)-1000</f>
        <v>20276.2</v>
      </c>
      <c r="F29" s="10" t="s">
        <v>14</v>
      </c>
      <c r="G29" s="78">
        <f>E29*A29</f>
        <v>101381</v>
      </c>
    </row>
    <row r="30" spans="1:7">
      <c r="A30" s="15"/>
      <c r="B30" s="15"/>
      <c r="C30" s="80" t="s">
        <v>71</v>
      </c>
      <c r="D30" s="81"/>
      <c r="E30" s="18"/>
      <c r="F30" s="15"/>
      <c r="G30" s="82"/>
    </row>
    <row r="31" spans="1:7">
      <c r="A31" s="15"/>
      <c r="B31" s="15"/>
      <c r="C31" s="80" t="s">
        <v>72</v>
      </c>
      <c r="D31" s="81"/>
      <c r="E31" s="18"/>
      <c r="F31" s="15"/>
      <c r="G31" s="82"/>
    </row>
    <row r="32" ht="15" spans="1:7">
      <c r="A32" s="20"/>
      <c r="B32" s="20"/>
      <c r="C32" s="84" t="s">
        <v>73</v>
      </c>
      <c r="D32" s="85"/>
      <c r="E32" s="23"/>
      <c r="F32" s="20"/>
      <c r="G32" s="86"/>
    </row>
    <row r="33" ht="17.25" spans="1:7">
      <c r="A33" s="25" t="s">
        <v>18</v>
      </c>
      <c r="B33" s="26"/>
      <c r="C33" s="26"/>
      <c r="D33" s="26"/>
      <c r="E33" s="27"/>
      <c r="F33" s="69" t="s">
        <v>14</v>
      </c>
      <c r="G33" s="70">
        <f>SUM(G29:G32)</f>
        <v>101381</v>
      </c>
    </row>
    <row r="34" ht="16.5" spans="1:7">
      <c r="A34" s="109"/>
      <c r="B34" s="109"/>
      <c r="C34" s="109"/>
      <c r="D34" s="109"/>
      <c r="E34" s="109"/>
      <c r="F34" s="110"/>
      <c r="G34" s="111"/>
    </row>
    <row r="35" ht="15" spans="3:3">
      <c r="C35" s="104" t="s">
        <v>280</v>
      </c>
    </row>
    <row r="36" ht="25.5" customHeight="1" spans="1:7">
      <c r="A36" s="105" t="s">
        <v>6</v>
      </c>
      <c r="B36" s="105" t="s">
        <v>7</v>
      </c>
      <c r="C36" s="105" t="s">
        <v>8</v>
      </c>
      <c r="D36" s="105" t="s">
        <v>9</v>
      </c>
      <c r="E36" s="106" t="s">
        <v>10</v>
      </c>
      <c r="F36" s="107"/>
      <c r="G36" s="108" t="s">
        <v>11</v>
      </c>
    </row>
    <row r="37" spans="1:7">
      <c r="A37" s="10">
        <v>5</v>
      </c>
      <c r="B37" s="75" t="s">
        <v>12</v>
      </c>
      <c r="C37" s="76" t="s">
        <v>156</v>
      </c>
      <c r="D37" s="77">
        <v>32995</v>
      </c>
      <c r="E37" s="13">
        <f>(D37*0.76)-1300</f>
        <v>23776.2</v>
      </c>
      <c r="F37" s="10" t="s">
        <v>14</v>
      </c>
      <c r="G37" s="78">
        <f>E37*A37</f>
        <v>118881</v>
      </c>
    </row>
    <row r="38" spans="1:7">
      <c r="A38" s="15"/>
      <c r="B38" s="79"/>
      <c r="C38" s="80" t="s">
        <v>157</v>
      </c>
      <c r="D38" s="81"/>
      <c r="E38" s="18"/>
      <c r="F38" s="15"/>
      <c r="G38" s="82"/>
    </row>
    <row r="39" spans="1:7">
      <c r="A39" s="15"/>
      <c r="B39" s="79"/>
      <c r="C39" s="80" t="s">
        <v>158</v>
      </c>
      <c r="D39" s="81"/>
      <c r="E39" s="18"/>
      <c r="F39" s="15"/>
      <c r="G39" s="82"/>
    </row>
    <row r="40" ht="15" spans="1:7">
      <c r="A40" s="20"/>
      <c r="B40" s="83"/>
      <c r="C40" s="84" t="s">
        <v>160</v>
      </c>
      <c r="D40" s="85"/>
      <c r="E40" s="23"/>
      <c r="F40" s="20"/>
      <c r="G40" s="86"/>
    </row>
    <row r="41" ht="17.25" spans="1:7">
      <c r="A41" s="25" t="s">
        <v>18</v>
      </c>
      <c r="B41" s="26"/>
      <c r="C41" s="26"/>
      <c r="D41" s="26"/>
      <c r="E41" s="27"/>
      <c r="F41" s="69" t="s">
        <v>14</v>
      </c>
      <c r="G41" s="70">
        <f>SUM(G37:G40)</f>
        <v>118881</v>
      </c>
    </row>
    <row r="42" ht="16.5" spans="1:7">
      <c r="A42" s="109"/>
      <c r="B42" s="109"/>
      <c r="C42" s="109"/>
      <c r="D42" s="109"/>
      <c r="E42" s="109"/>
      <c r="F42" s="110"/>
      <c r="G42" s="111"/>
    </row>
    <row r="43" spans="1:1">
      <c r="A43" s="1" t="s">
        <v>19</v>
      </c>
    </row>
    <row r="44" spans="2:2">
      <c r="B44" s="1" t="s">
        <v>20</v>
      </c>
    </row>
    <row r="46" s="1" customFormat="1" spans="1:1">
      <c r="A46" s="1" t="s">
        <v>21</v>
      </c>
    </row>
    <row r="47" s="1" customFormat="1" spans="2:2">
      <c r="B47" s="3" t="s">
        <v>74</v>
      </c>
    </row>
    <row r="48" customFormat="1" ht="15" spans="2:2">
      <c r="B48" s="1"/>
    </row>
    <row r="49" spans="1:1">
      <c r="A49" s="1" t="s">
        <v>25</v>
      </c>
    </row>
    <row r="50" s="1" customFormat="1" spans="2:2">
      <c r="B50" s="3" t="s">
        <v>75</v>
      </c>
    </row>
    <row r="51" s="102" customFormat="1" spans="2:2">
      <c r="B51" s="1"/>
    </row>
    <row r="52" spans="1:1">
      <c r="A52" s="1" t="s">
        <v>27</v>
      </c>
    </row>
    <row r="53" spans="2:2">
      <c r="B53" s="1" t="s">
        <v>28</v>
      </c>
    </row>
    <row r="54" s="102" customFormat="1" spans="2:2">
      <c r="B54" s="142"/>
    </row>
    <row r="55" spans="2:2">
      <c r="B55" s="1" t="s">
        <v>29</v>
      </c>
    </row>
    <row r="57" spans="2:2">
      <c r="B57" s="1" t="s">
        <v>30</v>
      </c>
    </row>
    <row r="62" spans="1:1">
      <c r="A62" s="1" t="s">
        <v>31</v>
      </c>
    </row>
    <row r="65" spans="1:1">
      <c r="A65" s="1" t="s">
        <v>32</v>
      </c>
    </row>
    <row r="66" spans="1:1">
      <c r="A66" s="1" t="s">
        <v>33</v>
      </c>
    </row>
    <row r="69" spans="1:4">
      <c r="A69" s="1" t="s">
        <v>77</v>
      </c>
      <c r="D69" s="1" t="s">
        <v>35</v>
      </c>
    </row>
    <row r="72" spans="1:4">
      <c r="A72" s="1" t="s">
        <v>36</v>
      </c>
      <c r="D72" s="1" t="s">
        <v>37</v>
      </c>
    </row>
    <row r="73" spans="1:4">
      <c r="A73" s="1" t="s">
        <v>38</v>
      </c>
      <c r="D73" s="1" t="s">
        <v>39</v>
      </c>
    </row>
    <row r="77" spans="1:5">
      <c r="A77" s="3" t="s">
        <v>281</v>
      </c>
      <c r="D77" s="1" t="s">
        <v>41</v>
      </c>
      <c r="E77" s="1" t="s">
        <v>42</v>
      </c>
    </row>
    <row r="78" spans="1:5">
      <c r="A78" s="3" t="s">
        <v>282</v>
      </c>
      <c r="E78" s="1" t="s">
        <v>44</v>
      </c>
    </row>
  </sheetData>
  <mergeCells count="22">
    <mergeCell ref="A4:B4"/>
    <mergeCell ref="A25:E25"/>
    <mergeCell ref="A33:E33"/>
    <mergeCell ref="A41:E41"/>
    <mergeCell ref="A21:A24"/>
    <mergeCell ref="A29:A32"/>
    <mergeCell ref="A37:A40"/>
    <mergeCell ref="B21:B24"/>
    <mergeCell ref="B29:B32"/>
    <mergeCell ref="B37:B40"/>
    <mergeCell ref="D21:D24"/>
    <mergeCell ref="D29:D32"/>
    <mergeCell ref="D37:D40"/>
    <mergeCell ref="E21:E24"/>
    <mergeCell ref="E29:E32"/>
    <mergeCell ref="E37:E40"/>
    <mergeCell ref="F21:F24"/>
    <mergeCell ref="F29:F32"/>
    <mergeCell ref="F37:F40"/>
    <mergeCell ref="G21:G24"/>
    <mergeCell ref="G29:G32"/>
    <mergeCell ref="G37:G40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17" workbookViewId="0">
      <selection activeCell="C29" sqref="C29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45881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283</v>
      </c>
    </row>
    <row r="8" spans="1:1">
      <c r="A8" s="3" t="s">
        <v>284</v>
      </c>
    </row>
    <row r="9" spans="1:1">
      <c r="A9" s="3" t="s">
        <v>285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126</v>
      </c>
      <c r="D21" s="12">
        <v>41995</v>
      </c>
      <c r="E21" s="13">
        <f>(D21*0.76)-4000</f>
        <v>27916.2</v>
      </c>
      <c r="F21" s="10" t="s">
        <v>14</v>
      </c>
      <c r="G21" s="14">
        <f>E21*A21</f>
        <v>27916.2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127</v>
      </c>
      <c r="D23" s="22"/>
      <c r="E23" s="23"/>
      <c r="F23" s="20"/>
      <c r="G23" s="24"/>
    </row>
    <row r="24" s="1" customFormat="1" ht="17.25" spans="1:7">
      <c r="A24" s="65" t="s">
        <v>18</v>
      </c>
      <c r="B24" s="66"/>
      <c r="C24" s="66"/>
      <c r="D24" s="67"/>
      <c r="E24" s="68"/>
      <c r="F24" s="69" t="s">
        <v>14</v>
      </c>
      <c r="G24" s="70">
        <f>SUM(G21)</f>
        <v>27916.2</v>
      </c>
    </row>
    <row r="25" s="3" customFormat="1" ht="15" spans="1:7">
      <c r="A25" s="48" t="s">
        <v>96</v>
      </c>
      <c r="B25" s="49"/>
      <c r="C25" s="50"/>
      <c r="D25" s="51"/>
      <c r="E25" s="22"/>
      <c r="F25" s="20" t="s">
        <v>14</v>
      </c>
      <c r="G25" s="52">
        <v>24200</v>
      </c>
    </row>
    <row r="26" customFormat="1" ht="15.75" spans="1:8">
      <c r="A26" s="43" t="s">
        <v>17</v>
      </c>
      <c r="B26" s="53"/>
      <c r="C26" s="53"/>
      <c r="D26" s="44"/>
      <c r="E26" s="45"/>
      <c r="F26" s="54" t="s">
        <v>14</v>
      </c>
      <c r="G26" s="47">
        <v>600</v>
      </c>
      <c r="H26" s="2"/>
    </row>
    <row r="27" s="3" customFormat="1" ht="17.25" spans="1:7">
      <c r="A27" s="65" t="s">
        <v>97</v>
      </c>
      <c r="B27" s="66"/>
      <c r="C27" s="66"/>
      <c r="D27" s="67"/>
      <c r="E27" s="68"/>
      <c r="F27" s="71" t="s">
        <v>14</v>
      </c>
      <c r="G27" s="29">
        <f>SUM(G24:G26)</f>
        <v>52716.2</v>
      </c>
    </row>
    <row r="28" ht="16.5" spans="1:7">
      <c r="A28" s="34"/>
      <c r="B28" s="34"/>
      <c r="C28" s="34"/>
      <c r="D28" s="34"/>
      <c r="E28" s="34"/>
      <c r="F28" s="35"/>
      <c r="G28" s="36"/>
    </row>
    <row r="29" ht="15" spans="3:3">
      <c r="C29" s="64" t="s">
        <v>83</v>
      </c>
    </row>
    <row r="30" ht="25.5" customHeight="1" spans="1:7">
      <c r="A30" s="6" t="s">
        <v>6</v>
      </c>
      <c r="B30" s="6" t="s">
        <v>7</v>
      </c>
      <c r="C30" s="6" t="s">
        <v>8</v>
      </c>
      <c r="D30" s="6" t="s">
        <v>9</v>
      </c>
      <c r="E30" s="7" t="s">
        <v>10</v>
      </c>
      <c r="F30" s="8"/>
      <c r="G30" s="9" t="s">
        <v>11</v>
      </c>
    </row>
    <row r="31" spans="1:7">
      <c r="A31" s="10">
        <v>1</v>
      </c>
      <c r="B31" s="10" t="s">
        <v>12</v>
      </c>
      <c r="C31" s="11" t="s">
        <v>107</v>
      </c>
      <c r="D31" s="12">
        <v>59595</v>
      </c>
      <c r="E31" s="13">
        <f>(D31*0.76)-7000</f>
        <v>38292.2</v>
      </c>
      <c r="F31" s="10" t="s">
        <v>14</v>
      </c>
      <c r="G31" s="14">
        <f>E31*A31</f>
        <v>38292.2</v>
      </c>
    </row>
    <row r="32" spans="1:7">
      <c r="A32" s="15"/>
      <c r="B32" s="15"/>
      <c r="C32" s="16" t="s">
        <v>85</v>
      </c>
      <c r="D32" s="17"/>
      <c r="E32" s="18"/>
      <c r="F32" s="15"/>
      <c r="G32" s="19"/>
    </row>
    <row r="33" ht="15" spans="1:7">
      <c r="A33" s="20"/>
      <c r="B33" s="20"/>
      <c r="C33" s="21" t="s">
        <v>108</v>
      </c>
      <c r="D33" s="22"/>
      <c r="E33" s="23"/>
      <c r="F33" s="20"/>
      <c r="G33" s="24"/>
    </row>
    <row r="34" s="1" customFormat="1" ht="17.25" spans="1:7">
      <c r="A34" s="65" t="s">
        <v>18</v>
      </c>
      <c r="B34" s="66"/>
      <c r="C34" s="66"/>
      <c r="D34" s="67"/>
      <c r="E34" s="68"/>
      <c r="F34" s="69" t="s">
        <v>14</v>
      </c>
      <c r="G34" s="70">
        <f>SUM(G31)</f>
        <v>38292.2</v>
      </c>
    </row>
    <row r="35" s="3" customFormat="1" ht="15" spans="1:7">
      <c r="A35" s="48" t="s">
        <v>96</v>
      </c>
      <c r="B35" s="49"/>
      <c r="C35" s="50"/>
      <c r="D35" s="51"/>
      <c r="E35" s="22"/>
      <c r="F35" s="20" t="s">
        <v>14</v>
      </c>
      <c r="G35" s="52">
        <v>24200</v>
      </c>
    </row>
    <row r="36" customFormat="1" ht="15.75" spans="1:8">
      <c r="A36" s="43" t="s">
        <v>17</v>
      </c>
      <c r="B36" s="53"/>
      <c r="C36" s="53"/>
      <c r="D36" s="44"/>
      <c r="E36" s="45"/>
      <c r="F36" s="54" t="s">
        <v>14</v>
      </c>
      <c r="G36" s="47">
        <v>600</v>
      </c>
      <c r="H36" s="2"/>
    </row>
    <row r="37" s="3" customFormat="1" ht="17.25" spans="1:7">
      <c r="A37" s="65" t="s">
        <v>97</v>
      </c>
      <c r="B37" s="66"/>
      <c r="C37" s="66"/>
      <c r="D37" s="67"/>
      <c r="E37" s="68"/>
      <c r="F37" s="71" t="s">
        <v>14</v>
      </c>
      <c r="G37" s="29">
        <f>SUM(G34:G36)</f>
        <v>63092.2</v>
      </c>
    </row>
    <row r="38" ht="16.5" spans="1:7">
      <c r="A38" s="34"/>
      <c r="B38" s="34"/>
      <c r="C38" s="34"/>
      <c r="D38" s="34"/>
      <c r="E38" s="34"/>
      <c r="F38" s="35"/>
      <c r="G38" s="36"/>
    </row>
    <row r="39" spans="1:1">
      <c r="A39" s="3" t="s">
        <v>19</v>
      </c>
    </row>
    <row r="40" spans="2:2">
      <c r="B40" s="3" t="s">
        <v>20</v>
      </c>
    </row>
    <row r="42" spans="1:1">
      <c r="A42" s="3" t="s">
        <v>25</v>
      </c>
    </row>
    <row r="43" customFormat="1" ht="15" spans="1:2">
      <c r="A43" s="3"/>
      <c r="B43" s="3" t="s">
        <v>26</v>
      </c>
    </row>
    <row r="44" s="2" customFormat="1" spans="2:2">
      <c r="B44" s="3"/>
    </row>
    <row r="45" spans="1:1">
      <c r="A45" s="3" t="s">
        <v>27</v>
      </c>
    </row>
    <row r="46" spans="2:2">
      <c r="B46" s="3" t="s">
        <v>28</v>
      </c>
    </row>
    <row r="47" customFormat="1" ht="15" spans="2:2">
      <c r="B47" s="37" t="s">
        <v>100</v>
      </c>
    </row>
    <row r="48" customFormat="1" ht="15" spans="2:2">
      <c r="B48" s="63" t="s">
        <v>101</v>
      </c>
    </row>
    <row r="49" s="2" customFormat="1" spans="2:2">
      <c r="B49" s="37"/>
    </row>
    <row r="50" spans="2:2">
      <c r="B50" s="3" t="s">
        <v>29</v>
      </c>
    </row>
    <row r="52" spans="2:2">
      <c r="B52" s="3" t="s">
        <v>30</v>
      </c>
    </row>
    <row r="53" spans="2:2">
      <c r="B53" s="39"/>
    </row>
    <row r="54" spans="2:2">
      <c r="B54" s="39"/>
    </row>
    <row r="55" spans="2:2">
      <c r="B55" s="39"/>
    </row>
    <row r="58" spans="1:1">
      <c r="A58" s="3" t="s">
        <v>31</v>
      </c>
    </row>
    <row r="61" spans="1:1">
      <c r="A61" s="3" t="s">
        <v>32</v>
      </c>
    </row>
    <row r="62" spans="1:1">
      <c r="A62" s="3" t="s">
        <v>33</v>
      </c>
    </row>
    <row r="65" spans="1:4">
      <c r="A65" s="3" t="s">
        <v>77</v>
      </c>
      <c r="D65" s="3" t="s">
        <v>35</v>
      </c>
    </row>
    <row r="68" spans="1:4">
      <c r="A68" s="3" t="s">
        <v>36</v>
      </c>
      <c r="D68" s="3" t="s">
        <v>37</v>
      </c>
    </row>
    <row r="69" spans="1:4">
      <c r="A69" s="3" t="s">
        <v>38</v>
      </c>
      <c r="D69" s="3" t="s">
        <v>39</v>
      </c>
    </row>
    <row r="73" spans="1:5">
      <c r="A73" s="3" t="s">
        <v>286</v>
      </c>
      <c r="D73" s="3" t="s">
        <v>41</v>
      </c>
      <c r="E73" s="3" t="s">
        <v>42</v>
      </c>
    </row>
    <row r="74" spans="1:5">
      <c r="A74" s="3" t="s">
        <v>88</v>
      </c>
      <c r="E74" s="3" t="s">
        <v>44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7"/>
  <sheetViews>
    <sheetView topLeftCell="A23" workbookViewId="0">
      <selection activeCell="G49" sqref="G49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3" style="3" customWidth="1"/>
    <col min="4" max="4" width="12.552380952381" style="3" customWidth="1"/>
    <col min="5" max="5" width="15.5714285714286" style="3" customWidth="1"/>
    <col min="6" max="6" width="5.66666666666667" style="3" customWidth="1"/>
    <col min="7" max="7" width="16.5714285714286" style="3" customWidth="1"/>
    <col min="8" max="16384" width="9.1047619047619" style="3"/>
  </cols>
  <sheetData>
    <row r="4" spans="1:2">
      <c r="A4" s="4">
        <v>45881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287</v>
      </c>
    </row>
    <row r="8" spans="1:1">
      <c r="A8" s="3" t="s">
        <v>288</v>
      </c>
    </row>
    <row r="9" spans="1:1">
      <c r="A9" s="3" t="s">
        <v>289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177</v>
      </c>
    </row>
    <row r="18" ht="15" spans="3:3">
      <c r="C18" s="10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customFormat="1" ht="15" spans="1:7">
      <c r="A20" s="10">
        <v>2</v>
      </c>
      <c r="B20" s="10" t="s">
        <v>12</v>
      </c>
      <c r="C20" s="11" t="s">
        <v>118</v>
      </c>
      <c r="D20" s="12">
        <v>165995</v>
      </c>
      <c r="E20" s="13">
        <f>(D20*0.74)-14000</f>
        <v>108836.3</v>
      </c>
      <c r="F20" s="10" t="s">
        <v>14</v>
      </c>
      <c r="G20" s="14">
        <f>E20*A20</f>
        <v>217672.6</v>
      </c>
    </row>
    <row r="21" customFormat="1" ht="15" spans="1:7">
      <c r="A21" s="15"/>
      <c r="B21" s="15"/>
      <c r="C21" s="16" t="s">
        <v>49</v>
      </c>
      <c r="D21" s="17"/>
      <c r="E21" s="18"/>
      <c r="F21" s="15"/>
      <c r="G21" s="19"/>
    </row>
    <row r="22" customFormat="1" ht="15.75" spans="1:7">
      <c r="A22" s="20"/>
      <c r="B22" s="20"/>
      <c r="C22" s="21" t="s">
        <v>119</v>
      </c>
      <c r="D22" s="22"/>
      <c r="E22" s="23"/>
      <c r="F22" s="20"/>
      <c r="G22" s="24"/>
    </row>
    <row r="23" customFormat="1" ht="15" spans="1:7">
      <c r="A23" s="10">
        <v>1</v>
      </c>
      <c r="B23" s="10" t="s">
        <v>12</v>
      </c>
      <c r="C23" s="11" t="s">
        <v>116</v>
      </c>
      <c r="D23" s="12">
        <v>113195</v>
      </c>
      <c r="E23" s="13">
        <f>(D23*0.74)-7000</f>
        <v>76764.3</v>
      </c>
      <c r="F23" s="10" t="s">
        <v>14</v>
      </c>
      <c r="G23" s="14">
        <f>E23*A23</f>
        <v>76764.3</v>
      </c>
    </row>
    <row r="24" customFormat="1" ht="15" spans="1:7">
      <c r="A24" s="15"/>
      <c r="B24" s="15"/>
      <c r="C24" s="16" t="s">
        <v>49</v>
      </c>
      <c r="D24" s="17"/>
      <c r="E24" s="18"/>
      <c r="F24" s="15"/>
      <c r="G24" s="19"/>
    </row>
    <row r="25" customFormat="1" ht="15.75" spans="1:7">
      <c r="A25" s="20"/>
      <c r="B25" s="20"/>
      <c r="C25" s="21" t="s">
        <v>117</v>
      </c>
      <c r="D25" s="22"/>
      <c r="E25" s="23"/>
      <c r="F25" s="20"/>
      <c r="G25" s="24"/>
    </row>
    <row r="26" customFormat="1" ht="15" spans="1:7">
      <c r="A26" s="10">
        <v>1</v>
      </c>
      <c r="B26" s="10" t="s">
        <v>12</v>
      </c>
      <c r="C26" s="11" t="s">
        <v>209</v>
      </c>
      <c r="D26" s="12">
        <v>117995</v>
      </c>
      <c r="E26" s="13">
        <f>(D26*0.74)</f>
        <v>87316.3</v>
      </c>
      <c r="F26" s="10" t="s">
        <v>14</v>
      </c>
      <c r="G26" s="14">
        <f>E26*A26</f>
        <v>87316.3</v>
      </c>
    </row>
    <row r="27" customFormat="1" ht="15" spans="1:7">
      <c r="A27" s="15"/>
      <c r="B27" s="15"/>
      <c r="C27" s="16" t="s">
        <v>204</v>
      </c>
      <c r="D27" s="17"/>
      <c r="E27" s="18"/>
      <c r="F27" s="15"/>
      <c r="G27" s="19"/>
    </row>
    <row r="28" customFormat="1" ht="15.75" spans="1:7">
      <c r="A28" s="20"/>
      <c r="B28" s="20"/>
      <c r="C28" s="21" t="s">
        <v>210</v>
      </c>
      <c r="D28" s="22"/>
      <c r="E28" s="23"/>
      <c r="F28" s="20"/>
      <c r="G28" s="24"/>
    </row>
    <row r="29" customFormat="1" ht="15" spans="1:7">
      <c r="A29" s="10">
        <v>2</v>
      </c>
      <c r="B29" s="10" t="s">
        <v>12</v>
      </c>
      <c r="C29" s="11" t="s">
        <v>148</v>
      </c>
      <c r="D29" s="12">
        <v>76595</v>
      </c>
      <c r="E29" s="13">
        <f>(D29*0.74)-7000</f>
        <v>49680.3</v>
      </c>
      <c r="F29" s="10" t="s">
        <v>14</v>
      </c>
      <c r="G29" s="14">
        <f>E29*A29</f>
        <v>99360.6</v>
      </c>
    </row>
    <row r="30" customFormat="1" ht="15" spans="1:7">
      <c r="A30" s="15"/>
      <c r="B30" s="15"/>
      <c r="C30" s="16" t="s">
        <v>85</v>
      </c>
      <c r="D30" s="17"/>
      <c r="E30" s="18"/>
      <c r="F30" s="15"/>
      <c r="G30" s="19"/>
    </row>
    <row r="31" customFormat="1" ht="15.75" spans="1:7">
      <c r="A31" s="20"/>
      <c r="B31" s="20"/>
      <c r="C31" s="21" t="s">
        <v>149</v>
      </c>
      <c r="D31" s="22"/>
      <c r="E31" s="23"/>
      <c r="F31" s="20"/>
      <c r="G31" s="24"/>
    </row>
    <row r="32" customFormat="1" ht="15" spans="1:7">
      <c r="A32" s="10">
        <v>2</v>
      </c>
      <c r="B32" s="10" t="s">
        <v>12</v>
      </c>
      <c r="C32" s="11" t="s">
        <v>84</v>
      </c>
      <c r="D32" s="12">
        <v>68995</v>
      </c>
      <c r="E32" s="13">
        <f>(D32*0.74)-7000</f>
        <v>44056.3</v>
      </c>
      <c r="F32" s="10" t="s">
        <v>14</v>
      </c>
      <c r="G32" s="14">
        <f>E32*A32</f>
        <v>88112.6</v>
      </c>
    </row>
    <row r="33" customFormat="1" ht="15" spans="1:7">
      <c r="A33" s="15"/>
      <c r="B33" s="15"/>
      <c r="C33" s="16" t="s">
        <v>85</v>
      </c>
      <c r="D33" s="17"/>
      <c r="E33" s="18"/>
      <c r="F33" s="15"/>
      <c r="G33" s="19"/>
    </row>
    <row r="34" customFormat="1" ht="15.75" spans="1:7">
      <c r="A34" s="20"/>
      <c r="B34" s="20"/>
      <c r="C34" s="21" t="s">
        <v>86</v>
      </c>
      <c r="D34" s="22"/>
      <c r="E34" s="23"/>
      <c r="F34" s="20"/>
      <c r="G34" s="24"/>
    </row>
    <row r="35" customFormat="1" ht="15" spans="1:7">
      <c r="A35" s="10">
        <v>3</v>
      </c>
      <c r="B35" s="10" t="s">
        <v>12</v>
      </c>
      <c r="C35" s="11" t="s">
        <v>107</v>
      </c>
      <c r="D35" s="12">
        <v>59595</v>
      </c>
      <c r="E35" s="13">
        <f>(D35*0.74)-7000</f>
        <v>37100.3</v>
      </c>
      <c r="F35" s="10" t="s">
        <v>14</v>
      </c>
      <c r="G35" s="14">
        <f>E35*A35</f>
        <v>111300.9</v>
      </c>
    </row>
    <row r="36" customFormat="1" ht="15" spans="1:7">
      <c r="A36" s="15"/>
      <c r="B36" s="15"/>
      <c r="C36" s="16" t="s">
        <v>85</v>
      </c>
      <c r="D36" s="17"/>
      <c r="E36" s="18"/>
      <c r="F36" s="15"/>
      <c r="G36" s="19"/>
    </row>
    <row r="37" customFormat="1" ht="15.75" spans="1:7">
      <c r="A37" s="20"/>
      <c r="B37" s="20"/>
      <c r="C37" s="21" t="s">
        <v>108</v>
      </c>
      <c r="D37" s="22"/>
      <c r="E37" s="23"/>
      <c r="F37" s="20"/>
      <c r="G37" s="24"/>
    </row>
    <row r="38" customFormat="1" ht="15" spans="1:7">
      <c r="A38" s="10">
        <v>1</v>
      </c>
      <c r="B38" s="10" t="s">
        <v>12</v>
      </c>
      <c r="C38" s="76" t="s">
        <v>161</v>
      </c>
      <c r="D38" s="12">
        <v>43595</v>
      </c>
      <c r="E38" s="13">
        <f>(D38*0.74)-1800</f>
        <v>30460.3</v>
      </c>
      <c r="F38" s="10" t="s">
        <v>14</v>
      </c>
      <c r="G38" s="14">
        <f>E38*A38</f>
        <v>30460.3</v>
      </c>
    </row>
    <row r="39" customFormat="1" ht="15" spans="1:7">
      <c r="A39" s="15"/>
      <c r="B39" s="15"/>
      <c r="C39" s="80" t="s">
        <v>157</v>
      </c>
      <c r="D39" s="17"/>
      <c r="E39" s="18"/>
      <c r="F39" s="15"/>
      <c r="G39" s="19"/>
    </row>
    <row r="40" customFormat="1" ht="15" spans="1:7">
      <c r="A40" s="15"/>
      <c r="B40" s="15"/>
      <c r="C40" s="80" t="s">
        <v>162</v>
      </c>
      <c r="D40" s="17"/>
      <c r="E40" s="18"/>
      <c r="F40" s="15"/>
      <c r="G40" s="19"/>
    </row>
    <row r="41" customFormat="1" ht="15.75" spans="1:7">
      <c r="A41" s="20"/>
      <c r="B41" s="20"/>
      <c r="C41" s="84" t="s">
        <v>164</v>
      </c>
      <c r="D41" s="22"/>
      <c r="E41" s="23"/>
      <c r="F41" s="20"/>
      <c r="G41" s="24"/>
    </row>
    <row r="42" customFormat="1" ht="15" spans="1:7">
      <c r="A42" s="10">
        <v>1</v>
      </c>
      <c r="B42" s="75" t="s">
        <v>12</v>
      </c>
      <c r="C42" s="76" t="s">
        <v>255</v>
      </c>
      <c r="D42" s="77">
        <v>28995</v>
      </c>
      <c r="E42" s="13">
        <f>(D42*0.74)-1300</f>
        <v>20156.3</v>
      </c>
      <c r="F42" s="10" t="s">
        <v>14</v>
      </c>
      <c r="G42" s="78">
        <f>E42*A42</f>
        <v>20156.3</v>
      </c>
    </row>
    <row r="43" customFormat="1" ht="15" spans="1:7">
      <c r="A43" s="15"/>
      <c r="B43" s="79"/>
      <c r="C43" s="80" t="s">
        <v>157</v>
      </c>
      <c r="D43" s="81"/>
      <c r="E43" s="18"/>
      <c r="F43" s="15"/>
      <c r="G43" s="82"/>
    </row>
    <row r="44" customFormat="1" ht="15" spans="1:7">
      <c r="A44" s="15"/>
      <c r="B44" s="79"/>
      <c r="C44" s="80" t="s">
        <v>256</v>
      </c>
      <c r="D44" s="81"/>
      <c r="E44" s="18"/>
      <c r="F44" s="15"/>
      <c r="G44" s="82"/>
    </row>
    <row r="45" customFormat="1" ht="15.75" spans="1:7">
      <c r="A45" s="20"/>
      <c r="B45" s="83"/>
      <c r="C45" s="84" t="s">
        <v>257</v>
      </c>
      <c r="D45" s="85"/>
      <c r="E45" s="23"/>
      <c r="F45" s="20"/>
      <c r="G45" s="86"/>
    </row>
    <row r="46" s="1" customFormat="1" ht="17.25" spans="1:7">
      <c r="A46" s="65" t="s">
        <v>18</v>
      </c>
      <c r="B46" s="66"/>
      <c r="C46" s="66"/>
      <c r="D46" s="67"/>
      <c r="E46" s="68"/>
      <c r="F46" s="69" t="s">
        <v>14</v>
      </c>
      <c r="G46" s="70">
        <f>SUM(G20:G45)</f>
        <v>731143.9</v>
      </c>
    </row>
    <row r="47" s="1" customFormat="1" ht="15" spans="1:7">
      <c r="A47" s="133" t="s">
        <v>178</v>
      </c>
      <c r="B47" s="134"/>
      <c r="C47" s="135"/>
      <c r="D47" s="136"/>
      <c r="E47" s="99"/>
      <c r="F47" s="97" t="s">
        <v>14</v>
      </c>
      <c r="G47" s="137">
        <v>245975</v>
      </c>
    </row>
    <row r="48" s="3" customFormat="1" ht="17.25" spans="1:7">
      <c r="A48" s="65" t="s">
        <v>97</v>
      </c>
      <c r="B48" s="66"/>
      <c r="C48" s="66"/>
      <c r="D48" s="67"/>
      <c r="E48" s="68"/>
      <c r="F48" s="71" t="s">
        <v>14</v>
      </c>
      <c r="G48" s="29">
        <f>SUM(G46:G47)</f>
        <v>977118.9</v>
      </c>
    </row>
    <row r="49" ht="16.5" spans="1:7">
      <c r="A49" s="109"/>
      <c r="B49" s="109"/>
      <c r="C49" s="109"/>
      <c r="D49" s="109"/>
      <c r="E49" s="109"/>
      <c r="F49" s="35"/>
      <c r="G49" s="36"/>
    </row>
    <row r="50" spans="1:1">
      <c r="A50" s="3" t="s">
        <v>19</v>
      </c>
    </row>
    <row r="51" spans="2:2">
      <c r="B51" s="3" t="s">
        <v>20</v>
      </c>
    </row>
    <row r="53" spans="1:1">
      <c r="A53" s="3" t="s">
        <v>25</v>
      </c>
    </row>
    <row r="54" customFormat="1" ht="15" spans="1:2">
      <c r="A54" s="2"/>
      <c r="B54" s="3" t="s">
        <v>120</v>
      </c>
    </row>
    <row r="55" s="2" customFormat="1" spans="2:2">
      <c r="B55" s="3" t="s">
        <v>26</v>
      </c>
    </row>
    <row r="56" s="2" customFormat="1" spans="2:2">
      <c r="B56" s="3" t="s">
        <v>75</v>
      </c>
    </row>
    <row r="57" s="2" customFormat="1"/>
    <row r="58" s="3" customFormat="1" spans="1:1">
      <c r="A58" s="3" t="s">
        <v>27</v>
      </c>
    </row>
    <row r="59" spans="2:2">
      <c r="B59" s="3" t="s">
        <v>28</v>
      </c>
    </row>
    <row r="60" spans="2:2">
      <c r="B60" s="37" t="s">
        <v>100</v>
      </c>
    </row>
    <row r="61" spans="2:2">
      <c r="B61" s="63" t="s">
        <v>101</v>
      </c>
    </row>
    <row r="62" spans="2:2">
      <c r="B62" s="38"/>
    </row>
    <row r="63" spans="2:2">
      <c r="B63" s="3" t="s">
        <v>29</v>
      </c>
    </row>
    <row r="65" spans="2:2">
      <c r="B65" s="3" t="s">
        <v>30</v>
      </c>
    </row>
    <row r="66" spans="2:2">
      <c r="B66" s="37"/>
    </row>
    <row r="67" spans="2:2">
      <c r="B67" s="37"/>
    </row>
    <row r="68" spans="2:2">
      <c r="B68" s="37"/>
    </row>
    <row r="70" spans="1:1">
      <c r="A70" s="3" t="s">
        <v>31</v>
      </c>
    </row>
    <row r="73" spans="1:1">
      <c r="A73" s="3" t="s">
        <v>32</v>
      </c>
    </row>
    <row r="74" spans="1:1">
      <c r="A74" s="3" t="s">
        <v>33</v>
      </c>
    </row>
    <row r="77" spans="1:4">
      <c r="A77" s="3" t="s">
        <v>63</v>
      </c>
      <c r="D77" s="3" t="s">
        <v>35</v>
      </c>
    </row>
    <row r="80" spans="1:4">
      <c r="A80" s="3" t="s">
        <v>36</v>
      </c>
      <c r="D80" s="3" t="s">
        <v>37</v>
      </c>
    </row>
    <row r="81" spans="1:4">
      <c r="A81" s="3" t="s">
        <v>38</v>
      </c>
      <c r="D81" s="3" t="s">
        <v>39</v>
      </c>
    </row>
    <row r="86" spans="1:5">
      <c r="A86" s="3" t="s">
        <v>290</v>
      </c>
      <c r="D86" s="3" t="s">
        <v>41</v>
      </c>
      <c r="E86" s="3" t="s">
        <v>42</v>
      </c>
    </row>
    <row r="87" spans="1:5">
      <c r="A87" s="3" t="s">
        <v>291</v>
      </c>
      <c r="E87" s="3" t="s">
        <v>44</v>
      </c>
    </row>
  </sheetData>
  <mergeCells count="51">
    <mergeCell ref="A4:B4"/>
    <mergeCell ref="A46:E46"/>
    <mergeCell ref="A48:E48"/>
    <mergeCell ref="A20:A22"/>
    <mergeCell ref="A23:A25"/>
    <mergeCell ref="A26:A28"/>
    <mergeCell ref="A29:A31"/>
    <mergeCell ref="A32:A34"/>
    <mergeCell ref="A35:A37"/>
    <mergeCell ref="A38:A41"/>
    <mergeCell ref="A42:A45"/>
    <mergeCell ref="B20:B22"/>
    <mergeCell ref="B23:B25"/>
    <mergeCell ref="B26:B28"/>
    <mergeCell ref="B29:B31"/>
    <mergeCell ref="B32:B34"/>
    <mergeCell ref="B35:B37"/>
    <mergeCell ref="B38:B41"/>
    <mergeCell ref="B42:B45"/>
    <mergeCell ref="D20:D22"/>
    <mergeCell ref="D23:D25"/>
    <mergeCell ref="D26:D28"/>
    <mergeCell ref="D29:D31"/>
    <mergeCell ref="D32:D34"/>
    <mergeCell ref="D35:D37"/>
    <mergeCell ref="D38:D41"/>
    <mergeCell ref="D42:D45"/>
    <mergeCell ref="E20:E22"/>
    <mergeCell ref="E23:E25"/>
    <mergeCell ref="E26:E28"/>
    <mergeCell ref="E29:E31"/>
    <mergeCell ref="E32:E34"/>
    <mergeCell ref="E35:E37"/>
    <mergeCell ref="E38:E41"/>
    <mergeCell ref="E42:E45"/>
    <mergeCell ref="F20:F22"/>
    <mergeCell ref="F23:F25"/>
    <mergeCell ref="F26:F28"/>
    <mergeCell ref="F29:F31"/>
    <mergeCell ref="F32:F34"/>
    <mergeCell ref="F35:F37"/>
    <mergeCell ref="F38:F41"/>
    <mergeCell ref="F42:F45"/>
    <mergeCell ref="G20:G22"/>
    <mergeCell ref="G23:G25"/>
    <mergeCell ref="G26:G28"/>
    <mergeCell ref="G29:G31"/>
    <mergeCell ref="G32:G34"/>
    <mergeCell ref="G35:G37"/>
    <mergeCell ref="G38:G41"/>
    <mergeCell ref="G42:G45"/>
  </mergeCells>
  <pageMargins left="0.432638888888889" right="0.17" top="0.84" bottom="0.590277777777778" header="0.511805555555556" footer="0.196527777777778"/>
  <pageSetup paperSize="1" scale="55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7"/>
  <sheetViews>
    <sheetView topLeftCell="A17" workbookViewId="0">
      <selection activeCell="I24" sqref="I24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3" style="3" customWidth="1"/>
    <col min="4" max="4" width="12.552380952381" style="3" customWidth="1"/>
    <col min="5" max="5" width="15.5714285714286" style="3" customWidth="1"/>
    <col min="6" max="6" width="5.66666666666667" style="3" customWidth="1"/>
    <col min="7" max="7" width="16.5714285714286" style="3" customWidth="1"/>
    <col min="8" max="16384" width="9.1047619047619" style="3"/>
  </cols>
  <sheetData>
    <row r="4" spans="1:2">
      <c r="A4" s="4">
        <v>45881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287</v>
      </c>
    </row>
    <row r="8" spans="1:1">
      <c r="A8" s="3" t="s">
        <v>288</v>
      </c>
    </row>
    <row r="9" spans="1:1">
      <c r="A9" s="3" t="s">
        <v>289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182</v>
      </c>
    </row>
    <row r="18" ht="15" spans="3:3">
      <c r="C18" s="10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customFormat="1" ht="15" spans="1:7">
      <c r="A20" s="10">
        <v>2</v>
      </c>
      <c r="B20" s="10" t="s">
        <v>12</v>
      </c>
      <c r="C20" s="11" t="s">
        <v>118</v>
      </c>
      <c r="D20" s="12">
        <v>165995</v>
      </c>
      <c r="E20" s="13">
        <f>(D20*0.74)-14000</f>
        <v>108836.3</v>
      </c>
      <c r="F20" s="10" t="s">
        <v>14</v>
      </c>
      <c r="G20" s="14">
        <f>E20*A20</f>
        <v>217672.6</v>
      </c>
    </row>
    <row r="21" customFormat="1" ht="15" spans="1:7">
      <c r="A21" s="15"/>
      <c r="B21" s="15"/>
      <c r="C21" s="16" t="s">
        <v>49</v>
      </c>
      <c r="D21" s="17"/>
      <c r="E21" s="18"/>
      <c r="F21" s="15"/>
      <c r="G21" s="19"/>
    </row>
    <row r="22" customFormat="1" ht="15.75" spans="1:7">
      <c r="A22" s="20"/>
      <c r="B22" s="20"/>
      <c r="C22" s="21" t="s">
        <v>119</v>
      </c>
      <c r="D22" s="22"/>
      <c r="E22" s="23"/>
      <c r="F22" s="20"/>
      <c r="G22" s="24"/>
    </row>
    <row r="23" customFormat="1" ht="15" spans="1:7">
      <c r="A23" s="10">
        <v>1</v>
      </c>
      <c r="B23" s="10" t="s">
        <v>12</v>
      </c>
      <c r="C23" s="11" t="s">
        <v>116</v>
      </c>
      <c r="D23" s="12">
        <v>113195</v>
      </c>
      <c r="E23" s="13">
        <f>(D23*0.74)-7000</f>
        <v>76764.3</v>
      </c>
      <c r="F23" s="10" t="s">
        <v>14</v>
      </c>
      <c r="G23" s="14">
        <f>E23*A23</f>
        <v>76764.3</v>
      </c>
    </row>
    <row r="24" customFormat="1" ht="15" spans="1:7">
      <c r="A24" s="15"/>
      <c r="B24" s="15"/>
      <c r="C24" s="16" t="s">
        <v>49</v>
      </c>
      <c r="D24" s="17"/>
      <c r="E24" s="18"/>
      <c r="F24" s="15"/>
      <c r="G24" s="19"/>
    </row>
    <row r="25" customFormat="1" ht="15.75" spans="1:7">
      <c r="A25" s="20"/>
      <c r="B25" s="20"/>
      <c r="C25" s="21" t="s">
        <v>117</v>
      </c>
      <c r="D25" s="22"/>
      <c r="E25" s="23"/>
      <c r="F25" s="20"/>
      <c r="G25" s="24"/>
    </row>
    <row r="26" customFormat="1" ht="15" spans="1:7">
      <c r="A26" s="10">
        <v>1</v>
      </c>
      <c r="B26" s="10" t="s">
        <v>12</v>
      </c>
      <c r="C26" s="11" t="s">
        <v>209</v>
      </c>
      <c r="D26" s="12">
        <v>117995</v>
      </c>
      <c r="E26" s="13">
        <f>(D26*0.74)</f>
        <v>87316.3</v>
      </c>
      <c r="F26" s="10" t="s">
        <v>14</v>
      </c>
      <c r="G26" s="14">
        <f>E26*A26</f>
        <v>87316.3</v>
      </c>
    </row>
    <row r="27" customFormat="1" ht="15" spans="1:7">
      <c r="A27" s="15"/>
      <c r="B27" s="15"/>
      <c r="C27" s="16" t="s">
        <v>204</v>
      </c>
      <c r="D27" s="17"/>
      <c r="E27" s="18"/>
      <c r="F27" s="15"/>
      <c r="G27" s="19"/>
    </row>
    <row r="28" customFormat="1" ht="15.75" spans="1:7">
      <c r="A28" s="20"/>
      <c r="B28" s="20"/>
      <c r="C28" s="21" t="s">
        <v>210</v>
      </c>
      <c r="D28" s="22"/>
      <c r="E28" s="23"/>
      <c r="F28" s="20"/>
      <c r="G28" s="24"/>
    </row>
    <row r="29" customFormat="1" ht="15" spans="1:7">
      <c r="A29" s="10">
        <v>2</v>
      </c>
      <c r="B29" s="10" t="s">
        <v>12</v>
      </c>
      <c r="C29" s="11" t="s">
        <v>148</v>
      </c>
      <c r="D29" s="12">
        <v>76595</v>
      </c>
      <c r="E29" s="13">
        <f>(D29*0.74)-7000</f>
        <v>49680.3</v>
      </c>
      <c r="F29" s="10" t="s">
        <v>14</v>
      </c>
      <c r="G29" s="14">
        <f>E29*A29</f>
        <v>99360.6</v>
      </c>
    </row>
    <row r="30" customFormat="1" ht="15" spans="1:7">
      <c r="A30" s="15"/>
      <c r="B30" s="15"/>
      <c r="C30" s="16" t="s">
        <v>85</v>
      </c>
      <c r="D30" s="17"/>
      <c r="E30" s="18"/>
      <c r="F30" s="15"/>
      <c r="G30" s="19"/>
    </row>
    <row r="31" customFormat="1" ht="15.75" spans="1:7">
      <c r="A31" s="20"/>
      <c r="B31" s="20"/>
      <c r="C31" s="21" t="s">
        <v>149</v>
      </c>
      <c r="D31" s="22"/>
      <c r="E31" s="23"/>
      <c r="F31" s="20"/>
      <c r="G31" s="24"/>
    </row>
    <row r="32" customFormat="1" ht="15" spans="1:7">
      <c r="A32" s="10">
        <v>2</v>
      </c>
      <c r="B32" s="10" t="s">
        <v>12</v>
      </c>
      <c r="C32" s="11" t="s">
        <v>60</v>
      </c>
      <c r="D32" s="12">
        <v>49995</v>
      </c>
      <c r="E32" s="13">
        <f>(D32*0.74)-4000</f>
        <v>32996.3</v>
      </c>
      <c r="F32" s="10" t="s">
        <v>14</v>
      </c>
      <c r="G32" s="14">
        <f>E32*A32</f>
        <v>65992.6</v>
      </c>
    </row>
    <row r="33" customFormat="1" ht="15" spans="1:7">
      <c r="A33" s="15"/>
      <c r="B33" s="15"/>
      <c r="C33" s="16" t="s">
        <v>61</v>
      </c>
      <c r="D33" s="17"/>
      <c r="E33" s="18"/>
      <c r="F33" s="15"/>
      <c r="G33" s="19"/>
    </row>
    <row r="34" customFormat="1" ht="15.75" spans="1:7">
      <c r="A34" s="20"/>
      <c r="B34" s="20"/>
      <c r="C34" s="21" t="s">
        <v>62</v>
      </c>
      <c r="D34" s="22"/>
      <c r="E34" s="23"/>
      <c r="F34" s="20"/>
      <c r="G34" s="24"/>
    </row>
    <row r="35" customFormat="1" ht="15" spans="1:7">
      <c r="A35" s="10">
        <v>3</v>
      </c>
      <c r="B35" s="10" t="s">
        <v>12</v>
      </c>
      <c r="C35" s="11" t="s">
        <v>126</v>
      </c>
      <c r="D35" s="12">
        <v>41995</v>
      </c>
      <c r="E35" s="13">
        <f>(D35*0.74)-4000</f>
        <v>27076.3</v>
      </c>
      <c r="F35" s="10" t="s">
        <v>14</v>
      </c>
      <c r="G35" s="14">
        <f>E35*A35</f>
        <v>81228.9</v>
      </c>
    </row>
    <row r="36" customFormat="1" ht="15" spans="1:7">
      <c r="A36" s="15"/>
      <c r="B36" s="15"/>
      <c r="C36" s="16" t="s">
        <v>94</v>
      </c>
      <c r="D36" s="17"/>
      <c r="E36" s="18"/>
      <c r="F36" s="15"/>
      <c r="G36" s="19"/>
    </row>
    <row r="37" customFormat="1" ht="15.75" spans="1:7">
      <c r="A37" s="20"/>
      <c r="B37" s="20"/>
      <c r="C37" s="21" t="s">
        <v>127</v>
      </c>
      <c r="D37" s="22"/>
      <c r="E37" s="23"/>
      <c r="F37" s="20"/>
      <c r="G37" s="24"/>
    </row>
    <row r="38" customFormat="1" ht="15" spans="1:7">
      <c r="A38" s="10">
        <v>1</v>
      </c>
      <c r="B38" s="10" t="s">
        <v>12</v>
      </c>
      <c r="C38" s="76" t="s">
        <v>292</v>
      </c>
      <c r="D38" s="77">
        <v>36995</v>
      </c>
      <c r="E38" s="13">
        <f>(D38*0.74)-1200</f>
        <v>26176.3</v>
      </c>
      <c r="F38" s="10" t="s">
        <v>14</v>
      </c>
      <c r="G38" s="78">
        <f>E38*A38</f>
        <v>26176.3</v>
      </c>
    </row>
    <row r="39" customFormat="1" ht="15" spans="1:7">
      <c r="A39" s="15"/>
      <c r="B39" s="15"/>
      <c r="C39" s="80" t="s">
        <v>71</v>
      </c>
      <c r="D39" s="81"/>
      <c r="E39" s="18"/>
      <c r="F39" s="15"/>
      <c r="G39" s="82"/>
    </row>
    <row r="40" customFormat="1" ht="15" spans="1:7">
      <c r="A40" s="15"/>
      <c r="B40" s="15"/>
      <c r="C40" s="80" t="s">
        <v>293</v>
      </c>
      <c r="D40" s="81"/>
      <c r="E40" s="18"/>
      <c r="F40" s="15"/>
      <c r="G40" s="82"/>
    </row>
    <row r="41" customFormat="1" ht="15.75" spans="1:7">
      <c r="A41" s="20"/>
      <c r="B41" s="20"/>
      <c r="C41" s="84" t="s">
        <v>294</v>
      </c>
      <c r="D41" s="85"/>
      <c r="E41" s="23"/>
      <c r="F41" s="20"/>
      <c r="G41" s="86"/>
    </row>
    <row r="42" customFormat="1" ht="15" spans="1:7">
      <c r="A42" s="10">
        <v>1</v>
      </c>
      <c r="B42" s="10" t="s">
        <v>12</v>
      </c>
      <c r="C42" s="76" t="s">
        <v>253</v>
      </c>
      <c r="D42" s="77">
        <v>24995</v>
      </c>
      <c r="E42" s="13">
        <f>(D42*0.74)-800</f>
        <v>17696.3</v>
      </c>
      <c r="F42" s="10" t="s">
        <v>14</v>
      </c>
      <c r="G42" s="78">
        <f>E42*A42</f>
        <v>17696.3</v>
      </c>
    </row>
    <row r="43" customFormat="1" ht="15" spans="1:7">
      <c r="A43" s="15"/>
      <c r="B43" s="15"/>
      <c r="C43" s="80" t="s">
        <v>71</v>
      </c>
      <c r="D43" s="81"/>
      <c r="E43" s="18"/>
      <c r="F43" s="15"/>
      <c r="G43" s="82"/>
    </row>
    <row r="44" customFormat="1" ht="15" spans="1:7">
      <c r="A44" s="15"/>
      <c r="B44" s="15"/>
      <c r="C44" s="80" t="s">
        <v>254</v>
      </c>
      <c r="D44" s="81"/>
      <c r="E44" s="18"/>
      <c r="F44" s="15"/>
      <c r="G44" s="82"/>
    </row>
    <row r="45" customFormat="1" ht="15.75" spans="1:7">
      <c r="A45" s="20"/>
      <c r="B45" s="20"/>
      <c r="C45" s="84" t="s">
        <v>73</v>
      </c>
      <c r="D45" s="85"/>
      <c r="E45" s="23"/>
      <c r="F45" s="20"/>
      <c r="G45" s="86"/>
    </row>
    <row r="46" s="1" customFormat="1" ht="17.25" spans="1:7">
      <c r="A46" s="65" t="s">
        <v>18</v>
      </c>
      <c r="B46" s="66"/>
      <c r="C46" s="66"/>
      <c r="D46" s="67"/>
      <c r="E46" s="68"/>
      <c r="F46" s="69" t="s">
        <v>14</v>
      </c>
      <c r="G46" s="70">
        <f>SUM(G20:G45)</f>
        <v>672207.9</v>
      </c>
    </row>
    <row r="47" s="1" customFormat="1" ht="15" spans="1:7">
      <c r="A47" s="133" t="s">
        <v>178</v>
      </c>
      <c r="B47" s="134"/>
      <c r="C47" s="135"/>
      <c r="D47" s="136"/>
      <c r="E47" s="99"/>
      <c r="F47" s="97" t="s">
        <v>14</v>
      </c>
      <c r="G47" s="137">
        <v>245975</v>
      </c>
    </row>
    <row r="48" s="3" customFormat="1" ht="17.25" spans="1:7">
      <c r="A48" s="65" t="s">
        <v>97</v>
      </c>
      <c r="B48" s="66"/>
      <c r="C48" s="66"/>
      <c r="D48" s="67"/>
      <c r="E48" s="68"/>
      <c r="F48" s="71" t="s">
        <v>14</v>
      </c>
      <c r="G48" s="29">
        <f>SUM(G46:G47)</f>
        <v>918182.9</v>
      </c>
    </row>
    <row r="49" ht="16.5" spans="1:7">
      <c r="A49" s="109"/>
      <c r="B49" s="109"/>
      <c r="C49" s="109"/>
      <c r="D49" s="109"/>
      <c r="E49" s="109"/>
      <c r="F49" s="35"/>
      <c r="G49" s="36"/>
    </row>
    <row r="50" spans="1:1">
      <c r="A50" s="3" t="s">
        <v>19</v>
      </c>
    </row>
    <row r="51" spans="2:2">
      <c r="B51" s="3" t="s">
        <v>20</v>
      </c>
    </row>
    <row r="53" spans="1:1">
      <c r="A53" s="3" t="s">
        <v>25</v>
      </c>
    </row>
    <row r="54" customFormat="1" ht="15" spans="1:2">
      <c r="A54" s="2"/>
      <c r="B54" s="3" t="s">
        <v>120</v>
      </c>
    </row>
    <row r="55" s="2" customFormat="1" spans="2:2">
      <c r="B55" s="3" t="s">
        <v>26</v>
      </c>
    </row>
    <row r="56" s="2" customFormat="1" spans="2:2">
      <c r="B56" s="3" t="s">
        <v>75</v>
      </c>
    </row>
    <row r="57" s="2" customFormat="1"/>
    <row r="58" s="3" customFormat="1" spans="1:1">
      <c r="A58" s="3" t="s">
        <v>27</v>
      </c>
    </row>
    <row r="59" spans="2:2">
      <c r="B59" s="3" t="s">
        <v>28</v>
      </c>
    </row>
    <row r="60" spans="2:2">
      <c r="B60" s="37" t="s">
        <v>100</v>
      </c>
    </row>
    <row r="61" spans="2:2">
      <c r="B61" s="63" t="s">
        <v>101</v>
      </c>
    </row>
    <row r="62" spans="2:2">
      <c r="B62" s="38"/>
    </row>
    <row r="63" spans="2:2">
      <c r="B63" s="3" t="s">
        <v>29</v>
      </c>
    </row>
    <row r="65" spans="2:2">
      <c r="B65" s="3" t="s">
        <v>30</v>
      </c>
    </row>
    <row r="66" spans="2:2">
      <c r="B66" s="37"/>
    </row>
    <row r="67" spans="2:2">
      <c r="B67" s="37"/>
    </row>
    <row r="68" spans="2:2">
      <c r="B68" s="37"/>
    </row>
    <row r="70" spans="1:1">
      <c r="A70" s="3" t="s">
        <v>31</v>
      </c>
    </row>
    <row r="73" spans="1:1">
      <c r="A73" s="3" t="s">
        <v>32</v>
      </c>
    </row>
    <row r="74" spans="1:1">
      <c r="A74" s="3" t="s">
        <v>33</v>
      </c>
    </row>
    <row r="77" spans="1:4">
      <c r="A77" s="3" t="s">
        <v>63</v>
      </c>
      <c r="D77" s="3" t="s">
        <v>35</v>
      </c>
    </row>
    <row r="80" spans="1:4">
      <c r="A80" s="3" t="s">
        <v>36</v>
      </c>
      <c r="D80" s="3" t="s">
        <v>37</v>
      </c>
    </row>
    <row r="81" spans="1:4">
      <c r="A81" s="3" t="s">
        <v>38</v>
      </c>
      <c r="D81" s="3" t="s">
        <v>39</v>
      </c>
    </row>
    <row r="86" spans="1:5">
      <c r="A86" s="3" t="s">
        <v>295</v>
      </c>
      <c r="D86" s="3" t="s">
        <v>41</v>
      </c>
      <c r="E86" s="3" t="s">
        <v>42</v>
      </c>
    </row>
    <row r="87" spans="1:5">
      <c r="A87" s="3" t="s">
        <v>296</v>
      </c>
      <c r="E87" s="3" t="s">
        <v>44</v>
      </c>
    </row>
  </sheetData>
  <mergeCells count="51">
    <mergeCell ref="A4:B4"/>
    <mergeCell ref="A46:E46"/>
    <mergeCell ref="A48:E48"/>
    <mergeCell ref="A20:A22"/>
    <mergeCell ref="A23:A25"/>
    <mergeCell ref="A26:A28"/>
    <mergeCell ref="A29:A31"/>
    <mergeCell ref="A32:A34"/>
    <mergeCell ref="A35:A37"/>
    <mergeCell ref="A38:A41"/>
    <mergeCell ref="A42:A45"/>
    <mergeCell ref="B20:B22"/>
    <mergeCell ref="B23:B25"/>
    <mergeCell ref="B26:B28"/>
    <mergeCell ref="B29:B31"/>
    <mergeCell ref="B32:B34"/>
    <mergeCell ref="B35:B37"/>
    <mergeCell ref="B38:B41"/>
    <mergeCell ref="B42:B45"/>
    <mergeCell ref="D20:D22"/>
    <mergeCell ref="D23:D25"/>
    <mergeCell ref="D26:D28"/>
    <mergeCell ref="D29:D31"/>
    <mergeCell ref="D32:D34"/>
    <mergeCell ref="D35:D37"/>
    <mergeCell ref="D38:D41"/>
    <mergeCell ref="D42:D45"/>
    <mergeCell ref="E20:E22"/>
    <mergeCell ref="E23:E25"/>
    <mergeCell ref="E26:E28"/>
    <mergeCell ref="E29:E31"/>
    <mergeCell ref="E32:E34"/>
    <mergeCell ref="E35:E37"/>
    <mergeCell ref="E38:E41"/>
    <mergeCell ref="E42:E45"/>
    <mergeCell ref="F20:F22"/>
    <mergeCell ref="F23:F25"/>
    <mergeCell ref="F26:F28"/>
    <mergeCell ref="F29:F31"/>
    <mergeCell ref="F32:F34"/>
    <mergeCell ref="F35:F37"/>
    <mergeCell ref="F38:F41"/>
    <mergeCell ref="F42:F45"/>
    <mergeCell ref="G20:G22"/>
    <mergeCell ref="G23:G25"/>
    <mergeCell ref="G26:G28"/>
    <mergeCell ref="G29:G31"/>
    <mergeCell ref="G32:G34"/>
    <mergeCell ref="G35:G37"/>
    <mergeCell ref="G38:G41"/>
    <mergeCell ref="G42:G45"/>
  </mergeCells>
  <pageMargins left="0.432638888888889" right="0.17" top="0.84" bottom="0.590277777777778" header="0.511805555555556" footer="0.196527777777778"/>
  <pageSetup paperSize="1" scale="55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6" workbookViewId="0">
      <selection activeCell="A66" sqref="A66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2" style="3" customWidth="1"/>
    <col min="4" max="4" width="12.552380952381" style="3" customWidth="1"/>
    <col min="5" max="5" width="14.8571428571429" style="3" customWidth="1"/>
    <col min="6" max="6" width="5.66666666666667" style="3" customWidth="1"/>
    <col min="7" max="7" width="17.8571428571429" style="3" customWidth="1"/>
    <col min="8" max="16384" width="9.1047619047619" style="3"/>
  </cols>
  <sheetData>
    <row r="4" spans="1:2">
      <c r="A4" s="4">
        <v>45881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45</v>
      </c>
      <c r="B7" s="4"/>
    </row>
    <row r="8" spans="1:1">
      <c r="A8" s="4" t="s">
        <v>46</v>
      </c>
    </row>
    <row r="9" spans="1:1">
      <c r="A9" s="4" t="s">
        <v>47</v>
      </c>
    </row>
    <row r="10" spans="1:1">
      <c r="A10" s="7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2:2">
      <c r="B19" s="37"/>
    </row>
    <row r="20" ht="26.25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297</v>
      </c>
      <c r="D21" s="12">
        <v>25995</v>
      </c>
      <c r="E21" s="13">
        <v>13000</v>
      </c>
      <c r="F21" s="10" t="s">
        <v>14</v>
      </c>
      <c r="G21" s="14">
        <f>E21*A21</f>
        <v>13000</v>
      </c>
    </row>
    <row r="22" spans="1:7">
      <c r="A22" s="15"/>
      <c r="B22" s="15"/>
      <c r="C22" s="16" t="s">
        <v>15</v>
      </c>
      <c r="D22" s="17"/>
      <c r="E22" s="18"/>
      <c r="F22" s="15"/>
      <c r="G22" s="19"/>
    </row>
    <row r="23" ht="15" spans="1:7">
      <c r="A23" s="20"/>
      <c r="B23" s="20"/>
      <c r="C23" s="21" t="s">
        <v>298</v>
      </c>
      <c r="D23" s="22"/>
      <c r="E23" s="23"/>
      <c r="F23" s="20"/>
      <c r="G23" s="24"/>
    </row>
    <row r="24" ht="15" spans="1:7">
      <c r="A24" s="43" t="s">
        <v>17</v>
      </c>
      <c r="B24" s="53"/>
      <c r="C24" s="53"/>
      <c r="D24" s="44"/>
      <c r="E24" s="45"/>
      <c r="F24" s="54" t="s">
        <v>14</v>
      </c>
      <c r="G24" s="47">
        <v>600</v>
      </c>
    </row>
    <row r="25" ht="17.25" spans="1:7">
      <c r="A25" s="25" t="s">
        <v>18</v>
      </c>
      <c r="B25" s="73"/>
      <c r="C25" s="73"/>
      <c r="D25" s="26"/>
      <c r="E25" s="27"/>
      <c r="F25" s="28" t="s">
        <v>14</v>
      </c>
      <c r="G25" s="29">
        <f>SUM(G21:G24)</f>
        <v>13600</v>
      </c>
    </row>
    <row r="26" ht="16.5" spans="1:7">
      <c r="A26" s="34"/>
      <c r="B26" s="34"/>
      <c r="C26" s="34"/>
      <c r="D26" s="34"/>
      <c r="E26" s="34"/>
      <c r="F26" s="72"/>
      <c r="G26" s="36"/>
    </row>
    <row r="27" spans="1:1">
      <c r="A27" s="3" t="s">
        <v>19</v>
      </c>
    </row>
    <row r="28" spans="2:2">
      <c r="B28" s="3" t="s">
        <v>20</v>
      </c>
    </row>
    <row r="30" spans="1:1">
      <c r="A30" s="3" t="s">
        <v>21</v>
      </c>
    </row>
    <row r="31" spans="2:2">
      <c r="B31" s="3" t="s">
        <v>22</v>
      </c>
    </row>
    <row r="32" spans="2:2">
      <c r="B32" s="3" t="s">
        <v>23</v>
      </c>
    </row>
    <row r="33" spans="2:2">
      <c r="B33" s="3" t="s">
        <v>24</v>
      </c>
    </row>
    <row r="35" spans="1:1">
      <c r="A35" s="3" t="s">
        <v>25</v>
      </c>
    </row>
    <row r="36" spans="2:2">
      <c r="B36" s="3" t="s">
        <v>299</v>
      </c>
    </row>
    <row r="38" spans="1:1">
      <c r="A38" s="3" t="s">
        <v>27</v>
      </c>
    </row>
    <row r="39" spans="2:2">
      <c r="B39" s="3" t="s">
        <v>28</v>
      </c>
    </row>
    <row r="41" spans="2:2">
      <c r="B41" s="3" t="s">
        <v>29</v>
      </c>
    </row>
    <row r="43" spans="2:2">
      <c r="B43" s="3" t="s">
        <v>30</v>
      </c>
    </row>
    <row r="50" spans="1:1">
      <c r="A50" s="3" t="s">
        <v>31</v>
      </c>
    </row>
    <row r="53" spans="1:1">
      <c r="A53" s="3" t="s">
        <v>32</v>
      </c>
    </row>
    <row r="54" spans="1:1">
      <c r="A54" s="3" t="s">
        <v>33</v>
      </c>
    </row>
    <row r="57" spans="1:4">
      <c r="A57" s="3" t="s">
        <v>34</v>
      </c>
      <c r="D57" s="3" t="s">
        <v>35</v>
      </c>
    </row>
    <row r="60" spans="1:4">
      <c r="A60" s="3" t="s">
        <v>36</v>
      </c>
      <c r="D60" s="3" t="s">
        <v>37</v>
      </c>
    </row>
    <row r="61" spans="1:4">
      <c r="A61" s="3" t="s">
        <v>38</v>
      </c>
      <c r="D61" s="3" t="s">
        <v>39</v>
      </c>
    </row>
    <row r="66" spans="1:5">
      <c r="A66" s="3" t="s">
        <v>300</v>
      </c>
      <c r="D66" s="3" t="s">
        <v>41</v>
      </c>
      <c r="E66" s="3" t="s">
        <v>42</v>
      </c>
    </row>
    <row r="67" spans="1:5">
      <c r="A67" s="3" t="s">
        <v>43</v>
      </c>
      <c r="E67" s="3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topLeftCell="A16" workbookViewId="0">
      <selection activeCell="A30" sqref="A30:E30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45882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123</v>
      </c>
    </row>
    <row r="8" spans="1:1">
      <c r="A8" s="3" t="s">
        <v>301</v>
      </c>
    </row>
    <row r="9" spans="1:1">
      <c r="A9" s="3" t="s">
        <v>302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116</v>
      </c>
      <c r="D21" s="12">
        <v>113195</v>
      </c>
      <c r="E21" s="13">
        <f>(D21*0.76)-7000</f>
        <v>79028.2</v>
      </c>
      <c r="F21" s="10" t="s">
        <v>14</v>
      </c>
      <c r="G21" s="14">
        <f>E21*A21</f>
        <v>79028.2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117</v>
      </c>
      <c r="D23" s="22"/>
      <c r="E23" s="23"/>
      <c r="F23" s="20"/>
      <c r="G23" s="24"/>
    </row>
    <row r="24" customFormat="1" ht="15" spans="1:7">
      <c r="A24" s="10">
        <v>1</v>
      </c>
      <c r="B24" s="10" t="s">
        <v>12</v>
      </c>
      <c r="C24" s="76" t="s">
        <v>161</v>
      </c>
      <c r="D24" s="12">
        <v>43595</v>
      </c>
      <c r="E24" s="13">
        <f>(D24*0.76)-1800</f>
        <v>31332.2</v>
      </c>
      <c r="F24" s="10" t="s">
        <v>14</v>
      </c>
      <c r="G24" s="14">
        <f>E24*A24</f>
        <v>31332.2</v>
      </c>
    </row>
    <row r="25" customFormat="1" ht="15" spans="1:7">
      <c r="A25" s="15"/>
      <c r="B25" s="15"/>
      <c r="C25" s="80" t="s">
        <v>157</v>
      </c>
      <c r="D25" s="17"/>
      <c r="E25" s="18"/>
      <c r="F25" s="15"/>
      <c r="G25" s="19"/>
    </row>
    <row r="26" customFormat="1" ht="15" spans="1:7">
      <c r="A26" s="15"/>
      <c r="B26" s="15"/>
      <c r="C26" s="80" t="s">
        <v>162</v>
      </c>
      <c r="D26" s="17"/>
      <c r="E26" s="18"/>
      <c r="F26" s="15"/>
      <c r="G26" s="19"/>
    </row>
    <row r="27" customFormat="1" ht="15.75" spans="1:7">
      <c r="A27" s="20"/>
      <c r="B27" s="20"/>
      <c r="C27" s="84" t="s">
        <v>164</v>
      </c>
      <c r="D27" s="22"/>
      <c r="E27" s="23"/>
      <c r="F27" s="20"/>
      <c r="G27" s="24"/>
    </row>
    <row r="28" s="1" customFormat="1" ht="17.25" spans="1:7">
      <c r="A28" s="65" t="s">
        <v>18</v>
      </c>
      <c r="B28" s="66"/>
      <c r="C28" s="66"/>
      <c r="D28" s="67"/>
      <c r="E28" s="68"/>
      <c r="F28" s="69" t="s">
        <v>14</v>
      </c>
      <c r="G28" s="70">
        <f>SUM(G21:G27)</f>
        <v>110360.4</v>
      </c>
    </row>
    <row r="29" s="3" customFormat="1" ht="15" spans="1:7">
      <c r="A29" s="48" t="s">
        <v>303</v>
      </c>
      <c r="B29" s="49"/>
      <c r="C29" s="50"/>
      <c r="D29" s="51"/>
      <c r="E29" s="22"/>
      <c r="F29" s="20" t="s">
        <v>14</v>
      </c>
      <c r="G29" s="52">
        <v>15580</v>
      </c>
    </row>
    <row r="30" customFormat="1" ht="15.75" spans="1:8">
      <c r="A30" s="43" t="s">
        <v>17</v>
      </c>
      <c r="B30" s="53"/>
      <c r="C30" s="53"/>
      <c r="D30" s="44"/>
      <c r="E30" s="45"/>
      <c r="F30" s="54" t="s">
        <v>14</v>
      </c>
      <c r="G30" s="47">
        <v>600</v>
      </c>
      <c r="H30" s="2"/>
    </row>
    <row r="31" s="3" customFormat="1" ht="17.25" spans="1:7">
      <c r="A31" s="65" t="s">
        <v>97</v>
      </c>
      <c r="B31" s="66"/>
      <c r="C31" s="66"/>
      <c r="D31" s="67"/>
      <c r="E31" s="68"/>
      <c r="F31" s="71" t="s">
        <v>14</v>
      </c>
      <c r="G31" s="29">
        <f>SUM(G28:G30)</f>
        <v>126540.4</v>
      </c>
    </row>
    <row r="32" ht="16.5" spans="1:7">
      <c r="A32" s="34"/>
      <c r="B32" s="34"/>
      <c r="C32" s="34"/>
      <c r="D32" s="34"/>
      <c r="E32" s="34"/>
      <c r="F32" s="35"/>
      <c r="G32" s="36"/>
    </row>
    <row r="33" ht="17.25" spans="1:7">
      <c r="A33" s="34"/>
      <c r="B33" s="34"/>
      <c r="C33" s="64" t="s">
        <v>304</v>
      </c>
      <c r="D33" s="34"/>
      <c r="E33" s="34"/>
      <c r="F33" s="35"/>
      <c r="G33" s="36"/>
    </row>
    <row r="34" ht="25.5" customHeight="1" spans="1:7">
      <c r="A34" s="6" t="s">
        <v>6</v>
      </c>
      <c r="B34" s="6" t="s">
        <v>7</v>
      </c>
      <c r="C34" s="6" t="s">
        <v>8</v>
      </c>
      <c r="D34" s="6" t="s">
        <v>9</v>
      </c>
      <c r="E34" s="7" t="s">
        <v>10</v>
      </c>
      <c r="F34" s="8"/>
      <c r="G34" s="9" t="s">
        <v>11</v>
      </c>
    </row>
    <row r="35" spans="1:7">
      <c r="A35" s="10">
        <v>1</v>
      </c>
      <c r="B35" s="10" t="s">
        <v>12</v>
      </c>
      <c r="C35" s="76" t="s">
        <v>292</v>
      </c>
      <c r="D35" s="77">
        <v>36995</v>
      </c>
      <c r="E35" s="13">
        <f>(D35*0.76)-1200</f>
        <v>26916.2</v>
      </c>
      <c r="F35" s="10" t="s">
        <v>14</v>
      </c>
      <c r="G35" s="78">
        <f>E35*A35</f>
        <v>26916.2</v>
      </c>
    </row>
    <row r="36" spans="1:7">
      <c r="A36" s="15"/>
      <c r="B36" s="15"/>
      <c r="C36" s="80" t="s">
        <v>71</v>
      </c>
      <c r="D36" s="81"/>
      <c r="E36" s="18"/>
      <c r="F36" s="15"/>
      <c r="G36" s="82"/>
    </row>
    <row r="37" spans="1:7">
      <c r="A37" s="15"/>
      <c r="B37" s="15"/>
      <c r="C37" s="80" t="s">
        <v>293</v>
      </c>
      <c r="D37" s="81"/>
      <c r="E37" s="18"/>
      <c r="F37" s="15"/>
      <c r="G37" s="82"/>
    </row>
    <row r="38" ht="15" spans="1:7">
      <c r="A38" s="20"/>
      <c r="B38" s="20"/>
      <c r="C38" s="84" t="s">
        <v>294</v>
      </c>
      <c r="D38" s="85"/>
      <c r="E38" s="23"/>
      <c r="F38" s="20"/>
      <c r="G38" s="86"/>
    </row>
    <row r="39" ht="16.5" spans="1:7">
      <c r="A39" s="34"/>
      <c r="B39" s="34"/>
      <c r="C39" s="34"/>
      <c r="D39" s="34"/>
      <c r="E39" s="34"/>
      <c r="F39" s="35"/>
      <c r="G39" s="36"/>
    </row>
    <row r="40" spans="1:1">
      <c r="A40" s="3" t="s">
        <v>19</v>
      </c>
    </row>
    <row r="41" spans="2:2">
      <c r="B41" s="3" t="s">
        <v>20</v>
      </c>
    </row>
    <row r="43" spans="1:1">
      <c r="A43" s="3" t="s">
        <v>25</v>
      </c>
    </row>
    <row r="44" customFormat="1" ht="15" spans="1:2">
      <c r="A44" s="3"/>
      <c r="B44" s="3" t="s">
        <v>120</v>
      </c>
    </row>
    <row r="45" customFormat="1" ht="15" spans="1:2">
      <c r="A45" s="2"/>
      <c r="B45" s="3" t="s">
        <v>75</v>
      </c>
    </row>
    <row r="46" s="2" customFormat="1" spans="2:2">
      <c r="B46" s="3"/>
    </row>
    <row r="47" spans="1:1">
      <c r="A47" s="3" t="s">
        <v>27</v>
      </c>
    </row>
    <row r="48" spans="2:2">
      <c r="B48" s="3" t="s">
        <v>28</v>
      </c>
    </row>
    <row r="49" customFormat="1" ht="15" spans="2:2">
      <c r="B49" s="37" t="s">
        <v>100</v>
      </c>
    </row>
    <row r="50" customFormat="1" ht="15" spans="2:2">
      <c r="B50" s="63" t="s">
        <v>101</v>
      </c>
    </row>
    <row r="51" s="2" customFormat="1" spans="2:2">
      <c r="B51" s="37"/>
    </row>
    <row r="52" spans="2:2">
      <c r="B52" s="3" t="s">
        <v>29</v>
      </c>
    </row>
    <row r="54" spans="2:2">
      <c r="B54" s="3" t="s">
        <v>30</v>
      </c>
    </row>
    <row r="55" spans="2:2">
      <c r="B55" s="39"/>
    </row>
    <row r="56" spans="2:2">
      <c r="B56" s="39"/>
    </row>
    <row r="57" spans="2:2">
      <c r="B57" s="39"/>
    </row>
    <row r="60" spans="1:1">
      <c r="A60" s="3" t="s">
        <v>31</v>
      </c>
    </row>
    <row r="63" spans="1:1">
      <c r="A63" s="3" t="s">
        <v>32</v>
      </c>
    </row>
    <row r="64" spans="1:1">
      <c r="A64" s="3" t="s">
        <v>33</v>
      </c>
    </row>
    <row r="67" spans="1:4">
      <c r="A67" s="3" t="s">
        <v>77</v>
      </c>
      <c r="D67" s="3" t="s">
        <v>35</v>
      </c>
    </row>
    <row r="70" spans="1:4">
      <c r="A70" s="3" t="s">
        <v>36</v>
      </c>
      <c r="D70" s="3" t="s">
        <v>37</v>
      </c>
    </row>
    <row r="71" spans="1:4">
      <c r="A71" s="3" t="s">
        <v>38</v>
      </c>
      <c r="D71" s="3" t="s">
        <v>39</v>
      </c>
    </row>
    <row r="75" ht="15" customHeight="1" spans="1:5">
      <c r="A75" s="3" t="s">
        <v>305</v>
      </c>
      <c r="D75" s="3" t="s">
        <v>41</v>
      </c>
      <c r="E75" s="3" t="s">
        <v>42</v>
      </c>
    </row>
    <row r="76" spans="1:5">
      <c r="A76" s="3" t="s">
        <v>306</v>
      </c>
      <c r="E76" s="3" t="s">
        <v>44</v>
      </c>
    </row>
  </sheetData>
  <mergeCells count="22">
    <mergeCell ref="A4:B4"/>
    <mergeCell ref="A28:E28"/>
    <mergeCell ref="A30:E30"/>
    <mergeCell ref="A31:E31"/>
    <mergeCell ref="A21:A23"/>
    <mergeCell ref="A24:A27"/>
    <mergeCell ref="A35:A38"/>
    <mergeCell ref="B21:B23"/>
    <mergeCell ref="B24:B27"/>
    <mergeCell ref="B35:B38"/>
    <mergeCell ref="D21:D23"/>
    <mergeCell ref="D24:D27"/>
    <mergeCell ref="D35:D38"/>
    <mergeCell ref="E21:E23"/>
    <mergeCell ref="E24:E27"/>
    <mergeCell ref="E35:E38"/>
    <mergeCell ref="F21:F23"/>
    <mergeCell ref="F24:F27"/>
    <mergeCell ref="F35:F38"/>
    <mergeCell ref="G21:G23"/>
    <mergeCell ref="G24:G27"/>
    <mergeCell ref="G35:G38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zoomScaleSheetLayoutView="60" workbookViewId="0">
      <selection activeCell="D30" sqref="D30"/>
    </sheetView>
  </sheetViews>
  <sheetFormatPr defaultColWidth="9.1047619047619" defaultRowHeight="14.25" outlineLevelCol="7"/>
  <cols>
    <col min="1" max="1" width="6.55238095238095" style="1" customWidth="1"/>
    <col min="2" max="2" width="10.7142857142857" style="1" customWidth="1"/>
    <col min="3" max="3" width="51.2857142857143" style="1" customWidth="1"/>
    <col min="4" max="5" width="12.552380952381" style="1" customWidth="1"/>
    <col min="6" max="6" width="16.1047619047619" style="1" customWidth="1"/>
    <col min="7" max="7" width="5.66666666666667" style="1" customWidth="1"/>
    <col min="8" max="8" width="17.8571428571429" style="1" customWidth="1"/>
    <col min="9" max="16384" width="9.1047619047619" style="1"/>
  </cols>
  <sheetData>
    <row r="4" spans="1:2">
      <c r="A4" s="4">
        <v>45870</v>
      </c>
      <c r="B4" s="4"/>
    </row>
    <row r="5" spans="1:2">
      <c r="A5" s="103"/>
      <c r="B5" s="103"/>
    </row>
    <row r="6" spans="1:2">
      <c r="A6" s="103"/>
      <c r="B6" s="103"/>
    </row>
    <row r="7" spans="1:1">
      <c r="A7" s="1" t="s">
        <v>66</v>
      </c>
    </row>
    <row r="8" spans="1:1">
      <c r="A8" s="1" t="s">
        <v>67</v>
      </c>
    </row>
    <row r="9" spans="1:1">
      <c r="A9" s="1" t="s">
        <v>68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/>
    <row r="20" ht="25.5" customHeight="1" spans="1:8">
      <c r="A20" s="105" t="s">
        <v>6</v>
      </c>
      <c r="B20" s="105" t="s">
        <v>7</v>
      </c>
      <c r="C20" s="105" t="s">
        <v>8</v>
      </c>
      <c r="D20" s="105" t="s">
        <v>9</v>
      </c>
      <c r="E20" s="105" t="s">
        <v>69</v>
      </c>
      <c r="F20" s="106" t="s">
        <v>10</v>
      </c>
      <c r="G20" s="107"/>
      <c r="H20" s="108" t="s">
        <v>11</v>
      </c>
    </row>
    <row r="21" spans="1:8">
      <c r="A21" s="10">
        <v>2</v>
      </c>
      <c r="B21" s="10" t="s">
        <v>12</v>
      </c>
      <c r="C21" s="76" t="s">
        <v>70</v>
      </c>
      <c r="D21" s="77">
        <v>27995</v>
      </c>
      <c r="E21" s="90">
        <f>D21/1.12</f>
        <v>24995.5357142857</v>
      </c>
      <c r="F21" s="90">
        <f>(E21*0.76)-1000</f>
        <v>17996.6071428571</v>
      </c>
      <c r="G21" s="87" t="s">
        <v>14</v>
      </c>
      <c r="H21" s="138">
        <f>F21*A21</f>
        <v>35993.2142857143</v>
      </c>
    </row>
    <row r="22" spans="1:8">
      <c r="A22" s="15"/>
      <c r="B22" s="15"/>
      <c r="C22" s="80" t="s">
        <v>71</v>
      </c>
      <c r="D22" s="81"/>
      <c r="E22" s="95"/>
      <c r="F22" s="95"/>
      <c r="G22" s="92"/>
      <c r="H22" s="139"/>
    </row>
    <row r="23" spans="1:8">
      <c r="A23" s="15"/>
      <c r="B23" s="15"/>
      <c r="C23" s="80" t="s">
        <v>72</v>
      </c>
      <c r="D23" s="81"/>
      <c r="E23" s="95"/>
      <c r="F23" s="95"/>
      <c r="G23" s="92"/>
      <c r="H23" s="139"/>
    </row>
    <row r="24" ht="15" spans="1:8">
      <c r="A24" s="20"/>
      <c r="B24" s="20"/>
      <c r="C24" s="84" t="s">
        <v>73</v>
      </c>
      <c r="D24" s="85"/>
      <c r="E24" s="100"/>
      <c r="F24" s="100"/>
      <c r="G24" s="97"/>
      <c r="H24" s="140"/>
    </row>
    <row r="25" ht="15" spans="1:8">
      <c r="A25" s="119" t="s">
        <v>17</v>
      </c>
      <c r="B25" s="120"/>
      <c r="C25" s="120"/>
      <c r="D25" s="121"/>
      <c r="E25" s="121"/>
      <c r="F25" s="122"/>
      <c r="G25" s="146" t="s">
        <v>14</v>
      </c>
      <c r="H25" s="124">
        <v>1000</v>
      </c>
    </row>
    <row r="26" ht="17.25" spans="1:8">
      <c r="A26" s="65" t="s">
        <v>18</v>
      </c>
      <c r="B26" s="66"/>
      <c r="C26" s="66"/>
      <c r="D26" s="67"/>
      <c r="E26" s="67"/>
      <c r="F26" s="68"/>
      <c r="G26" s="69" t="s">
        <v>14</v>
      </c>
      <c r="H26" s="70">
        <f>SUM(H21:H25)</f>
        <v>36993.2142857143</v>
      </c>
    </row>
    <row r="27" ht="16.5" spans="1:8">
      <c r="A27" s="109"/>
      <c r="B27" s="109"/>
      <c r="C27" s="109"/>
      <c r="D27" s="109"/>
      <c r="E27" s="109"/>
      <c r="F27" s="109"/>
      <c r="G27" s="110"/>
      <c r="H27" s="111"/>
    </row>
    <row r="28" spans="1:1">
      <c r="A28" s="1" t="s">
        <v>19</v>
      </c>
    </row>
    <row r="29" spans="2:2">
      <c r="B29" s="1" t="s">
        <v>20</v>
      </c>
    </row>
    <row r="31" s="3" customFormat="1" spans="1:1">
      <c r="A31" s="3" t="s">
        <v>21</v>
      </c>
    </row>
    <row r="32" s="3" customFormat="1" spans="2:2">
      <c r="B32" s="3" t="s">
        <v>74</v>
      </c>
    </row>
    <row r="34" spans="1:1">
      <c r="A34" s="1" t="s">
        <v>25</v>
      </c>
    </row>
    <row r="35" s="1" customFormat="1" spans="2:2">
      <c r="B35" s="3" t="s">
        <v>75</v>
      </c>
    </row>
    <row r="36" s="102" customFormat="1" spans="2:2">
      <c r="B36" s="1"/>
    </row>
    <row r="37" spans="1:1">
      <c r="A37" s="1" t="s">
        <v>27</v>
      </c>
    </row>
    <row r="38" spans="2:2">
      <c r="B38" s="3" t="s">
        <v>76</v>
      </c>
    </row>
    <row r="40" spans="2:2">
      <c r="B40" s="1" t="s">
        <v>29</v>
      </c>
    </row>
    <row r="42" spans="2:2">
      <c r="B42" s="1" t="s">
        <v>30</v>
      </c>
    </row>
    <row r="47" spans="1:1">
      <c r="A47" s="1" t="s">
        <v>31</v>
      </c>
    </row>
    <row r="50" spans="1:1">
      <c r="A50" s="1" t="s">
        <v>32</v>
      </c>
    </row>
    <row r="51" spans="1:1">
      <c r="A51" s="1" t="s">
        <v>33</v>
      </c>
    </row>
    <row r="55" spans="1:4">
      <c r="A55" s="1" t="s">
        <v>77</v>
      </c>
      <c r="D55" s="1" t="s">
        <v>35</v>
      </c>
    </row>
    <row r="58" spans="1:4">
      <c r="A58" s="1" t="s">
        <v>36</v>
      </c>
      <c r="D58" s="1" t="s">
        <v>37</v>
      </c>
    </row>
    <row r="59" spans="1:4">
      <c r="A59" s="1" t="s">
        <v>38</v>
      </c>
      <c r="D59" s="1" t="s">
        <v>39</v>
      </c>
    </row>
    <row r="64" spans="1:6">
      <c r="A64" s="3" t="s">
        <v>78</v>
      </c>
      <c r="D64" s="1" t="s">
        <v>41</v>
      </c>
      <c r="F64" s="1" t="s">
        <v>42</v>
      </c>
    </row>
    <row r="65" spans="1:6">
      <c r="A65" s="1" t="s">
        <v>79</v>
      </c>
      <c r="F65" s="1" t="s">
        <v>44</v>
      </c>
    </row>
  </sheetData>
  <mergeCells count="10">
    <mergeCell ref="A4:B4"/>
    <mergeCell ref="A25:F25"/>
    <mergeCell ref="A26:F26"/>
    <mergeCell ref="A21:A24"/>
    <mergeCell ref="B21:B24"/>
    <mergeCell ref="D21:D24"/>
    <mergeCell ref="E21:E24"/>
    <mergeCell ref="F21:F24"/>
    <mergeCell ref="G21:G24"/>
    <mergeCell ref="H21:H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63" workbookViewId="0">
      <selection activeCell="A21" sqref="A21:A23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45882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307</v>
      </c>
    </row>
    <row r="8" spans="1:1">
      <c r="A8" s="3" t="s">
        <v>308</v>
      </c>
    </row>
    <row r="9" spans="1:1">
      <c r="A9" s="3" t="s">
        <v>309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2</v>
      </c>
      <c r="B21" s="10" t="s">
        <v>12</v>
      </c>
      <c r="C21" s="11" t="s">
        <v>133</v>
      </c>
      <c r="D21" s="12">
        <v>32995</v>
      </c>
      <c r="E21" s="13">
        <f>(D21*0.76)-4000</f>
        <v>21076.2</v>
      </c>
      <c r="F21" s="10" t="s">
        <v>14</v>
      </c>
      <c r="G21" s="14">
        <f>E21*A21</f>
        <v>42152.4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134</v>
      </c>
      <c r="D23" s="22"/>
      <c r="E23" s="23"/>
      <c r="F23" s="20"/>
      <c r="G23" s="24"/>
    </row>
    <row r="24" s="1" customFormat="1" ht="17.25" spans="1:7">
      <c r="A24" s="65" t="s">
        <v>18</v>
      </c>
      <c r="B24" s="66"/>
      <c r="C24" s="66"/>
      <c r="D24" s="67"/>
      <c r="E24" s="68"/>
      <c r="F24" s="69" t="s">
        <v>14</v>
      </c>
      <c r="G24" s="70">
        <f>SUM(G21)</f>
        <v>42152.4</v>
      </c>
    </row>
    <row r="25" s="3" customFormat="1" ht="15" spans="1:7">
      <c r="A25" s="48" t="s">
        <v>96</v>
      </c>
      <c r="B25" s="49"/>
      <c r="C25" s="50"/>
      <c r="D25" s="51"/>
      <c r="E25" s="22"/>
      <c r="F25" s="20" t="s">
        <v>14</v>
      </c>
      <c r="G25" s="52">
        <v>25100</v>
      </c>
    </row>
    <row r="26" customFormat="1" ht="15.75" spans="1:8">
      <c r="A26" s="43" t="s">
        <v>17</v>
      </c>
      <c r="B26" s="53"/>
      <c r="C26" s="53"/>
      <c r="D26" s="44"/>
      <c r="E26" s="45"/>
      <c r="F26" s="54" t="s">
        <v>14</v>
      </c>
      <c r="G26" s="47">
        <v>600</v>
      </c>
      <c r="H26" s="2"/>
    </row>
    <row r="27" s="3" customFormat="1" ht="17.25" spans="1:7">
      <c r="A27" s="65" t="s">
        <v>97</v>
      </c>
      <c r="B27" s="66"/>
      <c r="C27" s="66"/>
      <c r="D27" s="67"/>
      <c r="E27" s="68"/>
      <c r="F27" s="71" t="s">
        <v>14</v>
      </c>
      <c r="G27" s="29">
        <f>SUM(G24:G26)</f>
        <v>67852.4</v>
      </c>
    </row>
    <row r="28" ht="16.5" spans="1:7">
      <c r="A28" s="34"/>
      <c r="B28" s="34"/>
      <c r="C28" s="34"/>
      <c r="D28" s="34"/>
      <c r="E28" s="34"/>
      <c r="F28" s="35"/>
      <c r="G28" s="36"/>
    </row>
    <row r="29" ht="15" spans="3:3">
      <c r="C29" s="64" t="s">
        <v>83</v>
      </c>
    </row>
    <row r="30" ht="25.5" customHeight="1" spans="1:7">
      <c r="A30" s="6" t="s">
        <v>6</v>
      </c>
      <c r="B30" s="6" t="s">
        <v>7</v>
      </c>
      <c r="C30" s="6" t="s">
        <v>8</v>
      </c>
      <c r="D30" s="6" t="s">
        <v>9</v>
      </c>
      <c r="E30" s="7" t="s">
        <v>10</v>
      </c>
      <c r="F30" s="8"/>
      <c r="G30" s="9" t="s">
        <v>11</v>
      </c>
    </row>
    <row r="31" spans="1:7">
      <c r="A31" s="87">
        <v>2</v>
      </c>
      <c r="B31" s="87" t="s">
        <v>12</v>
      </c>
      <c r="C31" s="88" t="s">
        <v>135</v>
      </c>
      <c r="D31" s="89">
        <v>46595</v>
      </c>
      <c r="E31" s="90">
        <f>(D31*0.76)-7000</f>
        <v>28412.2</v>
      </c>
      <c r="F31" s="87" t="s">
        <v>14</v>
      </c>
      <c r="G31" s="91">
        <f>E31*A31</f>
        <v>56824.4</v>
      </c>
    </row>
    <row r="32" spans="1:7">
      <c r="A32" s="92"/>
      <c r="B32" s="92"/>
      <c r="C32" s="93" t="s">
        <v>85</v>
      </c>
      <c r="D32" s="94"/>
      <c r="E32" s="95"/>
      <c r="F32" s="92"/>
      <c r="G32" s="96"/>
    </row>
    <row r="33" ht="15" spans="1:7">
      <c r="A33" s="97"/>
      <c r="B33" s="97"/>
      <c r="C33" s="98" t="s">
        <v>136</v>
      </c>
      <c r="D33" s="99"/>
      <c r="E33" s="100"/>
      <c r="F33" s="97"/>
      <c r="G33" s="101"/>
    </row>
    <row r="34" s="1" customFormat="1" ht="17.25" spans="1:7">
      <c r="A34" s="65" t="s">
        <v>18</v>
      </c>
      <c r="B34" s="66"/>
      <c r="C34" s="66"/>
      <c r="D34" s="67"/>
      <c r="E34" s="68"/>
      <c r="F34" s="69" t="s">
        <v>14</v>
      </c>
      <c r="G34" s="70">
        <f>SUM(G31)</f>
        <v>56824.4</v>
      </c>
    </row>
    <row r="35" s="3" customFormat="1" ht="15" spans="1:7">
      <c r="A35" s="48" t="s">
        <v>96</v>
      </c>
      <c r="B35" s="49"/>
      <c r="C35" s="50"/>
      <c r="D35" s="51"/>
      <c r="E35" s="22"/>
      <c r="F35" s="20" t="s">
        <v>14</v>
      </c>
      <c r="G35" s="52">
        <v>25100</v>
      </c>
    </row>
    <row r="36" customFormat="1" ht="15.75" spans="1:8">
      <c r="A36" s="43" t="s">
        <v>17</v>
      </c>
      <c r="B36" s="53"/>
      <c r="C36" s="53"/>
      <c r="D36" s="44"/>
      <c r="E36" s="45"/>
      <c r="F36" s="54" t="s">
        <v>14</v>
      </c>
      <c r="G36" s="47">
        <v>600</v>
      </c>
      <c r="H36" s="2"/>
    </row>
    <row r="37" s="3" customFormat="1" ht="17.25" spans="1:7">
      <c r="A37" s="65" t="s">
        <v>97</v>
      </c>
      <c r="B37" s="66"/>
      <c r="C37" s="66"/>
      <c r="D37" s="67"/>
      <c r="E37" s="68"/>
      <c r="F37" s="71" t="s">
        <v>14</v>
      </c>
      <c r="G37" s="29">
        <f>SUM(G34:G36)</f>
        <v>82524.4</v>
      </c>
    </row>
    <row r="38" ht="16.5" spans="1:7">
      <c r="A38" s="34"/>
      <c r="B38" s="34"/>
      <c r="C38" s="34"/>
      <c r="D38" s="34"/>
      <c r="E38" s="34"/>
      <c r="F38" s="35"/>
      <c r="G38" s="36"/>
    </row>
    <row r="39" spans="1:1">
      <c r="A39" s="3" t="s">
        <v>19</v>
      </c>
    </row>
    <row r="40" spans="2:2">
      <c r="B40" s="3" t="s">
        <v>20</v>
      </c>
    </row>
    <row r="42" spans="1:1">
      <c r="A42" s="3" t="s">
        <v>25</v>
      </c>
    </row>
    <row r="43" customFormat="1" ht="15" spans="1:2">
      <c r="A43" s="3"/>
      <c r="B43" s="3" t="s">
        <v>26</v>
      </c>
    </row>
    <row r="44" s="2" customFormat="1" spans="2:2">
      <c r="B44" s="3"/>
    </row>
    <row r="45" spans="1:1">
      <c r="A45" s="3" t="s">
        <v>27</v>
      </c>
    </row>
    <row r="46" spans="2:2">
      <c r="B46" s="3" t="s">
        <v>28</v>
      </c>
    </row>
    <row r="47" customFormat="1" ht="15" spans="2:2">
      <c r="B47" s="37" t="s">
        <v>100</v>
      </c>
    </row>
    <row r="48" customFormat="1" ht="15" spans="2:2">
      <c r="B48" s="63" t="s">
        <v>101</v>
      </c>
    </row>
    <row r="49" s="2" customFormat="1" spans="2:2">
      <c r="B49" s="37"/>
    </row>
    <row r="50" spans="2:2">
      <c r="B50" s="3" t="s">
        <v>29</v>
      </c>
    </row>
    <row r="52" spans="2:2">
      <c r="B52" s="3" t="s">
        <v>30</v>
      </c>
    </row>
    <row r="53" spans="2:2">
      <c r="B53" s="39"/>
    </row>
    <row r="54" spans="2:2">
      <c r="B54" s="39"/>
    </row>
    <row r="55" spans="2:2">
      <c r="B55" s="39"/>
    </row>
    <row r="58" spans="1:1">
      <c r="A58" s="3" t="s">
        <v>31</v>
      </c>
    </row>
    <row r="61" spans="1:1">
      <c r="A61" s="3" t="s">
        <v>32</v>
      </c>
    </row>
    <row r="62" spans="1:1">
      <c r="A62" s="3" t="s">
        <v>33</v>
      </c>
    </row>
    <row r="65" spans="1:4">
      <c r="A65" s="3" t="s">
        <v>77</v>
      </c>
      <c r="D65" s="3" t="s">
        <v>35</v>
      </c>
    </row>
    <row r="68" spans="1:4">
      <c r="A68" s="3" t="s">
        <v>36</v>
      </c>
      <c r="D68" s="3" t="s">
        <v>37</v>
      </c>
    </row>
    <row r="69" spans="1:4">
      <c r="A69" s="3" t="s">
        <v>38</v>
      </c>
      <c r="D69" s="3" t="s">
        <v>39</v>
      </c>
    </row>
    <row r="73" spans="1:5">
      <c r="A73" s="3" t="s">
        <v>310</v>
      </c>
      <c r="D73" s="3" t="s">
        <v>41</v>
      </c>
      <c r="E73" s="3" t="s">
        <v>42</v>
      </c>
    </row>
    <row r="74" spans="1:5">
      <c r="A74" s="3" t="s">
        <v>311</v>
      </c>
      <c r="E74" s="3" t="s">
        <v>44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8" workbookViewId="0">
      <selection activeCell="D31" sqref="D31:D33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45882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312</v>
      </c>
    </row>
    <row r="8" spans="1:1">
      <c r="A8" s="3" t="s">
        <v>313</v>
      </c>
    </row>
    <row r="9" spans="1:1">
      <c r="A9" s="3" t="s">
        <v>314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126</v>
      </c>
      <c r="D21" s="12">
        <v>41995</v>
      </c>
      <c r="E21" s="13">
        <f>(D21*0.76)-4000</f>
        <v>27916.2</v>
      </c>
      <c r="F21" s="10" t="s">
        <v>14</v>
      </c>
      <c r="G21" s="14">
        <f>E21*A21</f>
        <v>27916.2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127</v>
      </c>
      <c r="D23" s="22"/>
      <c r="E23" s="23"/>
      <c r="F23" s="20"/>
      <c r="G23" s="24"/>
    </row>
    <row r="24" s="1" customFormat="1" ht="17.25" spans="1:7">
      <c r="A24" s="65" t="s">
        <v>18</v>
      </c>
      <c r="B24" s="66"/>
      <c r="C24" s="66"/>
      <c r="D24" s="67"/>
      <c r="E24" s="68"/>
      <c r="F24" s="69" t="s">
        <v>14</v>
      </c>
      <c r="G24" s="70">
        <f>SUM(G21)</f>
        <v>27916.2</v>
      </c>
    </row>
    <row r="25" s="3" customFormat="1" ht="15" spans="1:7">
      <c r="A25" s="48" t="s">
        <v>240</v>
      </c>
      <c r="B25" s="49"/>
      <c r="C25" s="50"/>
      <c r="D25" s="51"/>
      <c r="E25" s="22"/>
      <c r="F25" s="20" t="s">
        <v>14</v>
      </c>
      <c r="G25" s="52">
        <v>31250</v>
      </c>
    </row>
    <row r="26" customFormat="1" ht="15.75" spans="1:8">
      <c r="A26" s="43" t="s">
        <v>17</v>
      </c>
      <c r="B26" s="53"/>
      <c r="C26" s="53"/>
      <c r="D26" s="44"/>
      <c r="E26" s="45"/>
      <c r="F26" s="54" t="s">
        <v>14</v>
      </c>
      <c r="G26" s="47">
        <v>600</v>
      </c>
      <c r="H26" s="2"/>
    </row>
    <row r="27" s="3" customFormat="1" ht="17.25" spans="1:7">
      <c r="A27" s="65" t="s">
        <v>97</v>
      </c>
      <c r="B27" s="66"/>
      <c r="C27" s="66"/>
      <c r="D27" s="67"/>
      <c r="E27" s="68"/>
      <c r="F27" s="71" t="s">
        <v>14</v>
      </c>
      <c r="G27" s="29">
        <f>SUM(G24:G26)</f>
        <v>59766.2</v>
      </c>
    </row>
    <row r="28" ht="16.5" spans="1:7">
      <c r="A28" s="34"/>
      <c r="B28" s="34"/>
      <c r="C28" s="34"/>
      <c r="D28" s="34"/>
      <c r="E28" s="34"/>
      <c r="F28" s="35"/>
      <c r="G28" s="36"/>
    </row>
    <row r="29" ht="15" spans="3:3">
      <c r="C29" s="64" t="s">
        <v>83</v>
      </c>
    </row>
    <row r="30" ht="25.5" customHeight="1" spans="1:7">
      <c r="A30" s="6" t="s">
        <v>6</v>
      </c>
      <c r="B30" s="6" t="s">
        <v>7</v>
      </c>
      <c r="C30" s="6" t="s">
        <v>8</v>
      </c>
      <c r="D30" s="6" t="s">
        <v>9</v>
      </c>
      <c r="E30" s="7" t="s">
        <v>10</v>
      </c>
      <c r="F30" s="8"/>
      <c r="G30" s="9" t="s">
        <v>11</v>
      </c>
    </row>
    <row r="31" spans="1:7">
      <c r="A31" s="10">
        <v>1</v>
      </c>
      <c r="B31" s="10" t="s">
        <v>12</v>
      </c>
      <c r="C31" s="11" t="s">
        <v>107</v>
      </c>
      <c r="D31" s="12">
        <v>59595</v>
      </c>
      <c r="E31" s="13">
        <f>(D31*0.76)-7000</f>
        <v>38292.2</v>
      </c>
      <c r="F31" s="10" t="s">
        <v>14</v>
      </c>
      <c r="G31" s="14">
        <f>E31*A31</f>
        <v>38292.2</v>
      </c>
    </row>
    <row r="32" spans="1:7">
      <c r="A32" s="15"/>
      <c r="B32" s="15"/>
      <c r="C32" s="16" t="s">
        <v>85</v>
      </c>
      <c r="D32" s="17"/>
      <c r="E32" s="18"/>
      <c r="F32" s="15"/>
      <c r="G32" s="19"/>
    </row>
    <row r="33" ht="15" spans="1:7">
      <c r="A33" s="20"/>
      <c r="B33" s="20"/>
      <c r="C33" s="21" t="s">
        <v>108</v>
      </c>
      <c r="D33" s="22"/>
      <c r="E33" s="23"/>
      <c r="F33" s="20"/>
      <c r="G33" s="24"/>
    </row>
    <row r="34" s="1" customFormat="1" ht="17.25" spans="1:7">
      <c r="A34" s="65" t="s">
        <v>18</v>
      </c>
      <c r="B34" s="66"/>
      <c r="C34" s="66"/>
      <c r="D34" s="67"/>
      <c r="E34" s="68"/>
      <c r="F34" s="69" t="s">
        <v>14</v>
      </c>
      <c r="G34" s="70">
        <f>SUM(G31)</f>
        <v>38292.2</v>
      </c>
    </row>
    <row r="35" s="3" customFormat="1" ht="15" spans="1:7">
      <c r="A35" s="48" t="s">
        <v>240</v>
      </c>
      <c r="B35" s="49"/>
      <c r="C35" s="50"/>
      <c r="D35" s="51"/>
      <c r="E35" s="22"/>
      <c r="F35" s="20" t="s">
        <v>14</v>
      </c>
      <c r="G35" s="52">
        <v>31250</v>
      </c>
    </row>
    <row r="36" customFormat="1" ht="15.75" spans="1:8">
      <c r="A36" s="43" t="s">
        <v>17</v>
      </c>
      <c r="B36" s="53"/>
      <c r="C36" s="53"/>
      <c r="D36" s="44"/>
      <c r="E36" s="45"/>
      <c r="F36" s="54" t="s">
        <v>14</v>
      </c>
      <c r="G36" s="47">
        <v>600</v>
      </c>
      <c r="H36" s="2"/>
    </row>
    <row r="37" s="3" customFormat="1" ht="17.25" spans="1:7">
      <c r="A37" s="65" t="s">
        <v>97</v>
      </c>
      <c r="B37" s="66"/>
      <c r="C37" s="66"/>
      <c r="D37" s="67"/>
      <c r="E37" s="68"/>
      <c r="F37" s="71" t="s">
        <v>14</v>
      </c>
      <c r="G37" s="29">
        <f>SUM(G34:G36)</f>
        <v>70142.2</v>
      </c>
    </row>
    <row r="38" ht="16.5" spans="1:7">
      <c r="A38" s="34"/>
      <c r="B38" s="34"/>
      <c r="C38" s="34"/>
      <c r="D38" s="34"/>
      <c r="E38" s="34"/>
      <c r="F38" s="35"/>
      <c r="G38" s="36"/>
    </row>
    <row r="39" spans="1:1">
      <c r="A39" s="3" t="s">
        <v>19</v>
      </c>
    </row>
    <row r="40" spans="2:2">
      <c r="B40" s="3" t="s">
        <v>20</v>
      </c>
    </row>
    <row r="42" spans="1:1">
      <c r="A42" s="3" t="s">
        <v>25</v>
      </c>
    </row>
    <row r="43" customFormat="1" ht="15" spans="1:2">
      <c r="A43" s="3"/>
      <c r="B43" s="3" t="s">
        <v>26</v>
      </c>
    </row>
    <row r="44" s="2" customFormat="1" spans="2:2">
      <c r="B44" s="3"/>
    </row>
    <row r="45" spans="1:1">
      <c r="A45" s="3" t="s">
        <v>27</v>
      </c>
    </row>
    <row r="46" spans="2:2">
      <c r="B46" s="3" t="s">
        <v>28</v>
      </c>
    </row>
    <row r="47" customFormat="1" ht="15" spans="2:2">
      <c r="B47" s="37" t="s">
        <v>100</v>
      </c>
    </row>
    <row r="48" customFormat="1" ht="15" spans="2:2">
      <c r="B48" s="63" t="s">
        <v>101</v>
      </c>
    </row>
    <row r="49" s="2" customFormat="1" spans="2:2">
      <c r="B49" s="37"/>
    </row>
    <row r="50" spans="2:2">
      <c r="B50" s="3" t="s">
        <v>29</v>
      </c>
    </row>
    <row r="52" spans="2:2">
      <c r="B52" s="3" t="s">
        <v>30</v>
      </c>
    </row>
    <row r="53" spans="2:2">
      <c r="B53" s="39"/>
    </row>
    <row r="54" spans="2:2">
      <c r="B54" s="39"/>
    </row>
    <row r="55" spans="2:2">
      <c r="B55" s="39"/>
    </row>
    <row r="58" spans="1:1">
      <c r="A58" s="3" t="s">
        <v>31</v>
      </c>
    </row>
    <row r="61" spans="1:1">
      <c r="A61" s="3" t="s">
        <v>32</v>
      </c>
    </row>
    <row r="62" spans="1:1">
      <c r="A62" s="3" t="s">
        <v>33</v>
      </c>
    </row>
    <row r="65" spans="1:4">
      <c r="A65" s="3" t="s">
        <v>77</v>
      </c>
      <c r="D65" s="3" t="s">
        <v>35</v>
      </c>
    </row>
    <row r="68" spans="1:4">
      <c r="A68" s="3" t="s">
        <v>36</v>
      </c>
      <c r="D68" s="3" t="s">
        <v>37</v>
      </c>
    </row>
    <row r="69" spans="1:4">
      <c r="A69" s="3" t="s">
        <v>38</v>
      </c>
      <c r="D69" s="3" t="s">
        <v>39</v>
      </c>
    </row>
    <row r="73" spans="1:5">
      <c r="A73" s="3" t="s">
        <v>315</v>
      </c>
      <c r="D73" s="3" t="s">
        <v>41</v>
      </c>
      <c r="E73" s="3" t="s">
        <v>42</v>
      </c>
    </row>
    <row r="74" spans="1:5">
      <c r="A74" s="3" t="s">
        <v>88</v>
      </c>
      <c r="E74" s="3" t="s">
        <v>44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C14" sqref="C14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45882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316</v>
      </c>
    </row>
    <row r="8" spans="1:1">
      <c r="A8" s="3" t="s">
        <v>317</v>
      </c>
    </row>
    <row r="9" spans="1:1">
      <c r="A9" s="3" t="s">
        <v>318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116</v>
      </c>
      <c r="D21" s="12">
        <v>113195</v>
      </c>
      <c r="E21" s="13">
        <f>(D21*0.76)-7000</f>
        <v>79028.2</v>
      </c>
      <c r="F21" s="10" t="s">
        <v>14</v>
      </c>
      <c r="G21" s="14">
        <f>E21*A21</f>
        <v>79028.2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117</v>
      </c>
      <c r="D23" s="22"/>
      <c r="E23" s="23"/>
      <c r="F23" s="20"/>
      <c r="G23" s="24"/>
    </row>
    <row r="24" s="1" customFormat="1" ht="17.25" spans="1:7">
      <c r="A24" s="65" t="s">
        <v>18</v>
      </c>
      <c r="B24" s="66"/>
      <c r="C24" s="66"/>
      <c r="D24" s="67"/>
      <c r="E24" s="68"/>
      <c r="F24" s="69" t="s">
        <v>14</v>
      </c>
      <c r="G24" s="70">
        <f>SUM(G21)</f>
        <v>79028.2</v>
      </c>
    </row>
    <row r="25" s="3" customFormat="1" ht="15" spans="1:7">
      <c r="A25" s="48" t="s">
        <v>96</v>
      </c>
      <c r="B25" s="49"/>
      <c r="C25" s="50"/>
      <c r="D25" s="51"/>
      <c r="E25" s="22"/>
      <c r="F25" s="20" t="s">
        <v>14</v>
      </c>
      <c r="G25" s="52">
        <v>28015</v>
      </c>
    </row>
    <row r="26" customFormat="1" ht="15.75" spans="1:8">
      <c r="A26" s="43" t="s">
        <v>17</v>
      </c>
      <c r="B26" s="53"/>
      <c r="C26" s="53"/>
      <c r="D26" s="44"/>
      <c r="E26" s="45"/>
      <c r="F26" s="54" t="s">
        <v>14</v>
      </c>
      <c r="G26" s="47">
        <v>600</v>
      </c>
      <c r="H26" s="2"/>
    </row>
    <row r="27" s="3" customFormat="1" ht="17.25" spans="1:7">
      <c r="A27" s="65" t="s">
        <v>97</v>
      </c>
      <c r="B27" s="66"/>
      <c r="C27" s="66"/>
      <c r="D27" s="67"/>
      <c r="E27" s="68"/>
      <c r="F27" s="71" t="s">
        <v>14</v>
      </c>
      <c r="G27" s="29">
        <f>SUM(G24:G26)</f>
        <v>107643.2</v>
      </c>
    </row>
    <row r="28" s="2" customFormat="1" ht="16.5" spans="1:7">
      <c r="A28" s="109"/>
      <c r="B28" s="109"/>
      <c r="C28" s="109"/>
      <c r="D28" s="109"/>
      <c r="E28" s="109"/>
      <c r="F28" s="35"/>
      <c r="G28" s="36"/>
    </row>
    <row r="29" spans="1:1">
      <c r="A29" s="3" t="s">
        <v>19</v>
      </c>
    </row>
    <row r="30" spans="2:2">
      <c r="B30" s="3" t="s">
        <v>20</v>
      </c>
    </row>
    <row r="32" spans="1:1">
      <c r="A32" s="3" t="s">
        <v>25</v>
      </c>
    </row>
    <row r="33" customFormat="1" ht="15" spans="1:2">
      <c r="A33" s="3"/>
      <c r="B33" s="3" t="s">
        <v>120</v>
      </c>
    </row>
    <row r="34" s="2" customFormat="1" spans="2:2">
      <c r="B34" s="3"/>
    </row>
    <row r="35" spans="1:1">
      <c r="A35" s="3" t="s">
        <v>27</v>
      </c>
    </row>
    <row r="36" spans="2:2">
      <c r="B36" s="3" t="s">
        <v>28</v>
      </c>
    </row>
    <row r="37" customFormat="1" ht="15" spans="2:2">
      <c r="B37" s="37" t="s">
        <v>100</v>
      </c>
    </row>
    <row r="38" customFormat="1" ht="15" spans="2:2">
      <c r="B38" s="63" t="s">
        <v>101</v>
      </c>
    </row>
    <row r="39" s="2" customFormat="1" spans="2:2">
      <c r="B39" s="37"/>
    </row>
    <row r="40" spans="2:2">
      <c r="B40" s="3" t="s">
        <v>29</v>
      </c>
    </row>
    <row r="42" spans="2:2">
      <c r="B42" s="3" t="s">
        <v>30</v>
      </c>
    </row>
    <row r="43" spans="2:2">
      <c r="B43" s="39"/>
    </row>
    <row r="44" spans="2:2">
      <c r="B44" s="39"/>
    </row>
    <row r="45" spans="2:2">
      <c r="B45" s="39"/>
    </row>
    <row r="48" spans="1:1">
      <c r="A48" s="3" t="s">
        <v>31</v>
      </c>
    </row>
    <row r="51" spans="1:1">
      <c r="A51" s="3" t="s">
        <v>32</v>
      </c>
    </row>
    <row r="52" spans="1:1">
      <c r="A52" s="3" t="s">
        <v>33</v>
      </c>
    </row>
    <row r="55" spans="1:4">
      <c r="A55" s="3" t="s">
        <v>77</v>
      </c>
      <c r="D55" s="3" t="s">
        <v>35</v>
      </c>
    </row>
    <row r="58" spans="1:4">
      <c r="A58" s="3" t="s">
        <v>36</v>
      </c>
      <c r="D58" s="3" t="s">
        <v>37</v>
      </c>
    </row>
    <row r="59" spans="1:4">
      <c r="A59" s="3" t="s">
        <v>38</v>
      </c>
      <c r="D59" s="3" t="s">
        <v>39</v>
      </c>
    </row>
    <row r="64" spans="1:5">
      <c r="A64" s="3" t="s">
        <v>319</v>
      </c>
      <c r="D64" s="3" t="s">
        <v>41</v>
      </c>
      <c r="E64" s="3" t="s">
        <v>42</v>
      </c>
    </row>
    <row r="65" spans="1:5">
      <c r="A65" s="3" t="s">
        <v>214</v>
      </c>
      <c r="E65" s="3" t="s">
        <v>44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zoomScaleSheetLayoutView="60" topLeftCell="A44" workbookViewId="0">
      <selection activeCell="A68" sqref="A6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4">
        <v>45882</v>
      </c>
      <c r="B4" s="4"/>
    </row>
    <row r="5" spans="1:2">
      <c r="A5" s="103"/>
      <c r="B5" s="103"/>
    </row>
    <row r="6" spans="1:2">
      <c r="A6" s="103"/>
      <c r="B6" s="103"/>
    </row>
    <row r="7" spans="1:2">
      <c r="A7" s="3" t="s">
        <v>57</v>
      </c>
      <c r="B7" s="103"/>
    </row>
    <row r="8" spans="1:2">
      <c r="A8" s="3" t="s">
        <v>58</v>
      </c>
      <c r="B8" s="103"/>
    </row>
    <row r="9" spans="1:1">
      <c r="A9" s="1" t="s">
        <v>59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1" t="s">
        <v>5</v>
      </c>
    </row>
    <row r="19" ht="15" spans="3:3">
      <c r="C19" s="142"/>
    </row>
    <row r="20" ht="25.5" customHeight="1" spans="1:7">
      <c r="A20" s="105" t="s">
        <v>6</v>
      </c>
      <c r="B20" s="105" t="s">
        <v>7</v>
      </c>
      <c r="C20" s="105" t="s">
        <v>8</v>
      </c>
      <c r="D20" s="105" t="s">
        <v>9</v>
      </c>
      <c r="E20" s="106" t="s">
        <v>10</v>
      </c>
      <c r="F20" s="107"/>
      <c r="G20" s="108" t="s">
        <v>11</v>
      </c>
    </row>
    <row r="21" spans="1:7">
      <c r="A21" s="10">
        <v>1</v>
      </c>
      <c r="B21" s="10" t="s">
        <v>12</v>
      </c>
      <c r="C21" s="11" t="s">
        <v>93</v>
      </c>
      <c r="D21" s="12">
        <v>29995</v>
      </c>
      <c r="E21" s="13">
        <f>(D21*0.76)-4000</f>
        <v>18796.2</v>
      </c>
      <c r="F21" s="10" t="s">
        <v>14</v>
      </c>
      <c r="G21" s="14">
        <f>E21*A21</f>
        <v>18796.2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95</v>
      </c>
      <c r="D23" s="22"/>
      <c r="E23" s="23"/>
      <c r="F23" s="20"/>
      <c r="G23" s="24"/>
    </row>
    <row r="24" ht="15" spans="1:7">
      <c r="A24" s="119" t="s">
        <v>17</v>
      </c>
      <c r="B24" s="120"/>
      <c r="C24" s="120"/>
      <c r="D24" s="121"/>
      <c r="E24" s="122"/>
      <c r="F24" s="123" t="s">
        <v>14</v>
      </c>
      <c r="G24" s="124">
        <v>600</v>
      </c>
    </row>
    <row r="25" ht="17.25" spans="1:7">
      <c r="A25" s="65" t="s">
        <v>18</v>
      </c>
      <c r="B25" s="66"/>
      <c r="C25" s="66"/>
      <c r="D25" s="67"/>
      <c r="E25" s="68"/>
      <c r="F25" s="69" t="s">
        <v>14</v>
      </c>
      <c r="G25" s="70">
        <f>SUM(G21:G24)</f>
        <v>19396.2</v>
      </c>
    </row>
    <row r="26" ht="16.5" spans="1:7">
      <c r="A26" s="109"/>
      <c r="B26" s="109"/>
      <c r="C26" s="109"/>
      <c r="D26" s="109"/>
      <c r="E26" s="109"/>
      <c r="F26" s="110"/>
      <c r="G26" s="111"/>
    </row>
    <row r="27" spans="1:1">
      <c r="A27" s="1" t="s">
        <v>19</v>
      </c>
    </row>
    <row r="28" spans="2:2">
      <c r="B28" s="1" t="s">
        <v>20</v>
      </c>
    </row>
    <row r="30" spans="1:1">
      <c r="A30" s="3" t="s">
        <v>21</v>
      </c>
    </row>
    <row r="31" spans="2:2">
      <c r="B31" s="3" t="s">
        <v>22</v>
      </c>
    </row>
    <row r="32" spans="2:2">
      <c r="B32" s="3" t="s">
        <v>23</v>
      </c>
    </row>
    <row r="33" spans="2:2">
      <c r="B33" s="3" t="s">
        <v>24</v>
      </c>
    </row>
    <row r="35" spans="1:1">
      <c r="A35" s="1" t="s">
        <v>25</v>
      </c>
    </row>
    <row r="36" s="1" customFormat="1" spans="2:2">
      <c r="B36" s="3" t="s">
        <v>26</v>
      </c>
    </row>
    <row r="37" s="102" customFormat="1"/>
    <row r="38" spans="1:1">
      <c r="A38" s="1" t="s">
        <v>27</v>
      </c>
    </row>
    <row r="39" spans="2:2">
      <c r="B39" s="1" t="s">
        <v>28</v>
      </c>
    </row>
    <row r="41" spans="2:2">
      <c r="B41" s="1" t="s">
        <v>29</v>
      </c>
    </row>
    <row r="43" spans="2:2">
      <c r="B43" s="1" t="s">
        <v>30</v>
      </c>
    </row>
    <row r="51" spans="1:1">
      <c r="A51" s="1" t="s">
        <v>31</v>
      </c>
    </row>
    <row r="54" spans="1:1">
      <c r="A54" s="1" t="s">
        <v>32</v>
      </c>
    </row>
    <row r="55" spans="1:1">
      <c r="A55" s="1" t="s">
        <v>33</v>
      </c>
    </row>
    <row r="58" spans="1:4">
      <c r="A58" s="1" t="s">
        <v>63</v>
      </c>
      <c r="D58" s="1" t="s">
        <v>35</v>
      </c>
    </row>
    <row r="61" spans="1:4">
      <c r="A61" s="1" t="s">
        <v>36</v>
      </c>
      <c r="D61" s="1" t="s">
        <v>37</v>
      </c>
    </row>
    <row r="62" spans="1:4">
      <c r="A62" s="1" t="s">
        <v>38</v>
      </c>
      <c r="D62" s="1" t="s">
        <v>39</v>
      </c>
    </row>
    <row r="68" spans="1:5">
      <c r="A68" s="3" t="s">
        <v>320</v>
      </c>
      <c r="D68" s="1" t="s">
        <v>41</v>
      </c>
      <c r="E68" s="1" t="s">
        <v>42</v>
      </c>
    </row>
    <row r="69" spans="1:5">
      <c r="A69" s="1" t="s">
        <v>65</v>
      </c>
      <c r="E69" s="1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5" workbookViewId="0">
      <selection activeCell="B20" sqref="B20:B22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45882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321</v>
      </c>
      <c r="B7" s="4"/>
    </row>
    <row r="8" spans="1:1">
      <c r="A8" s="3" t="s">
        <v>322</v>
      </c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115</v>
      </c>
    </row>
    <row r="18" ht="15" spans="3:3">
      <c r="C18" s="64" t="s">
        <v>82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2</v>
      </c>
      <c r="B20" s="10" t="s">
        <v>12</v>
      </c>
      <c r="C20" s="11" t="s">
        <v>93</v>
      </c>
      <c r="D20" s="12">
        <v>29995</v>
      </c>
      <c r="E20" s="13">
        <f>(D20*0.76)-4000</f>
        <v>18796.2</v>
      </c>
      <c r="F20" s="10" t="s">
        <v>14</v>
      </c>
      <c r="G20" s="14">
        <f>E20*A20</f>
        <v>37592.4</v>
      </c>
    </row>
    <row r="21" spans="1:7">
      <c r="A21" s="15"/>
      <c r="B21" s="15"/>
      <c r="C21" s="16" t="s">
        <v>94</v>
      </c>
      <c r="D21" s="17"/>
      <c r="E21" s="18"/>
      <c r="F21" s="15"/>
      <c r="G21" s="19"/>
    </row>
    <row r="22" ht="15" spans="1:7">
      <c r="A22" s="20"/>
      <c r="B22" s="20"/>
      <c r="C22" s="21" t="s">
        <v>95</v>
      </c>
      <c r="D22" s="22"/>
      <c r="E22" s="23"/>
      <c r="F22" s="20"/>
      <c r="G22" s="24"/>
    </row>
    <row r="23" s="1" customFormat="1" ht="15" spans="1:7">
      <c r="A23" s="119" t="s">
        <v>17</v>
      </c>
      <c r="B23" s="120"/>
      <c r="C23" s="120"/>
      <c r="D23" s="121"/>
      <c r="E23" s="122"/>
      <c r="F23" s="123" t="s">
        <v>14</v>
      </c>
      <c r="G23" s="124">
        <v>600</v>
      </c>
    </row>
    <row r="24" ht="17.25" spans="1:7">
      <c r="A24" s="25" t="s">
        <v>18</v>
      </c>
      <c r="B24" s="73"/>
      <c r="C24" s="73"/>
      <c r="D24" s="26"/>
      <c r="E24" s="27"/>
      <c r="F24" s="71" t="s">
        <v>14</v>
      </c>
      <c r="G24" s="29">
        <f>SUM(G20:G23)</f>
        <v>38192.4</v>
      </c>
    </row>
    <row r="25" s="2" customFormat="1" ht="16.5" spans="1:7">
      <c r="A25" s="34"/>
      <c r="B25" s="34"/>
      <c r="C25" s="34"/>
      <c r="D25" s="34"/>
      <c r="E25" s="34"/>
      <c r="F25" s="72"/>
      <c r="G25" s="36"/>
    </row>
    <row r="26" s="2" customFormat="1" ht="15" spans="1:7">
      <c r="A26" s="3"/>
      <c r="B26" s="3"/>
      <c r="C26" s="64" t="s">
        <v>83</v>
      </c>
      <c r="D26" s="3"/>
      <c r="E26" s="3"/>
      <c r="F26" s="3"/>
      <c r="G26" s="3"/>
    </row>
    <row r="27" s="2" customFormat="1" ht="25.5" customHeight="1" spans="1:7">
      <c r="A27" s="6" t="s">
        <v>6</v>
      </c>
      <c r="B27" s="6" t="s">
        <v>7</v>
      </c>
      <c r="C27" s="6" t="s">
        <v>8</v>
      </c>
      <c r="D27" s="6" t="s">
        <v>9</v>
      </c>
      <c r="E27" s="7" t="s">
        <v>10</v>
      </c>
      <c r="F27" s="8"/>
      <c r="G27" s="9" t="s">
        <v>11</v>
      </c>
    </row>
    <row r="28" s="2" customFormat="1" spans="1:7">
      <c r="A28" s="10">
        <v>2</v>
      </c>
      <c r="B28" s="10" t="s">
        <v>12</v>
      </c>
      <c r="C28" s="11" t="s">
        <v>98</v>
      </c>
      <c r="D28" s="12">
        <v>42595</v>
      </c>
      <c r="E28" s="13">
        <f>(D28*0.76)-7000</f>
        <v>25372.2</v>
      </c>
      <c r="F28" s="10" t="s">
        <v>14</v>
      </c>
      <c r="G28" s="14">
        <f>E28*A28</f>
        <v>50744.4</v>
      </c>
    </row>
    <row r="29" s="2" customFormat="1" spans="1:7">
      <c r="A29" s="15"/>
      <c r="B29" s="15"/>
      <c r="C29" s="16" t="s">
        <v>85</v>
      </c>
      <c r="D29" s="17"/>
      <c r="E29" s="18"/>
      <c r="F29" s="15"/>
      <c r="G29" s="19"/>
    </row>
    <row r="30" s="2" customFormat="1" ht="15" spans="1:7">
      <c r="A30" s="20"/>
      <c r="B30" s="20"/>
      <c r="C30" s="21" t="s">
        <v>99</v>
      </c>
      <c r="D30" s="22"/>
      <c r="E30" s="23"/>
      <c r="F30" s="20"/>
      <c r="G30" s="24"/>
    </row>
    <row r="31" s="1" customFormat="1" ht="15" spans="1:7">
      <c r="A31" s="119" t="s">
        <v>17</v>
      </c>
      <c r="B31" s="120"/>
      <c r="C31" s="120"/>
      <c r="D31" s="121"/>
      <c r="E31" s="122"/>
      <c r="F31" s="123" t="s">
        <v>14</v>
      </c>
      <c r="G31" s="124">
        <v>600</v>
      </c>
    </row>
    <row r="32" s="2" customFormat="1" ht="17.25" spans="1:7">
      <c r="A32" s="25" t="s">
        <v>18</v>
      </c>
      <c r="B32" s="73"/>
      <c r="C32" s="73"/>
      <c r="D32" s="26"/>
      <c r="E32" s="27"/>
      <c r="F32" s="71" t="s">
        <v>14</v>
      </c>
      <c r="G32" s="29">
        <f>SUM(G28:G31)</f>
        <v>51344.4</v>
      </c>
    </row>
    <row r="33" s="2" customFormat="1" ht="16.5" spans="1:7">
      <c r="A33" s="34"/>
      <c r="B33" s="34"/>
      <c r="C33" s="34"/>
      <c r="D33" s="34"/>
      <c r="E33" s="34"/>
      <c r="F33" s="35"/>
      <c r="G33" s="36"/>
    </row>
    <row r="34" spans="1:1">
      <c r="A34" s="3" t="s">
        <v>19</v>
      </c>
    </row>
    <row r="35" spans="2:2">
      <c r="B35" s="3" t="s">
        <v>20</v>
      </c>
    </row>
    <row r="37" spans="1:1">
      <c r="A37" s="3" t="s">
        <v>21</v>
      </c>
    </row>
    <row r="38" spans="2:2">
      <c r="B38" s="3" t="s">
        <v>22</v>
      </c>
    </row>
    <row r="39" spans="2:2">
      <c r="B39" s="3" t="s">
        <v>23</v>
      </c>
    </row>
    <row r="40" spans="2:2">
      <c r="B40" s="3" t="s">
        <v>24</v>
      </c>
    </row>
    <row r="42" spans="1:1">
      <c r="A42" s="3" t="s">
        <v>25</v>
      </c>
    </row>
    <row r="43" spans="2:2">
      <c r="B43" s="3" t="s">
        <v>26</v>
      </c>
    </row>
    <row r="45" spans="1:1">
      <c r="A45" s="3" t="s">
        <v>27</v>
      </c>
    </row>
    <row r="46" spans="2:2">
      <c r="B46" s="3" t="s">
        <v>28</v>
      </c>
    </row>
    <row r="48" spans="2:2">
      <c r="B48" s="3" t="s">
        <v>29</v>
      </c>
    </row>
    <row r="50" spans="2:2">
      <c r="B50" s="3" t="s">
        <v>30</v>
      </c>
    </row>
    <row r="52" spans="2:2">
      <c r="B52" s="141"/>
    </row>
    <row r="57" spans="1:1">
      <c r="A57" s="3" t="s">
        <v>31</v>
      </c>
    </row>
    <row r="60" spans="1:1">
      <c r="A60" s="3" t="s">
        <v>32</v>
      </c>
    </row>
    <row r="61" spans="1:1">
      <c r="A61" s="3" t="s">
        <v>33</v>
      </c>
    </row>
    <row r="63" spans="1:4">
      <c r="A63" s="3" t="s">
        <v>63</v>
      </c>
      <c r="D63" s="3" t="s">
        <v>35</v>
      </c>
    </row>
    <row r="66" spans="1:4">
      <c r="A66" s="3" t="s">
        <v>36</v>
      </c>
      <c r="D66" s="3" t="s">
        <v>37</v>
      </c>
    </row>
    <row r="67" spans="1:4">
      <c r="A67" s="3" t="s">
        <v>38</v>
      </c>
      <c r="D67" s="3" t="s">
        <v>39</v>
      </c>
    </row>
    <row r="71" spans="1:5">
      <c r="A71" s="3" t="s">
        <v>323</v>
      </c>
      <c r="D71" s="3" t="s">
        <v>41</v>
      </c>
      <c r="E71" s="3" t="s">
        <v>42</v>
      </c>
    </row>
    <row r="72" spans="1:5">
      <c r="A72" s="3" t="s">
        <v>324</v>
      </c>
      <c r="E72" s="3" t="s">
        <v>44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38" workbookViewId="0">
      <selection activeCell="A65" sqref="A65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5.1428571428571" style="3" customWidth="1"/>
    <col min="6" max="6" width="5.71428571428571" style="3" customWidth="1"/>
    <col min="7" max="7" width="17.4285714285714" style="3" customWidth="1"/>
    <col min="8" max="16384" width="9.14285714285714" style="3"/>
  </cols>
  <sheetData>
    <row r="4" spans="1:2">
      <c r="A4" s="4">
        <v>45882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325</v>
      </c>
    </row>
    <row r="8" spans="1:1">
      <c r="A8" s="3" t="s">
        <v>326</v>
      </c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115</v>
      </c>
    </row>
    <row r="18" ht="15" spans="3:3">
      <c r="C18" s="37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2</v>
      </c>
      <c r="B20" s="10" t="s">
        <v>12</v>
      </c>
      <c r="C20" s="76" t="s">
        <v>161</v>
      </c>
      <c r="D20" s="12">
        <v>43595</v>
      </c>
      <c r="E20" s="13">
        <f>(D20*0.76)-1800</f>
        <v>31332.2</v>
      </c>
      <c r="F20" s="10" t="s">
        <v>14</v>
      </c>
      <c r="G20" s="14">
        <f>E20*A20</f>
        <v>62664.4</v>
      </c>
    </row>
    <row r="21" spans="1:7">
      <c r="A21" s="15"/>
      <c r="B21" s="15"/>
      <c r="C21" s="80" t="s">
        <v>157</v>
      </c>
      <c r="D21" s="17"/>
      <c r="E21" s="18"/>
      <c r="F21" s="15"/>
      <c r="G21" s="19"/>
    </row>
    <row r="22" spans="1:7">
      <c r="A22" s="15"/>
      <c r="B22" s="15"/>
      <c r="C22" s="80" t="s">
        <v>162</v>
      </c>
      <c r="D22" s="17"/>
      <c r="E22" s="18"/>
      <c r="F22" s="15"/>
      <c r="G22" s="19"/>
    </row>
    <row r="23" ht="15" spans="1:7">
      <c r="A23" s="20"/>
      <c r="B23" s="20"/>
      <c r="C23" s="84" t="s">
        <v>164</v>
      </c>
      <c r="D23" s="22"/>
      <c r="E23" s="23"/>
      <c r="F23" s="20"/>
      <c r="G23" s="24"/>
    </row>
    <row r="24" ht="15" spans="1:7">
      <c r="A24" s="43" t="s">
        <v>17</v>
      </c>
      <c r="B24" s="53"/>
      <c r="C24" s="53"/>
      <c r="D24" s="44"/>
      <c r="E24" s="45"/>
      <c r="F24" s="54" t="s">
        <v>14</v>
      </c>
      <c r="G24" s="47">
        <v>600</v>
      </c>
    </row>
    <row r="25" ht="17.25" spans="1:7">
      <c r="A25" s="25" t="s">
        <v>18</v>
      </c>
      <c r="B25" s="73"/>
      <c r="C25" s="73"/>
      <c r="D25" s="26"/>
      <c r="E25" s="27"/>
      <c r="F25" s="71" t="s">
        <v>14</v>
      </c>
      <c r="G25" s="29">
        <f>SUM(G20:G24)</f>
        <v>63264.4</v>
      </c>
    </row>
    <row r="26" ht="16.5" spans="1:7">
      <c r="A26" s="34"/>
      <c r="B26" s="34"/>
      <c r="C26" s="34"/>
      <c r="D26" s="34"/>
      <c r="E26" s="34"/>
      <c r="F26" s="35"/>
      <c r="G26" s="36"/>
    </row>
    <row r="27" spans="1:1">
      <c r="A27" s="3" t="s">
        <v>19</v>
      </c>
    </row>
    <row r="28" spans="2:2">
      <c r="B28" s="3" t="s">
        <v>20</v>
      </c>
    </row>
    <row r="30" spans="1:1">
      <c r="A30" s="3" t="s">
        <v>21</v>
      </c>
    </row>
    <row r="31" spans="2:2">
      <c r="B31" s="3" t="s">
        <v>74</v>
      </c>
    </row>
    <row r="33" spans="1:1">
      <c r="A33" s="3" t="s">
        <v>25</v>
      </c>
    </row>
    <row r="34" spans="2:2">
      <c r="B34" s="3" t="s">
        <v>75</v>
      </c>
    </row>
    <row r="35" s="2" customFormat="1" spans="2:2">
      <c r="B35" s="3"/>
    </row>
    <row r="36" spans="1:1">
      <c r="A36" s="3" t="s">
        <v>27</v>
      </c>
    </row>
    <row r="37" spans="2:2">
      <c r="B37" s="3" t="s">
        <v>28</v>
      </c>
    </row>
    <row r="38" s="2" customFormat="1" spans="2:2">
      <c r="B38" s="37"/>
    </row>
    <row r="39" spans="2:2">
      <c r="B39" s="3" t="s">
        <v>29</v>
      </c>
    </row>
    <row r="41" spans="2:2">
      <c r="B41" s="3" t="s">
        <v>30</v>
      </c>
    </row>
    <row r="49" spans="1:1">
      <c r="A49" s="3" t="s">
        <v>31</v>
      </c>
    </row>
    <row r="52" spans="1:1">
      <c r="A52" s="3" t="s">
        <v>32</v>
      </c>
    </row>
    <row r="53" spans="1:1">
      <c r="A53" s="3" t="s">
        <v>33</v>
      </c>
    </row>
    <row r="56" spans="1:4">
      <c r="A56" s="3" t="s">
        <v>77</v>
      </c>
      <c r="D56" s="3" t="s">
        <v>35</v>
      </c>
    </row>
    <row r="59" spans="1:4">
      <c r="A59" s="3" t="s">
        <v>36</v>
      </c>
      <c r="D59" s="3" t="s">
        <v>37</v>
      </c>
    </row>
    <row r="60" spans="1:4">
      <c r="A60" s="3" t="s">
        <v>38</v>
      </c>
      <c r="D60" s="3" t="s">
        <v>39</v>
      </c>
    </row>
    <row r="65" spans="1:5">
      <c r="A65" s="3" t="s">
        <v>327</v>
      </c>
      <c r="D65" s="3" t="s">
        <v>41</v>
      </c>
      <c r="E65" s="3" t="s">
        <v>42</v>
      </c>
    </row>
    <row r="66" spans="1:5">
      <c r="A66" s="3" t="s">
        <v>328</v>
      </c>
      <c r="E66" s="3" t="s">
        <v>44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topLeftCell="A13" workbookViewId="0">
      <selection activeCell="F3" sqref="F3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6.5714285714286" style="3" customWidth="1"/>
    <col min="4" max="4" width="12.5714285714286" style="3" customWidth="1"/>
    <col min="5" max="5" width="14.8571428571429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45882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329</v>
      </c>
      <c r="B7" s="4"/>
    </row>
    <row r="8" spans="1:2">
      <c r="A8" s="4" t="s">
        <v>330</v>
      </c>
      <c r="B8" s="4"/>
    </row>
    <row r="9" spans="1:2">
      <c r="A9" s="4" t="s">
        <v>331</v>
      </c>
      <c r="B9" s="4"/>
    </row>
    <row r="10" spans="1:2">
      <c r="A10" s="4"/>
      <c r="B10" s="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3:3">
      <c r="C19" s="64" t="s">
        <v>332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93</v>
      </c>
      <c r="D21" s="12">
        <v>29995</v>
      </c>
      <c r="E21" s="13">
        <f>(D21*0.76)-4000</f>
        <v>18796.2</v>
      </c>
      <c r="F21" s="10" t="s">
        <v>14</v>
      </c>
      <c r="G21" s="14">
        <f>E21*A21</f>
        <v>18796.2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95</v>
      </c>
      <c r="D23" s="22"/>
      <c r="E23" s="23"/>
      <c r="F23" s="20"/>
      <c r="G23" s="24"/>
    </row>
    <row r="24" customFormat="1" ht="15" spans="1:8">
      <c r="A24" s="10">
        <v>1</v>
      </c>
      <c r="B24" s="10" t="s">
        <v>12</v>
      </c>
      <c r="C24" s="11" t="s">
        <v>126</v>
      </c>
      <c r="D24" s="12">
        <v>41995</v>
      </c>
      <c r="E24" s="13">
        <f>(D24*0.76)-4000</f>
        <v>27916.2</v>
      </c>
      <c r="F24" s="10" t="s">
        <v>14</v>
      </c>
      <c r="G24" s="14">
        <f>E24*A24</f>
        <v>27916.2</v>
      </c>
      <c r="H24" s="3"/>
    </row>
    <row r="25" customFormat="1" ht="15" spans="1:8">
      <c r="A25" s="15"/>
      <c r="B25" s="15"/>
      <c r="C25" s="16" t="s">
        <v>94</v>
      </c>
      <c r="D25" s="17"/>
      <c r="E25" s="18"/>
      <c r="F25" s="15"/>
      <c r="G25" s="19"/>
      <c r="H25" s="3"/>
    </row>
    <row r="26" customFormat="1" ht="15.75" spans="1:8">
      <c r="A26" s="20"/>
      <c r="B26" s="20"/>
      <c r="C26" s="21" t="s">
        <v>127</v>
      </c>
      <c r="D26" s="22"/>
      <c r="E26" s="23"/>
      <c r="F26" s="20"/>
      <c r="G26" s="24"/>
      <c r="H26" s="3"/>
    </row>
    <row r="27" s="2" customFormat="1" ht="15" spans="1:8">
      <c r="A27" s="43" t="s">
        <v>17</v>
      </c>
      <c r="B27" s="53"/>
      <c r="C27" s="53"/>
      <c r="D27" s="44"/>
      <c r="E27" s="45"/>
      <c r="F27" s="54" t="s">
        <v>14</v>
      </c>
      <c r="G27" s="47">
        <v>600</v>
      </c>
      <c r="H27" s="3"/>
    </row>
    <row r="28" ht="17.25" spans="1:7">
      <c r="A28" s="25" t="s">
        <v>18</v>
      </c>
      <c r="B28" s="73"/>
      <c r="C28" s="73"/>
      <c r="D28" s="26"/>
      <c r="E28" s="27"/>
      <c r="F28" s="28" t="s">
        <v>14</v>
      </c>
      <c r="G28" s="29">
        <f>SUM(G21:G27)</f>
        <v>47312.4</v>
      </c>
    </row>
    <row r="29" ht="16.5" spans="1:8">
      <c r="A29" s="34"/>
      <c r="B29" s="34"/>
      <c r="C29" s="34"/>
      <c r="D29" s="34"/>
      <c r="E29" s="34"/>
      <c r="F29" s="35"/>
      <c r="G29" s="36"/>
      <c r="H29" s="2"/>
    </row>
    <row r="30" ht="15" spans="3:3">
      <c r="C30" s="64" t="s">
        <v>333</v>
      </c>
    </row>
    <row r="31" ht="25.5" customHeight="1" spans="1:7">
      <c r="A31" s="6" t="s">
        <v>6</v>
      </c>
      <c r="B31" s="6" t="s">
        <v>7</v>
      </c>
      <c r="C31" s="6" t="s">
        <v>8</v>
      </c>
      <c r="D31" s="6" t="s">
        <v>9</v>
      </c>
      <c r="E31" s="7" t="s">
        <v>10</v>
      </c>
      <c r="F31" s="8"/>
      <c r="G31" s="9" t="s">
        <v>11</v>
      </c>
    </row>
    <row r="32" spans="1:7">
      <c r="A32" s="10">
        <v>1</v>
      </c>
      <c r="B32" s="10" t="s">
        <v>12</v>
      </c>
      <c r="C32" s="11" t="s">
        <v>98</v>
      </c>
      <c r="D32" s="12">
        <v>42595</v>
      </c>
      <c r="E32" s="13">
        <f>(D32*0.76)-7000</f>
        <v>25372.2</v>
      </c>
      <c r="F32" s="10" t="s">
        <v>14</v>
      </c>
      <c r="G32" s="14">
        <f>E32*A32</f>
        <v>25372.2</v>
      </c>
    </row>
    <row r="33" spans="1:7">
      <c r="A33" s="15"/>
      <c r="B33" s="15"/>
      <c r="C33" s="16" t="s">
        <v>85</v>
      </c>
      <c r="D33" s="17"/>
      <c r="E33" s="18"/>
      <c r="F33" s="15"/>
      <c r="G33" s="19"/>
    </row>
    <row r="34" ht="15" spans="1:7">
      <c r="A34" s="20"/>
      <c r="B34" s="20"/>
      <c r="C34" s="21" t="s">
        <v>99</v>
      </c>
      <c r="D34" s="22"/>
      <c r="E34" s="23"/>
      <c r="F34" s="20"/>
      <c r="G34" s="24"/>
    </row>
    <row r="35" customFormat="1" ht="15" spans="1:8">
      <c r="A35" s="10">
        <v>1</v>
      </c>
      <c r="B35" s="10" t="s">
        <v>12</v>
      </c>
      <c r="C35" s="11" t="s">
        <v>107</v>
      </c>
      <c r="D35" s="12">
        <v>59595</v>
      </c>
      <c r="E35" s="13">
        <f>(D35*0.76)-7000</f>
        <v>38292.2</v>
      </c>
      <c r="F35" s="10" t="s">
        <v>14</v>
      </c>
      <c r="G35" s="14">
        <f>E35*A35</f>
        <v>38292.2</v>
      </c>
      <c r="H35" s="3"/>
    </row>
    <row r="36" customFormat="1" ht="15" spans="1:8">
      <c r="A36" s="15"/>
      <c r="B36" s="15"/>
      <c r="C36" s="16" t="s">
        <v>85</v>
      </c>
      <c r="D36" s="17"/>
      <c r="E36" s="18"/>
      <c r="F36" s="15"/>
      <c r="G36" s="19"/>
      <c r="H36" s="3"/>
    </row>
    <row r="37" customFormat="1" ht="15.75" spans="1:8">
      <c r="A37" s="20"/>
      <c r="B37" s="20"/>
      <c r="C37" s="21" t="s">
        <v>108</v>
      </c>
      <c r="D37" s="22"/>
      <c r="E37" s="23"/>
      <c r="F37" s="20"/>
      <c r="G37" s="24"/>
      <c r="H37" s="3"/>
    </row>
    <row r="38" s="2" customFormat="1" ht="15" spans="1:8">
      <c r="A38" s="43" t="s">
        <v>17</v>
      </c>
      <c r="B38" s="53"/>
      <c r="C38" s="53"/>
      <c r="D38" s="44"/>
      <c r="E38" s="45"/>
      <c r="F38" s="54" t="s">
        <v>14</v>
      </c>
      <c r="G38" s="47">
        <v>600</v>
      </c>
      <c r="H38" s="3"/>
    </row>
    <row r="39" ht="17.25" spans="1:7">
      <c r="A39" s="25" t="s">
        <v>18</v>
      </c>
      <c r="B39" s="73"/>
      <c r="C39" s="73"/>
      <c r="D39" s="26"/>
      <c r="E39" s="27"/>
      <c r="F39" s="28" t="s">
        <v>14</v>
      </c>
      <c r="G39" s="29">
        <f>SUM(G32:G38)</f>
        <v>64264.4</v>
      </c>
    </row>
    <row r="40" ht="16.5" spans="1:8">
      <c r="A40" s="34"/>
      <c r="B40" s="34"/>
      <c r="C40" s="34"/>
      <c r="D40" s="34"/>
      <c r="E40" s="34"/>
      <c r="F40" s="35"/>
      <c r="G40" s="36"/>
      <c r="H40" s="2"/>
    </row>
    <row r="41" spans="1:8">
      <c r="A41" s="3" t="s">
        <v>19</v>
      </c>
      <c r="H41" s="2"/>
    </row>
    <row r="42" spans="2:8">
      <c r="B42" s="3" t="s">
        <v>20</v>
      </c>
      <c r="H42" s="2"/>
    </row>
    <row r="43" spans="8:8">
      <c r="H43" s="2"/>
    </row>
    <row r="44" spans="1:8">
      <c r="A44" s="3" t="s">
        <v>21</v>
      </c>
      <c r="H44" s="2"/>
    </row>
    <row r="45" spans="2:8">
      <c r="B45" s="3" t="s">
        <v>22</v>
      </c>
      <c r="H45" s="2"/>
    </row>
    <row r="46" spans="2:8">
      <c r="B46" s="3" t="s">
        <v>23</v>
      </c>
      <c r="H46" s="2"/>
    </row>
    <row r="47" spans="2:8">
      <c r="B47" s="3" t="s">
        <v>24</v>
      </c>
      <c r="H47" s="2"/>
    </row>
    <row r="48" spans="8:8">
      <c r="H48" s="2"/>
    </row>
    <row r="49" spans="1:1">
      <c r="A49" s="3" t="s">
        <v>25</v>
      </c>
    </row>
    <row r="50" customFormat="1" ht="15" spans="1:8">
      <c r="A50" s="2"/>
      <c r="B50" s="3" t="s">
        <v>26</v>
      </c>
      <c r="H50" s="3"/>
    </row>
    <row r="52" spans="1:1">
      <c r="A52" s="3" t="s">
        <v>27</v>
      </c>
    </row>
    <row r="53" spans="2:2">
      <c r="B53" s="3" t="s">
        <v>28</v>
      </c>
    </row>
    <row r="55" spans="2:2">
      <c r="B55" s="3" t="s">
        <v>29</v>
      </c>
    </row>
    <row r="57" spans="2:2">
      <c r="B57" s="3" t="s">
        <v>30</v>
      </c>
    </row>
    <row r="62" spans="1:1">
      <c r="A62" s="3" t="s">
        <v>31</v>
      </c>
    </row>
    <row r="65" spans="1:1">
      <c r="A65" s="3" t="s">
        <v>32</v>
      </c>
    </row>
    <row r="66" spans="1:1">
      <c r="A66" s="3" t="s">
        <v>33</v>
      </c>
    </row>
    <row r="69" spans="1:4">
      <c r="A69" s="3" t="s">
        <v>63</v>
      </c>
      <c r="D69" s="3" t="s">
        <v>35</v>
      </c>
    </row>
    <row r="72" spans="1:4">
      <c r="A72" s="3" t="s">
        <v>36</v>
      </c>
      <c r="D72" s="3" t="s">
        <v>37</v>
      </c>
    </row>
    <row r="73" spans="1:4">
      <c r="A73" s="3" t="s">
        <v>38</v>
      </c>
      <c r="D73" s="3" t="s">
        <v>39</v>
      </c>
    </row>
    <row r="77" spans="1:5">
      <c r="A77" s="3" t="s">
        <v>334</v>
      </c>
      <c r="D77" s="3" t="s">
        <v>41</v>
      </c>
      <c r="E77" s="3" t="s">
        <v>42</v>
      </c>
    </row>
    <row r="78" spans="1:5">
      <c r="A78" s="3" t="s">
        <v>324</v>
      </c>
      <c r="E78" s="3" t="s">
        <v>44</v>
      </c>
    </row>
  </sheetData>
  <mergeCells count="29">
    <mergeCell ref="A4:B4"/>
    <mergeCell ref="A27:E27"/>
    <mergeCell ref="A28:E28"/>
    <mergeCell ref="A38:E38"/>
    <mergeCell ref="A39:E39"/>
    <mergeCell ref="A21:A23"/>
    <mergeCell ref="A24:A26"/>
    <mergeCell ref="A32:A34"/>
    <mergeCell ref="A35:A37"/>
    <mergeCell ref="B21:B23"/>
    <mergeCell ref="B24:B26"/>
    <mergeCell ref="B32:B34"/>
    <mergeCell ref="B35:B37"/>
    <mergeCell ref="D21:D23"/>
    <mergeCell ref="D24:D26"/>
    <mergeCell ref="D32:D34"/>
    <mergeCell ref="D35:D37"/>
    <mergeCell ref="E21:E23"/>
    <mergeCell ref="E24:E26"/>
    <mergeCell ref="E32:E34"/>
    <mergeCell ref="E35:E37"/>
    <mergeCell ref="F21:F23"/>
    <mergeCell ref="F24:F26"/>
    <mergeCell ref="F32:F34"/>
    <mergeCell ref="F35:F37"/>
    <mergeCell ref="G21:G23"/>
    <mergeCell ref="G24:G26"/>
    <mergeCell ref="G32:G34"/>
    <mergeCell ref="G35:G37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7" workbookViewId="0">
      <selection activeCell="C16" sqref="C16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6.5714285714286" style="3" customWidth="1"/>
    <col min="4" max="4" width="12.5714285714286" style="3" customWidth="1"/>
    <col min="5" max="5" width="14.8571428571429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45882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335</v>
      </c>
      <c r="B7" s="4"/>
    </row>
    <row r="8" spans="1:2">
      <c r="A8" s="4" t="s">
        <v>336</v>
      </c>
      <c r="B8" s="4"/>
    </row>
    <row r="9" spans="1:2">
      <c r="A9" s="4" t="s">
        <v>337</v>
      </c>
      <c r="B9" s="4"/>
    </row>
    <row r="10" spans="1:2">
      <c r="A10" s="4"/>
      <c r="B10" s="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87">
        <v>3</v>
      </c>
      <c r="B21" s="125" t="s">
        <v>12</v>
      </c>
      <c r="C21" s="126" t="s">
        <v>266</v>
      </c>
      <c r="D21" s="130">
        <v>20495</v>
      </c>
      <c r="E21" s="90">
        <f>(D21*0.76)-1000</f>
        <v>14576.2</v>
      </c>
      <c r="F21" s="87" t="s">
        <v>14</v>
      </c>
      <c r="G21" s="138">
        <f>E21*A21</f>
        <v>43728.6</v>
      </c>
    </row>
    <row r="22" spans="1:7">
      <c r="A22" s="92"/>
      <c r="B22" s="127"/>
      <c r="C22" s="128" t="s">
        <v>267</v>
      </c>
      <c r="D22" s="131"/>
      <c r="E22" s="95"/>
      <c r="F22" s="92"/>
      <c r="G22" s="139"/>
    </row>
    <row r="23" spans="1:7">
      <c r="A23" s="92"/>
      <c r="B23" s="127"/>
      <c r="C23" s="128" t="s">
        <v>268</v>
      </c>
      <c r="D23" s="131"/>
      <c r="E23" s="95"/>
      <c r="F23" s="92"/>
      <c r="G23" s="139"/>
    </row>
    <row r="24" ht="15" spans="1:7">
      <c r="A24" s="97"/>
      <c r="B24" s="129"/>
      <c r="C24" s="118" t="s">
        <v>269</v>
      </c>
      <c r="D24" s="132"/>
      <c r="E24" s="100"/>
      <c r="F24" s="97"/>
      <c r="G24" s="140"/>
    </row>
    <row r="25" s="2" customFormat="1" ht="15" spans="1:8">
      <c r="A25" s="43" t="s">
        <v>17</v>
      </c>
      <c r="B25" s="53"/>
      <c r="C25" s="53"/>
      <c r="D25" s="44"/>
      <c r="E25" s="45"/>
      <c r="F25" s="54" t="s">
        <v>14</v>
      </c>
      <c r="G25" s="47">
        <v>600</v>
      </c>
      <c r="H25" s="3"/>
    </row>
    <row r="26" ht="17.25" spans="1:7">
      <c r="A26" s="25" t="s">
        <v>18</v>
      </c>
      <c r="B26" s="73"/>
      <c r="C26" s="73"/>
      <c r="D26" s="26"/>
      <c r="E26" s="27"/>
      <c r="F26" s="28" t="s">
        <v>14</v>
      </c>
      <c r="G26" s="29">
        <f>SUM(G21:G25)</f>
        <v>44328.6</v>
      </c>
    </row>
    <row r="27" ht="16.5" spans="1:8">
      <c r="A27" s="34"/>
      <c r="B27" s="34"/>
      <c r="C27" s="34"/>
      <c r="D27" s="34"/>
      <c r="E27" s="34"/>
      <c r="F27" s="35"/>
      <c r="G27" s="36"/>
      <c r="H27" s="2"/>
    </row>
    <row r="28" ht="15" spans="3:3">
      <c r="C28" s="64" t="s">
        <v>83</v>
      </c>
    </row>
    <row r="29" ht="25.5" customHeight="1" spans="1:7">
      <c r="A29" s="6" t="s">
        <v>6</v>
      </c>
      <c r="B29" s="6" t="s">
        <v>7</v>
      </c>
      <c r="C29" s="6" t="s">
        <v>8</v>
      </c>
      <c r="D29" s="6" t="s">
        <v>9</v>
      </c>
      <c r="E29" s="7" t="s">
        <v>10</v>
      </c>
      <c r="F29" s="8"/>
      <c r="G29" s="9" t="s">
        <v>11</v>
      </c>
    </row>
    <row r="30" spans="1:7">
      <c r="A30" s="87">
        <v>3</v>
      </c>
      <c r="B30" s="125" t="s">
        <v>12</v>
      </c>
      <c r="C30" s="126" t="s">
        <v>276</v>
      </c>
      <c r="D30" s="130">
        <v>22495</v>
      </c>
      <c r="E30" s="90">
        <f>(D30*0.76)-1000</f>
        <v>16096.2</v>
      </c>
      <c r="F30" s="87" t="s">
        <v>14</v>
      </c>
      <c r="G30" s="138">
        <f>E30*A30</f>
        <v>48288.6</v>
      </c>
    </row>
    <row r="31" spans="1:7">
      <c r="A31" s="92"/>
      <c r="B31" s="127"/>
      <c r="C31" s="128" t="s">
        <v>277</v>
      </c>
      <c r="D31" s="131"/>
      <c r="E31" s="95"/>
      <c r="F31" s="92"/>
      <c r="G31" s="139"/>
    </row>
    <row r="32" spans="1:7">
      <c r="A32" s="92"/>
      <c r="B32" s="127"/>
      <c r="C32" s="128" t="s">
        <v>278</v>
      </c>
      <c r="D32" s="131"/>
      <c r="E32" s="95"/>
      <c r="F32" s="92"/>
      <c r="G32" s="139"/>
    </row>
    <row r="33" ht="15" spans="1:7">
      <c r="A33" s="97"/>
      <c r="B33" s="129"/>
      <c r="C33" s="118" t="s">
        <v>279</v>
      </c>
      <c r="D33" s="132"/>
      <c r="E33" s="100"/>
      <c r="F33" s="97"/>
      <c r="G33" s="140"/>
    </row>
    <row r="34" s="2" customFormat="1" ht="15" spans="1:8">
      <c r="A34" s="43" t="s">
        <v>17</v>
      </c>
      <c r="B34" s="53"/>
      <c r="C34" s="53"/>
      <c r="D34" s="44"/>
      <c r="E34" s="45"/>
      <c r="F34" s="54" t="s">
        <v>14</v>
      </c>
      <c r="G34" s="47">
        <v>600</v>
      </c>
      <c r="H34" s="3"/>
    </row>
    <row r="35" ht="17.25" spans="1:7">
      <c r="A35" s="25" t="s">
        <v>18</v>
      </c>
      <c r="B35" s="73"/>
      <c r="C35" s="73"/>
      <c r="D35" s="26"/>
      <c r="E35" s="27"/>
      <c r="F35" s="28" t="s">
        <v>14</v>
      </c>
      <c r="G35" s="29">
        <f>SUM(G30:G34)</f>
        <v>48888.6</v>
      </c>
    </row>
    <row r="36" ht="16.5" spans="1:8">
      <c r="A36" s="34"/>
      <c r="B36" s="34"/>
      <c r="C36" s="34"/>
      <c r="D36" s="34"/>
      <c r="E36" s="34"/>
      <c r="F36" s="35"/>
      <c r="G36" s="36"/>
      <c r="H36" s="2"/>
    </row>
    <row r="37" spans="1:8">
      <c r="A37" s="3" t="s">
        <v>19</v>
      </c>
      <c r="H37" s="2"/>
    </row>
    <row r="38" spans="2:8">
      <c r="B38" s="3" t="s">
        <v>20</v>
      </c>
      <c r="H38" s="2"/>
    </row>
    <row r="39" spans="8:8">
      <c r="H39" s="2"/>
    </row>
    <row r="40" spans="1:8">
      <c r="A40" s="3" t="s">
        <v>21</v>
      </c>
      <c r="H40" s="2"/>
    </row>
    <row r="41" spans="2:8">
      <c r="B41" s="3" t="s">
        <v>74</v>
      </c>
      <c r="H41" s="2"/>
    </row>
    <row r="42" spans="8:8">
      <c r="H42" s="2"/>
    </row>
    <row r="43" spans="1:1">
      <c r="A43" s="3" t="s">
        <v>25</v>
      </c>
    </row>
    <row r="44" customFormat="1" ht="15" spans="1:8">
      <c r="A44" s="2"/>
      <c r="B44" s="3" t="s">
        <v>338</v>
      </c>
      <c r="H44" s="3"/>
    </row>
    <row r="45" customFormat="1" ht="15" spans="1:8">
      <c r="A45" s="2"/>
      <c r="B45" s="3" t="s">
        <v>339</v>
      </c>
      <c r="H45" s="3"/>
    </row>
    <row r="47" spans="1:1">
      <c r="A47" s="3" t="s">
        <v>27</v>
      </c>
    </row>
    <row r="48" spans="2:2">
      <c r="B48" s="3" t="s">
        <v>28</v>
      </c>
    </row>
    <row r="50" spans="2:2">
      <c r="B50" s="3" t="s">
        <v>29</v>
      </c>
    </row>
    <row r="52" spans="2:2">
      <c r="B52" s="3" t="s">
        <v>30</v>
      </c>
    </row>
    <row r="57" spans="1:1">
      <c r="A57" s="3" t="s">
        <v>31</v>
      </c>
    </row>
    <row r="60" spans="1:1">
      <c r="A60" s="3" t="s">
        <v>32</v>
      </c>
    </row>
    <row r="61" spans="1:1">
      <c r="A61" s="3" t="s">
        <v>33</v>
      </c>
    </row>
    <row r="64" spans="1:4">
      <c r="A64" s="3" t="s">
        <v>63</v>
      </c>
      <c r="D64" s="3" t="s">
        <v>35</v>
      </c>
    </row>
    <row r="67" spans="1:4">
      <c r="A67" s="3" t="s">
        <v>36</v>
      </c>
      <c r="D67" s="3" t="s">
        <v>37</v>
      </c>
    </row>
    <row r="68" spans="1:4">
      <c r="A68" s="3" t="s">
        <v>38</v>
      </c>
      <c r="D68" s="3" t="s">
        <v>39</v>
      </c>
    </row>
    <row r="73" spans="1:5">
      <c r="A73" s="3" t="s">
        <v>340</v>
      </c>
      <c r="D73" s="3" t="s">
        <v>41</v>
      </c>
      <c r="E73" s="3" t="s">
        <v>42</v>
      </c>
    </row>
    <row r="74" spans="1:5">
      <c r="A74" s="3" t="s">
        <v>79</v>
      </c>
      <c r="E74" s="3" t="s">
        <v>44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workbookViewId="0">
      <selection activeCell="K19" sqref="K19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45883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341</v>
      </c>
      <c r="B7" s="4"/>
    </row>
    <row r="8" spans="1:1">
      <c r="A8" s="3" t="s">
        <v>342</v>
      </c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115</v>
      </c>
    </row>
    <row r="18" ht="15" spans="3:3">
      <c r="C18" s="64" t="s">
        <v>343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76" t="s">
        <v>344</v>
      </c>
      <c r="D20" s="12">
        <v>26195</v>
      </c>
      <c r="E20" s="13">
        <f>(D20*0.76)-1300</f>
        <v>18608.2</v>
      </c>
      <c r="F20" s="10" t="s">
        <v>14</v>
      </c>
      <c r="G20" s="14">
        <f>E20*A20</f>
        <v>18608.2</v>
      </c>
    </row>
    <row r="21" spans="1:7">
      <c r="A21" s="15"/>
      <c r="B21" s="15"/>
      <c r="C21" s="80" t="s">
        <v>157</v>
      </c>
      <c r="D21" s="17"/>
      <c r="E21" s="18"/>
      <c r="F21" s="15"/>
      <c r="G21" s="19"/>
    </row>
    <row r="22" spans="1:7">
      <c r="A22" s="15"/>
      <c r="B22" s="15"/>
      <c r="C22" s="80" t="s">
        <v>345</v>
      </c>
      <c r="D22" s="17"/>
      <c r="E22" s="18"/>
      <c r="F22" s="15"/>
      <c r="G22" s="19"/>
    </row>
    <row r="23" ht="15" spans="1:7">
      <c r="A23" s="20"/>
      <c r="B23" s="20"/>
      <c r="C23" s="84" t="s">
        <v>257</v>
      </c>
      <c r="D23" s="22"/>
      <c r="E23" s="23"/>
      <c r="F23" s="20"/>
      <c r="G23" s="24"/>
    </row>
    <row r="24" spans="1:7">
      <c r="A24" s="10">
        <v>1</v>
      </c>
      <c r="B24" s="75" t="s">
        <v>12</v>
      </c>
      <c r="C24" s="76" t="s">
        <v>255</v>
      </c>
      <c r="D24" s="77">
        <v>28995</v>
      </c>
      <c r="E24" s="13">
        <f>(D24*0.76)-1300</f>
        <v>20736.2</v>
      </c>
      <c r="F24" s="10" t="s">
        <v>14</v>
      </c>
      <c r="G24" s="78">
        <f>E24*A24</f>
        <v>20736.2</v>
      </c>
    </row>
    <row r="25" spans="1:7">
      <c r="A25" s="15"/>
      <c r="B25" s="79"/>
      <c r="C25" s="80" t="s">
        <v>157</v>
      </c>
      <c r="D25" s="81"/>
      <c r="E25" s="18"/>
      <c r="F25" s="15"/>
      <c r="G25" s="82"/>
    </row>
    <row r="26" spans="1:7">
      <c r="A26" s="15"/>
      <c r="B26" s="79"/>
      <c r="C26" s="80" t="s">
        <v>256</v>
      </c>
      <c r="D26" s="81"/>
      <c r="E26" s="18"/>
      <c r="F26" s="15"/>
      <c r="G26" s="82"/>
    </row>
    <row r="27" ht="15" spans="1:7">
      <c r="A27" s="20"/>
      <c r="B27" s="83"/>
      <c r="C27" s="84" t="s">
        <v>257</v>
      </c>
      <c r="D27" s="85"/>
      <c r="E27" s="23"/>
      <c r="F27" s="20"/>
      <c r="G27" s="86"/>
    </row>
    <row r="28" spans="1:7">
      <c r="A28" s="10">
        <v>1</v>
      </c>
      <c r="B28" s="75" t="s">
        <v>12</v>
      </c>
      <c r="C28" s="76" t="s">
        <v>156</v>
      </c>
      <c r="D28" s="77">
        <v>32995</v>
      </c>
      <c r="E28" s="13">
        <f>(D28*0.76)-1300</f>
        <v>23776.2</v>
      </c>
      <c r="F28" s="10" t="s">
        <v>14</v>
      </c>
      <c r="G28" s="78">
        <f>E28*A28</f>
        <v>23776.2</v>
      </c>
    </row>
    <row r="29" spans="1:7">
      <c r="A29" s="15"/>
      <c r="B29" s="79"/>
      <c r="C29" s="80" t="s">
        <v>157</v>
      </c>
      <c r="D29" s="81"/>
      <c r="E29" s="18"/>
      <c r="F29" s="15"/>
      <c r="G29" s="82"/>
    </row>
    <row r="30" spans="1:7">
      <c r="A30" s="15"/>
      <c r="B30" s="79"/>
      <c r="C30" s="80" t="s">
        <v>158</v>
      </c>
      <c r="D30" s="81"/>
      <c r="E30" s="18"/>
      <c r="F30" s="15"/>
      <c r="G30" s="82"/>
    </row>
    <row r="31" ht="15" spans="1:7">
      <c r="A31" s="20"/>
      <c r="B31" s="83"/>
      <c r="C31" s="84" t="s">
        <v>160</v>
      </c>
      <c r="D31" s="85"/>
      <c r="E31" s="23"/>
      <c r="F31" s="20"/>
      <c r="G31" s="86"/>
    </row>
    <row r="32" spans="1:7">
      <c r="A32" s="10">
        <v>1</v>
      </c>
      <c r="B32" s="10" t="s">
        <v>12</v>
      </c>
      <c r="C32" s="76" t="s">
        <v>161</v>
      </c>
      <c r="D32" s="12">
        <v>43595</v>
      </c>
      <c r="E32" s="13">
        <f>(D32*0.76)-1800</f>
        <v>31332.2</v>
      </c>
      <c r="F32" s="10" t="s">
        <v>14</v>
      </c>
      <c r="G32" s="14">
        <f>E32*A32</f>
        <v>31332.2</v>
      </c>
    </row>
    <row r="33" spans="1:7">
      <c r="A33" s="15"/>
      <c r="B33" s="15"/>
      <c r="C33" s="80" t="s">
        <v>157</v>
      </c>
      <c r="D33" s="17"/>
      <c r="E33" s="18"/>
      <c r="F33" s="15"/>
      <c r="G33" s="19"/>
    </row>
    <row r="34" spans="1:7">
      <c r="A34" s="15"/>
      <c r="B34" s="15"/>
      <c r="C34" s="80" t="s">
        <v>162</v>
      </c>
      <c r="D34" s="17"/>
      <c r="E34" s="18"/>
      <c r="F34" s="15"/>
      <c r="G34" s="19"/>
    </row>
    <row r="35" ht="15" spans="1:7">
      <c r="A35" s="20"/>
      <c r="B35" s="20"/>
      <c r="C35" s="84" t="s">
        <v>164</v>
      </c>
      <c r="D35" s="22"/>
      <c r="E35" s="23"/>
      <c r="F35" s="20"/>
      <c r="G35" s="24"/>
    </row>
    <row r="36" s="2" customFormat="1" ht="15" spans="1:8">
      <c r="A36" s="43" t="s">
        <v>17</v>
      </c>
      <c r="B36" s="53"/>
      <c r="C36" s="53"/>
      <c r="D36" s="44"/>
      <c r="E36" s="45"/>
      <c r="F36" s="54" t="s">
        <v>14</v>
      </c>
      <c r="G36" s="47">
        <v>600</v>
      </c>
      <c r="H36" s="3"/>
    </row>
    <row r="37" ht="17.25" spans="1:7">
      <c r="A37" s="25" t="s">
        <v>18</v>
      </c>
      <c r="B37" s="73"/>
      <c r="C37" s="73"/>
      <c r="D37" s="26"/>
      <c r="E37" s="27"/>
      <c r="F37" s="71" t="s">
        <v>14</v>
      </c>
      <c r="G37" s="29">
        <f>SUM(G20:G36)</f>
        <v>95052.8</v>
      </c>
    </row>
    <row r="38" s="2" customFormat="1" ht="16.5" spans="1:7">
      <c r="A38" s="34"/>
      <c r="B38" s="34"/>
      <c r="C38" s="34"/>
      <c r="D38" s="34"/>
      <c r="E38" s="34"/>
      <c r="F38" s="72"/>
      <c r="G38" s="36"/>
    </row>
    <row r="39" spans="1:1">
      <c r="A39" s="3" t="s">
        <v>19</v>
      </c>
    </row>
    <row r="40" spans="2:2">
      <c r="B40" s="3" t="s">
        <v>20</v>
      </c>
    </row>
    <row r="42" spans="1:1">
      <c r="A42" s="3" t="s">
        <v>21</v>
      </c>
    </row>
    <row r="43" spans="2:2">
      <c r="B43" s="3" t="s">
        <v>74</v>
      </c>
    </row>
    <row r="45" spans="1:1">
      <c r="A45" s="3" t="s">
        <v>25</v>
      </c>
    </row>
    <row r="46" spans="2:2">
      <c r="B46" s="3" t="s">
        <v>75</v>
      </c>
    </row>
    <row r="48" spans="1:1">
      <c r="A48" s="3" t="s">
        <v>27</v>
      </c>
    </row>
    <row r="49" spans="2:2">
      <c r="B49" s="3" t="s">
        <v>28</v>
      </c>
    </row>
    <row r="51" spans="2:2">
      <c r="B51" s="3" t="s">
        <v>29</v>
      </c>
    </row>
    <row r="53" spans="2:2">
      <c r="B53" s="3" t="s">
        <v>30</v>
      </c>
    </row>
    <row r="54" spans="2:2">
      <c r="B54" s="141"/>
    </row>
    <row r="59" spans="1:1">
      <c r="A59" s="3" t="s">
        <v>31</v>
      </c>
    </row>
    <row r="62" spans="1:1">
      <c r="A62" s="3" t="s">
        <v>32</v>
      </c>
    </row>
    <row r="63" spans="1:1">
      <c r="A63" s="3" t="s">
        <v>33</v>
      </c>
    </row>
    <row r="66" spans="1:4">
      <c r="A66" s="3" t="s">
        <v>63</v>
      </c>
      <c r="D66" s="3" t="s">
        <v>35</v>
      </c>
    </row>
    <row r="69" spans="1:4">
      <c r="A69" s="3" t="s">
        <v>36</v>
      </c>
      <c r="D69" s="3" t="s">
        <v>37</v>
      </c>
    </row>
    <row r="70" spans="1:4">
      <c r="A70" s="3" t="s">
        <v>38</v>
      </c>
      <c r="D70" s="3" t="s">
        <v>39</v>
      </c>
    </row>
    <row r="75" spans="1:5">
      <c r="A75" s="3" t="s">
        <v>346</v>
      </c>
      <c r="D75" s="3" t="s">
        <v>41</v>
      </c>
      <c r="E75" s="3" t="s">
        <v>42</v>
      </c>
    </row>
    <row r="76" spans="1:5">
      <c r="A76" s="3" t="s">
        <v>347</v>
      </c>
      <c r="E76" s="3" t="s">
        <v>44</v>
      </c>
    </row>
  </sheetData>
  <mergeCells count="27">
    <mergeCell ref="A4:B4"/>
    <mergeCell ref="A36:E36"/>
    <mergeCell ref="A37:E37"/>
    <mergeCell ref="A20:A23"/>
    <mergeCell ref="A24:A27"/>
    <mergeCell ref="A28:A31"/>
    <mergeCell ref="A32:A35"/>
    <mergeCell ref="B20:B23"/>
    <mergeCell ref="B24:B27"/>
    <mergeCell ref="B28:B31"/>
    <mergeCell ref="B32:B35"/>
    <mergeCell ref="D20:D23"/>
    <mergeCell ref="D24:D27"/>
    <mergeCell ref="D28:D31"/>
    <mergeCell ref="D32:D35"/>
    <mergeCell ref="E20:E23"/>
    <mergeCell ref="E24:E27"/>
    <mergeCell ref="E28:E31"/>
    <mergeCell ref="E32:E35"/>
    <mergeCell ref="F20:F23"/>
    <mergeCell ref="F24:F27"/>
    <mergeCell ref="F28:F31"/>
    <mergeCell ref="F32:F35"/>
    <mergeCell ref="G20:G23"/>
    <mergeCell ref="G24:G27"/>
    <mergeCell ref="G28:G31"/>
    <mergeCell ref="G32:G35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topLeftCell="A53" workbookViewId="0">
      <selection activeCell="A54" sqref="$A54:$XFD54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45883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341</v>
      </c>
      <c r="B7" s="4"/>
    </row>
    <row r="8" spans="1:1">
      <c r="A8" s="3" t="s">
        <v>342</v>
      </c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115</v>
      </c>
    </row>
    <row r="18" ht="15" spans="3:3">
      <c r="C18" s="64" t="s">
        <v>348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76" t="s">
        <v>349</v>
      </c>
      <c r="D20" s="77">
        <v>22495</v>
      </c>
      <c r="E20" s="13">
        <f>(D20*0.76)-600</f>
        <v>16496.2</v>
      </c>
      <c r="F20" s="10" t="s">
        <v>14</v>
      </c>
      <c r="G20" s="78">
        <f>E20*A20</f>
        <v>16496.2</v>
      </c>
    </row>
    <row r="21" spans="1:7">
      <c r="A21" s="15"/>
      <c r="B21" s="15"/>
      <c r="C21" s="80" t="s">
        <v>71</v>
      </c>
      <c r="D21" s="81"/>
      <c r="E21" s="18"/>
      <c r="F21" s="15"/>
      <c r="G21" s="82"/>
    </row>
    <row r="22" spans="1:7">
      <c r="A22" s="15"/>
      <c r="B22" s="15"/>
      <c r="C22" s="80" t="s">
        <v>350</v>
      </c>
      <c r="D22" s="81"/>
      <c r="E22" s="18"/>
      <c r="F22" s="15"/>
      <c r="G22" s="82"/>
    </row>
    <row r="23" ht="15" spans="1:7">
      <c r="A23" s="20"/>
      <c r="B23" s="20"/>
      <c r="C23" s="84" t="s">
        <v>73</v>
      </c>
      <c r="D23" s="85"/>
      <c r="E23" s="23"/>
      <c r="F23" s="20"/>
      <c r="G23" s="86"/>
    </row>
    <row r="24" spans="1:7">
      <c r="A24" s="10">
        <v>1</v>
      </c>
      <c r="B24" s="10" t="s">
        <v>12</v>
      </c>
      <c r="C24" s="76" t="s">
        <v>253</v>
      </c>
      <c r="D24" s="77">
        <v>24995</v>
      </c>
      <c r="E24" s="13">
        <f>(D24*0.76)-800</f>
        <v>18196.2</v>
      </c>
      <c r="F24" s="10" t="s">
        <v>14</v>
      </c>
      <c r="G24" s="78">
        <f>E24*A24</f>
        <v>18196.2</v>
      </c>
    </row>
    <row r="25" spans="1:7">
      <c r="A25" s="15"/>
      <c r="B25" s="15"/>
      <c r="C25" s="80" t="s">
        <v>71</v>
      </c>
      <c r="D25" s="81"/>
      <c r="E25" s="18"/>
      <c r="F25" s="15"/>
      <c r="G25" s="82"/>
    </row>
    <row r="26" spans="1:7">
      <c r="A26" s="15"/>
      <c r="B26" s="15"/>
      <c r="C26" s="80" t="s">
        <v>254</v>
      </c>
      <c r="D26" s="81"/>
      <c r="E26" s="18"/>
      <c r="F26" s="15"/>
      <c r="G26" s="82"/>
    </row>
    <row r="27" ht="15" spans="1:7">
      <c r="A27" s="20"/>
      <c r="B27" s="20"/>
      <c r="C27" s="84" t="s">
        <v>73</v>
      </c>
      <c r="D27" s="85"/>
      <c r="E27" s="23"/>
      <c r="F27" s="20"/>
      <c r="G27" s="86"/>
    </row>
    <row r="28" spans="1:7">
      <c r="A28" s="10">
        <v>1</v>
      </c>
      <c r="B28" s="10" t="s">
        <v>12</v>
      </c>
      <c r="C28" s="76" t="s">
        <v>70</v>
      </c>
      <c r="D28" s="77">
        <v>27995</v>
      </c>
      <c r="E28" s="13">
        <f>(D28*0.76)-1000</f>
        <v>20276.2</v>
      </c>
      <c r="F28" s="10" t="s">
        <v>14</v>
      </c>
      <c r="G28" s="78">
        <f>E28*A28</f>
        <v>20276.2</v>
      </c>
    </row>
    <row r="29" spans="1:7">
      <c r="A29" s="15"/>
      <c r="B29" s="15"/>
      <c r="C29" s="80" t="s">
        <v>71</v>
      </c>
      <c r="D29" s="81"/>
      <c r="E29" s="18"/>
      <c r="F29" s="15"/>
      <c r="G29" s="82"/>
    </row>
    <row r="30" spans="1:7">
      <c r="A30" s="15"/>
      <c r="B30" s="15"/>
      <c r="C30" s="80" t="s">
        <v>72</v>
      </c>
      <c r="D30" s="81"/>
      <c r="E30" s="18"/>
      <c r="F30" s="15"/>
      <c r="G30" s="82"/>
    </row>
    <row r="31" ht="15" spans="1:7">
      <c r="A31" s="20"/>
      <c r="B31" s="20"/>
      <c r="C31" s="84" t="s">
        <v>73</v>
      </c>
      <c r="D31" s="85"/>
      <c r="E31" s="23"/>
      <c r="F31" s="20"/>
      <c r="G31" s="86"/>
    </row>
    <row r="32" spans="1:7">
      <c r="A32" s="10">
        <v>1</v>
      </c>
      <c r="B32" s="10" t="s">
        <v>12</v>
      </c>
      <c r="C32" s="76" t="s">
        <v>292</v>
      </c>
      <c r="D32" s="77">
        <v>36995</v>
      </c>
      <c r="E32" s="13">
        <f>(D32*0.76)-1200</f>
        <v>26916.2</v>
      </c>
      <c r="F32" s="10" t="s">
        <v>14</v>
      </c>
      <c r="G32" s="78">
        <f>E32*A32</f>
        <v>26916.2</v>
      </c>
    </row>
    <row r="33" spans="1:7">
      <c r="A33" s="15"/>
      <c r="B33" s="15"/>
      <c r="C33" s="80" t="s">
        <v>71</v>
      </c>
      <c r="D33" s="81"/>
      <c r="E33" s="18"/>
      <c r="F33" s="15"/>
      <c r="G33" s="82"/>
    </row>
    <row r="34" spans="1:7">
      <c r="A34" s="15"/>
      <c r="B34" s="15"/>
      <c r="C34" s="80" t="s">
        <v>293</v>
      </c>
      <c r="D34" s="81"/>
      <c r="E34" s="18"/>
      <c r="F34" s="15"/>
      <c r="G34" s="82"/>
    </row>
    <row r="35" ht="15" spans="1:7">
      <c r="A35" s="20"/>
      <c r="B35" s="20"/>
      <c r="C35" s="84" t="s">
        <v>294</v>
      </c>
      <c r="D35" s="85"/>
      <c r="E35" s="23"/>
      <c r="F35" s="20"/>
      <c r="G35" s="86"/>
    </row>
    <row r="36" s="2" customFormat="1" ht="15" spans="1:8">
      <c r="A36" s="43" t="s">
        <v>17</v>
      </c>
      <c r="B36" s="53"/>
      <c r="C36" s="53"/>
      <c r="D36" s="44"/>
      <c r="E36" s="45"/>
      <c r="F36" s="54" t="s">
        <v>14</v>
      </c>
      <c r="G36" s="47">
        <v>600</v>
      </c>
      <c r="H36" s="3"/>
    </row>
    <row r="37" ht="17.25" spans="1:7">
      <c r="A37" s="25" t="s">
        <v>18</v>
      </c>
      <c r="B37" s="73"/>
      <c r="C37" s="73"/>
      <c r="D37" s="26"/>
      <c r="E37" s="27"/>
      <c r="F37" s="71" t="s">
        <v>14</v>
      </c>
      <c r="G37" s="29">
        <f>SUM(G20:G36)</f>
        <v>82484.8</v>
      </c>
    </row>
    <row r="38" s="2" customFormat="1" ht="16.5" spans="1:7">
      <c r="A38" s="34"/>
      <c r="B38" s="34"/>
      <c r="C38" s="34"/>
      <c r="D38" s="34"/>
      <c r="E38" s="34"/>
      <c r="F38" s="72"/>
      <c r="G38" s="36"/>
    </row>
    <row r="39" spans="1:1">
      <c r="A39" s="3" t="s">
        <v>19</v>
      </c>
    </row>
    <row r="40" spans="2:2">
      <c r="B40" s="3" t="s">
        <v>20</v>
      </c>
    </row>
    <row r="42" spans="1:1">
      <c r="A42" s="3" t="s">
        <v>21</v>
      </c>
    </row>
    <row r="43" spans="2:2">
      <c r="B43" s="3" t="s">
        <v>74</v>
      </c>
    </row>
    <row r="45" spans="1:1">
      <c r="A45" s="3" t="s">
        <v>25</v>
      </c>
    </row>
    <row r="46" spans="2:2">
      <c r="B46" s="3" t="s">
        <v>75</v>
      </c>
    </row>
    <row r="48" spans="1:1">
      <c r="A48" s="3" t="s">
        <v>27</v>
      </c>
    </row>
    <row r="49" spans="2:2">
      <c r="B49" s="3" t="s">
        <v>28</v>
      </c>
    </row>
    <row r="51" spans="2:2">
      <c r="B51" s="3" t="s">
        <v>29</v>
      </c>
    </row>
    <row r="53" spans="2:2">
      <c r="B53" s="3" t="s">
        <v>30</v>
      </c>
    </row>
    <row r="54" spans="2:2">
      <c r="B54" s="141"/>
    </row>
    <row r="60" spans="1:1">
      <c r="A60" s="3" t="s">
        <v>31</v>
      </c>
    </row>
    <row r="63" spans="1:1">
      <c r="A63" s="3" t="s">
        <v>32</v>
      </c>
    </row>
    <row r="64" spans="1:1">
      <c r="A64" s="3" t="s">
        <v>33</v>
      </c>
    </row>
    <row r="67" spans="1:4">
      <c r="A67" s="3" t="s">
        <v>63</v>
      </c>
      <c r="D67" s="3" t="s">
        <v>35</v>
      </c>
    </row>
    <row r="70" spans="1:4">
      <c r="A70" s="3" t="s">
        <v>36</v>
      </c>
      <c r="D70" s="3" t="s">
        <v>37</v>
      </c>
    </row>
    <row r="71" spans="1:4">
      <c r="A71" s="3" t="s">
        <v>38</v>
      </c>
      <c r="D71" s="3" t="s">
        <v>39</v>
      </c>
    </row>
    <row r="75" spans="1:5">
      <c r="A75" s="3" t="s">
        <v>351</v>
      </c>
      <c r="D75" s="3" t="s">
        <v>41</v>
      </c>
      <c r="E75" s="3" t="s">
        <v>42</v>
      </c>
    </row>
    <row r="76" spans="1:5">
      <c r="A76" s="3" t="s">
        <v>352</v>
      </c>
      <c r="E76" s="3" t="s">
        <v>44</v>
      </c>
    </row>
  </sheetData>
  <mergeCells count="27">
    <mergeCell ref="A4:B4"/>
    <mergeCell ref="A36:E36"/>
    <mergeCell ref="A37:E37"/>
    <mergeCell ref="A20:A23"/>
    <mergeCell ref="A24:A27"/>
    <mergeCell ref="A28:A31"/>
    <mergeCell ref="A32:A35"/>
    <mergeCell ref="B20:B23"/>
    <mergeCell ref="B24:B27"/>
    <mergeCell ref="B28:B31"/>
    <mergeCell ref="B32:B35"/>
    <mergeCell ref="D20:D23"/>
    <mergeCell ref="D24:D27"/>
    <mergeCell ref="D28:D31"/>
    <mergeCell ref="D32:D35"/>
    <mergeCell ref="E20:E23"/>
    <mergeCell ref="E24:E27"/>
    <mergeCell ref="E28:E31"/>
    <mergeCell ref="E32:E35"/>
    <mergeCell ref="F20:F23"/>
    <mergeCell ref="F24:F27"/>
    <mergeCell ref="F28:F31"/>
    <mergeCell ref="F32:F35"/>
    <mergeCell ref="G20:G23"/>
    <mergeCell ref="G24:G27"/>
    <mergeCell ref="G28:G31"/>
    <mergeCell ref="G32:G35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10" workbookViewId="0">
      <selection activeCell="I28" sqref="I28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6.5714285714286" style="3" customWidth="1"/>
    <col min="4" max="4" width="12.5714285714286" style="3" customWidth="1"/>
    <col min="5" max="5" width="14.8571428571429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45870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80</v>
      </c>
      <c r="B7" s="4"/>
    </row>
    <row r="8" spans="1:2">
      <c r="A8" s="4" t="s">
        <v>81</v>
      </c>
      <c r="B8" s="4"/>
    </row>
    <row r="9" spans="1:2">
      <c r="A9" s="4"/>
      <c r="B9" s="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3:3">
      <c r="C18" s="64" t="s">
        <v>82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60</v>
      </c>
      <c r="D20" s="12">
        <v>49995</v>
      </c>
      <c r="E20" s="13">
        <f>(D20*0.76)-4000</f>
        <v>33996.2</v>
      </c>
      <c r="F20" s="10" t="s">
        <v>14</v>
      </c>
      <c r="G20" s="14">
        <f>E20*A20</f>
        <v>33996.2</v>
      </c>
    </row>
    <row r="21" spans="1:7">
      <c r="A21" s="15"/>
      <c r="B21" s="15"/>
      <c r="C21" s="16" t="s">
        <v>61</v>
      </c>
      <c r="D21" s="17"/>
      <c r="E21" s="18"/>
      <c r="F21" s="15"/>
      <c r="G21" s="19"/>
    </row>
    <row r="22" ht="15" spans="1:7">
      <c r="A22" s="20"/>
      <c r="B22" s="20"/>
      <c r="C22" s="21" t="s">
        <v>62</v>
      </c>
      <c r="D22" s="22"/>
      <c r="E22" s="23"/>
      <c r="F22" s="20"/>
      <c r="G22" s="24"/>
    </row>
    <row r="23" s="2" customFormat="1" ht="15" spans="1:8">
      <c r="A23" s="43" t="s">
        <v>17</v>
      </c>
      <c r="B23" s="53"/>
      <c r="C23" s="53"/>
      <c r="D23" s="44"/>
      <c r="E23" s="45"/>
      <c r="F23" s="54" t="s">
        <v>14</v>
      </c>
      <c r="G23" s="47">
        <v>600</v>
      </c>
      <c r="H23" s="3"/>
    </row>
    <row r="24" ht="17.25" spans="1:7">
      <c r="A24" s="25" t="s">
        <v>18</v>
      </c>
      <c r="B24" s="73"/>
      <c r="C24" s="73"/>
      <c r="D24" s="26"/>
      <c r="E24" s="27"/>
      <c r="F24" s="28" t="s">
        <v>14</v>
      </c>
      <c r="G24" s="29">
        <f>SUM(G20:G23)</f>
        <v>34596.2</v>
      </c>
    </row>
    <row r="25" ht="16.5" spans="1:8">
      <c r="A25" s="34"/>
      <c r="B25" s="34"/>
      <c r="C25" s="34"/>
      <c r="D25" s="34"/>
      <c r="E25" s="34"/>
      <c r="F25" s="35"/>
      <c r="G25" s="36"/>
      <c r="H25" s="2"/>
    </row>
    <row r="26" ht="15" spans="3:3">
      <c r="C26" s="64" t="s">
        <v>83</v>
      </c>
    </row>
    <row r="27" ht="25.5" customHeight="1" spans="1:7">
      <c r="A27" s="6" t="s">
        <v>6</v>
      </c>
      <c r="B27" s="6" t="s">
        <v>7</v>
      </c>
      <c r="C27" s="6" t="s">
        <v>8</v>
      </c>
      <c r="D27" s="6" t="s">
        <v>9</v>
      </c>
      <c r="E27" s="7" t="s">
        <v>10</v>
      </c>
      <c r="F27" s="8"/>
      <c r="G27" s="9" t="s">
        <v>11</v>
      </c>
    </row>
    <row r="28" spans="1:7">
      <c r="A28" s="10">
        <v>1</v>
      </c>
      <c r="B28" s="10" t="s">
        <v>12</v>
      </c>
      <c r="C28" s="11" t="s">
        <v>84</v>
      </c>
      <c r="D28" s="12">
        <v>68995</v>
      </c>
      <c r="E28" s="13">
        <f>(D28*0.76)-7000</f>
        <v>45436.2</v>
      </c>
      <c r="F28" s="10" t="s">
        <v>14</v>
      </c>
      <c r="G28" s="14">
        <f>E28*A28</f>
        <v>45436.2</v>
      </c>
    </row>
    <row r="29" spans="1:7">
      <c r="A29" s="15"/>
      <c r="B29" s="15"/>
      <c r="C29" s="16" t="s">
        <v>85</v>
      </c>
      <c r="D29" s="17"/>
      <c r="E29" s="18"/>
      <c r="F29" s="15"/>
      <c r="G29" s="19"/>
    </row>
    <row r="30" ht="15" spans="1:7">
      <c r="A30" s="20"/>
      <c r="B30" s="20"/>
      <c r="C30" s="21" t="s">
        <v>86</v>
      </c>
      <c r="D30" s="22"/>
      <c r="E30" s="23"/>
      <c r="F30" s="20"/>
      <c r="G30" s="24"/>
    </row>
    <row r="31" s="2" customFormat="1" ht="15" spans="1:8">
      <c r="A31" s="43" t="s">
        <v>17</v>
      </c>
      <c r="B31" s="53"/>
      <c r="C31" s="53"/>
      <c r="D31" s="44"/>
      <c r="E31" s="45"/>
      <c r="F31" s="54" t="s">
        <v>14</v>
      </c>
      <c r="G31" s="47">
        <v>600</v>
      </c>
      <c r="H31" s="3"/>
    </row>
    <row r="32" ht="17.25" spans="1:7">
      <c r="A32" s="25" t="s">
        <v>18</v>
      </c>
      <c r="B32" s="73"/>
      <c r="C32" s="73"/>
      <c r="D32" s="26"/>
      <c r="E32" s="27"/>
      <c r="F32" s="28" t="s">
        <v>14</v>
      </c>
      <c r="G32" s="29">
        <f>SUM(G28:G31)</f>
        <v>46036.2</v>
      </c>
    </row>
    <row r="33" ht="16.5" spans="1:8">
      <c r="A33" s="34"/>
      <c r="B33" s="34"/>
      <c r="C33" s="34"/>
      <c r="D33" s="34"/>
      <c r="E33" s="34"/>
      <c r="F33" s="35"/>
      <c r="G33" s="36"/>
      <c r="H33" s="2"/>
    </row>
    <row r="34" spans="1:8">
      <c r="A34" s="3" t="s">
        <v>19</v>
      </c>
      <c r="H34" s="2"/>
    </row>
    <row r="35" spans="2:8">
      <c r="B35" s="3" t="s">
        <v>20</v>
      </c>
      <c r="H35" s="2"/>
    </row>
    <row r="36" spans="8:8">
      <c r="H36" s="2"/>
    </row>
    <row r="37" spans="1:8">
      <c r="A37" s="3" t="s">
        <v>21</v>
      </c>
      <c r="H37" s="2"/>
    </row>
    <row r="38" spans="2:8">
      <c r="B38" s="3" t="s">
        <v>22</v>
      </c>
      <c r="H38" s="2"/>
    </row>
    <row r="39" spans="2:8">
      <c r="B39" s="3" t="s">
        <v>23</v>
      </c>
      <c r="H39" s="2"/>
    </row>
    <row r="40" spans="2:8">
      <c r="B40" s="3" t="s">
        <v>24</v>
      </c>
      <c r="H40" s="2"/>
    </row>
    <row r="41" spans="8:8">
      <c r="H41" s="2"/>
    </row>
    <row r="42" spans="1:1">
      <c r="A42" s="3" t="s">
        <v>25</v>
      </c>
    </row>
    <row r="43" customFormat="1" ht="15" spans="1:8">
      <c r="A43" s="2"/>
      <c r="B43" s="3" t="s">
        <v>26</v>
      </c>
      <c r="H43" s="3"/>
    </row>
    <row r="45" spans="1:1">
      <c r="A45" s="3" t="s">
        <v>27</v>
      </c>
    </row>
    <row r="46" spans="2:2">
      <c r="B46" s="3" t="s">
        <v>28</v>
      </c>
    </row>
    <row r="48" spans="2:2">
      <c r="B48" s="3" t="s">
        <v>29</v>
      </c>
    </row>
    <row r="50" spans="2:2">
      <c r="B50" s="3" t="s">
        <v>30</v>
      </c>
    </row>
    <row r="56" spans="1:1">
      <c r="A56" s="3" t="s">
        <v>31</v>
      </c>
    </row>
    <row r="59" spans="1:1">
      <c r="A59" s="3" t="s">
        <v>32</v>
      </c>
    </row>
    <row r="60" spans="1:1">
      <c r="A60" s="3" t="s">
        <v>33</v>
      </c>
    </row>
    <row r="63" spans="1:4">
      <c r="A63" s="3" t="s">
        <v>63</v>
      </c>
      <c r="D63" s="3" t="s">
        <v>35</v>
      </c>
    </row>
    <row r="66" spans="1:4">
      <c r="A66" s="3" t="s">
        <v>36</v>
      </c>
      <c r="D66" s="3" t="s">
        <v>37</v>
      </c>
    </row>
    <row r="67" spans="1:4">
      <c r="A67" s="3" t="s">
        <v>38</v>
      </c>
      <c r="D67" s="3" t="s">
        <v>39</v>
      </c>
    </row>
    <row r="72" spans="1:5">
      <c r="A72" s="3" t="s">
        <v>87</v>
      </c>
      <c r="D72" s="3" t="s">
        <v>41</v>
      </c>
      <c r="E72" s="3" t="s">
        <v>42</v>
      </c>
    </row>
    <row r="73" spans="1:5">
      <c r="A73" s="3" t="s">
        <v>88</v>
      </c>
      <c r="E73" s="3" t="s">
        <v>44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4"/>
  <sheetViews>
    <sheetView topLeftCell="A28" workbookViewId="0">
      <selection activeCell="A83" sqref="A83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45883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341</v>
      </c>
      <c r="B7" s="4"/>
    </row>
    <row r="8" spans="1:1">
      <c r="A8" s="3" t="s">
        <v>342</v>
      </c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353</v>
      </c>
    </row>
    <row r="18" ht="15" spans="3:3">
      <c r="C18" s="64" t="s">
        <v>354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93</v>
      </c>
      <c r="D20" s="12">
        <v>29995</v>
      </c>
      <c r="E20" s="13">
        <f>(D20*0.76)-4000</f>
        <v>18796.2</v>
      </c>
      <c r="F20" s="10" t="s">
        <v>14</v>
      </c>
      <c r="G20" s="14">
        <f>E20*A20</f>
        <v>18796.2</v>
      </c>
    </row>
    <row r="21" spans="1:7">
      <c r="A21" s="15"/>
      <c r="B21" s="15"/>
      <c r="C21" s="16" t="s">
        <v>94</v>
      </c>
      <c r="D21" s="17"/>
      <c r="E21" s="18"/>
      <c r="F21" s="15"/>
      <c r="G21" s="19"/>
    </row>
    <row r="22" ht="15" spans="1:7">
      <c r="A22" s="20"/>
      <c r="B22" s="20"/>
      <c r="C22" s="21" t="s">
        <v>95</v>
      </c>
      <c r="D22" s="22"/>
      <c r="E22" s="23"/>
      <c r="F22" s="20"/>
      <c r="G22" s="24"/>
    </row>
    <row r="23" spans="1:7">
      <c r="A23" s="10">
        <v>1</v>
      </c>
      <c r="B23" s="10" t="s">
        <v>12</v>
      </c>
      <c r="C23" s="11" t="s">
        <v>133</v>
      </c>
      <c r="D23" s="12">
        <v>32995</v>
      </c>
      <c r="E23" s="13">
        <f>(D23*0.76)-4000</f>
        <v>21076.2</v>
      </c>
      <c r="F23" s="10" t="s">
        <v>14</v>
      </c>
      <c r="G23" s="14">
        <f>E23*A23</f>
        <v>21076.2</v>
      </c>
    </row>
    <row r="24" spans="1:7">
      <c r="A24" s="15"/>
      <c r="B24" s="15"/>
      <c r="C24" s="16" t="s">
        <v>94</v>
      </c>
      <c r="D24" s="17"/>
      <c r="E24" s="18"/>
      <c r="F24" s="15"/>
      <c r="G24" s="19"/>
    </row>
    <row r="25" ht="15" spans="1:7">
      <c r="A25" s="20"/>
      <c r="B25" s="20"/>
      <c r="C25" s="21" t="s">
        <v>134</v>
      </c>
      <c r="D25" s="22"/>
      <c r="E25" s="23"/>
      <c r="F25" s="20"/>
      <c r="G25" s="24"/>
    </row>
    <row r="26" spans="1:7">
      <c r="A26" s="10">
        <v>1</v>
      </c>
      <c r="B26" s="10" t="s">
        <v>12</v>
      </c>
      <c r="C26" s="11" t="s">
        <v>126</v>
      </c>
      <c r="D26" s="12">
        <v>41995</v>
      </c>
      <c r="E26" s="13">
        <f>(D26*0.76)-4000</f>
        <v>27916.2</v>
      </c>
      <c r="F26" s="10" t="s">
        <v>14</v>
      </c>
      <c r="G26" s="14">
        <f>E26*A26</f>
        <v>27916.2</v>
      </c>
    </row>
    <row r="27" spans="1:7">
      <c r="A27" s="15"/>
      <c r="B27" s="15"/>
      <c r="C27" s="16" t="s">
        <v>94</v>
      </c>
      <c r="D27" s="17"/>
      <c r="E27" s="18"/>
      <c r="F27" s="15"/>
      <c r="G27" s="19"/>
    </row>
    <row r="28" ht="15" spans="1:7">
      <c r="A28" s="20"/>
      <c r="B28" s="20"/>
      <c r="C28" s="21" t="s">
        <v>127</v>
      </c>
      <c r="D28" s="22"/>
      <c r="E28" s="23"/>
      <c r="F28" s="20"/>
      <c r="G28" s="24"/>
    </row>
    <row r="29" s="2" customFormat="1" ht="15" spans="1:8">
      <c r="A29" s="43" t="s">
        <v>17</v>
      </c>
      <c r="B29" s="53"/>
      <c r="C29" s="53"/>
      <c r="D29" s="44"/>
      <c r="E29" s="45"/>
      <c r="F29" s="54" t="s">
        <v>14</v>
      </c>
      <c r="G29" s="47">
        <v>600</v>
      </c>
      <c r="H29" s="3"/>
    </row>
    <row r="30" ht="17.25" spans="1:7">
      <c r="A30" s="25" t="s">
        <v>18</v>
      </c>
      <c r="B30" s="73"/>
      <c r="C30" s="73"/>
      <c r="D30" s="26"/>
      <c r="E30" s="27"/>
      <c r="F30" s="71" t="s">
        <v>14</v>
      </c>
      <c r="G30" s="29">
        <f>SUM(G20:G29)</f>
        <v>68388.6</v>
      </c>
    </row>
    <row r="31" s="2" customFormat="1" ht="16.5" spans="1:7">
      <c r="A31" s="34"/>
      <c r="B31" s="34"/>
      <c r="C31" s="34"/>
      <c r="D31" s="34"/>
      <c r="E31" s="34"/>
      <c r="F31" s="72"/>
      <c r="G31" s="36"/>
    </row>
    <row r="32" s="2" customFormat="1" ht="15" spans="1:7">
      <c r="A32" s="3"/>
      <c r="B32" s="3"/>
      <c r="C32" s="64" t="s">
        <v>355</v>
      </c>
      <c r="D32" s="3"/>
      <c r="E32" s="3"/>
      <c r="F32" s="3"/>
      <c r="G32" s="3"/>
    </row>
    <row r="33" s="2" customFormat="1" ht="25.5" customHeight="1" spans="1:7">
      <c r="A33" s="6" t="s">
        <v>6</v>
      </c>
      <c r="B33" s="6" t="s">
        <v>7</v>
      </c>
      <c r="C33" s="6" t="s">
        <v>8</v>
      </c>
      <c r="D33" s="6" t="s">
        <v>9</v>
      </c>
      <c r="E33" s="7" t="s">
        <v>10</v>
      </c>
      <c r="F33" s="8"/>
      <c r="G33" s="9" t="s">
        <v>11</v>
      </c>
    </row>
    <row r="34" s="2" customFormat="1" spans="1:7">
      <c r="A34" s="10">
        <v>1</v>
      </c>
      <c r="B34" s="10" t="s">
        <v>12</v>
      </c>
      <c r="C34" s="11" t="s">
        <v>98</v>
      </c>
      <c r="D34" s="12">
        <v>42595</v>
      </c>
      <c r="E34" s="13">
        <f>(D34*0.76)-7000</f>
        <v>25372.2</v>
      </c>
      <c r="F34" s="10" t="s">
        <v>14</v>
      </c>
      <c r="G34" s="14">
        <f>E34*A34</f>
        <v>25372.2</v>
      </c>
    </row>
    <row r="35" s="2" customFormat="1" spans="1:7">
      <c r="A35" s="15"/>
      <c r="B35" s="15"/>
      <c r="C35" s="16" t="s">
        <v>85</v>
      </c>
      <c r="D35" s="17"/>
      <c r="E35" s="18"/>
      <c r="F35" s="15"/>
      <c r="G35" s="19"/>
    </row>
    <row r="36" s="2" customFormat="1" ht="15" spans="1:7">
      <c r="A36" s="20"/>
      <c r="B36" s="20"/>
      <c r="C36" s="21" t="s">
        <v>99</v>
      </c>
      <c r="D36" s="22"/>
      <c r="E36" s="23"/>
      <c r="F36" s="20"/>
      <c r="G36" s="24"/>
    </row>
    <row r="37" s="2" customFormat="1" spans="1:7">
      <c r="A37" s="87">
        <v>1</v>
      </c>
      <c r="B37" s="87" t="s">
        <v>12</v>
      </c>
      <c r="C37" s="88" t="s">
        <v>135</v>
      </c>
      <c r="D37" s="89">
        <v>46595</v>
      </c>
      <c r="E37" s="90">
        <f>(D37*0.76)-7000</f>
        <v>28412.2</v>
      </c>
      <c r="F37" s="87" t="s">
        <v>14</v>
      </c>
      <c r="G37" s="91">
        <f>E37*A37</f>
        <v>28412.2</v>
      </c>
    </row>
    <row r="38" s="2" customFormat="1" spans="1:7">
      <c r="A38" s="92"/>
      <c r="B38" s="92"/>
      <c r="C38" s="93" t="s">
        <v>85</v>
      </c>
      <c r="D38" s="94"/>
      <c r="E38" s="95"/>
      <c r="F38" s="92"/>
      <c r="G38" s="96"/>
    </row>
    <row r="39" s="2" customFormat="1" ht="15" spans="1:7">
      <c r="A39" s="97"/>
      <c r="B39" s="97"/>
      <c r="C39" s="98" t="s">
        <v>136</v>
      </c>
      <c r="D39" s="99"/>
      <c r="E39" s="100"/>
      <c r="F39" s="97"/>
      <c r="G39" s="101"/>
    </row>
    <row r="40" s="2" customFormat="1" spans="1:7">
      <c r="A40" s="10">
        <v>1</v>
      </c>
      <c r="B40" s="10" t="s">
        <v>12</v>
      </c>
      <c r="C40" s="11" t="s">
        <v>107</v>
      </c>
      <c r="D40" s="12">
        <v>59595</v>
      </c>
      <c r="E40" s="13">
        <f>(D40*0.76)-7000</f>
        <v>38292.2</v>
      </c>
      <c r="F40" s="10" t="s">
        <v>14</v>
      </c>
      <c r="G40" s="14">
        <f>E40*A40</f>
        <v>38292.2</v>
      </c>
    </row>
    <row r="41" s="2" customFormat="1" spans="1:7">
      <c r="A41" s="15"/>
      <c r="B41" s="15"/>
      <c r="C41" s="16" t="s">
        <v>85</v>
      </c>
      <c r="D41" s="17"/>
      <c r="E41" s="18"/>
      <c r="F41" s="15"/>
      <c r="G41" s="19"/>
    </row>
    <row r="42" s="2" customFormat="1" ht="15" spans="1:7">
      <c r="A42" s="20"/>
      <c r="B42" s="20"/>
      <c r="C42" s="21" t="s">
        <v>108</v>
      </c>
      <c r="D42" s="22"/>
      <c r="E42" s="23"/>
      <c r="F42" s="20"/>
      <c r="G42" s="24"/>
    </row>
    <row r="43" s="2" customFormat="1" ht="15" spans="1:8">
      <c r="A43" s="43" t="s">
        <v>17</v>
      </c>
      <c r="B43" s="53"/>
      <c r="C43" s="53"/>
      <c r="D43" s="44"/>
      <c r="E43" s="45"/>
      <c r="F43" s="54" t="s">
        <v>14</v>
      </c>
      <c r="G43" s="47">
        <v>600</v>
      </c>
      <c r="H43" s="3"/>
    </row>
    <row r="44" s="2" customFormat="1" ht="17.25" spans="1:7">
      <c r="A44" s="25" t="s">
        <v>18</v>
      </c>
      <c r="B44" s="73"/>
      <c r="C44" s="73"/>
      <c r="D44" s="26"/>
      <c r="E44" s="27"/>
      <c r="F44" s="71" t="s">
        <v>14</v>
      </c>
      <c r="G44" s="29">
        <f>SUM(G34:G43)</f>
        <v>92676.6</v>
      </c>
    </row>
    <row r="45" s="2" customFormat="1" ht="16.5" spans="1:7">
      <c r="A45" s="34"/>
      <c r="B45" s="34"/>
      <c r="C45" s="34"/>
      <c r="D45" s="34"/>
      <c r="E45" s="34"/>
      <c r="F45" s="72"/>
      <c r="G45" s="36"/>
    </row>
    <row r="46" spans="1:1">
      <c r="A46" s="3" t="s">
        <v>19</v>
      </c>
    </row>
    <row r="47" spans="2:2">
      <c r="B47" s="3" t="s">
        <v>20</v>
      </c>
    </row>
    <row r="49" spans="1:1">
      <c r="A49" s="3" t="s">
        <v>21</v>
      </c>
    </row>
    <row r="50" spans="2:2">
      <c r="B50" s="3" t="s">
        <v>22</v>
      </c>
    </row>
    <row r="51" spans="2:2">
      <c r="B51" s="3" t="s">
        <v>23</v>
      </c>
    </row>
    <row r="52" spans="2:2">
      <c r="B52" s="3" t="s">
        <v>24</v>
      </c>
    </row>
    <row r="54" spans="1:1">
      <c r="A54" s="3" t="s">
        <v>25</v>
      </c>
    </row>
    <row r="55" spans="2:2">
      <c r="B55" s="3" t="s">
        <v>26</v>
      </c>
    </row>
    <row r="57" spans="1:1">
      <c r="A57" s="3" t="s">
        <v>27</v>
      </c>
    </row>
    <row r="58" spans="2:2">
      <c r="B58" s="3" t="s">
        <v>28</v>
      </c>
    </row>
    <row r="60" spans="2:2">
      <c r="B60" s="3" t="s">
        <v>29</v>
      </c>
    </row>
    <row r="62" spans="2:2">
      <c r="B62" s="3" t="s">
        <v>30</v>
      </c>
    </row>
    <row r="68" spans="1:1">
      <c r="A68" s="3" t="s">
        <v>31</v>
      </c>
    </row>
    <row r="71" spans="1:1">
      <c r="A71" s="3" t="s">
        <v>32</v>
      </c>
    </row>
    <row r="72" spans="1:1">
      <c r="A72" s="3" t="s">
        <v>33</v>
      </c>
    </row>
    <row r="75" spans="1:4">
      <c r="A75" s="3" t="s">
        <v>63</v>
      </c>
      <c r="D75" s="3" t="s">
        <v>35</v>
      </c>
    </row>
    <row r="78" spans="1:4">
      <c r="A78" s="3" t="s">
        <v>36</v>
      </c>
      <c r="D78" s="3" t="s">
        <v>37</v>
      </c>
    </row>
    <row r="79" spans="1:4">
      <c r="A79" s="3" t="s">
        <v>38</v>
      </c>
      <c r="D79" s="3" t="s">
        <v>39</v>
      </c>
    </row>
    <row r="83" spans="1:5">
      <c r="A83" s="3" t="s">
        <v>356</v>
      </c>
      <c r="D83" s="3" t="s">
        <v>41</v>
      </c>
      <c r="E83" s="3" t="s">
        <v>42</v>
      </c>
    </row>
    <row r="84" spans="1:5">
      <c r="A84" s="3" t="s">
        <v>88</v>
      </c>
      <c r="E84" s="3" t="s">
        <v>44</v>
      </c>
    </row>
  </sheetData>
  <mergeCells count="41">
    <mergeCell ref="A4:B4"/>
    <mergeCell ref="A29:E29"/>
    <mergeCell ref="A30:E30"/>
    <mergeCell ref="A43:E43"/>
    <mergeCell ref="A44:E44"/>
    <mergeCell ref="A20:A22"/>
    <mergeCell ref="A23:A25"/>
    <mergeCell ref="A26:A28"/>
    <mergeCell ref="A34:A36"/>
    <mergeCell ref="A37:A39"/>
    <mergeCell ref="A40:A42"/>
    <mergeCell ref="B20:B22"/>
    <mergeCell ref="B23:B25"/>
    <mergeCell ref="B26:B28"/>
    <mergeCell ref="B34:B36"/>
    <mergeCell ref="B37:B39"/>
    <mergeCell ref="B40:B42"/>
    <mergeCell ref="D20:D22"/>
    <mergeCell ref="D23:D25"/>
    <mergeCell ref="D26:D28"/>
    <mergeCell ref="D34:D36"/>
    <mergeCell ref="D37:D39"/>
    <mergeCell ref="D40:D42"/>
    <mergeCell ref="E20:E22"/>
    <mergeCell ref="E23:E25"/>
    <mergeCell ref="E26:E28"/>
    <mergeCell ref="E34:E36"/>
    <mergeCell ref="E37:E39"/>
    <mergeCell ref="E40:E42"/>
    <mergeCell ref="F20:F22"/>
    <mergeCell ref="F23:F25"/>
    <mergeCell ref="F26:F28"/>
    <mergeCell ref="F34:F36"/>
    <mergeCell ref="F37:F39"/>
    <mergeCell ref="F40:F42"/>
    <mergeCell ref="G20:G22"/>
    <mergeCell ref="G23:G25"/>
    <mergeCell ref="G26:G28"/>
    <mergeCell ref="G34:G36"/>
    <mergeCell ref="G37:G39"/>
    <mergeCell ref="G40:G42"/>
  </mergeCells>
  <pageMargins left="0.393055555555556" right="0.17" top="0.84" bottom="0.590277777777778" header="0.5" footer="0.196527777777778"/>
  <pageSetup paperSize="1" scale="57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3"/>
  <sheetViews>
    <sheetView workbookViewId="0">
      <selection activeCell="B13" sqref="B13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62.1428571428571" style="3" customWidth="1"/>
    <col min="4" max="4" width="15.1428571428571" style="3" customWidth="1"/>
    <col min="5" max="5" width="6.14285714285714" style="3" customWidth="1"/>
    <col min="6" max="6" width="18.2857142857143" style="3" customWidth="1"/>
    <col min="7" max="16384" width="9.14285714285714" style="3"/>
  </cols>
  <sheetData>
    <row r="4" spans="1:2">
      <c r="A4" s="4">
        <v>45883</v>
      </c>
      <c r="B4" s="4"/>
    </row>
    <row r="5" spans="1:2">
      <c r="A5" s="4"/>
      <c r="B5" s="4"/>
    </row>
    <row r="6" spans="1:2">
      <c r="A6" s="4"/>
      <c r="B6" s="4"/>
    </row>
    <row r="7" spans="1:2">
      <c r="A7" s="103" t="s">
        <v>357</v>
      </c>
      <c r="B7" s="4"/>
    </row>
    <row r="8" spans="1:2">
      <c r="A8" s="1" t="s">
        <v>358</v>
      </c>
      <c r="B8" s="4"/>
    </row>
    <row r="9" spans="1:2">
      <c r="A9" s="1" t="s">
        <v>359</v>
      </c>
      <c r="B9" s="4"/>
    </row>
    <row r="10" spans="1:2">
      <c r="A10" s="4"/>
      <c r="B10" s="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3:3">
      <c r="C19" s="64"/>
    </row>
    <row r="20" ht="25.5" customHeight="1" spans="1:6">
      <c r="A20" s="6" t="s">
        <v>6</v>
      </c>
      <c r="B20" s="6" t="s">
        <v>7</v>
      </c>
      <c r="C20" s="6" t="s">
        <v>8</v>
      </c>
      <c r="D20" s="6" t="s">
        <v>9</v>
      </c>
      <c r="E20" s="8"/>
      <c r="F20" s="9" t="s">
        <v>11</v>
      </c>
    </row>
    <row r="21" spans="1:6">
      <c r="A21" s="10">
        <v>1</v>
      </c>
      <c r="B21" s="75" t="s">
        <v>12</v>
      </c>
      <c r="C21" s="76" t="s">
        <v>360</v>
      </c>
      <c r="D21" s="77">
        <v>11650</v>
      </c>
      <c r="E21" s="87" t="s">
        <v>14</v>
      </c>
      <c r="F21" s="138">
        <f>D21</f>
        <v>11650</v>
      </c>
    </row>
    <row r="22" spans="1:6">
      <c r="A22" s="15"/>
      <c r="B22" s="79"/>
      <c r="C22" s="80" t="s">
        <v>361</v>
      </c>
      <c r="D22" s="81"/>
      <c r="E22" s="92"/>
      <c r="F22" s="139"/>
    </row>
    <row r="23" spans="1:6">
      <c r="A23" s="15"/>
      <c r="B23" s="79"/>
      <c r="C23" s="80" t="s">
        <v>362</v>
      </c>
      <c r="D23" s="81"/>
      <c r="E23" s="92"/>
      <c r="F23" s="139"/>
    </row>
    <row r="24" ht="15" spans="1:6">
      <c r="A24" s="20"/>
      <c r="B24" s="83"/>
      <c r="C24" s="84" t="s">
        <v>363</v>
      </c>
      <c r="D24" s="85"/>
      <c r="E24" s="97"/>
      <c r="F24" s="140"/>
    </row>
    <row r="25" ht="17.25" spans="1:6">
      <c r="A25" s="25" t="s">
        <v>18</v>
      </c>
      <c r="B25" s="73"/>
      <c r="C25" s="73"/>
      <c r="D25" s="26"/>
      <c r="E25" s="28" t="s">
        <v>14</v>
      </c>
      <c r="F25" s="29">
        <f>SUM(F21:F24)</f>
        <v>11650</v>
      </c>
    </row>
    <row r="26" ht="16.5" spans="1:7">
      <c r="A26" s="34"/>
      <c r="B26" s="34"/>
      <c r="C26" s="34"/>
      <c r="D26" s="34"/>
      <c r="E26" s="35"/>
      <c r="F26" s="36"/>
      <c r="G26" s="2"/>
    </row>
    <row r="27" spans="1:7">
      <c r="A27" s="3" t="s">
        <v>19</v>
      </c>
      <c r="G27" s="2"/>
    </row>
    <row r="28" spans="2:7">
      <c r="B28" s="3" t="s">
        <v>20</v>
      </c>
      <c r="G28" s="2"/>
    </row>
    <row r="29" spans="7:7">
      <c r="G29" s="2"/>
    </row>
    <row r="30" spans="1:1">
      <c r="A30" s="3" t="s">
        <v>25</v>
      </c>
    </row>
    <row r="31" customFormat="1" ht="15" spans="1:7">
      <c r="A31" s="2"/>
      <c r="B31" s="3" t="s">
        <v>364</v>
      </c>
      <c r="G31" s="3"/>
    </row>
    <row r="33" spans="1:1">
      <c r="A33" s="3" t="s">
        <v>27</v>
      </c>
    </row>
    <row r="34" spans="2:2">
      <c r="B34" s="3" t="s">
        <v>28</v>
      </c>
    </row>
    <row r="36" spans="2:2">
      <c r="B36" s="3" t="s">
        <v>29</v>
      </c>
    </row>
    <row r="38" spans="2:2">
      <c r="B38" s="3" t="s">
        <v>30</v>
      </c>
    </row>
    <row r="45" spans="1:1">
      <c r="A45" s="3" t="s">
        <v>31</v>
      </c>
    </row>
    <row r="48" spans="1:1">
      <c r="A48" s="3" t="s">
        <v>32</v>
      </c>
    </row>
    <row r="49" spans="1:1">
      <c r="A49" s="3" t="s">
        <v>33</v>
      </c>
    </row>
    <row r="52" spans="1:4">
      <c r="A52" s="3" t="s">
        <v>63</v>
      </c>
      <c r="D52" s="3" t="s">
        <v>35</v>
      </c>
    </row>
    <row r="55" spans="1:4">
      <c r="A55" s="3" t="s">
        <v>36</v>
      </c>
      <c r="D55" s="3" t="s">
        <v>37</v>
      </c>
    </row>
    <row r="56" spans="1:4">
      <c r="A56" s="3" t="s">
        <v>38</v>
      </c>
      <c r="D56" s="3" t="s">
        <v>39</v>
      </c>
    </row>
    <row r="62" spans="1:4">
      <c r="A62" s="3" t="s">
        <v>365</v>
      </c>
      <c r="D62" s="3" t="s">
        <v>41</v>
      </c>
    </row>
    <row r="63" spans="1:1">
      <c r="A63" s="3" t="s">
        <v>366</v>
      </c>
    </row>
  </sheetData>
  <mergeCells count="7">
    <mergeCell ref="A4:B4"/>
    <mergeCell ref="A25:D25"/>
    <mergeCell ref="A21:A24"/>
    <mergeCell ref="B21:B24"/>
    <mergeCell ref="D21:D24"/>
    <mergeCell ref="E21:E24"/>
    <mergeCell ref="F21:F24"/>
  </mergeCells>
  <pageMargins left="0.393055555555556" right="0.17" top="0.84" bottom="0.590277777777778" header="0.5" footer="0.196527777777778"/>
  <pageSetup paperSize="1" scale="78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G26" sqref="G26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6.5714285714286" style="3" customWidth="1"/>
    <col min="4" max="4" width="12.2952380952381" style="3" customWidth="1"/>
    <col min="5" max="5" width="14.8571428571429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45883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335</v>
      </c>
      <c r="B7" s="4"/>
    </row>
    <row r="8" spans="1:2">
      <c r="A8" s="4" t="s">
        <v>336</v>
      </c>
      <c r="B8" s="4"/>
    </row>
    <row r="9" spans="1:2">
      <c r="A9" s="4" t="s">
        <v>337</v>
      </c>
      <c r="B9" s="4"/>
    </row>
    <row r="10" spans="1:2">
      <c r="A10" s="4"/>
      <c r="B10" s="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87">
        <v>3</v>
      </c>
      <c r="B21" s="125" t="s">
        <v>12</v>
      </c>
      <c r="C21" s="126" t="s">
        <v>276</v>
      </c>
      <c r="D21" s="130">
        <v>22495</v>
      </c>
      <c r="E21" s="90">
        <f>(D21*0.76)-1000</f>
        <v>16096.2</v>
      </c>
      <c r="F21" s="87" t="s">
        <v>14</v>
      </c>
      <c r="G21" s="138">
        <f>E21*A21</f>
        <v>48288.6</v>
      </c>
    </row>
    <row r="22" spans="1:7">
      <c r="A22" s="92"/>
      <c r="B22" s="127"/>
      <c r="C22" s="128" t="s">
        <v>277</v>
      </c>
      <c r="D22" s="131"/>
      <c r="E22" s="95"/>
      <c r="F22" s="92"/>
      <c r="G22" s="139"/>
    </row>
    <row r="23" spans="1:7">
      <c r="A23" s="92"/>
      <c r="B23" s="127"/>
      <c r="C23" s="128" t="s">
        <v>278</v>
      </c>
      <c r="D23" s="131"/>
      <c r="E23" s="95"/>
      <c r="F23" s="92"/>
      <c r="G23" s="139"/>
    </row>
    <row r="24" ht="15" spans="1:7">
      <c r="A24" s="97"/>
      <c r="B24" s="129"/>
      <c r="C24" s="118" t="s">
        <v>279</v>
      </c>
      <c r="D24" s="132"/>
      <c r="E24" s="100"/>
      <c r="F24" s="97"/>
      <c r="G24" s="140"/>
    </row>
    <row r="25" s="2" customFormat="1" ht="15" spans="1:8">
      <c r="A25" s="43" t="s">
        <v>17</v>
      </c>
      <c r="B25" s="53"/>
      <c r="C25" s="53"/>
      <c r="D25" s="44"/>
      <c r="E25" s="45"/>
      <c r="F25" s="54" t="s">
        <v>14</v>
      </c>
      <c r="G25" s="47">
        <v>600</v>
      </c>
      <c r="H25" s="3"/>
    </row>
    <row r="26" ht="17.25" spans="1:7">
      <c r="A26" s="25" t="s">
        <v>18</v>
      </c>
      <c r="B26" s="73"/>
      <c r="C26" s="73"/>
      <c r="D26" s="26"/>
      <c r="E26" s="27"/>
      <c r="F26" s="28" t="s">
        <v>14</v>
      </c>
      <c r="G26" s="29">
        <f>SUM(G21:G25)</f>
        <v>48888.6</v>
      </c>
    </row>
    <row r="27" ht="16.5" spans="1:8">
      <c r="A27" s="34"/>
      <c r="B27" s="34"/>
      <c r="C27" s="34"/>
      <c r="D27" s="34"/>
      <c r="E27" s="34"/>
      <c r="F27" s="35"/>
      <c r="G27" s="36"/>
      <c r="H27" s="2"/>
    </row>
    <row r="28" spans="1:8">
      <c r="A28" s="3" t="s">
        <v>19</v>
      </c>
      <c r="H28" s="2"/>
    </row>
    <row r="29" spans="2:8">
      <c r="B29" s="3" t="s">
        <v>20</v>
      </c>
      <c r="H29" s="2"/>
    </row>
    <row r="30" spans="8:8">
      <c r="H30" s="2"/>
    </row>
    <row r="31" spans="1:8">
      <c r="A31" s="3" t="s">
        <v>21</v>
      </c>
      <c r="H31" s="2"/>
    </row>
    <row r="32" spans="2:8">
      <c r="B32" s="3" t="s">
        <v>74</v>
      </c>
      <c r="H32" s="2"/>
    </row>
    <row r="33" spans="8:8">
      <c r="H33" s="2"/>
    </row>
    <row r="34" spans="1:1">
      <c r="A34" s="3" t="s">
        <v>25</v>
      </c>
    </row>
    <row r="35" customFormat="1" ht="15" spans="1:8">
      <c r="A35" s="2"/>
      <c r="B35" s="3" t="s">
        <v>339</v>
      </c>
      <c r="H35" s="3"/>
    </row>
    <row r="37" spans="1:1">
      <c r="A37" s="3" t="s">
        <v>27</v>
      </c>
    </row>
    <row r="38" spans="2:2">
      <c r="B38" s="3" t="s">
        <v>28</v>
      </c>
    </row>
    <row r="40" spans="2:2">
      <c r="B40" s="3" t="s">
        <v>29</v>
      </c>
    </row>
    <row r="42" spans="2:2">
      <c r="B42" s="3" t="s">
        <v>30</v>
      </c>
    </row>
    <row r="48" spans="1:1">
      <c r="A48" s="3" t="s">
        <v>31</v>
      </c>
    </row>
    <row r="51" spans="1:1">
      <c r="A51" s="3" t="s">
        <v>32</v>
      </c>
    </row>
    <row r="52" spans="1:1">
      <c r="A52" s="3" t="s">
        <v>33</v>
      </c>
    </row>
    <row r="55" spans="1:4">
      <c r="A55" s="3" t="s">
        <v>63</v>
      </c>
      <c r="D55" s="3" t="s">
        <v>35</v>
      </c>
    </row>
    <row r="58" spans="1:4">
      <c r="A58" s="3" t="s">
        <v>36</v>
      </c>
      <c r="D58" s="3" t="s">
        <v>37</v>
      </c>
    </row>
    <row r="59" spans="1:4">
      <c r="A59" s="3" t="s">
        <v>38</v>
      </c>
      <c r="D59" s="3" t="s">
        <v>39</v>
      </c>
    </row>
    <row r="64" spans="1:5">
      <c r="A64" s="3" t="s">
        <v>340</v>
      </c>
      <c r="D64" s="3" t="s">
        <v>41</v>
      </c>
      <c r="E64" s="3" t="s">
        <v>42</v>
      </c>
    </row>
    <row r="65" spans="1:5">
      <c r="A65" s="3" t="s">
        <v>79</v>
      </c>
      <c r="E65" s="3" t="s">
        <v>44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G62" sqref="G62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2" style="3" customWidth="1"/>
    <col min="4" max="4" width="12.552380952381" style="3" customWidth="1"/>
    <col min="5" max="5" width="14.8571428571429" style="3" customWidth="1"/>
    <col min="6" max="6" width="5.66666666666667" style="3" customWidth="1"/>
    <col min="7" max="7" width="17.8571428571429" style="3" customWidth="1"/>
    <col min="8" max="16384" width="9.1047619047619" style="3"/>
  </cols>
  <sheetData>
    <row r="4" spans="1:2">
      <c r="A4" s="4">
        <v>45884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45</v>
      </c>
      <c r="B7" s="4"/>
    </row>
    <row r="8" spans="1:1">
      <c r="A8" s="4" t="s">
        <v>46</v>
      </c>
    </row>
    <row r="9" spans="1:1">
      <c r="A9" s="4" t="s">
        <v>47</v>
      </c>
    </row>
    <row r="10" spans="1:1">
      <c r="A10" s="7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2:2">
      <c r="B19" s="37"/>
    </row>
    <row r="20" ht="26.25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4</v>
      </c>
      <c r="B21" s="10" t="s">
        <v>12</v>
      </c>
      <c r="C21" s="11" t="s">
        <v>13</v>
      </c>
      <c r="D21" s="12">
        <v>30795</v>
      </c>
      <c r="E21" s="13">
        <v>15400</v>
      </c>
      <c r="F21" s="10" t="s">
        <v>14</v>
      </c>
      <c r="G21" s="14">
        <f>E21*A21</f>
        <v>61600</v>
      </c>
    </row>
    <row r="22" spans="1:7">
      <c r="A22" s="15"/>
      <c r="B22" s="15"/>
      <c r="C22" s="16" t="s">
        <v>15</v>
      </c>
      <c r="D22" s="17"/>
      <c r="E22" s="18"/>
      <c r="F22" s="15"/>
      <c r="G22" s="19"/>
    </row>
    <row r="23" ht="15" spans="1:7">
      <c r="A23" s="20"/>
      <c r="B23" s="20"/>
      <c r="C23" s="21" t="s">
        <v>16</v>
      </c>
      <c r="D23" s="22"/>
      <c r="E23" s="23"/>
      <c r="F23" s="20"/>
      <c r="G23" s="24"/>
    </row>
    <row r="24" ht="15" spans="1:7">
      <c r="A24" s="43" t="s">
        <v>17</v>
      </c>
      <c r="B24" s="53"/>
      <c r="C24" s="53"/>
      <c r="D24" s="44"/>
      <c r="E24" s="45"/>
      <c r="F24" s="54" t="s">
        <v>14</v>
      </c>
      <c r="G24" s="47">
        <v>600</v>
      </c>
    </row>
    <row r="25" ht="17.25" spans="1:7">
      <c r="A25" s="25" t="s">
        <v>18</v>
      </c>
      <c r="B25" s="73"/>
      <c r="C25" s="73"/>
      <c r="D25" s="26"/>
      <c r="E25" s="27"/>
      <c r="F25" s="28" t="s">
        <v>14</v>
      </c>
      <c r="G25" s="29">
        <f>SUM(G21:G24)</f>
        <v>62200</v>
      </c>
    </row>
    <row r="26" ht="16.5" spans="1:7">
      <c r="A26" s="34"/>
      <c r="B26" s="34"/>
      <c r="C26" s="34"/>
      <c r="D26" s="34"/>
      <c r="E26" s="34"/>
      <c r="F26" s="72"/>
      <c r="G26" s="36"/>
    </row>
    <row r="27" spans="1:1">
      <c r="A27" s="3" t="s">
        <v>19</v>
      </c>
    </row>
    <row r="28" spans="2:2">
      <c r="B28" s="3" t="s">
        <v>20</v>
      </c>
    </row>
    <row r="30" spans="1:1">
      <c r="A30" s="3" t="s">
        <v>21</v>
      </c>
    </row>
    <row r="31" spans="2:2">
      <c r="B31" s="3" t="s">
        <v>22</v>
      </c>
    </row>
    <row r="32" spans="2:2">
      <c r="B32" s="3" t="s">
        <v>23</v>
      </c>
    </row>
    <row r="33" spans="2:2">
      <c r="B33" s="3" t="s">
        <v>24</v>
      </c>
    </row>
    <row r="35" spans="1:1">
      <c r="A35" s="3" t="s">
        <v>25</v>
      </c>
    </row>
    <row r="36" spans="2:2">
      <c r="B36" s="3" t="s">
        <v>299</v>
      </c>
    </row>
    <row r="38" spans="1:1">
      <c r="A38" s="3" t="s">
        <v>27</v>
      </c>
    </row>
    <row r="39" spans="2:2">
      <c r="B39" s="3" t="s">
        <v>28</v>
      </c>
    </row>
    <row r="41" spans="2:2">
      <c r="B41" s="3" t="s">
        <v>29</v>
      </c>
    </row>
    <row r="43" spans="2:2">
      <c r="B43" s="3" t="s">
        <v>30</v>
      </c>
    </row>
    <row r="50" spans="1:1">
      <c r="A50" s="3" t="s">
        <v>31</v>
      </c>
    </row>
    <row r="53" spans="1:1">
      <c r="A53" s="3" t="s">
        <v>32</v>
      </c>
    </row>
    <row r="54" spans="1:1">
      <c r="A54" s="3" t="s">
        <v>33</v>
      </c>
    </row>
    <row r="57" spans="1:4">
      <c r="A57" s="3" t="s">
        <v>34</v>
      </c>
      <c r="D57" s="3" t="s">
        <v>35</v>
      </c>
    </row>
    <row r="60" spans="1:4">
      <c r="A60" s="3" t="s">
        <v>36</v>
      </c>
      <c r="D60" s="3" t="s">
        <v>37</v>
      </c>
    </row>
    <row r="61" spans="1:4">
      <c r="A61" s="3" t="s">
        <v>38</v>
      </c>
      <c r="D61" s="3" t="s">
        <v>39</v>
      </c>
    </row>
    <row r="66" spans="1:5">
      <c r="A66" s="3" t="s">
        <v>315</v>
      </c>
      <c r="D66" s="3" t="s">
        <v>41</v>
      </c>
      <c r="E66" s="3" t="s">
        <v>42</v>
      </c>
    </row>
    <row r="67" spans="1:5">
      <c r="A67" s="3" t="s">
        <v>43</v>
      </c>
      <c r="E67" s="3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22" workbookViewId="0">
      <selection activeCell="E50" sqref="E50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45884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367</v>
      </c>
    </row>
    <row r="8" spans="1:1">
      <c r="A8" s="3" t="s">
        <v>368</v>
      </c>
    </row>
    <row r="9" spans="1:1">
      <c r="A9" s="3" t="s">
        <v>369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98</v>
      </c>
      <c r="D21" s="12">
        <v>42595</v>
      </c>
      <c r="E21" s="13">
        <f>(D21*0.76)-7000</f>
        <v>25372.2</v>
      </c>
      <c r="F21" s="10" t="s">
        <v>14</v>
      </c>
      <c r="G21" s="14">
        <f>E21*A21</f>
        <v>25372.2</v>
      </c>
    </row>
    <row r="22" spans="1:7">
      <c r="A22" s="15"/>
      <c r="B22" s="15"/>
      <c r="C22" s="16" t="s">
        <v>85</v>
      </c>
      <c r="D22" s="17"/>
      <c r="E22" s="18"/>
      <c r="F22" s="15"/>
      <c r="G22" s="19"/>
    </row>
    <row r="23" ht="15" spans="1:7">
      <c r="A23" s="20"/>
      <c r="B23" s="20"/>
      <c r="C23" s="21" t="s">
        <v>99</v>
      </c>
      <c r="D23" s="22"/>
      <c r="E23" s="23"/>
      <c r="F23" s="20"/>
      <c r="G23" s="24"/>
    </row>
    <row r="24" customFormat="1" ht="15" spans="1:7">
      <c r="A24" s="87">
        <v>3</v>
      </c>
      <c r="B24" s="87" t="s">
        <v>12</v>
      </c>
      <c r="C24" s="88" t="s">
        <v>135</v>
      </c>
      <c r="D24" s="89">
        <v>46595</v>
      </c>
      <c r="E24" s="90">
        <f>(D24*0.76)-7000</f>
        <v>28412.2</v>
      </c>
      <c r="F24" s="87" t="s">
        <v>14</v>
      </c>
      <c r="G24" s="91">
        <f>E24*A24</f>
        <v>85236.6</v>
      </c>
    </row>
    <row r="25" customFormat="1" ht="15" spans="1:7">
      <c r="A25" s="92"/>
      <c r="B25" s="92"/>
      <c r="C25" s="93" t="s">
        <v>85</v>
      </c>
      <c r="D25" s="94"/>
      <c r="E25" s="95"/>
      <c r="F25" s="92"/>
      <c r="G25" s="96"/>
    </row>
    <row r="26" customFormat="1" ht="15.75" spans="1:7">
      <c r="A26" s="97"/>
      <c r="B26" s="97"/>
      <c r="C26" s="98" t="s">
        <v>136</v>
      </c>
      <c r="D26" s="99"/>
      <c r="E26" s="100"/>
      <c r="F26" s="97"/>
      <c r="G26" s="101"/>
    </row>
    <row r="27" customFormat="1" ht="15" spans="1:7">
      <c r="A27" s="10">
        <v>1</v>
      </c>
      <c r="B27" s="10" t="s">
        <v>12</v>
      </c>
      <c r="C27" s="11" t="s">
        <v>148</v>
      </c>
      <c r="D27" s="12">
        <v>76595</v>
      </c>
      <c r="E27" s="13">
        <f>(D27*0.76)-7000</f>
        <v>51212.2</v>
      </c>
      <c r="F27" s="10" t="s">
        <v>14</v>
      </c>
      <c r="G27" s="14">
        <f>E27*A27</f>
        <v>51212.2</v>
      </c>
    </row>
    <row r="28" customFormat="1" ht="15" spans="1:7">
      <c r="A28" s="15"/>
      <c r="B28" s="15"/>
      <c r="C28" s="16" t="s">
        <v>85</v>
      </c>
      <c r="D28" s="17"/>
      <c r="E28" s="18"/>
      <c r="F28" s="15"/>
      <c r="G28" s="19"/>
    </row>
    <row r="29" customFormat="1" ht="15.75" spans="1:7">
      <c r="A29" s="20"/>
      <c r="B29" s="20"/>
      <c r="C29" s="21" t="s">
        <v>149</v>
      </c>
      <c r="D29" s="22"/>
      <c r="E29" s="23"/>
      <c r="F29" s="20"/>
      <c r="G29" s="24"/>
    </row>
    <row r="30" s="1" customFormat="1" ht="17.25" spans="1:7">
      <c r="A30" s="65" t="s">
        <v>18</v>
      </c>
      <c r="B30" s="66"/>
      <c r="C30" s="66"/>
      <c r="D30" s="67"/>
      <c r="E30" s="68"/>
      <c r="F30" s="69" t="s">
        <v>14</v>
      </c>
      <c r="G30" s="70">
        <f>SUM(G21:G29)</f>
        <v>161821</v>
      </c>
    </row>
    <row r="31" s="3" customFormat="1" ht="15" spans="1:7">
      <c r="A31" s="48" t="s">
        <v>96</v>
      </c>
      <c r="B31" s="49"/>
      <c r="C31" s="50"/>
      <c r="D31" s="51"/>
      <c r="E31" s="22"/>
      <c r="F31" s="20" t="s">
        <v>14</v>
      </c>
      <c r="G31" s="52">
        <v>85785</v>
      </c>
    </row>
    <row r="32" customFormat="1" ht="15.75" spans="1:8">
      <c r="A32" s="43" t="s">
        <v>17</v>
      </c>
      <c r="B32" s="53"/>
      <c r="C32" s="53"/>
      <c r="D32" s="44"/>
      <c r="E32" s="45"/>
      <c r="F32" s="54" t="s">
        <v>14</v>
      </c>
      <c r="G32" s="47">
        <v>600</v>
      </c>
      <c r="H32" s="2"/>
    </row>
    <row r="33" s="3" customFormat="1" ht="17.25" spans="1:7">
      <c r="A33" s="65" t="s">
        <v>97</v>
      </c>
      <c r="B33" s="66"/>
      <c r="C33" s="66"/>
      <c r="D33" s="67"/>
      <c r="E33" s="68"/>
      <c r="F33" s="71" t="s">
        <v>14</v>
      </c>
      <c r="G33" s="29">
        <f>SUM(G30:G32)</f>
        <v>248206</v>
      </c>
    </row>
    <row r="34" ht="16.5" spans="1:7">
      <c r="A34" s="34"/>
      <c r="B34" s="34"/>
      <c r="C34" s="34"/>
      <c r="D34" s="34"/>
      <c r="E34" s="34"/>
      <c r="F34" s="35"/>
      <c r="G34" s="36"/>
    </row>
    <row r="35" spans="1:1">
      <c r="A35" s="3" t="s">
        <v>19</v>
      </c>
    </row>
    <row r="36" spans="2:2">
      <c r="B36" s="3" t="s">
        <v>20</v>
      </c>
    </row>
    <row r="38" spans="1:1">
      <c r="A38" s="3" t="s">
        <v>25</v>
      </c>
    </row>
    <row r="39" customFormat="1" ht="15" spans="1:2">
      <c r="A39" s="3"/>
      <c r="B39" s="3" t="s">
        <v>26</v>
      </c>
    </row>
    <row r="40" s="2" customFormat="1" spans="2:2">
      <c r="B40" s="3"/>
    </row>
    <row r="41" spans="1:1">
      <c r="A41" s="3" t="s">
        <v>27</v>
      </c>
    </row>
    <row r="42" spans="2:2">
      <c r="B42" s="3" t="s">
        <v>28</v>
      </c>
    </row>
    <row r="43" customFormat="1" ht="15" spans="2:2">
      <c r="B43" s="37" t="s">
        <v>100</v>
      </c>
    </row>
    <row r="44" customFormat="1" ht="15" spans="2:2">
      <c r="B44" s="63" t="s">
        <v>101</v>
      </c>
    </row>
    <row r="45" s="2" customFormat="1" spans="2:2">
      <c r="B45" s="37"/>
    </row>
    <row r="46" spans="2:2">
      <c r="B46" s="3" t="s">
        <v>29</v>
      </c>
    </row>
    <row r="48" spans="2:2">
      <c r="B48" s="3" t="s">
        <v>30</v>
      </c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5" spans="1:1">
      <c r="A55" s="3" t="s">
        <v>31</v>
      </c>
    </row>
    <row r="58" spans="1:1">
      <c r="A58" s="3" t="s">
        <v>32</v>
      </c>
    </row>
    <row r="59" spans="1:1">
      <c r="A59" s="3" t="s">
        <v>33</v>
      </c>
    </row>
    <row r="62" spans="1:4">
      <c r="A62" s="3" t="s">
        <v>77</v>
      </c>
      <c r="D62" s="3" t="s">
        <v>35</v>
      </c>
    </row>
    <row r="65" spans="1:4">
      <c r="A65" s="3" t="s">
        <v>36</v>
      </c>
      <c r="D65" s="3" t="s">
        <v>37</v>
      </c>
    </row>
    <row r="66" spans="1:4">
      <c r="A66" s="3" t="s">
        <v>38</v>
      </c>
      <c r="D66" s="3" t="s">
        <v>39</v>
      </c>
    </row>
    <row r="71" spans="1:5">
      <c r="A71" s="3" t="s">
        <v>319</v>
      </c>
      <c r="D71" s="3" t="s">
        <v>41</v>
      </c>
      <c r="E71" s="3" t="s">
        <v>42</v>
      </c>
    </row>
    <row r="72" spans="1:5">
      <c r="A72" s="3" t="s">
        <v>370</v>
      </c>
      <c r="E72" s="3" t="s">
        <v>44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56" workbookViewId="0">
      <selection activeCell="A71" sqref="A71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45884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367</v>
      </c>
    </row>
    <row r="8" spans="1:1">
      <c r="A8" s="3" t="s">
        <v>368</v>
      </c>
    </row>
    <row r="9" spans="1:1">
      <c r="A9" s="3" t="s">
        <v>369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92</v>
      </c>
    </row>
    <row r="19" ht="15" spans="3:3">
      <c r="C19" s="64" t="s">
        <v>83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93</v>
      </c>
      <c r="D21" s="12">
        <v>29995</v>
      </c>
      <c r="E21" s="13">
        <f>(D21*0.76)-4000</f>
        <v>18796.2</v>
      </c>
      <c r="F21" s="10" t="s">
        <v>14</v>
      </c>
      <c r="G21" s="14">
        <f>E21*A21</f>
        <v>18796.2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95</v>
      </c>
      <c r="D23" s="22"/>
      <c r="E23" s="23"/>
      <c r="F23" s="20"/>
      <c r="G23" s="24"/>
    </row>
    <row r="24" customFormat="1" ht="15" spans="1:7">
      <c r="A24" s="10">
        <v>3</v>
      </c>
      <c r="B24" s="10" t="s">
        <v>12</v>
      </c>
      <c r="C24" s="11" t="s">
        <v>133</v>
      </c>
      <c r="D24" s="12">
        <v>32995</v>
      </c>
      <c r="E24" s="13">
        <f>(D24*0.76)-4000</f>
        <v>21076.2</v>
      </c>
      <c r="F24" s="10" t="s">
        <v>14</v>
      </c>
      <c r="G24" s="14">
        <f>E24*A24</f>
        <v>63228.6</v>
      </c>
    </row>
    <row r="25" customFormat="1" ht="15" spans="1:7">
      <c r="A25" s="15"/>
      <c r="B25" s="15"/>
      <c r="C25" s="16" t="s">
        <v>94</v>
      </c>
      <c r="D25" s="17"/>
      <c r="E25" s="18"/>
      <c r="F25" s="15"/>
      <c r="G25" s="19"/>
    </row>
    <row r="26" customFormat="1" ht="15.75" spans="1:7">
      <c r="A26" s="20"/>
      <c r="B26" s="20"/>
      <c r="C26" s="21" t="s">
        <v>134</v>
      </c>
      <c r="D26" s="22"/>
      <c r="E26" s="23"/>
      <c r="F26" s="20"/>
      <c r="G26" s="24"/>
    </row>
    <row r="27" customFormat="1" ht="15" spans="1:7">
      <c r="A27" s="10">
        <v>1</v>
      </c>
      <c r="B27" s="10" t="s">
        <v>12</v>
      </c>
      <c r="C27" s="11" t="s">
        <v>148</v>
      </c>
      <c r="D27" s="12">
        <v>76595</v>
      </c>
      <c r="E27" s="13">
        <f>(D27*0.76)-7000</f>
        <v>51212.2</v>
      </c>
      <c r="F27" s="10" t="s">
        <v>14</v>
      </c>
      <c r="G27" s="14">
        <f>E27*A27</f>
        <v>51212.2</v>
      </c>
    </row>
    <row r="28" customFormat="1" ht="15" spans="1:7">
      <c r="A28" s="15"/>
      <c r="B28" s="15"/>
      <c r="C28" s="16" t="s">
        <v>85</v>
      </c>
      <c r="D28" s="17"/>
      <c r="E28" s="18"/>
      <c r="F28" s="15"/>
      <c r="G28" s="19"/>
    </row>
    <row r="29" customFormat="1" ht="15.75" spans="1:7">
      <c r="A29" s="20"/>
      <c r="B29" s="20"/>
      <c r="C29" s="21" t="s">
        <v>149</v>
      </c>
      <c r="D29" s="22"/>
      <c r="E29" s="23"/>
      <c r="F29" s="20"/>
      <c r="G29" s="24"/>
    </row>
    <row r="30" s="1" customFormat="1" ht="17.25" spans="1:7">
      <c r="A30" s="65" t="s">
        <v>18</v>
      </c>
      <c r="B30" s="66"/>
      <c r="C30" s="66"/>
      <c r="D30" s="67"/>
      <c r="E30" s="68"/>
      <c r="F30" s="69" t="s">
        <v>14</v>
      </c>
      <c r="G30" s="70">
        <f>SUM(G21:G29)</f>
        <v>133237</v>
      </c>
    </row>
    <row r="31" s="3" customFormat="1" ht="15" spans="1:7">
      <c r="A31" s="48" t="s">
        <v>96</v>
      </c>
      <c r="B31" s="49"/>
      <c r="C31" s="50"/>
      <c r="D31" s="51"/>
      <c r="E31" s="22"/>
      <c r="F31" s="20" t="s">
        <v>14</v>
      </c>
      <c r="G31" s="52">
        <v>85785</v>
      </c>
    </row>
    <row r="32" customFormat="1" ht="15.75" spans="1:8">
      <c r="A32" s="43" t="s">
        <v>17</v>
      </c>
      <c r="B32" s="53"/>
      <c r="C32" s="53"/>
      <c r="D32" s="44"/>
      <c r="E32" s="45"/>
      <c r="F32" s="54" t="s">
        <v>14</v>
      </c>
      <c r="G32" s="47">
        <v>600</v>
      </c>
      <c r="H32" s="2"/>
    </row>
    <row r="33" s="3" customFormat="1" ht="17.25" spans="1:7">
      <c r="A33" s="65" t="s">
        <v>97</v>
      </c>
      <c r="B33" s="66"/>
      <c r="C33" s="66"/>
      <c r="D33" s="67"/>
      <c r="E33" s="68"/>
      <c r="F33" s="71" t="s">
        <v>14</v>
      </c>
      <c r="G33" s="29">
        <f>SUM(G30:G32)</f>
        <v>219622</v>
      </c>
    </row>
    <row r="34" ht="16.5" spans="1:7">
      <c r="A34" s="34"/>
      <c r="B34" s="34"/>
      <c r="C34" s="34"/>
      <c r="D34" s="34"/>
      <c r="E34" s="34"/>
      <c r="F34" s="35"/>
      <c r="G34" s="36"/>
    </row>
    <row r="35" spans="1:1">
      <c r="A35" s="3" t="s">
        <v>19</v>
      </c>
    </row>
    <row r="36" spans="2:2">
      <c r="B36" s="3" t="s">
        <v>20</v>
      </c>
    </row>
    <row r="38" spans="1:1">
      <c r="A38" s="3" t="s">
        <v>25</v>
      </c>
    </row>
    <row r="39" customFormat="1" ht="15" spans="1:2">
      <c r="A39" s="3"/>
      <c r="B39" s="3" t="s">
        <v>26</v>
      </c>
    </row>
    <row r="40" s="2" customFormat="1" spans="2:2">
      <c r="B40" s="3"/>
    </row>
    <row r="41" spans="1:1">
      <c r="A41" s="3" t="s">
        <v>27</v>
      </c>
    </row>
    <row r="42" spans="2:2">
      <c r="B42" s="3" t="s">
        <v>28</v>
      </c>
    </row>
    <row r="43" customFormat="1" ht="15" spans="2:2">
      <c r="B43" s="37" t="s">
        <v>100</v>
      </c>
    </row>
    <row r="44" customFormat="1" ht="15" spans="2:2">
      <c r="B44" s="63" t="s">
        <v>101</v>
      </c>
    </row>
    <row r="45" s="2" customFormat="1" spans="2:2">
      <c r="B45" s="37"/>
    </row>
    <row r="46" spans="2:2">
      <c r="B46" s="3" t="s">
        <v>29</v>
      </c>
    </row>
    <row r="48" spans="2:2">
      <c r="B48" s="3" t="s">
        <v>30</v>
      </c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5" spans="1:1">
      <c r="A55" s="3" t="s">
        <v>31</v>
      </c>
    </row>
    <row r="58" spans="1:1">
      <c r="A58" s="3" t="s">
        <v>32</v>
      </c>
    </row>
    <row r="59" spans="1:1">
      <c r="A59" s="3" t="s">
        <v>33</v>
      </c>
    </row>
    <row r="62" spans="1:4">
      <c r="A62" s="3" t="s">
        <v>77</v>
      </c>
      <c r="D62" s="3" t="s">
        <v>35</v>
      </c>
    </row>
    <row r="65" spans="1:4">
      <c r="A65" s="3" t="s">
        <v>36</v>
      </c>
      <c r="D65" s="3" t="s">
        <v>37</v>
      </c>
    </row>
    <row r="66" spans="1:4">
      <c r="A66" s="3" t="s">
        <v>38</v>
      </c>
      <c r="D66" s="3" t="s">
        <v>39</v>
      </c>
    </row>
    <row r="71" spans="1:5">
      <c r="A71" s="3" t="s">
        <v>320</v>
      </c>
      <c r="D71" s="3" t="s">
        <v>41</v>
      </c>
      <c r="E71" s="3" t="s">
        <v>42</v>
      </c>
    </row>
    <row r="72" spans="1:5">
      <c r="A72" s="3" t="s">
        <v>371</v>
      </c>
      <c r="E72" s="3" t="s">
        <v>44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topLeftCell="A57" workbookViewId="0">
      <selection activeCell="G14" sqref="G14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45884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372</v>
      </c>
      <c r="B7" s="4"/>
    </row>
    <row r="8" spans="1:2">
      <c r="A8" s="4" t="s">
        <v>373</v>
      </c>
      <c r="B8" s="4"/>
    </row>
    <row r="9" spans="1:1">
      <c r="A9" s="3" t="s">
        <v>374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115</v>
      </c>
    </row>
    <row r="18" ht="15" spans="3:3">
      <c r="C18" s="64" t="s">
        <v>82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375</v>
      </c>
      <c r="D20" s="12">
        <v>42995</v>
      </c>
      <c r="E20" s="13">
        <f>D20*0.76</f>
        <v>32676.2</v>
      </c>
      <c r="F20" s="10" t="s">
        <v>14</v>
      </c>
      <c r="G20" s="14">
        <f>E20*A20</f>
        <v>32676.2</v>
      </c>
    </row>
    <row r="21" spans="1:7">
      <c r="A21" s="15"/>
      <c r="B21" s="15"/>
      <c r="C21" s="128" t="s">
        <v>376</v>
      </c>
      <c r="D21" s="17"/>
      <c r="E21" s="18"/>
      <c r="F21" s="15"/>
      <c r="G21" s="19"/>
    </row>
    <row r="22" ht="15" spans="1:7">
      <c r="A22" s="20"/>
      <c r="B22" s="20"/>
      <c r="C22" s="118" t="s">
        <v>377</v>
      </c>
      <c r="D22" s="22"/>
      <c r="E22" s="23"/>
      <c r="F22" s="20"/>
      <c r="G22" s="24"/>
    </row>
    <row r="23" spans="1:7">
      <c r="A23" s="10">
        <v>2</v>
      </c>
      <c r="B23" s="10" t="s">
        <v>12</v>
      </c>
      <c r="C23" s="126" t="s">
        <v>378</v>
      </c>
      <c r="D23" s="12">
        <v>10995</v>
      </c>
      <c r="E23" s="13">
        <f>D23*0.76</f>
        <v>8356.2</v>
      </c>
      <c r="F23" s="10" t="s">
        <v>14</v>
      </c>
      <c r="G23" s="14">
        <f>E23*A23</f>
        <v>16712.4</v>
      </c>
    </row>
    <row r="24" spans="1:7">
      <c r="A24" s="15"/>
      <c r="B24" s="15"/>
      <c r="C24" s="128" t="s">
        <v>379</v>
      </c>
      <c r="D24" s="17"/>
      <c r="E24" s="18"/>
      <c r="F24" s="15"/>
      <c r="G24" s="19"/>
    </row>
    <row r="25" ht="15" spans="1:7">
      <c r="A25" s="20"/>
      <c r="B25" s="20"/>
      <c r="C25" s="118" t="s">
        <v>380</v>
      </c>
      <c r="D25" s="22"/>
      <c r="E25" s="23"/>
      <c r="F25" s="20"/>
      <c r="G25" s="24"/>
    </row>
    <row r="26" s="2" customFormat="1" ht="15" spans="1:8">
      <c r="A26" s="43" t="s">
        <v>17</v>
      </c>
      <c r="B26" s="53"/>
      <c r="C26" s="53"/>
      <c r="D26" s="44"/>
      <c r="E26" s="45"/>
      <c r="F26" s="54" t="s">
        <v>14</v>
      </c>
      <c r="G26" s="47">
        <v>600</v>
      </c>
      <c r="H26" s="3"/>
    </row>
    <row r="27" ht="17.25" spans="1:7">
      <c r="A27" s="25" t="s">
        <v>18</v>
      </c>
      <c r="B27" s="73"/>
      <c r="C27" s="73"/>
      <c r="D27" s="26"/>
      <c r="E27" s="27"/>
      <c r="F27" s="71" t="s">
        <v>14</v>
      </c>
      <c r="G27" s="29">
        <f>SUM(G20:G26)</f>
        <v>49988.6</v>
      </c>
    </row>
    <row r="28" s="2" customFormat="1" ht="16.5" spans="1:7">
      <c r="A28" s="34"/>
      <c r="B28" s="34"/>
      <c r="C28" s="34"/>
      <c r="D28" s="34"/>
      <c r="E28" s="34"/>
      <c r="F28" s="72"/>
      <c r="G28" s="36"/>
    </row>
    <row r="29" s="2" customFormat="1" ht="15" spans="1:7">
      <c r="A29" s="3"/>
      <c r="B29" s="3"/>
      <c r="C29" s="64" t="s">
        <v>83</v>
      </c>
      <c r="D29" s="3"/>
      <c r="E29" s="3"/>
      <c r="F29" s="3"/>
      <c r="G29" s="3"/>
    </row>
    <row r="30" s="2" customFormat="1" ht="25.5" customHeight="1" spans="1:7">
      <c r="A30" s="6" t="s">
        <v>6</v>
      </c>
      <c r="B30" s="6" t="s">
        <v>7</v>
      </c>
      <c r="C30" s="6" t="s">
        <v>8</v>
      </c>
      <c r="D30" s="6" t="s">
        <v>9</v>
      </c>
      <c r="E30" s="7" t="s">
        <v>10</v>
      </c>
      <c r="F30" s="8"/>
      <c r="G30" s="9" t="s">
        <v>11</v>
      </c>
    </row>
    <row r="31" s="2" customFormat="1" spans="1:7">
      <c r="A31" s="10">
        <v>1</v>
      </c>
      <c r="B31" s="10" t="s">
        <v>12</v>
      </c>
      <c r="C31" s="11" t="s">
        <v>381</v>
      </c>
      <c r="D31" s="12">
        <v>59995</v>
      </c>
      <c r="E31" s="13">
        <f>D31*0.76</f>
        <v>45596.2</v>
      </c>
      <c r="F31" s="10" t="s">
        <v>14</v>
      </c>
      <c r="G31" s="14">
        <f>E31*A31</f>
        <v>45596.2</v>
      </c>
    </row>
    <row r="32" s="2" customFormat="1" spans="1:7">
      <c r="A32" s="15"/>
      <c r="B32" s="15"/>
      <c r="C32" s="128" t="s">
        <v>376</v>
      </c>
      <c r="D32" s="17"/>
      <c r="E32" s="18"/>
      <c r="F32" s="15"/>
      <c r="G32" s="19"/>
    </row>
    <row r="33" s="2" customFormat="1" ht="15" spans="1:7">
      <c r="A33" s="20"/>
      <c r="B33" s="20"/>
      <c r="C33" s="118" t="s">
        <v>382</v>
      </c>
      <c r="D33" s="22"/>
      <c r="E33" s="23"/>
      <c r="F33" s="20"/>
      <c r="G33" s="24"/>
    </row>
    <row r="34" s="2" customFormat="1" spans="1:7">
      <c r="A34" s="10">
        <v>3</v>
      </c>
      <c r="B34" s="10" t="s">
        <v>12</v>
      </c>
      <c r="C34" s="126" t="s">
        <v>378</v>
      </c>
      <c r="D34" s="12">
        <v>10995</v>
      </c>
      <c r="E34" s="13">
        <f>D34*0.76</f>
        <v>8356.2</v>
      </c>
      <c r="F34" s="10" t="s">
        <v>14</v>
      </c>
      <c r="G34" s="14">
        <f>E34*A34</f>
        <v>25068.6</v>
      </c>
    </row>
    <row r="35" s="2" customFormat="1" spans="1:7">
      <c r="A35" s="15"/>
      <c r="B35" s="15"/>
      <c r="C35" s="128" t="s">
        <v>379</v>
      </c>
      <c r="D35" s="17"/>
      <c r="E35" s="18"/>
      <c r="F35" s="15"/>
      <c r="G35" s="19"/>
    </row>
    <row r="36" s="2" customFormat="1" ht="15" spans="1:7">
      <c r="A36" s="20"/>
      <c r="B36" s="20"/>
      <c r="C36" s="118" t="s">
        <v>380</v>
      </c>
      <c r="D36" s="22"/>
      <c r="E36" s="23"/>
      <c r="F36" s="20"/>
      <c r="G36" s="24"/>
    </row>
    <row r="37" s="2" customFormat="1" ht="15" spans="1:8">
      <c r="A37" s="43" t="s">
        <v>17</v>
      </c>
      <c r="B37" s="53"/>
      <c r="C37" s="53"/>
      <c r="D37" s="44"/>
      <c r="E37" s="45"/>
      <c r="F37" s="54" t="s">
        <v>14</v>
      </c>
      <c r="G37" s="47">
        <v>600</v>
      </c>
      <c r="H37" s="3"/>
    </row>
    <row r="38" s="2" customFormat="1" ht="17.25" spans="1:7">
      <c r="A38" s="25" t="s">
        <v>18</v>
      </c>
      <c r="B38" s="73"/>
      <c r="C38" s="73"/>
      <c r="D38" s="26"/>
      <c r="E38" s="27"/>
      <c r="F38" s="71" t="s">
        <v>14</v>
      </c>
      <c r="G38" s="29">
        <f>SUM(G31:G37)</f>
        <v>71264.8</v>
      </c>
    </row>
    <row r="39" s="2" customFormat="1" ht="16.5" spans="1:7">
      <c r="A39" s="34"/>
      <c r="B39" s="34"/>
      <c r="C39" s="34"/>
      <c r="D39" s="34"/>
      <c r="E39" s="34"/>
      <c r="F39" s="72"/>
      <c r="G39" s="36"/>
    </row>
    <row r="40" spans="1:1">
      <c r="A40" s="3" t="s">
        <v>19</v>
      </c>
    </row>
    <row r="41" spans="2:2">
      <c r="B41" s="3" t="s">
        <v>20</v>
      </c>
    </row>
    <row r="43" spans="1:1">
      <c r="A43" s="3" t="s">
        <v>21</v>
      </c>
    </row>
    <row r="44" spans="2:2">
      <c r="B44" s="57" t="s">
        <v>383</v>
      </c>
    </row>
    <row r="45" spans="2:2">
      <c r="B45" s="60" t="s">
        <v>384</v>
      </c>
    </row>
    <row r="46" spans="2:2">
      <c r="B46" s="3" t="s">
        <v>385</v>
      </c>
    </row>
    <row r="48" spans="1:1">
      <c r="A48" s="3" t="s">
        <v>25</v>
      </c>
    </row>
    <row r="49" spans="2:2">
      <c r="B49" s="3" t="s">
        <v>386</v>
      </c>
    </row>
    <row r="51" spans="1:1">
      <c r="A51" s="3" t="s">
        <v>27</v>
      </c>
    </row>
    <row r="52" spans="2:2">
      <c r="B52" s="3" t="s">
        <v>28</v>
      </c>
    </row>
    <row r="54" spans="2:2">
      <c r="B54" s="3" t="s">
        <v>29</v>
      </c>
    </row>
    <row r="56" spans="2:2">
      <c r="B56" s="3" t="s">
        <v>30</v>
      </c>
    </row>
    <row r="62" spans="1:1">
      <c r="A62" s="3" t="s">
        <v>31</v>
      </c>
    </row>
    <row r="65" spans="1:1">
      <c r="A65" s="3" t="s">
        <v>32</v>
      </c>
    </row>
    <row r="66" spans="1:1">
      <c r="A66" s="3" t="s">
        <v>33</v>
      </c>
    </row>
    <row r="69" spans="1:4">
      <c r="A69" s="3" t="s">
        <v>63</v>
      </c>
      <c r="D69" s="3" t="s">
        <v>35</v>
      </c>
    </row>
    <row r="72" spans="1:4">
      <c r="A72" s="3" t="s">
        <v>36</v>
      </c>
      <c r="D72" s="3" t="s">
        <v>37</v>
      </c>
    </row>
    <row r="73" spans="1:4">
      <c r="A73" s="3" t="s">
        <v>38</v>
      </c>
      <c r="D73" s="3" t="s">
        <v>39</v>
      </c>
    </row>
    <row r="78" spans="1:5">
      <c r="A78" s="3" t="s">
        <v>323</v>
      </c>
      <c r="D78" s="3" t="s">
        <v>41</v>
      </c>
      <c r="E78" s="3" t="s">
        <v>42</v>
      </c>
    </row>
    <row r="79" spans="1:5">
      <c r="A79" s="3" t="s">
        <v>387</v>
      </c>
      <c r="E79" s="3" t="s">
        <v>44</v>
      </c>
    </row>
  </sheetData>
  <mergeCells count="29">
    <mergeCell ref="A4:B4"/>
    <mergeCell ref="A26:E26"/>
    <mergeCell ref="A27:E27"/>
    <mergeCell ref="A37:E37"/>
    <mergeCell ref="A38:E38"/>
    <mergeCell ref="A20:A22"/>
    <mergeCell ref="A23:A25"/>
    <mergeCell ref="A31:A33"/>
    <mergeCell ref="A34:A36"/>
    <mergeCell ref="B20:B22"/>
    <mergeCell ref="B23:B25"/>
    <mergeCell ref="B31:B33"/>
    <mergeCell ref="B34:B36"/>
    <mergeCell ref="D20:D22"/>
    <mergeCell ref="D23:D25"/>
    <mergeCell ref="D31:D33"/>
    <mergeCell ref="D34:D36"/>
    <mergeCell ref="E20:E22"/>
    <mergeCell ref="E23:E25"/>
    <mergeCell ref="E31:E33"/>
    <mergeCell ref="E34:E36"/>
    <mergeCell ref="F20:F22"/>
    <mergeCell ref="F23:F25"/>
    <mergeCell ref="F31:F33"/>
    <mergeCell ref="F34:F36"/>
    <mergeCell ref="G20:G22"/>
    <mergeCell ref="G23:G25"/>
    <mergeCell ref="G31:G33"/>
    <mergeCell ref="G34:G36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workbookViewId="0">
      <selection activeCell="C9" sqref="C9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45884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388</v>
      </c>
      <c r="B7" s="4"/>
    </row>
    <row r="8" spans="1:2">
      <c r="A8" s="4" t="s">
        <v>389</v>
      </c>
      <c r="B8" s="4"/>
    </row>
    <row r="9" spans="1:1">
      <c r="A9" s="3" t="s">
        <v>390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115</v>
      </c>
    </row>
    <row r="18" ht="15" spans="3:3">
      <c r="C18" s="6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2</v>
      </c>
      <c r="B20" s="10" t="s">
        <v>12</v>
      </c>
      <c r="C20" s="11" t="s">
        <v>118</v>
      </c>
      <c r="D20" s="12">
        <v>165995</v>
      </c>
      <c r="E20" s="13">
        <f>(D20*0.76)-14000</f>
        <v>112156.2</v>
      </c>
      <c r="F20" s="10" t="s">
        <v>14</v>
      </c>
      <c r="G20" s="14">
        <f>E20*A20</f>
        <v>224312.4</v>
      </c>
    </row>
    <row r="21" spans="1:7">
      <c r="A21" s="15"/>
      <c r="B21" s="15"/>
      <c r="C21" s="16" t="s">
        <v>49</v>
      </c>
      <c r="D21" s="17"/>
      <c r="E21" s="18"/>
      <c r="F21" s="15"/>
      <c r="G21" s="19"/>
    </row>
    <row r="22" ht="15" spans="1:7">
      <c r="A22" s="20"/>
      <c r="B22" s="20"/>
      <c r="C22" s="21" t="s">
        <v>119</v>
      </c>
      <c r="D22" s="22"/>
      <c r="E22" s="23"/>
      <c r="F22" s="20"/>
      <c r="G22" s="24"/>
    </row>
    <row r="23" spans="1:7">
      <c r="A23" s="10">
        <v>1</v>
      </c>
      <c r="B23" s="10" t="s">
        <v>12</v>
      </c>
      <c r="C23" s="11" t="s">
        <v>116</v>
      </c>
      <c r="D23" s="12">
        <v>113195</v>
      </c>
      <c r="E23" s="13">
        <f>(D23*0.76)-7000</f>
        <v>79028.2</v>
      </c>
      <c r="F23" s="10" t="s">
        <v>14</v>
      </c>
      <c r="G23" s="14">
        <f>E23*A23</f>
        <v>79028.2</v>
      </c>
    </row>
    <row r="24" spans="1:7">
      <c r="A24" s="15"/>
      <c r="B24" s="15"/>
      <c r="C24" s="16" t="s">
        <v>49</v>
      </c>
      <c r="D24" s="17"/>
      <c r="E24" s="18"/>
      <c r="F24" s="15"/>
      <c r="G24" s="19"/>
    </row>
    <row r="25" ht="15" spans="1:7">
      <c r="A25" s="20"/>
      <c r="B25" s="20"/>
      <c r="C25" s="21" t="s">
        <v>117</v>
      </c>
      <c r="D25" s="22"/>
      <c r="E25" s="23"/>
      <c r="F25" s="20"/>
      <c r="G25" s="24"/>
    </row>
    <row r="26" s="1" customFormat="1" ht="17.25" spans="1:7">
      <c r="A26" s="65" t="s">
        <v>18</v>
      </c>
      <c r="B26" s="66"/>
      <c r="C26" s="66"/>
      <c r="D26" s="67"/>
      <c r="E26" s="68"/>
      <c r="F26" s="69" t="s">
        <v>14</v>
      </c>
      <c r="G26" s="70">
        <f>SUM(G20:G25)</f>
        <v>303340.6</v>
      </c>
    </row>
    <row r="27" s="3" customFormat="1" ht="15" spans="1:7">
      <c r="A27" s="48" t="s">
        <v>96</v>
      </c>
      <c r="B27" s="49"/>
      <c r="C27" s="50"/>
      <c r="D27" s="51"/>
      <c r="E27" s="22"/>
      <c r="F27" s="20" t="s">
        <v>14</v>
      </c>
      <c r="G27" s="52">
        <v>75270</v>
      </c>
    </row>
    <row r="28" customFormat="1" ht="15.75" spans="1:8">
      <c r="A28" s="43" t="s">
        <v>17</v>
      </c>
      <c r="B28" s="53"/>
      <c r="C28" s="53"/>
      <c r="D28" s="44"/>
      <c r="E28" s="45"/>
      <c r="F28" s="54" t="s">
        <v>14</v>
      </c>
      <c r="G28" s="47">
        <v>600</v>
      </c>
      <c r="H28" s="2"/>
    </row>
    <row r="29" s="3" customFormat="1" ht="17.25" spans="1:7">
      <c r="A29" s="65" t="s">
        <v>97</v>
      </c>
      <c r="B29" s="66"/>
      <c r="C29" s="66"/>
      <c r="D29" s="67"/>
      <c r="E29" s="68"/>
      <c r="F29" s="71" t="s">
        <v>14</v>
      </c>
      <c r="G29" s="29">
        <f>SUM(G26:G28)</f>
        <v>379210.6</v>
      </c>
    </row>
    <row r="30" s="2" customFormat="1" ht="16.5" spans="1:7">
      <c r="A30" s="34"/>
      <c r="B30" s="34"/>
      <c r="C30" s="34"/>
      <c r="D30" s="34"/>
      <c r="E30" s="34"/>
      <c r="F30" s="72"/>
      <c r="G30" s="36"/>
    </row>
    <row r="31" spans="1:1">
      <c r="A31" s="3" t="s">
        <v>19</v>
      </c>
    </row>
    <row r="32" spans="2:2">
      <c r="B32" s="3" t="s">
        <v>20</v>
      </c>
    </row>
    <row r="34" spans="1:1">
      <c r="A34" s="3" t="s">
        <v>25</v>
      </c>
    </row>
    <row r="35" spans="2:2">
      <c r="B35" s="3" t="s">
        <v>120</v>
      </c>
    </row>
    <row r="37" spans="1:1">
      <c r="A37" s="3" t="s">
        <v>27</v>
      </c>
    </row>
    <row r="38" spans="2:2">
      <c r="B38" s="3" t="s">
        <v>28</v>
      </c>
    </row>
    <row r="39" spans="2:2">
      <c r="B39" s="37" t="s">
        <v>100</v>
      </c>
    </row>
    <row r="40" spans="2:2">
      <c r="B40" s="63" t="s">
        <v>101</v>
      </c>
    </row>
    <row r="42" spans="2:2">
      <c r="B42" s="3" t="s">
        <v>29</v>
      </c>
    </row>
    <row r="44" spans="2:2">
      <c r="B44" s="3" t="s">
        <v>30</v>
      </c>
    </row>
    <row r="49" spans="1:1">
      <c r="A49" s="3" t="s">
        <v>31</v>
      </c>
    </row>
    <row r="52" spans="1:1">
      <c r="A52" s="3" t="s">
        <v>32</v>
      </c>
    </row>
    <row r="53" spans="1:1">
      <c r="A53" s="3" t="s">
        <v>33</v>
      </c>
    </row>
    <row r="56" spans="1:4">
      <c r="A56" s="3" t="s">
        <v>63</v>
      </c>
      <c r="D56" s="3" t="s">
        <v>35</v>
      </c>
    </row>
    <row r="59" spans="1:4">
      <c r="A59" s="3" t="s">
        <v>36</v>
      </c>
      <c r="D59" s="3" t="s">
        <v>37</v>
      </c>
    </row>
    <row r="60" spans="1:4">
      <c r="A60" s="3" t="s">
        <v>38</v>
      </c>
      <c r="D60" s="3" t="s">
        <v>39</v>
      </c>
    </row>
    <row r="65" spans="1:5">
      <c r="A65" s="3" t="s">
        <v>327</v>
      </c>
      <c r="D65" s="3" t="s">
        <v>41</v>
      </c>
      <c r="E65" s="3" t="s">
        <v>42</v>
      </c>
    </row>
    <row r="66" spans="1:5">
      <c r="A66" s="3" t="s">
        <v>391</v>
      </c>
      <c r="E66" s="3" t="s">
        <v>44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59" workbookViewId="0">
      <selection activeCell="A76" sqref="A76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45884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392</v>
      </c>
      <c r="B7" s="4"/>
    </row>
    <row r="8" spans="1:1">
      <c r="A8" s="3" t="s">
        <v>393</v>
      </c>
    </row>
    <row r="9" spans="1:1">
      <c r="A9" s="3" t="s">
        <v>394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115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5</v>
      </c>
      <c r="B21" s="10" t="s">
        <v>12</v>
      </c>
      <c r="C21" s="11" t="s">
        <v>93</v>
      </c>
      <c r="D21" s="12">
        <v>29995</v>
      </c>
      <c r="E21" s="13">
        <f>(D21*0.76)-4000</f>
        <v>18796.2</v>
      </c>
      <c r="F21" s="10" t="s">
        <v>14</v>
      </c>
      <c r="G21" s="14">
        <f>E21*A21</f>
        <v>93981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95</v>
      </c>
      <c r="D23" s="22"/>
      <c r="E23" s="23"/>
      <c r="F23" s="20"/>
      <c r="G23" s="24"/>
    </row>
    <row r="24" spans="1:7">
      <c r="A24" s="10">
        <v>22</v>
      </c>
      <c r="B24" s="10" t="s">
        <v>12</v>
      </c>
      <c r="C24" s="11" t="s">
        <v>133</v>
      </c>
      <c r="D24" s="12">
        <v>32995</v>
      </c>
      <c r="E24" s="13">
        <f>(D24*0.76)-4000</f>
        <v>21076.2</v>
      </c>
      <c r="F24" s="10" t="s">
        <v>14</v>
      </c>
      <c r="G24" s="14">
        <f>E24*A24</f>
        <v>463676.4</v>
      </c>
    </row>
    <row r="25" spans="1:7">
      <c r="A25" s="15"/>
      <c r="B25" s="15"/>
      <c r="C25" s="16" t="s">
        <v>94</v>
      </c>
      <c r="D25" s="17"/>
      <c r="E25" s="18"/>
      <c r="F25" s="15"/>
      <c r="G25" s="19"/>
    </row>
    <row r="26" ht="15" spans="1:7">
      <c r="A26" s="20"/>
      <c r="B26" s="20"/>
      <c r="C26" s="21" t="s">
        <v>134</v>
      </c>
      <c r="D26" s="22"/>
      <c r="E26" s="23"/>
      <c r="F26" s="20"/>
      <c r="G26" s="24"/>
    </row>
    <row r="27" spans="1:7">
      <c r="A27" s="10">
        <v>26</v>
      </c>
      <c r="B27" s="10" t="s">
        <v>12</v>
      </c>
      <c r="C27" s="11" t="s">
        <v>126</v>
      </c>
      <c r="D27" s="12">
        <v>41995</v>
      </c>
      <c r="E27" s="13">
        <f>(D27*0.76)-4000</f>
        <v>27916.2</v>
      </c>
      <c r="F27" s="10" t="s">
        <v>14</v>
      </c>
      <c r="G27" s="14">
        <f>E27*A27</f>
        <v>725821.2</v>
      </c>
    </row>
    <row r="28" spans="1:7">
      <c r="A28" s="15"/>
      <c r="B28" s="15"/>
      <c r="C28" s="16" t="s">
        <v>94</v>
      </c>
      <c r="D28" s="17"/>
      <c r="E28" s="18"/>
      <c r="F28" s="15"/>
      <c r="G28" s="19"/>
    </row>
    <row r="29" ht="15" spans="1:7">
      <c r="A29" s="20"/>
      <c r="B29" s="20"/>
      <c r="C29" s="21" t="s">
        <v>127</v>
      </c>
      <c r="D29" s="22"/>
      <c r="E29" s="23"/>
      <c r="F29" s="20"/>
      <c r="G29" s="24"/>
    </row>
    <row r="30" spans="1:7">
      <c r="A30" s="10">
        <v>2</v>
      </c>
      <c r="B30" s="10" t="s">
        <v>12</v>
      </c>
      <c r="C30" s="11" t="s">
        <v>116</v>
      </c>
      <c r="D30" s="12">
        <v>113195</v>
      </c>
      <c r="E30" s="13">
        <f>(D30*0.76)-7000</f>
        <v>79028.2</v>
      </c>
      <c r="F30" s="10" t="s">
        <v>14</v>
      </c>
      <c r="G30" s="14">
        <f>E30*A30</f>
        <v>158056.4</v>
      </c>
    </row>
    <row r="31" spans="1:7">
      <c r="A31" s="15"/>
      <c r="B31" s="15"/>
      <c r="C31" s="16" t="s">
        <v>49</v>
      </c>
      <c r="D31" s="17"/>
      <c r="E31" s="18"/>
      <c r="F31" s="15"/>
      <c r="G31" s="19"/>
    </row>
    <row r="32" ht="15" spans="1:7">
      <c r="A32" s="20"/>
      <c r="B32" s="20"/>
      <c r="C32" s="21" t="s">
        <v>117</v>
      </c>
      <c r="D32" s="22"/>
      <c r="E32" s="23"/>
      <c r="F32" s="20"/>
      <c r="G32" s="24"/>
    </row>
    <row r="33" ht="17.25" spans="1:7">
      <c r="A33" s="25" t="s">
        <v>18</v>
      </c>
      <c r="B33" s="73"/>
      <c r="C33" s="73"/>
      <c r="D33" s="26"/>
      <c r="E33" s="27"/>
      <c r="F33" s="71" t="s">
        <v>14</v>
      </c>
      <c r="G33" s="29">
        <f>SUM(G21:G32)</f>
        <v>1441535</v>
      </c>
    </row>
    <row r="34" s="2" customFormat="1" ht="16.5" spans="1:7">
      <c r="A34" s="34"/>
      <c r="B34" s="34"/>
      <c r="C34" s="34"/>
      <c r="D34" s="34"/>
      <c r="E34" s="34"/>
      <c r="F34" s="72"/>
      <c r="G34" s="36"/>
    </row>
    <row r="35" spans="1:1">
      <c r="A35" s="3" t="s">
        <v>19</v>
      </c>
    </row>
    <row r="36" spans="2:2">
      <c r="B36" s="3" t="s">
        <v>20</v>
      </c>
    </row>
    <row r="38" spans="1:1">
      <c r="A38" s="3" t="s">
        <v>21</v>
      </c>
    </row>
    <row r="39" spans="2:2">
      <c r="B39" s="3" t="s">
        <v>22</v>
      </c>
    </row>
    <row r="40" spans="2:2">
      <c r="B40" s="3" t="s">
        <v>23</v>
      </c>
    </row>
    <row r="41" spans="2:2">
      <c r="B41" s="3" t="s">
        <v>24</v>
      </c>
    </row>
    <row r="42" spans="2:2">
      <c r="B42" s="58" t="s">
        <v>51</v>
      </c>
    </row>
    <row r="43" spans="2:2">
      <c r="B43" s="59" t="s">
        <v>52</v>
      </c>
    </row>
    <row r="44" spans="2:2">
      <c r="B44" s="59" t="s">
        <v>53</v>
      </c>
    </row>
    <row r="45" spans="2:2">
      <c r="B45" s="59"/>
    </row>
    <row r="46" spans="1:1">
      <c r="A46" s="3" t="s">
        <v>25</v>
      </c>
    </row>
    <row r="47" spans="2:2">
      <c r="B47" s="3" t="s">
        <v>26</v>
      </c>
    </row>
    <row r="48" spans="2:2">
      <c r="B48" s="3" t="s">
        <v>120</v>
      </c>
    </row>
    <row r="50" spans="1:1">
      <c r="A50" s="3" t="s">
        <v>27</v>
      </c>
    </row>
    <row r="51" spans="2:2">
      <c r="B51" s="3" t="s">
        <v>28</v>
      </c>
    </row>
    <row r="53" spans="2:2">
      <c r="B53" s="3" t="s">
        <v>29</v>
      </c>
    </row>
    <row r="55" spans="2:2">
      <c r="B55" s="3" t="s">
        <v>30</v>
      </c>
    </row>
    <row r="60" spans="1:1">
      <c r="A60" s="3" t="s">
        <v>31</v>
      </c>
    </row>
    <row r="63" spans="1:1">
      <c r="A63" s="3" t="s">
        <v>32</v>
      </c>
    </row>
    <row r="64" spans="1:1">
      <c r="A64" s="3" t="s">
        <v>33</v>
      </c>
    </row>
    <row r="67" spans="1:4">
      <c r="A67" s="3" t="s">
        <v>63</v>
      </c>
      <c r="D67" s="3" t="s">
        <v>35</v>
      </c>
    </row>
    <row r="70" spans="1:4">
      <c r="A70" s="3" t="s">
        <v>36</v>
      </c>
      <c r="D70" s="3" t="s">
        <v>37</v>
      </c>
    </row>
    <row r="71" spans="1:4">
      <c r="A71" s="3" t="s">
        <v>38</v>
      </c>
      <c r="D71" s="3" t="s">
        <v>39</v>
      </c>
    </row>
    <row r="75" spans="1:5">
      <c r="A75" s="3" t="s">
        <v>334</v>
      </c>
      <c r="D75" s="3" t="s">
        <v>41</v>
      </c>
      <c r="E75" s="3" t="s">
        <v>42</v>
      </c>
    </row>
    <row r="76" spans="1:5">
      <c r="A76" s="3" t="s">
        <v>88</v>
      </c>
      <c r="E76" s="3" t="s">
        <v>44</v>
      </c>
    </row>
  </sheetData>
  <mergeCells count="26">
    <mergeCell ref="A4:B4"/>
    <mergeCell ref="A33:E33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50" workbookViewId="0">
      <selection activeCell="A75" sqref="A75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45884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392</v>
      </c>
      <c r="B7" s="4"/>
    </row>
    <row r="8" spans="1:1">
      <c r="A8" s="3" t="s">
        <v>393</v>
      </c>
    </row>
    <row r="9" spans="1:1">
      <c r="A9" s="3" t="s">
        <v>394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115</v>
      </c>
    </row>
    <row r="19" ht="15" spans="3:3">
      <c r="C19" s="64" t="s">
        <v>83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5</v>
      </c>
      <c r="B21" s="10" t="s">
        <v>12</v>
      </c>
      <c r="C21" s="11" t="s">
        <v>98</v>
      </c>
      <c r="D21" s="12">
        <v>42595</v>
      </c>
      <c r="E21" s="13">
        <f>(D21*0.76)-7000</f>
        <v>25372.2</v>
      </c>
      <c r="F21" s="10" t="s">
        <v>14</v>
      </c>
      <c r="G21" s="14">
        <f>E21*A21</f>
        <v>126861</v>
      </c>
    </row>
    <row r="22" spans="1:7">
      <c r="A22" s="15"/>
      <c r="B22" s="15"/>
      <c r="C22" s="16" t="s">
        <v>85</v>
      </c>
      <c r="D22" s="17"/>
      <c r="E22" s="18"/>
      <c r="F22" s="15"/>
      <c r="G22" s="19"/>
    </row>
    <row r="23" ht="15" spans="1:7">
      <c r="A23" s="20"/>
      <c r="B23" s="20"/>
      <c r="C23" s="21" t="s">
        <v>99</v>
      </c>
      <c r="D23" s="22"/>
      <c r="E23" s="23"/>
      <c r="F23" s="20"/>
      <c r="G23" s="24"/>
    </row>
    <row r="24" spans="1:7">
      <c r="A24" s="87">
        <v>22</v>
      </c>
      <c r="B24" s="87" t="s">
        <v>12</v>
      </c>
      <c r="C24" s="88" t="s">
        <v>135</v>
      </c>
      <c r="D24" s="89">
        <v>46595</v>
      </c>
      <c r="E24" s="90">
        <f>(D24*0.76)-7000</f>
        <v>28412.2</v>
      </c>
      <c r="F24" s="87" t="s">
        <v>14</v>
      </c>
      <c r="G24" s="91">
        <f>E24*A24</f>
        <v>625068.4</v>
      </c>
    </row>
    <row r="25" spans="1:7">
      <c r="A25" s="92"/>
      <c r="B25" s="92"/>
      <c r="C25" s="93" t="s">
        <v>85</v>
      </c>
      <c r="D25" s="94"/>
      <c r="E25" s="95"/>
      <c r="F25" s="92"/>
      <c r="G25" s="96"/>
    </row>
    <row r="26" ht="15" spans="1:7">
      <c r="A26" s="97"/>
      <c r="B26" s="97"/>
      <c r="C26" s="98" t="s">
        <v>136</v>
      </c>
      <c r="D26" s="99"/>
      <c r="E26" s="100"/>
      <c r="F26" s="97"/>
      <c r="G26" s="101"/>
    </row>
    <row r="27" spans="1:7">
      <c r="A27" s="10">
        <v>26</v>
      </c>
      <c r="B27" s="10" t="s">
        <v>12</v>
      </c>
      <c r="C27" s="11" t="s">
        <v>107</v>
      </c>
      <c r="D27" s="12">
        <v>59595</v>
      </c>
      <c r="E27" s="13">
        <f>(D27*0.76)-7000</f>
        <v>38292.2</v>
      </c>
      <c r="F27" s="10" t="s">
        <v>14</v>
      </c>
      <c r="G27" s="14">
        <f>E27*A27</f>
        <v>995597.2</v>
      </c>
    </row>
    <row r="28" spans="1:7">
      <c r="A28" s="15"/>
      <c r="B28" s="15"/>
      <c r="C28" s="16" t="s">
        <v>85</v>
      </c>
      <c r="D28" s="17"/>
      <c r="E28" s="18"/>
      <c r="F28" s="15"/>
      <c r="G28" s="19"/>
    </row>
    <row r="29" ht="15" spans="1:7">
      <c r="A29" s="20"/>
      <c r="B29" s="20"/>
      <c r="C29" s="21" t="s">
        <v>108</v>
      </c>
      <c r="D29" s="22"/>
      <c r="E29" s="23"/>
      <c r="F29" s="20"/>
      <c r="G29" s="24"/>
    </row>
    <row r="30" spans="1:7">
      <c r="A30" s="10">
        <v>2</v>
      </c>
      <c r="B30" s="10" t="s">
        <v>12</v>
      </c>
      <c r="C30" s="11" t="s">
        <v>116</v>
      </c>
      <c r="D30" s="12">
        <v>113195</v>
      </c>
      <c r="E30" s="13">
        <f>(D30*0.76)-7000</f>
        <v>79028.2</v>
      </c>
      <c r="F30" s="10" t="s">
        <v>14</v>
      </c>
      <c r="G30" s="14">
        <f>E30*A30</f>
        <v>158056.4</v>
      </c>
    </row>
    <row r="31" spans="1:7">
      <c r="A31" s="15"/>
      <c r="B31" s="15"/>
      <c r="C31" s="16" t="s">
        <v>49</v>
      </c>
      <c r="D31" s="17"/>
      <c r="E31" s="18"/>
      <c r="F31" s="15"/>
      <c r="G31" s="19"/>
    </row>
    <row r="32" ht="15" spans="1:7">
      <c r="A32" s="20"/>
      <c r="B32" s="20"/>
      <c r="C32" s="21" t="s">
        <v>117</v>
      </c>
      <c r="D32" s="22"/>
      <c r="E32" s="23"/>
      <c r="F32" s="20"/>
      <c r="G32" s="24"/>
    </row>
    <row r="33" ht="17.25" spans="1:7">
      <c r="A33" s="25" t="s">
        <v>18</v>
      </c>
      <c r="B33" s="73"/>
      <c r="C33" s="73"/>
      <c r="D33" s="26"/>
      <c r="E33" s="27"/>
      <c r="F33" s="71" t="s">
        <v>14</v>
      </c>
      <c r="G33" s="29">
        <f>SUM(G21:G32)</f>
        <v>1905583</v>
      </c>
    </row>
    <row r="34" s="2" customFormat="1" ht="16.5" spans="1:7">
      <c r="A34" s="34"/>
      <c r="B34" s="34"/>
      <c r="C34" s="34"/>
      <c r="D34" s="34"/>
      <c r="E34" s="34"/>
      <c r="F34" s="72"/>
      <c r="G34" s="36"/>
    </row>
    <row r="35" spans="1:1">
      <c r="A35" s="3" t="s">
        <v>19</v>
      </c>
    </row>
    <row r="36" spans="2:2">
      <c r="B36" s="3" t="s">
        <v>20</v>
      </c>
    </row>
    <row r="38" spans="1:1">
      <c r="A38" s="3" t="s">
        <v>21</v>
      </c>
    </row>
    <row r="39" spans="2:2">
      <c r="B39" s="3" t="s">
        <v>22</v>
      </c>
    </row>
    <row r="40" spans="2:2">
      <c r="B40" s="3" t="s">
        <v>23</v>
      </c>
    </row>
    <row r="41" spans="2:2">
      <c r="B41" s="3" t="s">
        <v>24</v>
      </c>
    </row>
    <row r="42" spans="2:2">
      <c r="B42" s="58" t="s">
        <v>51</v>
      </c>
    </row>
    <row r="43" spans="2:2">
      <c r="B43" s="59" t="s">
        <v>52</v>
      </c>
    </row>
    <row r="44" spans="2:2">
      <c r="B44" s="59" t="s">
        <v>53</v>
      </c>
    </row>
    <row r="45" spans="2:2">
      <c r="B45" s="59"/>
    </row>
    <row r="46" spans="1:1">
      <c r="A46" s="3" t="s">
        <v>25</v>
      </c>
    </row>
    <row r="47" spans="2:2">
      <c r="B47" s="3" t="s">
        <v>26</v>
      </c>
    </row>
    <row r="48" spans="2:2">
      <c r="B48" s="3" t="s">
        <v>120</v>
      </c>
    </row>
    <row r="50" spans="1:1">
      <c r="A50" s="3" t="s">
        <v>27</v>
      </c>
    </row>
    <row r="51" spans="2:2">
      <c r="B51" s="3" t="s">
        <v>28</v>
      </c>
    </row>
    <row r="53" spans="2:2">
      <c r="B53" s="3" t="s">
        <v>29</v>
      </c>
    </row>
    <row r="55" spans="2:2">
      <c r="B55" s="3" t="s">
        <v>30</v>
      </c>
    </row>
    <row r="60" spans="1:1">
      <c r="A60" s="3" t="s">
        <v>31</v>
      </c>
    </row>
    <row r="63" spans="1:1">
      <c r="A63" s="3" t="s">
        <v>32</v>
      </c>
    </row>
    <row r="64" spans="1:1">
      <c r="A64" s="3" t="s">
        <v>33</v>
      </c>
    </row>
    <row r="67" spans="1:4">
      <c r="A67" s="3" t="s">
        <v>63</v>
      </c>
      <c r="D67" s="3" t="s">
        <v>35</v>
      </c>
    </row>
    <row r="70" spans="1:4">
      <c r="A70" s="3" t="s">
        <v>36</v>
      </c>
      <c r="D70" s="3" t="s">
        <v>37</v>
      </c>
    </row>
    <row r="71" spans="1:4">
      <c r="A71" s="3" t="s">
        <v>38</v>
      </c>
      <c r="D71" s="3" t="s">
        <v>39</v>
      </c>
    </row>
    <row r="75" spans="1:5">
      <c r="A75" s="3" t="s">
        <v>340</v>
      </c>
      <c r="D75" s="3" t="s">
        <v>41</v>
      </c>
      <c r="E75" s="3" t="s">
        <v>42</v>
      </c>
    </row>
    <row r="76" spans="1:5">
      <c r="A76" s="3" t="s">
        <v>151</v>
      </c>
      <c r="E76" s="3" t="s">
        <v>44</v>
      </c>
    </row>
  </sheetData>
  <mergeCells count="26">
    <mergeCell ref="A4:B4"/>
    <mergeCell ref="A33:E33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45" workbookViewId="0">
      <selection activeCell="E65" sqref="E65"/>
    </sheetView>
  </sheetViews>
  <sheetFormatPr defaultColWidth="9.1047619047619" defaultRowHeight="14.25" outlineLevelCol="7"/>
  <cols>
    <col min="1" max="1" width="6.55238095238095" style="3" customWidth="1"/>
    <col min="2" max="2" width="11.4380952380952" style="3" customWidth="1"/>
    <col min="3" max="3" width="52" style="3" customWidth="1"/>
    <col min="4" max="4" width="12.552380952381" style="3" customWidth="1"/>
    <col min="5" max="5" width="14.8571428571429" style="3" customWidth="1"/>
    <col min="6" max="6" width="5.66666666666667" style="3" customWidth="1"/>
    <col min="7" max="7" width="17.8571428571429" style="3" customWidth="1"/>
    <col min="8" max="16384" width="9.1047619047619" style="3"/>
  </cols>
  <sheetData>
    <row r="4" spans="1:2">
      <c r="A4" s="4">
        <v>45870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89</v>
      </c>
      <c r="B7" s="4"/>
    </row>
    <row r="8" spans="1:2">
      <c r="A8" s="4" t="s">
        <v>90</v>
      </c>
      <c r="B8" s="4"/>
    </row>
    <row r="9" spans="1:1">
      <c r="A9" s="4" t="s">
        <v>91</v>
      </c>
    </row>
    <row r="10" spans="1:1">
      <c r="A10" s="7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92</v>
      </c>
    </row>
    <row r="18" ht="15" customHeight="1" spans="2:3">
      <c r="B18" s="37"/>
      <c r="C18" s="64" t="s">
        <v>82</v>
      </c>
    </row>
    <row r="19" ht="26.25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93</v>
      </c>
      <c r="D20" s="12">
        <v>29995</v>
      </c>
      <c r="E20" s="13">
        <f>(D20*0.76)-4000</f>
        <v>18796.2</v>
      </c>
      <c r="F20" s="10" t="s">
        <v>14</v>
      </c>
      <c r="G20" s="14">
        <f>E20*A20</f>
        <v>18796.2</v>
      </c>
    </row>
    <row r="21" spans="1:7">
      <c r="A21" s="15"/>
      <c r="B21" s="15"/>
      <c r="C21" s="16" t="s">
        <v>94</v>
      </c>
      <c r="D21" s="17"/>
      <c r="E21" s="18"/>
      <c r="F21" s="15"/>
      <c r="G21" s="19"/>
    </row>
    <row r="22" ht="15" spans="1:7">
      <c r="A22" s="20"/>
      <c r="B22" s="20"/>
      <c r="C22" s="21" t="s">
        <v>95</v>
      </c>
      <c r="D22" s="22"/>
      <c r="E22" s="23"/>
      <c r="F22" s="20"/>
      <c r="G22" s="24"/>
    </row>
    <row r="23" s="1" customFormat="1" ht="17.25" spans="1:7">
      <c r="A23" s="65" t="s">
        <v>18</v>
      </c>
      <c r="B23" s="66"/>
      <c r="C23" s="66"/>
      <c r="D23" s="67"/>
      <c r="E23" s="68"/>
      <c r="F23" s="69" t="s">
        <v>14</v>
      </c>
      <c r="G23" s="70">
        <f>SUM(G20:G22)</f>
        <v>18796.2</v>
      </c>
    </row>
    <row r="24" s="3" customFormat="1" ht="15" spans="1:7">
      <c r="A24" s="48" t="s">
        <v>96</v>
      </c>
      <c r="B24" s="49"/>
      <c r="C24" s="50"/>
      <c r="D24" s="51"/>
      <c r="E24" s="22"/>
      <c r="F24" s="20" t="s">
        <v>14</v>
      </c>
      <c r="G24" s="52">
        <v>10500</v>
      </c>
    </row>
    <row r="25" customFormat="1" ht="15.75" spans="1:8">
      <c r="A25" s="43" t="s">
        <v>17</v>
      </c>
      <c r="B25" s="53"/>
      <c r="C25" s="53"/>
      <c r="D25" s="44"/>
      <c r="E25" s="45"/>
      <c r="F25" s="54" t="s">
        <v>14</v>
      </c>
      <c r="G25" s="47">
        <v>600</v>
      </c>
      <c r="H25" s="2"/>
    </row>
    <row r="26" s="3" customFormat="1" ht="17.25" spans="1:7">
      <c r="A26" s="65" t="s">
        <v>97</v>
      </c>
      <c r="B26" s="66"/>
      <c r="C26" s="66"/>
      <c r="D26" s="67"/>
      <c r="E26" s="68"/>
      <c r="F26" s="71" t="s">
        <v>14</v>
      </c>
      <c r="G26" s="29">
        <f>SUM(G23:G25)</f>
        <v>29896.2</v>
      </c>
    </row>
    <row r="27" ht="16.5" spans="1:7">
      <c r="A27" s="34"/>
      <c r="B27" s="34"/>
      <c r="C27" s="34"/>
      <c r="D27" s="34"/>
      <c r="E27" s="34"/>
      <c r="F27" s="72"/>
      <c r="G27" s="36"/>
    </row>
    <row r="28" ht="15" customHeight="1" spans="2:3">
      <c r="B28" s="37"/>
      <c r="C28" s="64" t="s">
        <v>83</v>
      </c>
    </row>
    <row r="29" ht="26.25" spans="1:7">
      <c r="A29" s="6" t="s">
        <v>6</v>
      </c>
      <c r="B29" s="6" t="s">
        <v>7</v>
      </c>
      <c r="C29" s="6" t="s">
        <v>8</v>
      </c>
      <c r="D29" s="6" t="s">
        <v>9</v>
      </c>
      <c r="E29" s="7" t="s">
        <v>10</v>
      </c>
      <c r="F29" s="8"/>
      <c r="G29" s="9" t="s">
        <v>11</v>
      </c>
    </row>
    <row r="30" spans="1:7">
      <c r="A30" s="10">
        <v>1</v>
      </c>
      <c r="B30" s="10" t="s">
        <v>12</v>
      </c>
      <c r="C30" s="11" t="s">
        <v>98</v>
      </c>
      <c r="D30" s="12">
        <v>42595</v>
      </c>
      <c r="E30" s="13">
        <f>(D30*0.76)-7000</f>
        <v>25372.2</v>
      </c>
      <c r="F30" s="10" t="s">
        <v>14</v>
      </c>
      <c r="G30" s="14">
        <f>E30*A30</f>
        <v>25372.2</v>
      </c>
    </row>
    <row r="31" spans="1:7">
      <c r="A31" s="15"/>
      <c r="B31" s="15"/>
      <c r="C31" s="16" t="s">
        <v>85</v>
      </c>
      <c r="D31" s="17"/>
      <c r="E31" s="18"/>
      <c r="F31" s="15"/>
      <c r="G31" s="19"/>
    </row>
    <row r="32" ht="15" spans="1:7">
      <c r="A32" s="20"/>
      <c r="B32" s="20"/>
      <c r="C32" s="21" t="s">
        <v>99</v>
      </c>
      <c r="D32" s="22"/>
      <c r="E32" s="23"/>
      <c r="F32" s="20"/>
      <c r="G32" s="24"/>
    </row>
    <row r="33" s="1" customFormat="1" ht="17.25" spans="1:7">
      <c r="A33" s="65" t="s">
        <v>18</v>
      </c>
      <c r="B33" s="66"/>
      <c r="C33" s="66"/>
      <c r="D33" s="67"/>
      <c r="E33" s="68"/>
      <c r="F33" s="69" t="s">
        <v>14</v>
      </c>
      <c r="G33" s="70">
        <f>SUM(G30:G32)</f>
        <v>25372.2</v>
      </c>
    </row>
    <row r="34" s="3" customFormat="1" ht="15" spans="1:7">
      <c r="A34" s="48" t="s">
        <v>96</v>
      </c>
      <c r="B34" s="49"/>
      <c r="C34" s="50"/>
      <c r="D34" s="51"/>
      <c r="E34" s="22"/>
      <c r="F34" s="20" t="s">
        <v>14</v>
      </c>
      <c r="G34" s="52">
        <v>10500</v>
      </c>
    </row>
    <row r="35" customFormat="1" ht="15.75" spans="1:8">
      <c r="A35" s="43" t="s">
        <v>17</v>
      </c>
      <c r="B35" s="53"/>
      <c r="C35" s="53"/>
      <c r="D35" s="44"/>
      <c r="E35" s="45"/>
      <c r="F35" s="54" t="s">
        <v>14</v>
      </c>
      <c r="G35" s="47">
        <v>600</v>
      </c>
      <c r="H35" s="2"/>
    </row>
    <row r="36" s="3" customFormat="1" ht="17.25" spans="1:7">
      <c r="A36" s="65" t="s">
        <v>97</v>
      </c>
      <c r="B36" s="66"/>
      <c r="C36" s="66"/>
      <c r="D36" s="67"/>
      <c r="E36" s="68"/>
      <c r="F36" s="71" t="s">
        <v>14</v>
      </c>
      <c r="G36" s="29">
        <f>SUM(G33:G35)</f>
        <v>36472.2</v>
      </c>
    </row>
    <row r="37" ht="16.5" spans="1:7">
      <c r="A37" s="34"/>
      <c r="B37" s="34"/>
      <c r="C37" s="34"/>
      <c r="D37" s="34"/>
      <c r="E37" s="34"/>
      <c r="F37" s="72"/>
      <c r="G37" s="36"/>
    </row>
    <row r="38" spans="1:1">
      <c r="A38" s="3" t="s">
        <v>19</v>
      </c>
    </row>
    <row r="39" spans="2:2">
      <c r="B39" s="3" t="s">
        <v>20</v>
      </c>
    </row>
    <row r="41" spans="1:1">
      <c r="A41" s="3" t="s">
        <v>25</v>
      </c>
    </row>
    <row r="42" spans="2:2">
      <c r="B42" s="3" t="s">
        <v>26</v>
      </c>
    </row>
    <row r="44" spans="1:1">
      <c r="A44" s="3" t="s">
        <v>27</v>
      </c>
    </row>
    <row r="45" spans="2:2">
      <c r="B45" s="3" t="s">
        <v>28</v>
      </c>
    </row>
    <row r="46" spans="2:2">
      <c r="B46" s="37" t="s">
        <v>100</v>
      </c>
    </row>
    <row r="47" spans="2:2">
      <c r="B47" s="63" t="s">
        <v>101</v>
      </c>
    </row>
    <row r="49" spans="2:2">
      <c r="B49" s="3" t="s">
        <v>29</v>
      </c>
    </row>
    <row r="51" spans="2:2">
      <c r="B51" s="3" t="s">
        <v>30</v>
      </c>
    </row>
    <row r="56" spans="1:1">
      <c r="A56" s="3" t="s">
        <v>31</v>
      </c>
    </row>
    <row r="59" spans="1:1">
      <c r="A59" s="3" t="s">
        <v>32</v>
      </c>
    </row>
    <row r="60" spans="1:1">
      <c r="A60" s="3" t="s">
        <v>33</v>
      </c>
    </row>
    <row r="63" spans="1:4">
      <c r="A63" s="3" t="s">
        <v>34</v>
      </c>
      <c r="D63" s="3" t="s">
        <v>35</v>
      </c>
    </row>
    <row r="66" spans="1:4">
      <c r="A66" s="3" t="s">
        <v>36</v>
      </c>
      <c r="D66" s="3" t="s">
        <v>37</v>
      </c>
    </row>
    <row r="67" spans="1:4">
      <c r="A67" s="3" t="s">
        <v>38</v>
      </c>
      <c r="D67" s="3" t="s">
        <v>39</v>
      </c>
    </row>
    <row r="71" spans="1:5">
      <c r="A71" s="3" t="s">
        <v>102</v>
      </c>
      <c r="D71" s="3" t="s">
        <v>41</v>
      </c>
      <c r="E71" s="3" t="s">
        <v>42</v>
      </c>
    </row>
    <row r="72" spans="1:5">
      <c r="A72" s="3" t="s">
        <v>103</v>
      </c>
      <c r="E72" s="3" t="s">
        <v>44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workbookViewId="0">
      <selection activeCell="C73" sqref="C73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3" style="3" customWidth="1"/>
    <col min="4" max="4" width="12.552380952381" style="3" customWidth="1"/>
    <col min="5" max="5" width="15.5714285714286" style="3" customWidth="1"/>
    <col min="6" max="6" width="5.66666666666667" style="3" customWidth="1"/>
    <col min="7" max="7" width="16.5714285714286" style="3" customWidth="1"/>
    <col min="8" max="16384" width="9.1047619047619" style="3"/>
  </cols>
  <sheetData>
    <row r="4" spans="1:2">
      <c r="A4" s="4">
        <v>45884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174</v>
      </c>
    </row>
    <row r="8" spans="1:1">
      <c r="A8" s="3" t="s">
        <v>175</v>
      </c>
    </row>
    <row r="9" spans="1:1">
      <c r="A9" s="3" t="s">
        <v>176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177</v>
      </c>
    </row>
    <row r="18" ht="15" spans="3:3">
      <c r="C18" s="10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customFormat="1" ht="15" spans="1:7">
      <c r="A20" s="10">
        <v>2</v>
      </c>
      <c r="B20" s="10" t="s">
        <v>12</v>
      </c>
      <c r="C20" s="11" t="s">
        <v>118</v>
      </c>
      <c r="D20" s="12">
        <v>165995</v>
      </c>
      <c r="E20" s="13">
        <f>(D20*0.76)-14000</f>
        <v>112156.2</v>
      </c>
      <c r="F20" s="10" t="s">
        <v>14</v>
      </c>
      <c r="G20" s="14">
        <f>E20*A20</f>
        <v>224312.4</v>
      </c>
    </row>
    <row r="21" customFormat="1" ht="15" spans="1:7">
      <c r="A21" s="15"/>
      <c r="B21" s="15"/>
      <c r="C21" s="16" t="s">
        <v>49</v>
      </c>
      <c r="D21" s="17"/>
      <c r="E21" s="18"/>
      <c r="F21" s="15"/>
      <c r="G21" s="19"/>
    </row>
    <row r="22" customFormat="1" ht="15.75" spans="1:7">
      <c r="A22" s="20"/>
      <c r="B22" s="20"/>
      <c r="C22" s="21" t="s">
        <v>119</v>
      </c>
      <c r="D22" s="22"/>
      <c r="E22" s="23"/>
      <c r="F22" s="20"/>
      <c r="G22" s="24"/>
    </row>
    <row r="23" customFormat="1" ht="15" spans="1:7">
      <c r="A23" s="10">
        <v>5</v>
      </c>
      <c r="B23" s="10" t="s">
        <v>12</v>
      </c>
      <c r="C23" s="11" t="s">
        <v>116</v>
      </c>
      <c r="D23" s="12">
        <v>113195</v>
      </c>
      <c r="E23" s="13">
        <f>(D23*0.76)-7000</f>
        <v>79028.2</v>
      </c>
      <c r="F23" s="10" t="s">
        <v>14</v>
      </c>
      <c r="G23" s="14">
        <f>E23*A23</f>
        <v>395141</v>
      </c>
    </row>
    <row r="24" customFormat="1" ht="15" spans="1:7">
      <c r="A24" s="15"/>
      <c r="B24" s="15"/>
      <c r="C24" s="16" t="s">
        <v>49</v>
      </c>
      <c r="D24" s="17"/>
      <c r="E24" s="18"/>
      <c r="F24" s="15"/>
      <c r="G24" s="19"/>
    </row>
    <row r="25" customFormat="1" ht="15.75" spans="1:7">
      <c r="A25" s="20"/>
      <c r="B25" s="20"/>
      <c r="C25" s="21" t="s">
        <v>117</v>
      </c>
      <c r="D25" s="22"/>
      <c r="E25" s="23"/>
      <c r="F25" s="20"/>
      <c r="G25" s="24"/>
    </row>
    <row r="26" customFormat="1" ht="15" spans="1:7">
      <c r="A26" s="10">
        <v>3</v>
      </c>
      <c r="B26" s="10" t="s">
        <v>12</v>
      </c>
      <c r="C26" s="11" t="s">
        <v>148</v>
      </c>
      <c r="D26" s="12">
        <v>76595</v>
      </c>
      <c r="E26" s="13">
        <f>(D26*0.76)-7000</f>
        <v>51212.2</v>
      </c>
      <c r="F26" s="10" t="s">
        <v>14</v>
      </c>
      <c r="G26" s="14">
        <f>E26*A26</f>
        <v>153636.6</v>
      </c>
    </row>
    <row r="27" customFormat="1" ht="15" spans="1:7">
      <c r="A27" s="15"/>
      <c r="B27" s="15"/>
      <c r="C27" s="16" t="s">
        <v>85</v>
      </c>
      <c r="D27" s="17"/>
      <c r="E27" s="18"/>
      <c r="F27" s="15"/>
      <c r="G27" s="19"/>
    </row>
    <row r="28" customFormat="1" ht="15.75" spans="1:7">
      <c r="A28" s="20"/>
      <c r="B28" s="20"/>
      <c r="C28" s="21" t="s">
        <v>149</v>
      </c>
      <c r="D28" s="22"/>
      <c r="E28" s="23"/>
      <c r="F28" s="20"/>
      <c r="G28" s="24"/>
    </row>
    <row r="29" customFormat="1" ht="15" spans="1:7">
      <c r="A29" s="10">
        <v>3</v>
      </c>
      <c r="B29" s="10" t="s">
        <v>12</v>
      </c>
      <c r="C29" s="11" t="s">
        <v>84</v>
      </c>
      <c r="D29" s="12">
        <v>68995</v>
      </c>
      <c r="E29" s="13">
        <f>(D29*0.76)-7000</f>
        <v>45436.2</v>
      </c>
      <c r="F29" s="10" t="s">
        <v>14</v>
      </c>
      <c r="G29" s="14">
        <f>E29*A29</f>
        <v>136308.6</v>
      </c>
    </row>
    <row r="30" customFormat="1" ht="15" spans="1:7">
      <c r="A30" s="15"/>
      <c r="B30" s="15"/>
      <c r="C30" s="16" t="s">
        <v>85</v>
      </c>
      <c r="D30" s="17"/>
      <c r="E30" s="18"/>
      <c r="F30" s="15"/>
      <c r="G30" s="19"/>
    </row>
    <row r="31" customFormat="1" ht="15.75" spans="1:7">
      <c r="A31" s="20"/>
      <c r="B31" s="20"/>
      <c r="C31" s="21" t="s">
        <v>86</v>
      </c>
      <c r="D31" s="22"/>
      <c r="E31" s="23"/>
      <c r="F31" s="20"/>
      <c r="G31" s="24"/>
    </row>
    <row r="32" customFormat="1" ht="15" spans="1:7">
      <c r="A32" s="10">
        <v>1</v>
      </c>
      <c r="B32" s="10" t="s">
        <v>12</v>
      </c>
      <c r="C32" s="11" t="s">
        <v>107</v>
      </c>
      <c r="D32" s="12">
        <v>59595</v>
      </c>
      <c r="E32" s="13">
        <f>(D32*0.76)-7000</f>
        <v>38292.2</v>
      </c>
      <c r="F32" s="10" t="s">
        <v>14</v>
      </c>
      <c r="G32" s="14">
        <f>E32*A32</f>
        <v>38292.2</v>
      </c>
    </row>
    <row r="33" customFormat="1" ht="15" spans="1:7">
      <c r="A33" s="15"/>
      <c r="B33" s="15"/>
      <c r="C33" s="16" t="s">
        <v>85</v>
      </c>
      <c r="D33" s="17"/>
      <c r="E33" s="18"/>
      <c r="F33" s="15"/>
      <c r="G33" s="19"/>
    </row>
    <row r="34" customFormat="1" ht="15.75" spans="1:7">
      <c r="A34" s="20"/>
      <c r="B34" s="20"/>
      <c r="C34" s="21" t="s">
        <v>108</v>
      </c>
      <c r="D34" s="22"/>
      <c r="E34" s="23"/>
      <c r="F34" s="20"/>
      <c r="G34" s="24"/>
    </row>
    <row r="35" customFormat="1" ht="15" spans="1:7">
      <c r="A35" s="87">
        <v>1</v>
      </c>
      <c r="B35" s="87" t="s">
        <v>12</v>
      </c>
      <c r="C35" s="88" t="s">
        <v>135</v>
      </c>
      <c r="D35" s="89">
        <v>46595</v>
      </c>
      <c r="E35" s="90">
        <f>(D35*0.76)-7000</f>
        <v>28412.2</v>
      </c>
      <c r="F35" s="87" t="s">
        <v>14</v>
      </c>
      <c r="G35" s="91">
        <f>E35*A35</f>
        <v>28412.2</v>
      </c>
    </row>
    <row r="36" customFormat="1" ht="15" spans="1:7">
      <c r="A36" s="92"/>
      <c r="B36" s="92"/>
      <c r="C36" s="93" t="s">
        <v>85</v>
      </c>
      <c r="D36" s="94"/>
      <c r="E36" s="95"/>
      <c r="F36" s="92"/>
      <c r="G36" s="96"/>
    </row>
    <row r="37" customFormat="1" ht="15.75" spans="1:7">
      <c r="A37" s="97"/>
      <c r="B37" s="97"/>
      <c r="C37" s="98" t="s">
        <v>136</v>
      </c>
      <c r="D37" s="99"/>
      <c r="E37" s="100"/>
      <c r="F37" s="97"/>
      <c r="G37" s="101"/>
    </row>
    <row r="38" s="1" customFormat="1" ht="17.25" spans="1:7">
      <c r="A38" s="65" t="s">
        <v>18</v>
      </c>
      <c r="B38" s="66"/>
      <c r="C38" s="66"/>
      <c r="D38" s="67"/>
      <c r="E38" s="68"/>
      <c r="F38" s="69" t="s">
        <v>14</v>
      </c>
      <c r="G38" s="70">
        <f>SUM(G20:G37)</f>
        <v>976103</v>
      </c>
    </row>
    <row r="39" s="1" customFormat="1" ht="15" spans="1:7">
      <c r="A39" s="133" t="s">
        <v>178</v>
      </c>
      <c r="B39" s="134"/>
      <c r="C39" s="135"/>
      <c r="D39" s="136"/>
      <c r="E39" s="99"/>
      <c r="F39" s="97" t="s">
        <v>14</v>
      </c>
      <c r="G39" s="137">
        <v>572570</v>
      </c>
    </row>
    <row r="40" s="3" customFormat="1" ht="17.25" spans="1:7">
      <c r="A40" s="65" t="s">
        <v>97</v>
      </c>
      <c r="B40" s="66"/>
      <c r="C40" s="66"/>
      <c r="D40" s="67"/>
      <c r="E40" s="68"/>
      <c r="F40" s="71" t="s">
        <v>14</v>
      </c>
      <c r="G40" s="29">
        <f>SUM(G38:G39)</f>
        <v>1548673</v>
      </c>
    </row>
    <row r="41" ht="16.5" spans="1:7">
      <c r="A41" s="109"/>
      <c r="B41" s="109"/>
      <c r="C41" s="109"/>
      <c r="D41" s="109"/>
      <c r="E41" s="109"/>
      <c r="F41" s="35"/>
      <c r="G41" s="36"/>
    </row>
    <row r="42" spans="1:1">
      <c r="A42" s="3" t="s">
        <v>19</v>
      </c>
    </row>
    <row r="43" spans="2:2">
      <c r="B43" s="3" t="s">
        <v>20</v>
      </c>
    </row>
    <row r="45" spans="1:1">
      <c r="A45" s="3" t="s">
        <v>25</v>
      </c>
    </row>
    <row r="46" customFormat="1" ht="15" spans="1:2">
      <c r="A46" s="2"/>
      <c r="B46" s="3" t="s">
        <v>120</v>
      </c>
    </row>
    <row r="47" s="2" customFormat="1" spans="2:2">
      <c r="B47" s="3" t="s">
        <v>26</v>
      </c>
    </row>
    <row r="48" s="2" customFormat="1"/>
    <row r="49" s="3" customFormat="1" spans="1:1">
      <c r="A49" s="3" t="s">
        <v>27</v>
      </c>
    </row>
    <row r="50" spans="2:2">
      <c r="B50" s="3" t="s">
        <v>28</v>
      </c>
    </row>
    <row r="51" spans="2:2">
      <c r="B51" s="38"/>
    </row>
    <row r="52" spans="2:2">
      <c r="B52" s="3" t="s">
        <v>29</v>
      </c>
    </row>
    <row r="54" spans="2:2">
      <c r="B54" s="3" t="s">
        <v>30</v>
      </c>
    </row>
    <row r="56" spans="2:2">
      <c r="B56" s="39" t="s">
        <v>179</v>
      </c>
    </row>
    <row r="57" spans="2:2">
      <c r="B57" s="39" t="s">
        <v>395</v>
      </c>
    </row>
    <row r="58" spans="2:2">
      <c r="B58" s="37"/>
    </row>
    <row r="59" spans="2:2">
      <c r="B59" s="37"/>
    </row>
    <row r="60" spans="2:2">
      <c r="B60" s="37"/>
    </row>
    <row r="62" spans="1:1">
      <c r="A62" s="3" t="s">
        <v>31</v>
      </c>
    </row>
    <row r="65" spans="1:1">
      <c r="A65" s="3" t="s">
        <v>32</v>
      </c>
    </row>
    <row r="66" spans="1:1">
      <c r="A66" s="3" t="s">
        <v>33</v>
      </c>
    </row>
    <row r="69" spans="1:4">
      <c r="A69" s="3" t="s">
        <v>63</v>
      </c>
      <c r="D69" s="3" t="s">
        <v>35</v>
      </c>
    </row>
    <row r="72" spans="1:4">
      <c r="A72" s="3" t="s">
        <v>36</v>
      </c>
      <c r="D72" s="3" t="s">
        <v>37</v>
      </c>
    </row>
    <row r="73" spans="1:4">
      <c r="A73" s="3" t="s">
        <v>38</v>
      </c>
      <c r="D73" s="3" t="s">
        <v>39</v>
      </c>
    </row>
    <row r="78" spans="1:5">
      <c r="A78" s="3" t="s">
        <v>396</v>
      </c>
      <c r="D78" s="3" t="s">
        <v>41</v>
      </c>
      <c r="E78" s="3" t="s">
        <v>42</v>
      </c>
    </row>
    <row r="79" spans="1:5">
      <c r="A79" s="3" t="s">
        <v>181</v>
      </c>
      <c r="E79" s="3" t="s">
        <v>44</v>
      </c>
    </row>
  </sheetData>
  <mergeCells count="39">
    <mergeCell ref="A4:B4"/>
    <mergeCell ref="A38:E38"/>
    <mergeCell ref="A40:E40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  <mergeCell ref="G20:G22"/>
    <mergeCell ref="G23:G25"/>
    <mergeCell ref="G26:G28"/>
    <mergeCell ref="G29:G31"/>
    <mergeCell ref="G32:G34"/>
    <mergeCell ref="G35:G37"/>
  </mergeCells>
  <pageMargins left="0.432638888888889" right="0.17" top="0.84" bottom="0.590277777777778" header="0.511805555555556" footer="0.196527777777778"/>
  <pageSetup paperSize="1" scale="61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topLeftCell="A59" workbookViewId="0">
      <selection activeCell="E14" sqref="E14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3" style="3" customWidth="1"/>
    <col min="4" max="4" width="12.552380952381" style="3" customWidth="1"/>
    <col min="5" max="5" width="15.5714285714286" style="3" customWidth="1"/>
    <col min="6" max="6" width="5.66666666666667" style="3" customWidth="1"/>
    <col min="7" max="7" width="16.5714285714286" style="3" customWidth="1"/>
    <col min="8" max="16384" width="9.1047619047619" style="3"/>
  </cols>
  <sheetData>
    <row r="4" spans="1:2">
      <c r="A4" s="4">
        <v>45884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174</v>
      </c>
    </row>
    <row r="8" spans="1:1">
      <c r="A8" s="3" t="s">
        <v>175</v>
      </c>
    </row>
    <row r="9" spans="1:1">
      <c r="A9" s="3" t="s">
        <v>176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182</v>
      </c>
    </row>
    <row r="18" ht="15" spans="3:3">
      <c r="C18" s="10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customFormat="1" ht="15" spans="1:7">
      <c r="A20" s="10">
        <v>2</v>
      </c>
      <c r="B20" s="10" t="s">
        <v>12</v>
      </c>
      <c r="C20" s="11" t="s">
        <v>118</v>
      </c>
      <c r="D20" s="12">
        <v>165995</v>
      </c>
      <c r="E20" s="13">
        <f>(D20*0.76)-14000</f>
        <v>112156.2</v>
      </c>
      <c r="F20" s="10" t="s">
        <v>14</v>
      </c>
      <c r="G20" s="14">
        <f>E20*A20</f>
        <v>224312.4</v>
      </c>
    </row>
    <row r="21" customFormat="1" ht="15" spans="1:7">
      <c r="A21" s="15"/>
      <c r="B21" s="15"/>
      <c r="C21" s="16" t="s">
        <v>49</v>
      </c>
      <c r="D21" s="17"/>
      <c r="E21" s="18"/>
      <c r="F21" s="15"/>
      <c r="G21" s="19"/>
    </row>
    <row r="22" customFormat="1" ht="15.75" spans="1:7">
      <c r="A22" s="20"/>
      <c r="B22" s="20"/>
      <c r="C22" s="21" t="s">
        <v>119</v>
      </c>
      <c r="D22" s="22"/>
      <c r="E22" s="23"/>
      <c r="F22" s="20"/>
      <c r="G22" s="24"/>
    </row>
    <row r="23" customFormat="1" ht="15" spans="1:7">
      <c r="A23" s="10">
        <v>5</v>
      </c>
      <c r="B23" s="10" t="s">
        <v>12</v>
      </c>
      <c r="C23" s="11" t="s">
        <v>116</v>
      </c>
      <c r="D23" s="12">
        <v>113195</v>
      </c>
      <c r="E23" s="13">
        <f>(D23*0.76)-7000</f>
        <v>79028.2</v>
      </c>
      <c r="F23" s="10" t="s">
        <v>14</v>
      </c>
      <c r="G23" s="14">
        <f>E23*A23</f>
        <v>395141</v>
      </c>
    </row>
    <row r="24" customFormat="1" ht="15" spans="1:7">
      <c r="A24" s="15"/>
      <c r="B24" s="15"/>
      <c r="C24" s="16" t="s">
        <v>49</v>
      </c>
      <c r="D24" s="17"/>
      <c r="E24" s="18"/>
      <c r="F24" s="15"/>
      <c r="G24" s="19"/>
    </row>
    <row r="25" customFormat="1" ht="15.75" spans="1:7">
      <c r="A25" s="20"/>
      <c r="B25" s="20"/>
      <c r="C25" s="21" t="s">
        <v>117</v>
      </c>
      <c r="D25" s="22"/>
      <c r="E25" s="23"/>
      <c r="F25" s="20"/>
      <c r="G25" s="24"/>
    </row>
    <row r="26" customFormat="1" ht="15" spans="1:7">
      <c r="A26" s="10">
        <v>3</v>
      </c>
      <c r="B26" s="10" t="s">
        <v>12</v>
      </c>
      <c r="C26" s="11" t="s">
        <v>148</v>
      </c>
      <c r="D26" s="12">
        <v>76595</v>
      </c>
      <c r="E26" s="13">
        <f>(D26*0.76)-7000</f>
        <v>51212.2</v>
      </c>
      <c r="F26" s="10" t="s">
        <v>14</v>
      </c>
      <c r="G26" s="14">
        <f>E26*A26</f>
        <v>153636.6</v>
      </c>
    </row>
    <row r="27" customFormat="1" ht="15" spans="1:7">
      <c r="A27" s="15"/>
      <c r="B27" s="15"/>
      <c r="C27" s="16" t="s">
        <v>85</v>
      </c>
      <c r="D27" s="17"/>
      <c r="E27" s="18"/>
      <c r="F27" s="15"/>
      <c r="G27" s="19"/>
    </row>
    <row r="28" customFormat="1" ht="15.75" spans="1:7">
      <c r="A28" s="20"/>
      <c r="B28" s="20"/>
      <c r="C28" s="21" t="s">
        <v>149</v>
      </c>
      <c r="D28" s="22"/>
      <c r="E28" s="23"/>
      <c r="F28" s="20"/>
      <c r="G28" s="24"/>
    </row>
    <row r="29" customFormat="1" ht="15" spans="1:7">
      <c r="A29" s="10">
        <v>3</v>
      </c>
      <c r="B29" s="10" t="s">
        <v>12</v>
      </c>
      <c r="C29" s="11" t="s">
        <v>60</v>
      </c>
      <c r="D29" s="12">
        <v>49995</v>
      </c>
      <c r="E29" s="13">
        <f>(D29*0.76)-4000</f>
        <v>33996.2</v>
      </c>
      <c r="F29" s="10" t="s">
        <v>14</v>
      </c>
      <c r="G29" s="14">
        <f>E29*A29</f>
        <v>101988.6</v>
      </c>
    </row>
    <row r="30" customFormat="1" ht="15" spans="1:7">
      <c r="A30" s="15"/>
      <c r="B30" s="15"/>
      <c r="C30" s="16" t="s">
        <v>61</v>
      </c>
      <c r="D30" s="17"/>
      <c r="E30" s="18"/>
      <c r="F30" s="15"/>
      <c r="G30" s="19"/>
    </row>
    <row r="31" customFormat="1" ht="15.75" spans="1:7">
      <c r="A31" s="20"/>
      <c r="B31" s="20"/>
      <c r="C31" s="21" t="s">
        <v>62</v>
      </c>
      <c r="D31" s="22"/>
      <c r="E31" s="23"/>
      <c r="F31" s="20"/>
      <c r="G31" s="24"/>
    </row>
    <row r="32" customFormat="1" ht="15" spans="1:7">
      <c r="A32" s="10">
        <v>1</v>
      </c>
      <c r="B32" s="10" t="s">
        <v>12</v>
      </c>
      <c r="C32" s="11" t="s">
        <v>126</v>
      </c>
      <c r="D32" s="12">
        <v>41995</v>
      </c>
      <c r="E32" s="13">
        <f>(D32*0.76)-4000</f>
        <v>27916.2</v>
      </c>
      <c r="F32" s="10" t="s">
        <v>14</v>
      </c>
      <c r="G32" s="14">
        <f>E32*A32</f>
        <v>27916.2</v>
      </c>
    </row>
    <row r="33" customFormat="1" ht="15" spans="1:7">
      <c r="A33" s="15"/>
      <c r="B33" s="15"/>
      <c r="C33" s="16" t="s">
        <v>94</v>
      </c>
      <c r="D33" s="17"/>
      <c r="E33" s="18"/>
      <c r="F33" s="15"/>
      <c r="G33" s="19"/>
    </row>
    <row r="34" customFormat="1" ht="15.75" spans="1:7">
      <c r="A34" s="20"/>
      <c r="B34" s="20"/>
      <c r="C34" s="21" t="s">
        <v>127</v>
      </c>
      <c r="D34" s="22"/>
      <c r="E34" s="23"/>
      <c r="F34" s="20"/>
      <c r="G34" s="24"/>
    </row>
    <row r="35" customFormat="1" ht="15" spans="1:7">
      <c r="A35" s="10">
        <v>1</v>
      </c>
      <c r="B35" s="10" t="s">
        <v>12</v>
      </c>
      <c r="C35" s="11" t="s">
        <v>133</v>
      </c>
      <c r="D35" s="12">
        <v>32995</v>
      </c>
      <c r="E35" s="13">
        <f>(D35*0.76)-4000</f>
        <v>21076.2</v>
      </c>
      <c r="F35" s="10" t="s">
        <v>14</v>
      </c>
      <c r="G35" s="14">
        <f>E35*A35</f>
        <v>21076.2</v>
      </c>
    </row>
    <row r="36" customFormat="1" ht="15" spans="1:7">
      <c r="A36" s="15"/>
      <c r="B36" s="15"/>
      <c r="C36" s="16" t="s">
        <v>94</v>
      </c>
      <c r="D36" s="17"/>
      <c r="E36" s="18"/>
      <c r="F36" s="15"/>
      <c r="G36" s="19"/>
    </row>
    <row r="37" customFormat="1" ht="15.75" spans="1:7">
      <c r="A37" s="20"/>
      <c r="B37" s="20"/>
      <c r="C37" s="21" t="s">
        <v>134</v>
      </c>
      <c r="D37" s="22"/>
      <c r="E37" s="23"/>
      <c r="F37" s="20"/>
      <c r="G37" s="24"/>
    </row>
    <row r="38" s="1" customFormat="1" ht="17.25" spans="1:7">
      <c r="A38" s="65" t="s">
        <v>18</v>
      </c>
      <c r="B38" s="66"/>
      <c r="C38" s="66"/>
      <c r="D38" s="67"/>
      <c r="E38" s="68"/>
      <c r="F38" s="69" t="s">
        <v>14</v>
      </c>
      <c r="G38" s="70">
        <f>SUM(G20:G37)</f>
        <v>924071</v>
      </c>
    </row>
    <row r="39" s="1" customFormat="1" ht="15" spans="1:7">
      <c r="A39" s="133" t="s">
        <v>178</v>
      </c>
      <c r="B39" s="134"/>
      <c r="C39" s="135"/>
      <c r="D39" s="136"/>
      <c r="E39" s="99"/>
      <c r="F39" s="97" t="s">
        <v>14</v>
      </c>
      <c r="G39" s="137">
        <v>572570</v>
      </c>
    </row>
    <row r="40" s="3" customFormat="1" ht="17.25" spans="1:7">
      <c r="A40" s="65" t="s">
        <v>97</v>
      </c>
      <c r="B40" s="66"/>
      <c r="C40" s="66"/>
      <c r="D40" s="67"/>
      <c r="E40" s="68"/>
      <c r="F40" s="71" t="s">
        <v>14</v>
      </c>
      <c r="G40" s="29">
        <f>SUM(G38:G39)</f>
        <v>1496641</v>
      </c>
    </row>
    <row r="41" ht="16.5" spans="1:7">
      <c r="A41" s="109"/>
      <c r="B41" s="109"/>
      <c r="C41" s="109"/>
      <c r="D41" s="109"/>
      <c r="E41" s="109"/>
      <c r="F41" s="35"/>
      <c r="G41" s="36"/>
    </row>
    <row r="42" spans="1:1">
      <c r="A42" s="3" t="s">
        <v>19</v>
      </c>
    </row>
    <row r="43" spans="2:2">
      <c r="B43" s="3" t="s">
        <v>20</v>
      </c>
    </row>
    <row r="45" spans="1:1">
      <c r="A45" s="3" t="s">
        <v>25</v>
      </c>
    </row>
    <row r="46" customFormat="1" ht="15" spans="1:2">
      <c r="A46" s="2"/>
      <c r="B46" s="3" t="s">
        <v>120</v>
      </c>
    </row>
    <row r="47" s="2" customFormat="1" spans="2:2">
      <c r="B47" s="3" t="s">
        <v>26</v>
      </c>
    </row>
    <row r="48" s="2" customFormat="1"/>
    <row r="49" s="3" customFormat="1" spans="1:1">
      <c r="A49" s="3" t="s">
        <v>27</v>
      </c>
    </row>
    <row r="50" spans="2:2">
      <c r="B50" s="3" t="s">
        <v>28</v>
      </c>
    </row>
    <row r="51" spans="2:2">
      <c r="B51" s="38"/>
    </row>
    <row r="52" spans="2:2">
      <c r="B52" s="3" t="s">
        <v>29</v>
      </c>
    </row>
    <row r="54" spans="2:2">
      <c r="B54" s="3" t="s">
        <v>30</v>
      </c>
    </row>
    <row r="56" spans="2:2">
      <c r="B56" s="39" t="s">
        <v>179</v>
      </c>
    </row>
    <row r="57" spans="2:2">
      <c r="B57" s="39" t="s">
        <v>395</v>
      </c>
    </row>
    <row r="58" spans="2:2">
      <c r="B58" s="37"/>
    </row>
    <row r="59" spans="2:2">
      <c r="B59" s="37"/>
    </row>
    <row r="60" spans="2:2">
      <c r="B60" s="37"/>
    </row>
    <row r="62" spans="1:1">
      <c r="A62" s="3" t="s">
        <v>31</v>
      </c>
    </row>
    <row r="65" spans="1:1">
      <c r="A65" s="3" t="s">
        <v>32</v>
      </c>
    </row>
    <row r="66" spans="1:1">
      <c r="A66" s="3" t="s">
        <v>33</v>
      </c>
    </row>
    <row r="69" spans="1:4">
      <c r="A69" s="3" t="s">
        <v>63</v>
      </c>
      <c r="D69" s="3" t="s">
        <v>35</v>
      </c>
    </row>
    <row r="72" spans="1:4">
      <c r="A72" s="3" t="s">
        <v>36</v>
      </c>
      <c r="D72" s="3" t="s">
        <v>37</v>
      </c>
    </row>
    <row r="73" spans="1:4">
      <c r="A73" s="3" t="s">
        <v>38</v>
      </c>
      <c r="D73" s="3" t="s">
        <v>39</v>
      </c>
    </row>
    <row r="78" spans="1:5">
      <c r="A78" s="3" t="s">
        <v>397</v>
      </c>
      <c r="D78" s="3" t="s">
        <v>41</v>
      </c>
      <c r="E78" s="3" t="s">
        <v>42</v>
      </c>
    </row>
    <row r="79" spans="1:5">
      <c r="A79" s="3" t="s">
        <v>398</v>
      </c>
      <c r="E79" s="3" t="s">
        <v>44</v>
      </c>
    </row>
  </sheetData>
  <mergeCells count="39">
    <mergeCell ref="A4:B4"/>
    <mergeCell ref="A38:E38"/>
    <mergeCell ref="A40:E40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  <mergeCell ref="G20:G22"/>
    <mergeCell ref="G23:G25"/>
    <mergeCell ref="G26:G28"/>
    <mergeCell ref="G29:G31"/>
    <mergeCell ref="G32:G34"/>
    <mergeCell ref="G35:G37"/>
  </mergeCells>
  <pageMargins left="0.432638888888889" right="0.17" top="0.84" bottom="0.590277777777778" header="0.511805555555556" footer="0.196527777777778"/>
  <pageSetup paperSize="1" scale="61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4" workbookViewId="0">
      <selection activeCell="F19" sqref="F19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3" style="3" customWidth="1"/>
    <col min="4" max="4" width="12.552380952381" style="3" customWidth="1"/>
    <col min="5" max="5" width="15.5714285714286" style="3" customWidth="1"/>
    <col min="6" max="6" width="5.66666666666667" style="3" customWidth="1"/>
    <col min="7" max="7" width="16.5714285714286" style="3" customWidth="1"/>
    <col min="8" max="16384" width="9.1047619047619" style="3"/>
  </cols>
  <sheetData>
    <row r="4" spans="1:2">
      <c r="A4" s="4">
        <v>45887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287</v>
      </c>
    </row>
    <row r="8" spans="1:1">
      <c r="A8" s="3" t="s">
        <v>288</v>
      </c>
    </row>
    <row r="9" spans="1:1">
      <c r="A9" s="3" t="s">
        <v>289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177</v>
      </c>
    </row>
    <row r="18" ht="15" spans="3:3">
      <c r="C18" s="10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customFormat="1" ht="15" spans="1:7">
      <c r="A20" s="10">
        <v>2</v>
      </c>
      <c r="B20" s="10" t="s">
        <v>12</v>
      </c>
      <c r="C20" s="11" t="s">
        <v>118</v>
      </c>
      <c r="D20" s="12">
        <v>165995</v>
      </c>
      <c r="E20" s="13">
        <f>(D20*0.74)-14000</f>
        <v>108836.3</v>
      </c>
      <c r="F20" s="10" t="s">
        <v>14</v>
      </c>
      <c r="G20" s="14">
        <f>E20*A20</f>
        <v>217672.6</v>
      </c>
    </row>
    <row r="21" customFormat="1" ht="15" spans="1:7">
      <c r="A21" s="15"/>
      <c r="B21" s="15"/>
      <c r="C21" s="16" t="s">
        <v>49</v>
      </c>
      <c r="D21" s="17"/>
      <c r="E21" s="18"/>
      <c r="F21" s="15"/>
      <c r="G21" s="19"/>
    </row>
    <row r="22" customFormat="1" ht="15.75" spans="1:7">
      <c r="A22" s="20"/>
      <c r="B22" s="20"/>
      <c r="C22" s="21" t="s">
        <v>119</v>
      </c>
      <c r="D22" s="22"/>
      <c r="E22" s="23"/>
      <c r="F22" s="20"/>
      <c r="G22" s="24"/>
    </row>
    <row r="23" customFormat="1" ht="15" spans="1:7">
      <c r="A23" s="10">
        <v>2</v>
      </c>
      <c r="B23" s="10" t="s">
        <v>12</v>
      </c>
      <c r="C23" s="11" t="s">
        <v>116</v>
      </c>
      <c r="D23" s="12">
        <v>113195</v>
      </c>
      <c r="E23" s="13">
        <f>(D23*0.74)-7000</f>
        <v>76764.3</v>
      </c>
      <c r="F23" s="10" t="s">
        <v>14</v>
      </c>
      <c r="G23" s="14">
        <f>E23*A23</f>
        <v>153528.6</v>
      </c>
    </row>
    <row r="24" customFormat="1" ht="15" spans="1:7">
      <c r="A24" s="15"/>
      <c r="B24" s="15"/>
      <c r="C24" s="16" t="s">
        <v>49</v>
      </c>
      <c r="D24" s="17"/>
      <c r="E24" s="18"/>
      <c r="F24" s="15"/>
      <c r="G24" s="19"/>
    </row>
    <row r="25" customFormat="1" ht="15.75" spans="1:7">
      <c r="A25" s="20"/>
      <c r="B25" s="20"/>
      <c r="C25" s="21" t="s">
        <v>117</v>
      </c>
      <c r="D25" s="22"/>
      <c r="E25" s="23"/>
      <c r="F25" s="20"/>
      <c r="G25" s="24"/>
    </row>
    <row r="26" customFormat="1" ht="15" spans="1:7">
      <c r="A26" s="10">
        <v>3</v>
      </c>
      <c r="B26" s="10" t="s">
        <v>12</v>
      </c>
      <c r="C26" s="11" t="s">
        <v>148</v>
      </c>
      <c r="D26" s="12">
        <v>76595</v>
      </c>
      <c r="E26" s="13">
        <f>(D26*0.74)-7000</f>
        <v>49680.3</v>
      </c>
      <c r="F26" s="10" t="s">
        <v>14</v>
      </c>
      <c r="G26" s="14">
        <f>E26*A26</f>
        <v>149040.9</v>
      </c>
    </row>
    <row r="27" customFormat="1" ht="15" spans="1:7">
      <c r="A27" s="15"/>
      <c r="B27" s="15"/>
      <c r="C27" s="16" t="s">
        <v>85</v>
      </c>
      <c r="D27" s="17"/>
      <c r="E27" s="18"/>
      <c r="F27" s="15"/>
      <c r="G27" s="19"/>
    </row>
    <row r="28" customFormat="1" ht="15.75" spans="1:7">
      <c r="A28" s="20"/>
      <c r="B28" s="20"/>
      <c r="C28" s="21" t="s">
        <v>149</v>
      </c>
      <c r="D28" s="22"/>
      <c r="E28" s="23"/>
      <c r="F28" s="20"/>
      <c r="G28" s="24"/>
    </row>
    <row r="29" customFormat="1" ht="15" spans="1:7">
      <c r="A29" s="10">
        <v>1</v>
      </c>
      <c r="B29" s="10" t="s">
        <v>12</v>
      </c>
      <c r="C29" s="11" t="s">
        <v>84</v>
      </c>
      <c r="D29" s="12">
        <v>68995</v>
      </c>
      <c r="E29" s="13">
        <f>(D29*0.74)-7000</f>
        <v>44056.3</v>
      </c>
      <c r="F29" s="10" t="s">
        <v>14</v>
      </c>
      <c r="G29" s="14">
        <f>E29*A29</f>
        <v>44056.3</v>
      </c>
    </row>
    <row r="30" customFormat="1" ht="15" spans="1:7">
      <c r="A30" s="15"/>
      <c r="B30" s="15"/>
      <c r="C30" s="16" t="s">
        <v>85</v>
      </c>
      <c r="D30" s="17"/>
      <c r="E30" s="18"/>
      <c r="F30" s="15"/>
      <c r="G30" s="19"/>
    </row>
    <row r="31" customFormat="1" ht="15.75" spans="1:7">
      <c r="A31" s="20"/>
      <c r="B31" s="20"/>
      <c r="C31" s="21" t="s">
        <v>86</v>
      </c>
      <c r="D31" s="22"/>
      <c r="E31" s="23"/>
      <c r="F31" s="20"/>
      <c r="G31" s="24"/>
    </row>
    <row r="32" customFormat="1" ht="15" spans="1:7">
      <c r="A32" s="10">
        <v>4</v>
      </c>
      <c r="B32" s="10" t="s">
        <v>12</v>
      </c>
      <c r="C32" s="11" t="s">
        <v>107</v>
      </c>
      <c r="D32" s="12">
        <v>59595</v>
      </c>
      <c r="E32" s="13">
        <f>(D32*0.74)-7000</f>
        <v>37100.3</v>
      </c>
      <c r="F32" s="10" t="s">
        <v>14</v>
      </c>
      <c r="G32" s="14">
        <f>E32*A32</f>
        <v>148401.2</v>
      </c>
    </row>
    <row r="33" customFormat="1" ht="15" spans="1:7">
      <c r="A33" s="15"/>
      <c r="B33" s="15"/>
      <c r="C33" s="16" t="s">
        <v>85</v>
      </c>
      <c r="D33" s="17"/>
      <c r="E33" s="18"/>
      <c r="F33" s="15"/>
      <c r="G33" s="19"/>
    </row>
    <row r="34" customFormat="1" ht="15.75" spans="1:7">
      <c r="A34" s="20"/>
      <c r="B34" s="20"/>
      <c r="C34" s="21" t="s">
        <v>108</v>
      </c>
      <c r="D34" s="22"/>
      <c r="E34" s="23"/>
      <c r="F34" s="20"/>
      <c r="G34" s="24"/>
    </row>
    <row r="35" customFormat="1" ht="15" spans="1:7">
      <c r="A35" s="10">
        <v>2</v>
      </c>
      <c r="B35" s="75" t="s">
        <v>12</v>
      </c>
      <c r="C35" s="76" t="s">
        <v>255</v>
      </c>
      <c r="D35" s="77">
        <v>28995</v>
      </c>
      <c r="E35" s="13">
        <f>(D35*0.74)-1300</f>
        <v>20156.3</v>
      </c>
      <c r="F35" s="10" t="s">
        <v>14</v>
      </c>
      <c r="G35" s="78">
        <f>E35*A35</f>
        <v>40312.6</v>
      </c>
    </row>
    <row r="36" customFormat="1" ht="15" spans="1:7">
      <c r="A36" s="15"/>
      <c r="B36" s="79"/>
      <c r="C36" s="80" t="s">
        <v>157</v>
      </c>
      <c r="D36" s="81"/>
      <c r="E36" s="18"/>
      <c r="F36" s="15"/>
      <c r="G36" s="82"/>
    </row>
    <row r="37" customFormat="1" ht="15" spans="1:7">
      <c r="A37" s="15"/>
      <c r="B37" s="79"/>
      <c r="C37" s="80" t="s">
        <v>256</v>
      </c>
      <c r="D37" s="81"/>
      <c r="E37" s="18"/>
      <c r="F37" s="15"/>
      <c r="G37" s="82"/>
    </row>
    <row r="38" customFormat="1" ht="15.75" spans="1:7">
      <c r="A38" s="20"/>
      <c r="B38" s="83"/>
      <c r="C38" s="84" t="s">
        <v>257</v>
      </c>
      <c r="D38" s="85"/>
      <c r="E38" s="23"/>
      <c r="F38" s="20"/>
      <c r="G38" s="86"/>
    </row>
    <row r="39" s="1" customFormat="1" ht="17.25" spans="1:7">
      <c r="A39" s="65" t="s">
        <v>18</v>
      </c>
      <c r="B39" s="66"/>
      <c r="C39" s="66"/>
      <c r="D39" s="67"/>
      <c r="E39" s="68"/>
      <c r="F39" s="69" t="s">
        <v>14</v>
      </c>
      <c r="G39" s="70">
        <f>SUM(G20:G38)</f>
        <v>753012.2</v>
      </c>
    </row>
    <row r="40" s="1" customFormat="1" ht="15" spans="1:7">
      <c r="A40" s="133" t="s">
        <v>178</v>
      </c>
      <c r="B40" s="134"/>
      <c r="C40" s="135"/>
      <c r="D40" s="136"/>
      <c r="E40" s="99"/>
      <c r="F40" s="97" t="s">
        <v>14</v>
      </c>
      <c r="G40" s="137">
        <v>276390</v>
      </c>
    </row>
    <row r="41" s="3" customFormat="1" ht="17.25" spans="1:7">
      <c r="A41" s="65" t="s">
        <v>97</v>
      </c>
      <c r="B41" s="66"/>
      <c r="C41" s="66"/>
      <c r="D41" s="67"/>
      <c r="E41" s="68"/>
      <c r="F41" s="71" t="s">
        <v>14</v>
      </c>
      <c r="G41" s="29">
        <f>SUM(G39:G40)</f>
        <v>1029402.2</v>
      </c>
    </row>
    <row r="42" ht="16.5" spans="1:7">
      <c r="A42" s="109"/>
      <c r="B42" s="109"/>
      <c r="C42" s="109"/>
      <c r="D42" s="109"/>
      <c r="E42" s="109"/>
      <c r="F42" s="35"/>
      <c r="G42" s="36"/>
    </row>
    <row r="43" spans="1:1">
      <c r="A43" s="3" t="s">
        <v>19</v>
      </c>
    </row>
    <row r="44" spans="2:2">
      <c r="B44" s="3" t="s">
        <v>20</v>
      </c>
    </row>
    <row r="46" spans="1:1">
      <c r="A46" s="3" t="s">
        <v>25</v>
      </c>
    </row>
    <row r="47" customFormat="1" ht="15" spans="1:2">
      <c r="A47" s="2"/>
      <c r="B47" s="3" t="s">
        <v>120</v>
      </c>
    </row>
    <row r="48" s="2" customFormat="1" spans="2:2">
      <c r="B48" s="3" t="s">
        <v>26</v>
      </c>
    </row>
    <row r="49" s="2" customFormat="1" spans="2:2">
      <c r="B49" s="3" t="s">
        <v>75</v>
      </c>
    </row>
    <row r="50" s="2" customFormat="1"/>
    <row r="51" s="3" customFormat="1" spans="1:1">
      <c r="A51" s="3" t="s">
        <v>27</v>
      </c>
    </row>
    <row r="52" spans="2:2">
      <c r="B52" s="3" t="s">
        <v>28</v>
      </c>
    </row>
    <row r="53" spans="2:2">
      <c r="B53" s="37" t="s">
        <v>100</v>
      </c>
    </row>
    <row r="54" spans="2:2">
      <c r="B54" s="63" t="s">
        <v>101</v>
      </c>
    </row>
    <row r="55" spans="2:2">
      <c r="B55" s="38"/>
    </row>
    <row r="56" spans="2:2">
      <c r="B56" s="3" t="s">
        <v>29</v>
      </c>
    </row>
    <row r="58" spans="2:2">
      <c r="B58" s="3" t="s">
        <v>30</v>
      </c>
    </row>
    <row r="60" spans="2:2">
      <c r="B60" s="37"/>
    </row>
    <row r="61" spans="2:2">
      <c r="B61" s="37"/>
    </row>
    <row r="62" spans="2:2">
      <c r="B62" s="37"/>
    </row>
    <row r="64" spans="1:1">
      <c r="A64" s="3" t="s">
        <v>31</v>
      </c>
    </row>
    <row r="67" spans="1:1">
      <c r="A67" s="3" t="s">
        <v>32</v>
      </c>
    </row>
    <row r="68" spans="1:1">
      <c r="A68" s="3" t="s">
        <v>33</v>
      </c>
    </row>
    <row r="71" spans="1:4">
      <c r="A71" s="3" t="s">
        <v>63</v>
      </c>
      <c r="D71" s="3" t="s">
        <v>35</v>
      </c>
    </row>
    <row r="74" spans="1:4">
      <c r="A74" s="3" t="s">
        <v>36</v>
      </c>
      <c r="D74" s="3" t="s">
        <v>37</v>
      </c>
    </row>
    <row r="75" spans="1:4">
      <c r="A75" s="3" t="s">
        <v>38</v>
      </c>
      <c r="D75" s="3" t="s">
        <v>39</v>
      </c>
    </row>
    <row r="80" spans="1:5">
      <c r="A80" s="3" t="s">
        <v>399</v>
      </c>
      <c r="D80" s="3" t="s">
        <v>41</v>
      </c>
      <c r="E80" s="3" t="s">
        <v>42</v>
      </c>
    </row>
    <row r="81" spans="1:5">
      <c r="A81" s="3" t="s">
        <v>400</v>
      </c>
      <c r="E81" s="3" t="s">
        <v>44</v>
      </c>
    </row>
  </sheetData>
  <mergeCells count="39">
    <mergeCell ref="A4:B4"/>
    <mergeCell ref="A39:E39"/>
    <mergeCell ref="A41:E41"/>
    <mergeCell ref="A20:A22"/>
    <mergeCell ref="A23:A25"/>
    <mergeCell ref="A26:A28"/>
    <mergeCell ref="A29:A31"/>
    <mergeCell ref="A32:A34"/>
    <mergeCell ref="A35:A38"/>
    <mergeCell ref="B20:B22"/>
    <mergeCell ref="B23:B25"/>
    <mergeCell ref="B26:B28"/>
    <mergeCell ref="B29:B31"/>
    <mergeCell ref="B32:B34"/>
    <mergeCell ref="B35:B38"/>
    <mergeCell ref="D20:D22"/>
    <mergeCell ref="D23:D25"/>
    <mergeCell ref="D26:D28"/>
    <mergeCell ref="D29:D31"/>
    <mergeCell ref="D32:D34"/>
    <mergeCell ref="D35:D38"/>
    <mergeCell ref="E20:E22"/>
    <mergeCell ref="E23:E25"/>
    <mergeCell ref="E26:E28"/>
    <mergeCell ref="E29:E31"/>
    <mergeCell ref="E32:E34"/>
    <mergeCell ref="E35:E38"/>
    <mergeCell ref="F20:F22"/>
    <mergeCell ref="F23:F25"/>
    <mergeCell ref="F26:F28"/>
    <mergeCell ref="F29:F31"/>
    <mergeCell ref="F32:F34"/>
    <mergeCell ref="F35:F38"/>
    <mergeCell ref="G20:G22"/>
    <mergeCell ref="G23:G25"/>
    <mergeCell ref="G26:G28"/>
    <mergeCell ref="G29:G31"/>
    <mergeCell ref="G32:G34"/>
    <mergeCell ref="G35:G38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topLeftCell="A17" workbookViewId="0">
      <selection activeCell="G26" sqref="G26:G28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3" style="3" customWidth="1"/>
    <col min="4" max="4" width="12.552380952381" style="3" customWidth="1"/>
    <col min="5" max="5" width="15.5714285714286" style="3" customWidth="1"/>
    <col min="6" max="6" width="5.66666666666667" style="3" customWidth="1"/>
    <col min="7" max="7" width="16.5714285714286" style="3" customWidth="1"/>
    <col min="8" max="16384" width="9.1047619047619" style="3"/>
  </cols>
  <sheetData>
    <row r="4" spans="1:2">
      <c r="A4" s="4">
        <v>45887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287</v>
      </c>
    </row>
    <row r="8" spans="1:1">
      <c r="A8" s="3" t="s">
        <v>288</v>
      </c>
    </row>
    <row r="9" spans="1:1">
      <c r="A9" s="3" t="s">
        <v>289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182</v>
      </c>
    </row>
    <row r="18" ht="15" spans="3:3">
      <c r="C18" s="10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customFormat="1" ht="15" spans="1:7">
      <c r="A20" s="10">
        <v>2</v>
      </c>
      <c r="B20" s="10" t="s">
        <v>12</v>
      </c>
      <c r="C20" s="11" t="s">
        <v>118</v>
      </c>
      <c r="D20" s="12">
        <v>165995</v>
      </c>
      <c r="E20" s="13">
        <f>(D20*0.74)-14000</f>
        <v>108836.3</v>
      </c>
      <c r="F20" s="10" t="s">
        <v>14</v>
      </c>
      <c r="G20" s="14">
        <f>E20*A20</f>
        <v>217672.6</v>
      </c>
    </row>
    <row r="21" customFormat="1" ht="15" spans="1:7">
      <c r="A21" s="15"/>
      <c r="B21" s="15"/>
      <c r="C21" s="16" t="s">
        <v>49</v>
      </c>
      <c r="D21" s="17"/>
      <c r="E21" s="18"/>
      <c r="F21" s="15"/>
      <c r="G21" s="19"/>
    </row>
    <row r="22" customFormat="1" ht="15.75" spans="1:7">
      <c r="A22" s="20"/>
      <c r="B22" s="20"/>
      <c r="C22" s="21" t="s">
        <v>119</v>
      </c>
      <c r="D22" s="22"/>
      <c r="E22" s="23"/>
      <c r="F22" s="20"/>
      <c r="G22" s="24"/>
    </row>
    <row r="23" customFormat="1" ht="15" spans="1:7">
      <c r="A23" s="10">
        <v>2</v>
      </c>
      <c r="B23" s="10" t="s">
        <v>12</v>
      </c>
      <c r="C23" s="11" t="s">
        <v>116</v>
      </c>
      <c r="D23" s="12">
        <v>113195</v>
      </c>
      <c r="E23" s="13">
        <f>(D23*0.74)-7000</f>
        <v>76764.3</v>
      </c>
      <c r="F23" s="10" t="s">
        <v>14</v>
      </c>
      <c r="G23" s="14">
        <f>E23*A23</f>
        <v>153528.6</v>
      </c>
    </row>
    <row r="24" customFormat="1" ht="15" spans="1:7">
      <c r="A24" s="15"/>
      <c r="B24" s="15"/>
      <c r="C24" s="16" t="s">
        <v>49</v>
      </c>
      <c r="D24" s="17"/>
      <c r="E24" s="18"/>
      <c r="F24" s="15"/>
      <c r="G24" s="19"/>
    </row>
    <row r="25" customFormat="1" ht="15.75" spans="1:7">
      <c r="A25" s="20"/>
      <c r="B25" s="20"/>
      <c r="C25" s="21" t="s">
        <v>117</v>
      </c>
      <c r="D25" s="22"/>
      <c r="E25" s="23"/>
      <c r="F25" s="20"/>
      <c r="G25" s="24"/>
    </row>
    <row r="26" customFormat="1" ht="15" spans="1:7">
      <c r="A26" s="10">
        <v>3</v>
      </c>
      <c r="B26" s="10" t="s">
        <v>12</v>
      </c>
      <c r="C26" s="11" t="s">
        <v>148</v>
      </c>
      <c r="D26" s="12">
        <v>76595</v>
      </c>
      <c r="E26" s="13">
        <f>(D26*0.74)-7000</f>
        <v>49680.3</v>
      </c>
      <c r="F26" s="10" t="s">
        <v>14</v>
      </c>
      <c r="G26" s="14">
        <f>E26*A26</f>
        <v>149040.9</v>
      </c>
    </row>
    <row r="27" customFormat="1" ht="15" spans="1:7">
      <c r="A27" s="15"/>
      <c r="B27" s="15"/>
      <c r="C27" s="16" t="s">
        <v>85</v>
      </c>
      <c r="D27" s="17"/>
      <c r="E27" s="18"/>
      <c r="F27" s="15"/>
      <c r="G27" s="19"/>
    </row>
    <row r="28" customFormat="1" ht="15.75" spans="1:7">
      <c r="A28" s="20"/>
      <c r="B28" s="20"/>
      <c r="C28" s="21" t="s">
        <v>149</v>
      </c>
      <c r="D28" s="22"/>
      <c r="E28" s="23"/>
      <c r="F28" s="20"/>
      <c r="G28" s="24"/>
    </row>
    <row r="29" customFormat="1" ht="15" spans="1:7">
      <c r="A29" s="10">
        <v>1</v>
      </c>
      <c r="B29" s="10" t="s">
        <v>12</v>
      </c>
      <c r="C29" s="11" t="s">
        <v>60</v>
      </c>
      <c r="D29" s="12">
        <v>49995</v>
      </c>
      <c r="E29" s="13">
        <f>(D29*0.74)-4000</f>
        <v>32996.3</v>
      </c>
      <c r="F29" s="10" t="s">
        <v>14</v>
      </c>
      <c r="G29" s="14">
        <f>E29*A29</f>
        <v>32996.3</v>
      </c>
    </row>
    <row r="30" customFormat="1" ht="15" spans="1:7">
      <c r="A30" s="15"/>
      <c r="B30" s="15"/>
      <c r="C30" s="16" t="s">
        <v>61</v>
      </c>
      <c r="D30" s="17"/>
      <c r="E30" s="18"/>
      <c r="F30" s="15"/>
      <c r="G30" s="19"/>
    </row>
    <row r="31" customFormat="1" ht="15.75" spans="1:7">
      <c r="A31" s="20"/>
      <c r="B31" s="20"/>
      <c r="C31" s="21" t="s">
        <v>62</v>
      </c>
      <c r="D31" s="22"/>
      <c r="E31" s="23"/>
      <c r="F31" s="20"/>
      <c r="G31" s="24"/>
    </row>
    <row r="32" customFormat="1" ht="15" spans="1:7">
      <c r="A32" s="10">
        <v>4</v>
      </c>
      <c r="B32" s="10" t="s">
        <v>12</v>
      </c>
      <c r="C32" s="11" t="s">
        <v>126</v>
      </c>
      <c r="D32" s="12">
        <v>41995</v>
      </c>
      <c r="E32" s="13">
        <f>(D32*0.74)-4000</f>
        <v>27076.3</v>
      </c>
      <c r="F32" s="10" t="s">
        <v>14</v>
      </c>
      <c r="G32" s="14">
        <f>E32*A32</f>
        <v>108305.2</v>
      </c>
    </row>
    <row r="33" customFormat="1" ht="15" spans="1:7">
      <c r="A33" s="15"/>
      <c r="B33" s="15"/>
      <c r="C33" s="16" t="s">
        <v>94</v>
      </c>
      <c r="D33" s="17"/>
      <c r="E33" s="18"/>
      <c r="F33" s="15"/>
      <c r="G33" s="19"/>
    </row>
    <row r="34" customFormat="1" ht="15.75" spans="1:7">
      <c r="A34" s="20"/>
      <c r="B34" s="20"/>
      <c r="C34" s="21" t="s">
        <v>127</v>
      </c>
      <c r="D34" s="22"/>
      <c r="E34" s="23"/>
      <c r="F34" s="20"/>
      <c r="G34" s="24"/>
    </row>
    <row r="35" customFormat="1" ht="15" spans="1:7">
      <c r="A35" s="10">
        <v>2</v>
      </c>
      <c r="B35" s="10" t="s">
        <v>12</v>
      </c>
      <c r="C35" s="76" t="s">
        <v>253</v>
      </c>
      <c r="D35" s="77">
        <v>24995</v>
      </c>
      <c r="E35" s="13">
        <f>(D35*0.74)-800</f>
        <v>17696.3</v>
      </c>
      <c r="F35" s="10" t="s">
        <v>14</v>
      </c>
      <c r="G35" s="78">
        <f>E35*A35</f>
        <v>35392.6</v>
      </c>
    </row>
    <row r="36" customFormat="1" ht="15" spans="1:7">
      <c r="A36" s="15"/>
      <c r="B36" s="15"/>
      <c r="C36" s="80" t="s">
        <v>71</v>
      </c>
      <c r="D36" s="81"/>
      <c r="E36" s="18"/>
      <c r="F36" s="15"/>
      <c r="G36" s="82"/>
    </row>
    <row r="37" customFormat="1" ht="15" spans="1:7">
      <c r="A37" s="15"/>
      <c r="B37" s="15"/>
      <c r="C37" s="80" t="s">
        <v>254</v>
      </c>
      <c r="D37" s="81"/>
      <c r="E37" s="18"/>
      <c r="F37" s="15"/>
      <c r="G37" s="82"/>
    </row>
    <row r="38" customFormat="1" ht="15.75" spans="1:7">
      <c r="A38" s="20"/>
      <c r="B38" s="20"/>
      <c r="C38" s="84" t="s">
        <v>73</v>
      </c>
      <c r="D38" s="85"/>
      <c r="E38" s="23"/>
      <c r="F38" s="20"/>
      <c r="G38" s="86"/>
    </row>
    <row r="39" s="1" customFormat="1" ht="17.25" spans="1:7">
      <c r="A39" s="65" t="s">
        <v>18</v>
      </c>
      <c r="B39" s="66"/>
      <c r="C39" s="66"/>
      <c r="D39" s="67"/>
      <c r="E39" s="68"/>
      <c r="F39" s="69" t="s">
        <v>14</v>
      </c>
      <c r="G39" s="70">
        <f>SUM(G20:G38)</f>
        <v>696936.2</v>
      </c>
    </row>
    <row r="40" s="1" customFormat="1" ht="15" spans="1:7">
      <c r="A40" s="133" t="s">
        <v>178</v>
      </c>
      <c r="B40" s="134"/>
      <c r="C40" s="135"/>
      <c r="D40" s="136"/>
      <c r="E40" s="99"/>
      <c r="F40" s="97" t="s">
        <v>14</v>
      </c>
      <c r="G40" s="137">
        <v>276390</v>
      </c>
    </row>
    <row r="41" s="3" customFormat="1" ht="17.25" spans="1:7">
      <c r="A41" s="65" t="s">
        <v>97</v>
      </c>
      <c r="B41" s="66"/>
      <c r="C41" s="66"/>
      <c r="D41" s="67"/>
      <c r="E41" s="68"/>
      <c r="F41" s="71" t="s">
        <v>14</v>
      </c>
      <c r="G41" s="29">
        <f>SUM(G39:G40)</f>
        <v>973326.2</v>
      </c>
    </row>
    <row r="42" ht="16.5" spans="1:7">
      <c r="A42" s="109"/>
      <c r="B42" s="109"/>
      <c r="C42" s="109"/>
      <c r="D42" s="109"/>
      <c r="E42" s="109"/>
      <c r="F42" s="35"/>
      <c r="G42" s="36"/>
    </row>
    <row r="43" spans="1:1">
      <c r="A43" s="3" t="s">
        <v>19</v>
      </c>
    </row>
    <row r="44" spans="2:2">
      <c r="B44" s="3" t="s">
        <v>20</v>
      </c>
    </row>
    <row r="46" spans="1:1">
      <c r="A46" s="3" t="s">
        <v>25</v>
      </c>
    </row>
    <row r="47" customFormat="1" ht="15" spans="1:2">
      <c r="A47" s="2"/>
      <c r="B47" s="3" t="s">
        <v>120</v>
      </c>
    </row>
    <row r="48" s="2" customFormat="1" spans="2:2">
      <c r="B48" s="3" t="s">
        <v>26</v>
      </c>
    </row>
    <row r="49" s="2" customFormat="1" spans="2:2">
      <c r="B49" s="3" t="s">
        <v>75</v>
      </c>
    </row>
    <row r="50" s="2" customFormat="1"/>
    <row r="51" s="3" customFormat="1" spans="1:1">
      <c r="A51" s="3" t="s">
        <v>27</v>
      </c>
    </row>
    <row r="52" spans="2:2">
      <c r="B52" s="3" t="s">
        <v>28</v>
      </c>
    </row>
    <row r="53" spans="2:2">
      <c r="B53" s="37" t="s">
        <v>100</v>
      </c>
    </row>
    <row r="54" spans="2:2">
      <c r="B54" s="63" t="s">
        <v>101</v>
      </c>
    </row>
    <row r="55" spans="2:2">
      <c r="B55" s="38"/>
    </row>
    <row r="56" spans="2:2">
      <c r="B56" s="3" t="s">
        <v>29</v>
      </c>
    </row>
    <row r="58" spans="2:2">
      <c r="B58" s="3" t="s">
        <v>30</v>
      </c>
    </row>
    <row r="59" spans="2:2">
      <c r="B59" s="37"/>
    </row>
    <row r="60" spans="2:2">
      <c r="B60" s="37"/>
    </row>
    <row r="61" spans="2:2">
      <c r="B61" s="37"/>
    </row>
    <row r="63" spans="1:1">
      <c r="A63" s="3" t="s">
        <v>31</v>
      </c>
    </row>
    <row r="66" spans="1:1">
      <c r="A66" s="3" t="s">
        <v>32</v>
      </c>
    </row>
    <row r="67" spans="1:1">
      <c r="A67" s="3" t="s">
        <v>33</v>
      </c>
    </row>
    <row r="70" spans="1:4">
      <c r="A70" s="3" t="s">
        <v>63</v>
      </c>
      <c r="D70" s="3" t="s">
        <v>35</v>
      </c>
    </row>
    <row r="73" spans="1:4">
      <c r="A73" s="3" t="s">
        <v>36</v>
      </c>
      <c r="D73" s="3" t="s">
        <v>37</v>
      </c>
    </row>
    <row r="74" spans="1:4">
      <c r="A74" s="3" t="s">
        <v>38</v>
      </c>
      <c r="D74" s="3" t="s">
        <v>39</v>
      </c>
    </row>
    <row r="79" spans="1:5">
      <c r="A79" s="3" t="s">
        <v>401</v>
      </c>
      <c r="D79" s="3" t="s">
        <v>41</v>
      </c>
      <c r="E79" s="3" t="s">
        <v>42</v>
      </c>
    </row>
    <row r="80" spans="1:5">
      <c r="A80" s="3" t="s">
        <v>402</v>
      </c>
      <c r="E80" s="3" t="s">
        <v>44</v>
      </c>
    </row>
  </sheetData>
  <mergeCells count="39">
    <mergeCell ref="A4:B4"/>
    <mergeCell ref="A39:E39"/>
    <mergeCell ref="A41:E41"/>
    <mergeCell ref="A20:A22"/>
    <mergeCell ref="A23:A25"/>
    <mergeCell ref="A26:A28"/>
    <mergeCell ref="A29:A31"/>
    <mergeCell ref="A32:A34"/>
    <mergeCell ref="A35:A38"/>
    <mergeCell ref="B20:B22"/>
    <mergeCell ref="B23:B25"/>
    <mergeCell ref="B26:B28"/>
    <mergeCell ref="B29:B31"/>
    <mergeCell ref="B32:B34"/>
    <mergeCell ref="B35:B38"/>
    <mergeCell ref="D20:D22"/>
    <mergeCell ref="D23:D25"/>
    <mergeCell ref="D26:D28"/>
    <mergeCell ref="D29:D31"/>
    <mergeCell ref="D32:D34"/>
    <mergeCell ref="D35:D38"/>
    <mergeCell ref="E20:E22"/>
    <mergeCell ref="E23:E25"/>
    <mergeCell ref="E26:E28"/>
    <mergeCell ref="E29:E31"/>
    <mergeCell ref="E32:E34"/>
    <mergeCell ref="E35:E38"/>
    <mergeCell ref="F20:F22"/>
    <mergeCell ref="F23:F25"/>
    <mergeCell ref="F26:F28"/>
    <mergeCell ref="F29:F31"/>
    <mergeCell ref="F32:F34"/>
    <mergeCell ref="F35:F38"/>
    <mergeCell ref="G20:G22"/>
    <mergeCell ref="G23:G25"/>
    <mergeCell ref="G26:G28"/>
    <mergeCell ref="G29:G31"/>
    <mergeCell ref="G32:G34"/>
    <mergeCell ref="G35:G38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5" workbookViewId="0">
      <selection activeCell="A64" sqref="A64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45887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403</v>
      </c>
      <c r="B7" s="4"/>
    </row>
    <row r="8" spans="1:2">
      <c r="A8" s="4" t="s">
        <v>404</v>
      </c>
      <c r="B8" s="4"/>
    </row>
    <row r="9" spans="1:1">
      <c r="A9" s="3" t="s">
        <v>405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92</v>
      </c>
    </row>
    <row r="18" ht="15" spans="3:3">
      <c r="C18" s="6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118</v>
      </c>
      <c r="D20" s="12">
        <v>165995</v>
      </c>
      <c r="E20" s="13">
        <f>(D20*0.76)-14000</f>
        <v>112156.2</v>
      </c>
      <c r="F20" s="10" t="s">
        <v>14</v>
      </c>
      <c r="G20" s="14">
        <f>E20*A20</f>
        <v>112156.2</v>
      </c>
    </row>
    <row r="21" spans="1:7">
      <c r="A21" s="15"/>
      <c r="B21" s="15"/>
      <c r="C21" s="16" t="s">
        <v>49</v>
      </c>
      <c r="D21" s="17"/>
      <c r="E21" s="18"/>
      <c r="F21" s="15"/>
      <c r="G21" s="19"/>
    </row>
    <row r="22" ht="15" spans="1:7">
      <c r="A22" s="20"/>
      <c r="B22" s="20"/>
      <c r="C22" s="21" t="s">
        <v>119</v>
      </c>
      <c r="D22" s="22"/>
      <c r="E22" s="23"/>
      <c r="F22" s="20"/>
      <c r="G22" s="24"/>
    </row>
    <row r="23" s="1" customFormat="1" ht="17.25" spans="1:7">
      <c r="A23" s="65" t="s">
        <v>18</v>
      </c>
      <c r="B23" s="66"/>
      <c r="C23" s="66"/>
      <c r="D23" s="67"/>
      <c r="E23" s="68"/>
      <c r="F23" s="69" t="s">
        <v>14</v>
      </c>
      <c r="G23" s="70">
        <f>SUM(G20:G22)</f>
        <v>112156.2</v>
      </c>
    </row>
    <row r="24" s="3" customFormat="1" ht="15" spans="1:7">
      <c r="A24" s="48" t="s">
        <v>96</v>
      </c>
      <c r="B24" s="49"/>
      <c r="C24" s="50"/>
      <c r="D24" s="51"/>
      <c r="E24" s="22"/>
      <c r="F24" s="20" t="s">
        <v>14</v>
      </c>
      <c r="G24" s="52">
        <v>23005</v>
      </c>
    </row>
    <row r="25" customFormat="1" ht="15.75" spans="1:8">
      <c r="A25" s="43" t="s">
        <v>17</v>
      </c>
      <c r="B25" s="53"/>
      <c r="C25" s="53"/>
      <c r="D25" s="44"/>
      <c r="E25" s="45"/>
      <c r="F25" s="54" t="s">
        <v>14</v>
      </c>
      <c r="G25" s="47">
        <v>600</v>
      </c>
      <c r="H25" s="2"/>
    </row>
    <row r="26" s="3" customFormat="1" ht="17.25" spans="1:7">
      <c r="A26" s="65" t="s">
        <v>97</v>
      </c>
      <c r="B26" s="66"/>
      <c r="C26" s="66"/>
      <c r="D26" s="67"/>
      <c r="E26" s="68"/>
      <c r="F26" s="71" t="s">
        <v>14</v>
      </c>
      <c r="G26" s="29">
        <f>SUM(G23:G25)</f>
        <v>135761.2</v>
      </c>
    </row>
    <row r="27" s="2" customFormat="1" ht="16.5" spans="1:7">
      <c r="A27" s="34"/>
      <c r="B27" s="34"/>
      <c r="C27" s="34"/>
      <c r="D27" s="34"/>
      <c r="E27" s="34"/>
      <c r="F27" s="72"/>
      <c r="G27" s="36"/>
    </row>
    <row r="28" spans="1:1">
      <c r="A28" s="3" t="s">
        <v>19</v>
      </c>
    </row>
    <row r="29" spans="2:2">
      <c r="B29" s="3" t="s">
        <v>20</v>
      </c>
    </row>
    <row r="31" spans="1:1">
      <c r="A31" s="3" t="s">
        <v>25</v>
      </c>
    </row>
    <row r="32" spans="2:2">
      <c r="B32" s="3" t="s">
        <v>120</v>
      </c>
    </row>
    <row r="34" spans="1:1">
      <c r="A34" s="3" t="s">
        <v>27</v>
      </c>
    </row>
    <row r="35" spans="2:2">
      <c r="B35" s="3" t="s">
        <v>28</v>
      </c>
    </row>
    <row r="36" spans="2:2">
      <c r="B36" s="37" t="s">
        <v>100</v>
      </c>
    </row>
    <row r="37" spans="2:2">
      <c r="B37" s="63" t="s">
        <v>101</v>
      </c>
    </row>
    <row r="39" spans="2:2">
      <c r="B39" s="3" t="s">
        <v>29</v>
      </c>
    </row>
    <row r="41" spans="2:2">
      <c r="B41" s="3" t="s">
        <v>30</v>
      </c>
    </row>
    <row r="48" spans="1:1">
      <c r="A48" s="3" t="s">
        <v>31</v>
      </c>
    </row>
    <row r="51" spans="1:1">
      <c r="A51" s="3" t="s">
        <v>32</v>
      </c>
    </row>
    <row r="52" spans="1:1">
      <c r="A52" s="3" t="s">
        <v>33</v>
      </c>
    </row>
    <row r="55" spans="1:4">
      <c r="A55" s="3" t="s">
        <v>63</v>
      </c>
      <c r="D55" s="3" t="s">
        <v>35</v>
      </c>
    </row>
    <row r="58" spans="1:4">
      <c r="A58" s="3" t="s">
        <v>36</v>
      </c>
      <c r="D58" s="3" t="s">
        <v>37</v>
      </c>
    </row>
    <row r="59" spans="1:4">
      <c r="A59" s="3" t="s">
        <v>38</v>
      </c>
      <c r="D59" s="3" t="s">
        <v>39</v>
      </c>
    </row>
    <row r="64" spans="1:5">
      <c r="A64" s="3" t="s">
        <v>346</v>
      </c>
      <c r="D64" s="3" t="s">
        <v>41</v>
      </c>
      <c r="E64" s="3" t="s">
        <v>42</v>
      </c>
    </row>
    <row r="65" spans="1:5">
      <c r="A65" s="3" t="s">
        <v>264</v>
      </c>
      <c r="E65" s="3" t="s">
        <v>44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3" workbookViewId="0">
      <selection activeCell="C18" sqref="C18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8" width="9.14285714285714" style="3" customWidth="1"/>
    <col min="9" max="16384" width="9.14285714285714" style="3"/>
  </cols>
  <sheetData>
    <row r="4" spans="1:2">
      <c r="A4" s="4">
        <v>45887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321</v>
      </c>
      <c r="B7" s="4"/>
    </row>
    <row r="8" spans="1:1">
      <c r="A8" s="3" t="s">
        <v>322</v>
      </c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115</v>
      </c>
    </row>
    <row r="18" ht="15" spans="3:3">
      <c r="C18" s="64" t="s">
        <v>82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2</v>
      </c>
      <c r="B20" s="10" t="s">
        <v>12</v>
      </c>
      <c r="C20" s="11" t="s">
        <v>133</v>
      </c>
      <c r="D20" s="12">
        <v>32995</v>
      </c>
      <c r="E20" s="13">
        <f>(D20*0.76)-4000</f>
        <v>21076.2</v>
      </c>
      <c r="F20" s="10" t="s">
        <v>14</v>
      </c>
      <c r="G20" s="14">
        <f>E20*A20</f>
        <v>42152.4</v>
      </c>
    </row>
    <row r="21" spans="1:7">
      <c r="A21" s="15"/>
      <c r="B21" s="15"/>
      <c r="C21" s="16" t="s">
        <v>94</v>
      </c>
      <c r="D21" s="17"/>
      <c r="E21" s="18"/>
      <c r="F21" s="15"/>
      <c r="G21" s="19"/>
    </row>
    <row r="22" ht="15" spans="1:7">
      <c r="A22" s="20"/>
      <c r="B22" s="20"/>
      <c r="C22" s="21" t="s">
        <v>134</v>
      </c>
      <c r="D22" s="22"/>
      <c r="E22" s="23"/>
      <c r="F22" s="20"/>
      <c r="G22" s="24"/>
    </row>
    <row r="23" customFormat="1" ht="15" spans="1:7">
      <c r="A23" s="10">
        <v>2</v>
      </c>
      <c r="B23" s="10" t="s">
        <v>12</v>
      </c>
      <c r="C23" s="11" t="s">
        <v>126</v>
      </c>
      <c r="D23" s="12">
        <v>41995</v>
      </c>
      <c r="E23" s="13">
        <f>(D23*0.76)-4000</f>
        <v>27916.2</v>
      </c>
      <c r="F23" s="10" t="s">
        <v>14</v>
      </c>
      <c r="G23" s="14">
        <f>E23*A23</f>
        <v>55832.4</v>
      </c>
    </row>
    <row r="24" customFormat="1" ht="15" spans="1:7">
      <c r="A24" s="15"/>
      <c r="B24" s="15"/>
      <c r="C24" s="16" t="s">
        <v>94</v>
      </c>
      <c r="D24" s="17"/>
      <c r="E24" s="18"/>
      <c r="F24" s="15"/>
      <c r="G24" s="19"/>
    </row>
    <row r="25" customFormat="1" ht="15.75" spans="1:7">
      <c r="A25" s="20"/>
      <c r="B25" s="20"/>
      <c r="C25" s="21" t="s">
        <v>127</v>
      </c>
      <c r="D25" s="22"/>
      <c r="E25" s="23"/>
      <c r="F25" s="20"/>
      <c r="G25" s="24"/>
    </row>
    <row r="26" s="1" customFormat="1" ht="15" spans="1:7">
      <c r="A26" s="119" t="s">
        <v>17</v>
      </c>
      <c r="B26" s="120"/>
      <c r="C26" s="120"/>
      <c r="D26" s="121"/>
      <c r="E26" s="122"/>
      <c r="F26" s="123" t="s">
        <v>14</v>
      </c>
      <c r="G26" s="124">
        <v>600</v>
      </c>
    </row>
    <row r="27" ht="17.25" spans="1:7">
      <c r="A27" s="25" t="s">
        <v>18</v>
      </c>
      <c r="B27" s="73"/>
      <c r="C27" s="73"/>
      <c r="D27" s="26"/>
      <c r="E27" s="27"/>
      <c r="F27" s="71" t="s">
        <v>14</v>
      </c>
      <c r="G27" s="29">
        <f>SUM(G20:G26)</f>
        <v>98584.8</v>
      </c>
    </row>
    <row r="28" s="2" customFormat="1" ht="16.5" spans="1:7">
      <c r="A28" s="34"/>
      <c r="B28" s="34"/>
      <c r="C28" s="34"/>
      <c r="D28" s="34"/>
      <c r="E28" s="34"/>
      <c r="F28" s="72"/>
      <c r="G28" s="36"/>
    </row>
    <row r="29" s="2" customFormat="1" ht="15" spans="1:7">
      <c r="A29" s="3"/>
      <c r="B29" s="3"/>
      <c r="C29" s="64" t="s">
        <v>83</v>
      </c>
      <c r="D29" s="3"/>
      <c r="E29" s="3"/>
      <c r="F29" s="3"/>
      <c r="G29" s="3"/>
    </row>
    <row r="30" s="2" customFormat="1" ht="25.5" customHeight="1" spans="1:7">
      <c r="A30" s="6" t="s">
        <v>6</v>
      </c>
      <c r="B30" s="6" t="s">
        <v>7</v>
      </c>
      <c r="C30" s="6" t="s">
        <v>8</v>
      </c>
      <c r="D30" s="6" t="s">
        <v>9</v>
      </c>
      <c r="E30" s="7" t="s">
        <v>10</v>
      </c>
      <c r="F30" s="8"/>
      <c r="G30" s="9" t="s">
        <v>11</v>
      </c>
    </row>
    <row r="31" s="2" customFormat="1" spans="1:7">
      <c r="A31" s="87">
        <v>2</v>
      </c>
      <c r="B31" s="87" t="s">
        <v>12</v>
      </c>
      <c r="C31" s="88" t="s">
        <v>135</v>
      </c>
      <c r="D31" s="89">
        <v>46595</v>
      </c>
      <c r="E31" s="90">
        <f>(D31*0.76)-7000</f>
        <v>28412.2</v>
      </c>
      <c r="F31" s="87" t="s">
        <v>14</v>
      </c>
      <c r="G31" s="91">
        <f>E31*A31</f>
        <v>56824.4</v>
      </c>
    </row>
    <row r="32" s="2" customFormat="1" spans="1:7">
      <c r="A32" s="92"/>
      <c r="B32" s="92"/>
      <c r="C32" s="93" t="s">
        <v>85</v>
      </c>
      <c r="D32" s="94"/>
      <c r="E32" s="95"/>
      <c r="F32" s="92"/>
      <c r="G32" s="96"/>
    </row>
    <row r="33" s="2" customFormat="1" ht="15" spans="1:7">
      <c r="A33" s="97"/>
      <c r="B33" s="97"/>
      <c r="C33" s="98" t="s">
        <v>136</v>
      </c>
      <c r="D33" s="99"/>
      <c r="E33" s="100"/>
      <c r="F33" s="97"/>
      <c r="G33" s="101"/>
    </row>
    <row r="34" s="2" customFormat="1" spans="1:7">
      <c r="A34" s="10">
        <v>2</v>
      </c>
      <c r="B34" s="10" t="s">
        <v>12</v>
      </c>
      <c r="C34" s="11" t="s">
        <v>107</v>
      </c>
      <c r="D34" s="12">
        <v>59595</v>
      </c>
      <c r="E34" s="13">
        <f>(D34*0.76)-7000</f>
        <v>38292.2</v>
      </c>
      <c r="F34" s="10" t="s">
        <v>14</v>
      </c>
      <c r="G34" s="14">
        <f>E34*A34</f>
        <v>76584.4</v>
      </c>
    </row>
    <row r="35" s="2" customFormat="1" spans="1:7">
      <c r="A35" s="15"/>
      <c r="B35" s="15"/>
      <c r="C35" s="16" t="s">
        <v>85</v>
      </c>
      <c r="D35" s="17"/>
      <c r="E35" s="18"/>
      <c r="F35" s="15"/>
      <c r="G35" s="19"/>
    </row>
    <row r="36" s="2" customFormat="1" ht="15" spans="1:7">
      <c r="A36" s="20"/>
      <c r="B36" s="20"/>
      <c r="C36" s="21" t="s">
        <v>108</v>
      </c>
      <c r="D36" s="22"/>
      <c r="E36" s="23"/>
      <c r="F36" s="20"/>
      <c r="G36" s="24"/>
    </row>
    <row r="37" s="1" customFormat="1" ht="15" spans="1:7">
      <c r="A37" s="119" t="s">
        <v>17</v>
      </c>
      <c r="B37" s="120"/>
      <c r="C37" s="120"/>
      <c r="D37" s="121"/>
      <c r="E37" s="122"/>
      <c r="F37" s="123" t="s">
        <v>14</v>
      </c>
      <c r="G37" s="124">
        <v>600</v>
      </c>
    </row>
    <row r="38" s="2" customFormat="1" ht="17.25" spans="1:7">
      <c r="A38" s="25" t="s">
        <v>18</v>
      </c>
      <c r="B38" s="73"/>
      <c r="C38" s="73"/>
      <c r="D38" s="26"/>
      <c r="E38" s="27"/>
      <c r="F38" s="71" t="s">
        <v>14</v>
      </c>
      <c r="G38" s="29">
        <f>SUM(G31:G37)</f>
        <v>134008.8</v>
      </c>
    </row>
    <row r="39" s="2" customFormat="1" ht="16.5" spans="1:7">
      <c r="A39" s="34"/>
      <c r="B39" s="34"/>
      <c r="C39" s="34"/>
      <c r="D39" s="34"/>
      <c r="E39" s="34"/>
      <c r="F39" s="35"/>
      <c r="G39" s="36"/>
    </row>
    <row r="40" spans="1:1">
      <c r="A40" s="3" t="s">
        <v>19</v>
      </c>
    </row>
    <row r="41" spans="2:2">
      <c r="B41" s="3" t="s">
        <v>20</v>
      </c>
    </row>
    <row r="43" spans="1:1">
      <c r="A43" s="3" t="s">
        <v>21</v>
      </c>
    </row>
    <row r="44" spans="2:2">
      <c r="B44" s="3" t="s">
        <v>22</v>
      </c>
    </row>
    <row r="45" spans="2:2">
      <c r="B45" s="3" t="s">
        <v>23</v>
      </c>
    </row>
    <row r="46" spans="2:2">
      <c r="B46" s="3" t="s">
        <v>24</v>
      </c>
    </row>
    <row r="48" spans="1:1">
      <c r="A48" s="3" t="s">
        <v>25</v>
      </c>
    </row>
    <row r="49" spans="2:2">
      <c r="B49" s="3" t="s">
        <v>26</v>
      </c>
    </row>
    <row r="51" spans="1:1">
      <c r="A51" s="3" t="s">
        <v>27</v>
      </c>
    </row>
    <row r="52" spans="2:2">
      <c r="B52" s="3" t="s">
        <v>28</v>
      </c>
    </row>
    <row r="54" spans="2:2">
      <c r="B54" s="3" t="s">
        <v>29</v>
      </c>
    </row>
    <row r="56" spans="2:2">
      <c r="B56" s="3" t="s">
        <v>30</v>
      </c>
    </row>
    <row r="61" spans="1:1">
      <c r="A61" s="3" t="s">
        <v>31</v>
      </c>
    </row>
    <row r="64" spans="1:1">
      <c r="A64" s="3" t="s">
        <v>32</v>
      </c>
    </row>
    <row r="65" spans="1:1">
      <c r="A65" s="3" t="s">
        <v>33</v>
      </c>
    </row>
    <row r="67" spans="1:4">
      <c r="A67" s="3" t="s">
        <v>63</v>
      </c>
      <c r="D67" s="3" t="s">
        <v>35</v>
      </c>
    </row>
    <row r="70" spans="1:4">
      <c r="A70" s="3" t="s">
        <v>36</v>
      </c>
      <c r="D70" s="3" t="s">
        <v>37</v>
      </c>
    </row>
    <row r="71" spans="1:4">
      <c r="A71" s="3" t="s">
        <v>38</v>
      </c>
      <c r="D71" s="3" t="s">
        <v>39</v>
      </c>
    </row>
    <row r="75" spans="1:5">
      <c r="A75" s="3" t="s">
        <v>323</v>
      </c>
      <c r="D75" s="3" t="s">
        <v>41</v>
      </c>
      <c r="E75" s="3" t="s">
        <v>42</v>
      </c>
    </row>
    <row r="76" spans="1:5">
      <c r="A76" s="3" t="s">
        <v>324</v>
      </c>
      <c r="E76" s="3" t="s">
        <v>44</v>
      </c>
    </row>
  </sheetData>
  <mergeCells count="29">
    <mergeCell ref="A4:B4"/>
    <mergeCell ref="A26:E26"/>
    <mergeCell ref="A27:E27"/>
    <mergeCell ref="A37:E37"/>
    <mergeCell ref="A38:E38"/>
    <mergeCell ref="A20:A22"/>
    <mergeCell ref="A23:A25"/>
    <mergeCell ref="A31:A33"/>
    <mergeCell ref="A34:A36"/>
    <mergeCell ref="B20:B22"/>
    <mergeCell ref="B23:B25"/>
    <mergeCell ref="B31:B33"/>
    <mergeCell ref="B34:B36"/>
    <mergeCell ref="D20:D22"/>
    <mergeCell ref="D23:D25"/>
    <mergeCell ref="D31:D33"/>
    <mergeCell ref="D34:D36"/>
    <mergeCell ref="E20:E22"/>
    <mergeCell ref="E23:E25"/>
    <mergeCell ref="E31:E33"/>
    <mergeCell ref="E34:E36"/>
    <mergeCell ref="F20:F22"/>
    <mergeCell ref="F23:F25"/>
    <mergeCell ref="F31:F33"/>
    <mergeCell ref="F34:F36"/>
    <mergeCell ref="G20:G22"/>
    <mergeCell ref="G23:G25"/>
    <mergeCell ref="G31:G33"/>
    <mergeCell ref="G34:G36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workbookViewId="0">
      <selection activeCell="G21" sqref="G21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45887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406</v>
      </c>
    </row>
    <row r="8" spans="1:1">
      <c r="A8" s="3" t="s">
        <v>407</v>
      </c>
    </row>
    <row r="9" spans="1:1">
      <c r="A9" s="3" t="s">
        <v>238</v>
      </c>
    </row>
    <row r="10" spans="1:1">
      <c r="A10" s="3" t="s">
        <v>239</v>
      </c>
    </row>
    <row r="13" spans="1:1">
      <c r="A13" s="3" t="s">
        <v>2</v>
      </c>
    </row>
    <row r="15" spans="2:2">
      <c r="B15" s="3" t="s">
        <v>3</v>
      </c>
    </row>
    <row r="16" spans="2:2">
      <c r="B16" s="3" t="s">
        <v>4</v>
      </c>
    </row>
    <row r="19" spans="1:1">
      <c r="A19" s="3" t="s">
        <v>177</v>
      </c>
    </row>
    <row r="20" ht="15" spans="3:3">
      <c r="C20" s="64"/>
    </row>
    <row r="21" ht="25.5" customHeight="1" spans="1:7">
      <c r="A21" s="6" t="s">
        <v>6</v>
      </c>
      <c r="B21" s="6" t="s">
        <v>7</v>
      </c>
      <c r="C21" s="6" t="s">
        <v>8</v>
      </c>
      <c r="D21" s="6" t="s">
        <v>9</v>
      </c>
      <c r="E21" s="7" t="s">
        <v>10</v>
      </c>
      <c r="F21" s="8"/>
      <c r="G21" s="9" t="s">
        <v>11</v>
      </c>
    </row>
    <row r="22" spans="1:7">
      <c r="A22" s="10">
        <v>2</v>
      </c>
      <c r="B22" s="10" t="s">
        <v>12</v>
      </c>
      <c r="C22" s="11" t="s">
        <v>148</v>
      </c>
      <c r="D22" s="12">
        <v>76595</v>
      </c>
      <c r="E22" s="13">
        <f>(D22*0.76)-7000</f>
        <v>51212.2</v>
      </c>
      <c r="F22" s="10" t="s">
        <v>14</v>
      </c>
      <c r="G22" s="14">
        <f>E22*A22</f>
        <v>102424.4</v>
      </c>
    </row>
    <row r="23" spans="1:7">
      <c r="A23" s="15"/>
      <c r="B23" s="15"/>
      <c r="C23" s="16" t="s">
        <v>85</v>
      </c>
      <c r="D23" s="17"/>
      <c r="E23" s="18"/>
      <c r="F23" s="15"/>
      <c r="G23" s="19"/>
    </row>
    <row r="24" ht="15" spans="1:7">
      <c r="A24" s="20"/>
      <c r="B24" s="20"/>
      <c r="C24" s="21" t="s">
        <v>149</v>
      </c>
      <c r="D24" s="22"/>
      <c r="E24" s="23"/>
      <c r="F24" s="20"/>
      <c r="G24" s="24"/>
    </row>
    <row r="25" s="1" customFormat="1" ht="17.25" spans="1:7">
      <c r="A25" s="65" t="s">
        <v>18</v>
      </c>
      <c r="B25" s="66"/>
      <c r="C25" s="66"/>
      <c r="D25" s="67"/>
      <c r="E25" s="68"/>
      <c r="F25" s="69" t="s">
        <v>14</v>
      </c>
      <c r="G25" s="70">
        <f>SUM(G22)</f>
        <v>102424.4</v>
      </c>
    </row>
    <row r="26" s="3" customFormat="1" ht="15" spans="1:7">
      <c r="A26" s="48" t="s">
        <v>96</v>
      </c>
      <c r="B26" s="49"/>
      <c r="C26" s="50"/>
      <c r="D26" s="51"/>
      <c r="E26" s="22"/>
      <c r="F26" s="20" t="s">
        <v>14</v>
      </c>
      <c r="G26" s="52">
        <v>85975</v>
      </c>
    </row>
    <row r="27" customFormat="1" ht="15.75" spans="1:8">
      <c r="A27" s="43" t="s">
        <v>17</v>
      </c>
      <c r="B27" s="53"/>
      <c r="C27" s="53"/>
      <c r="D27" s="44"/>
      <c r="E27" s="45"/>
      <c r="F27" s="54" t="s">
        <v>14</v>
      </c>
      <c r="G27" s="47">
        <v>600</v>
      </c>
      <c r="H27" s="2"/>
    </row>
    <row r="28" s="3" customFormat="1" ht="17.25" spans="1:7">
      <c r="A28" s="65" t="s">
        <v>97</v>
      </c>
      <c r="B28" s="66"/>
      <c r="C28" s="66"/>
      <c r="D28" s="67"/>
      <c r="E28" s="68"/>
      <c r="F28" s="71" t="s">
        <v>14</v>
      </c>
      <c r="G28" s="29">
        <f>SUM(G25:G27)</f>
        <v>188999.4</v>
      </c>
    </row>
    <row r="29" ht="16.5" spans="1:7">
      <c r="A29" s="34"/>
      <c r="B29" s="34"/>
      <c r="C29" s="34"/>
      <c r="D29" s="34"/>
      <c r="E29" s="34"/>
      <c r="F29" s="35"/>
      <c r="G29" s="36"/>
    </row>
    <row r="30" spans="1:1">
      <c r="A30" s="3" t="s">
        <v>19</v>
      </c>
    </row>
    <row r="31" spans="2:2">
      <c r="B31" s="3" t="s">
        <v>20</v>
      </c>
    </row>
    <row r="33" spans="1:1">
      <c r="A33" s="3" t="s">
        <v>25</v>
      </c>
    </row>
    <row r="34" customFormat="1" ht="15" spans="1:2">
      <c r="A34" s="3"/>
      <c r="B34" s="3" t="s">
        <v>26</v>
      </c>
    </row>
    <row r="35" s="2" customFormat="1" spans="2:2">
      <c r="B35" s="3"/>
    </row>
    <row r="36" s="3" customFormat="1" spans="1:1">
      <c r="A36" s="3" t="s">
        <v>191</v>
      </c>
    </row>
    <row r="37" s="3" customFormat="1" spans="2:2">
      <c r="B37" s="3" t="s">
        <v>192</v>
      </c>
    </row>
    <row r="38" spans="2:2">
      <c r="B38" s="3" t="s">
        <v>28</v>
      </c>
    </row>
    <row r="39" customFormat="1" ht="15" spans="2:2">
      <c r="B39" s="3"/>
    </row>
    <row r="40" customFormat="1" ht="15" spans="2:2">
      <c r="B40" s="37" t="s">
        <v>100</v>
      </c>
    </row>
    <row r="41" customFormat="1" ht="15" spans="2:2">
      <c r="B41" s="63" t="s">
        <v>101</v>
      </c>
    </row>
    <row r="42" s="2" customFormat="1" spans="2:2">
      <c r="B42" s="37"/>
    </row>
    <row r="43" spans="2:2">
      <c r="B43" s="3" t="s">
        <v>29</v>
      </c>
    </row>
    <row r="45" spans="2:2">
      <c r="B45" s="3" t="s">
        <v>30</v>
      </c>
    </row>
    <row r="46" spans="2:2">
      <c r="B46" s="39"/>
    </row>
    <row r="47" spans="2:2">
      <c r="B47" s="39"/>
    </row>
    <row r="50" spans="1:1">
      <c r="A50" s="3" t="s">
        <v>31</v>
      </c>
    </row>
    <row r="53" spans="1:1">
      <c r="A53" s="3" t="s">
        <v>32</v>
      </c>
    </row>
    <row r="54" spans="1:1">
      <c r="A54" s="3" t="s">
        <v>33</v>
      </c>
    </row>
    <row r="57" spans="1:4">
      <c r="A57" s="3" t="s">
        <v>77</v>
      </c>
      <c r="D57" s="3" t="s">
        <v>35</v>
      </c>
    </row>
    <row r="60" spans="1:4">
      <c r="A60" s="3" t="s">
        <v>36</v>
      </c>
      <c r="D60" s="3" t="s">
        <v>37</v>
      </c>
    </row>
    <row r="61" spans="1:4">
      <c r="A61" s="3" t="s">
        <v>38</v>
      </c>
      <c r="D61" s="3" t="s">
        <v>39</v>
      </c>
    </row>
    <row r="66" spans="1:5">
      <c r="A66" s="3" t="s">
        <v>351</v>
      </c>
      <c r="D66" s="3" t="s">
        <v>41</v>
      </c>
      <c r="E66" s="3" t="s">
        <v>42</v>
      </c>
    </row>
    <row r="67" spans="1:5">
      <c r="A67" s="3" t="s">
        <v>242</v>
      </c>
      <c r="E67" s="3" t="s">
        <v>44</v>
      </c>
    </row>
  </sheetData>
  <mergeCells count="10">
    <mergeCell ref="A4:B4"/>
    <mergeCell ref="A25:E25"/>
    <mergeCell ref="A27:E27"/>
    <mergeCell ref="A28:E28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32" workbookViewId="0">
      <selection activeCell="E12" sqref="E12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45887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406</v>
      </c>
    </row>
    <row r="8" spans="1:1">
      <c r="A8" s="3" t="s">
        <v>407</v>
      </c>
    </row>
    <row r="9" spans="1:1">
      <c r="A9" s="3" t="s">
        <v>238</v>
      </c>
    </row>
    <row r="10" spans="1:1">
      <c r="A10" s="3" t="s">
        <v>239</v>
      </c>
    </row>
    <row r="13" spans="1:1">
      <c r="A13" s="3" t="s">
        <v>2</v>
      </c>
    </row>
    <row r="15" spans="2:2">
      <c r="B15" s="3" t="s">
        <v>3</v>
      </c>
    </row>
    <row r="16" spans="2:2">
      <c r="B16" s="3" t="s">
        <v>4</v>
      </c>
    </row>
    <row r="19" spans="1:1">
      <c r="A19" s="3" t="s">
        <v>182</v>
      </c>
    </row>
    <row r="20" ht="15" spans="3:3">
      <c r="C20" s="64"/>
    </row>
    <row r="21" ht="25.5" customHeight="1" spans="1:7">
      <c r="A21" s="6" t="s">
        <v>6</v>
      </c>
      <c r="B21" s="6" t="s">
        <v>7</v>
      </c>
      <c r="C21" s="6" t="s">
        <v>8</v>
      </c>
      <c r="D21" s="6" t="s">
        <v>9</v>
      </c>
      <c r="E21" s="7" t="s">
        <v>10</v>
      </c>
      <c r="F21" s="8"/>
      <c r="G21" s="9" t="s">
        <v>11</v>
      </c>
    </row>
    <row r="22" spans="1:7">
      <c r="A22" s="10">
        <v>2</v>
      </c>
      <c r="B22" s="10" t="s">
        <v>12</v>
      </c>
      <c r="C22" s="11" t="s">
        <v>116</v>
      </c>
      <c r="D22" s="12">
        <v>113195</v>
      </c>
      <c r="E22" s="13">
        <f>(D22*0.76)-7000</f>
        <v>79028.2</v>
      </c>
      <c r="F22" s="10" t="s">
        <v>14</v>
      </c>
      <c r="G22" s="14">
        <f>E22*A22</f>
        <v>158056.4</v>
      </c>
    </row>
    <row r="23" spans="1:7">
      <c r="A23" s="15"/>
      <c r="B23" s="15"/>
      <c r="C23" s="16" t="s">
        <v>49</v>
      </c>
      <c r="D23" s="17"/>
      <c r="E23" s="18"/>
      <c r="F23" s="15"/>
      <c r="G23" s="19"/>
    </row>
    <row r="24" ht="15" spans="1:7">
      <c r="A24" s="20"/>
      <c r="B24" s="20"/>
      <c r="C24" s="21" t="s">
        <v>117</v>
      </c>
      <c r="D24" s="22"/>
      <c r="E24" s="23"/>
      <c r="F24" s="20"/>
      <c r="G24" s="24"/>
    </row>
    <row r="25" s="1" customFormat="1" ht="17.25" spans="1:7">
      <c r="A25" s="65" t="s">
        <v>18</v>
      </c>
      <c r="B25" s="66"/>
      <c r="C25" s="66"/>
      <c r="D25" s="67"/>
      <c r="E25" s="68"/>
      <c r="F25" s="69" t="s">
        <v>14</v>
      </c>
      <c r="G25" s="70">
        <f>SUM(G22)</f>
        <v>158056.4</v>
      </c>
    </row>
    <row r="26" s="3" customFormat="1" ht="15" spans="1:7">
      <c r="A26" s="48" t="s">
        <v>96</v>
      </c>
      <c r="B26" s="49"/>
      <c r="C26" s="50"/>
      <c r="D26" s="51"/>
      <c r="E26" s="22"/>
      <c r="F26" s="20" t="s">
        <v>14</v>
      </c>
      <c r="G26" s="52">
        <v>101650</v>
      </c>
    </row>
    <row r="27" customFormat="1" ht="15.75" spans="1:8">
      <c r="A27" s="43" t="s">
        <v>17</v>
      </c>
      <c r="B27" s="53"/>
      <c r="C27" s="53"/>
      <c r="D27" s="44"/>
      <c r="E27" s="45"/>
      <c r="F27" s="54" t="s">
        <v>14</v>
      </c>
      <c r="G27" s="47">
        <v>600</v>
      </c>
      <c r="H27" s="2"/>
    </row>
    <row r="28" s="3" customFormat="1" ht="17.25" spans="1:7">
      <c r="A28" s="65" t="s">
        <v>97</v>
      </c>
      <c r="B28" s="66"/>
      <c r="C28" s="66"/>
      <c r="D28" s="67"/>
      <c r="E28" s="68"/>
      <c r="F28" s="71" t="s">
        <v>14</v>
      </c>
      <c r="G28" s="29">
        <f>SUM(G25:G27)</f>
        <v>260306.4</v>
      </c>
    </row>
    <row r="29" ht="16.5" spans="1:7">
      <c r="A29" s="34"/>
      <c r="B29" s="34"/>
      <c r="C29" s="34"/>
      <c r="D29" s="34"/>
      <c r="E29" s="34"/>
      <c r="F29" s="35"/>
      <c r="G29" s="36"/>
    </row>
    <row r="30" spans="1:1">
      <c r="A30" s="3" t="s">
        <v>19</v>
      </c>
    </row>
    <row r="31" spans="2:2">
      <c r="B31" s="3" t="s">
        <v>20</v>
      </c>
    </row>
    <row r="33" spans="1:1">
      <c r="A33" s="3" t="s">
        <v>25</v>
      </c>
    </row>
    <row r="34" customFormat="1" ht="15" spans="1:2">
      <c r="A34" s="3"/>
      <c r="B34" s="3" t="s">
        <v>120</v>
      </c>
    </row>
    <row r="35" s="2" customFormat="1" spans="2:2">
      <c r="B35" s="3"/>
    </row>
    <row r="36" spans="1:1">
      <c r="A36" s="3" t="s">
        <v>27</v>
      </c>
    </row>
    <row r="37" spans="2:2">
      <c r="B37" s="3" t="s">
        <v>28</v>
      </c>
    </row>
    <row r="38" customFormat="1" ht="15" spans="2:2">
      <c r="B38" s="37" t="s">
        <v>100</v>
      </c>
    </row>
    <row r="39" customFormat="1" ht="15" spans="2:2">
      <c r="B39" s="63" t="s">
        <v>101</v>
      </c>
    </row>
    <row r="40" s="2" customFormat="1" spans="2:2">
      <c r="B40" s="37"/>
    </row>
    <row r="41" spans="2:2">
      <c r="B41" s="3" t="s">
        <v>29</v>
      </c>
    </row>
    <row r="43" spans="2:2">
      <c r="B43" s="3" t="s">
        <v>30</v>
      </c>
    </row>
    <row r="44" spans="2:2">
      <c r="B44" s="39"/>
    </row>
    <row r="45" spans="2:2">
      <c r="B45" s="39"/>
    </row>
    <row r="46" spans="2:2">
      <c r="B46" s="39"/>
    </row>
    <row r="49" spans="1:1">
      <c r="A49" s="3" t="s">
        <v>31</v>
      </c>
    </row>
    <row r="52" spans="1:1">
      <c r="A52" s="3" t="s">
        <v>32</v>
      </c>
    </row>
    <row r="53" spans="1:1">
      <c r="A53" s="3" t="s">
        <v>33</v>
      </c>
    </row>
    <row r="56" spans="1:4">
      <c r="A56" s="3" t="s">
        <v>77</v>
      </c>
      <c r="D56" s="3" t="s">
        <v>35</v>
      </c>
    </row>
    <row r="59" spans="1:4">
      <c r="A59" s="3" t="s">
        <v>36</v>
      </c>
      <c r="D59" s="3" t="s">
        <v>37</v>
      </c>
    </row>
    <row r="60" spans="1:4">
      <c r="A60" s="3" t="s">
        <v>38</v>
      </c>
      <c r="D60" s="3" t="s">
        <v>39</v>
      </c>
    </row>
    <row r="65" spans="1:5">
      <c r="A65" s="3" t="s">
        <v>356</v>
      </c>
      <c r="D65" s="3" t="s">
        <v>41</v>
      </c>
      <c r="E65" s="3" t="s">
        <v>42</v>
      </c>
    </row>
    <row r="66" spans="1:5">
      <c r="A66" s="3" t="s">
        <v>242</v>
      </c>
      <c r="E66" s="3" t="s">
        <v>44</v>
      </c>
    </row>
  </sheetData>
  <mergeCells count="10">
    <mergeCell ref="A4:B4"/>
    <mergeCell ref="A25:E25"/>
    <mergeCell ref="A27:E27"/>
    <mergeCell ref="A28:E28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4" workbookViewId="0">
      <selection activeCell="J80" sqref="J80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45888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408</v>
      </c>
      <c r="B7" s="4"/>
    </row>
    <row r="8" spans="1:2">
      <c r="A8" s="4" t="s">
        <v>409</v>
      </c>
      <c r="B8" s="4"/>
    </row>
    <row r="9" spans="1:1">
      <c r="A9" s="3" t="s">
        <v>410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92</v>
      </c>
    </row>
    <row r="18" ht="15" spans="3:3">
      <c r="C18" s="6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126</v>
      </c>
      <c r="D20" s="12">
        <v>41995</v>
      </c>
      <c r="E20" s="13">
        <f>(D20*0.76)-4000</f>
        <v>27916.2</v>
      </c>
      <c r="F20" s="10" t="s">
        <v>14</v>
      </c>
      <c r="G20" s="14">
        <f>E20*A20</f>
        <v>27916.2</v>
      </c>
    </row>
    <row r="21" spans="1:7">
      <c r="A21" s="15"/>
      <c r="B21" s="15"/>
      <c r="C21" s="16" t="s">
        <v>94</v>
      </c>
      <c r="D21" s="17"/>
      <c r="E21" s="18"/>
      <c r="F21" s="15"/>
      <c r="G21" s="19"/>
    </row>
    <row r="22" ht="15" spans="1:7">
      <c r="A22" s="20"/>
      <c r="B22" s="20"/>
      <c r="C22" s="21" t="s">
        <v>127</v>
      </c>
      <c r="D22" s="22"/>
      <c r="E22" s="23"/>
      <c r="F22" s="20"/>
      <c r="G22" s="24"/>
    </row>
    <row r="23" s="1" customFormat="1" ht="17.25" spans="1:7">
      <c r="A23" s="65" t="s">
        <v>18</v>
      </c>
      <c r="B23" s="66"/>
      <c r="C23" s="66"/>
      <c r="D23" s="67"/>
      <c r="E23" s="68"/>
      <c r="F23" s="69" t="s">
        <v>14</v>
      </c>
      <c r="G23" s="70">
        <f>SUM(G20:G22)</f>
        <v>27916.2</v>
      </c>
    </row>
    <row r="24" s="3" customFormat="1" ht="15" spans="1:7">
      <c r="A24" s="48" t="s">
        <v>96</v>
      </c>
      <c r="B24" s="49"/>
      <c r="C24" s="50"/>
      <c r="D24" s="51"/>
      <c r="E24" s="22"/>
      <c r="F24" s="20" t="s">
        <v>14</v>
      </c>
      <c r="G24" s="52">
        <v>10075</v>
      </c>
    </row>
    <row r="25" customFormat="1" ht="15.75" spans="1:8">
      <c r="A25" s="43" t="s">
        <v>17</v>
      </c>
      <c r="B25" s="53"/>
      <c r="C25" s="53"/>
      <c r="D25" s="44"/>
      <c r="E25" s="45"/>
      <c r="F25" s="54" t="s">
        <v>14</v>
      </c>
      <c r="G25" s="47">
        <v>600</v>
      </c>
      <c r="H25" s="2"/>
    </row>
    <row r="26" s="3" customFormat="1" ht="17.25" spans="1:7">
      <c r="A26" s="65" t="s">
        <v>97</v>
      </c>
      <c r="B26" s="66"/>
      <c r="C26" s="66"/>
      <c r="D26" s="67"/>
      <c r="E26" s="68"/>
      <c r="F26" s="71" t="s">
        <v>14</v>
      </c>
      <c r="G26" s="29">
        <f>SUM(G23:G25)</f>
        <v>38591.2</v>
      </c>
    </row>
    <row r="27" s="2" customFormat="1" ht="16.5" spans="1:7">
      <c r="A27" s="34"/>
      <c r="B27" s="34"/>
      <c r="C27" s="34"/>
      <c r="D27" s="34"/>
      <c r="E27" s="34"/>
      <c r="F27" s="72"/>
      <c r="G27" s="36"/>
    </row>
    <row r="28" spans="1:1">
      <c r="A28" s="3" t="s">
        <v>19</v>
      </c>
    </row>
    <row r="29" spans="2:2">
      <c r="B29" s="3" t="s">
        <v>20</v>
      </c>
    </row>
    <row r="31" spans="1:1">
      <c r="A31" s="3" t="s">
        <v>25</v>
      </c>
    </row>
    <row r="32" spans="2:2">
      <c r="B32" s="3" t="s">
        <v>26</v>
      </c>
    </row>
    <row r="34" spans="1:1">
      <c r="A34" s="3" t="s">
        <v>27</v>
      </c>
    </row>
    <row r="35" spans="2:2">
      <c r="B35" s="3" t="s">
        <v>28</v>
      </c>
    </row>
    <row r="36" spans="2:2">
      <c r="B36" s="37" t="s">
        <v>100</v>
      </c>
    </row>
    <row r="37" spans="2:2">
      <c r="B37" s="63" t="s">
        <v>101</v>
      </c>
    </row>
    <row r="39" spans="2:2">
      <c r="B39" s="3" t="s">
        <v>29</v>
      </c>
    </row>
    <row r="41" spans="2:2">
      <c r="B41" s="3" t="s">
        <v>30</v>
      </c>
    </row>
    <row r="48" spans="1:1">
      <c r="A48" s="3" t="s">
        <v>31</v>
      </c>
    </row>
    <row r="51" spans="1:1">
      <c r="A51" s="3" t="s">
        <v>32</v>
      </c>
    </row>
    <row r="52" spans="1:1">
      <c r="A52" s="3" t="s">
        <v>33</v>
      </c>
    </row>
    <row r="55" spans="1:4">
      <c r="A55" s="3" t="s">
        <v>63</v>
      </c>
      <c r="D55" s="3" t="s">
        <v>35</v>
      </c>
    </row>
    <row r="58" spans="1:4">
      <c r="A58" s="3" t="s">
        <v>36</v>
      </c>
      <c r="D58" s="3" t="s">
        <v>37</v>
      </c>
    </row>
    <row r="59" spans="1:4">
      <c r="A59" s="3" t="s">
        <v>38</v>
      </c>
      <c r="D59" s="3" t="s">
        <v>39</v>
      </c>
    </row>
    <row r="64" spans="1:5">
      <c r="A64" s="3" t="s">
        <v>365</v>
      </c>
      <c r="D64" s="3" t="s">
        <v>41</v>
      </c>
      <c r="E64" s="3" t="s">
        <v>42</v>
      </c>
    </row>
    <row r="65" spans="1:5">
      <c r="A65" s="3" t="s">
        <v>411</v>
      </c>
      <c r="E65" s="3" t="s">
        <v>44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65"/>
  <sheetViews>
    <sheetView topLeftCell="A29" workbookViewId="0">
      <selection activeCell="G36" sqref="G36"/>
    </sheetView>
  </sheetViews>
  <sheetFormatPr defaultColWidth="9.14285714285714" defaultRowHeight="14.25"/>
  <cols>
    <col min="1" max="1" width="6.57142857142857" style="3" customWidth="1"/>
    <col min="2" max="2" width="10.4285714285714" style="3" customWidth="1"/>
    <col min="3" max="3" width="54.4285714285714" style="3" customWidth="1"/>
    <col min="4" max="4" width="12.1428571428571" style="3" customWidth="1"/>
    <col min="5" max="5" width="12.5714285714286" style="3" customWidth="1"/>
    <col min="6" max="6" width="14.8571428571429" style="3" customWidth="1"/>
    <col min="7" max="7" width="5.71428571428571" style="3" customWidth="1"/>
    <col min="8" max="8" width="15.1428571428571" style="3" customWidth="1"/>
    <col min="9" max="16384" width="9.14285714285714" style="3"/>
  </cols>
  <sheetData>
    <row r="4" spans="1:2">
      <c r="A4" s="4">
        <v>45888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412</v>
      </c>
      <c r="B7" s="4"/>
    </row>
    <row r="8" spans="1:2">
      <c r="A8" s="4" t="s">
        <v>413</v>
      </c>
      <c r="B8" s="4"/>
    </row>
    <row r="9" spans="1:2">
      <c r="A9" s="4"/>
      <c r="B9" s="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1:8">
      <c r="A18" s="113"/>
      <c r="B18" s="113"/>
      <c r="C18" s="113"/>
      <c r="D18" s="113"/>
      <c r="E18" s="113"/>
      <c r="F18" s="115"/>
      <c r="G18" s="116"/>
      <c r="H18" s="113"/>
    </row>
    <row r="19" ht="25.5" customHeight="1" spans="1:8">
      <c r="A19" s="6" t="s">
        <v>6</v>
      </c>
      <c r="B19" s="6" t="s">
        <v>7</v>
      </c>
      <c r="C19" s="6" t="s">
        <v>8</v>
      </c>
      <c r="D19" s="6" t="s">
        <v>9</v>
      </c>
      <c r="E19" s="6" t="s">
        <v>414</v>
      </c>
      <c r="F19" s="7" t="s">
        <v>10</v>
      </c>
      <c r="G19" s="8"/>
      <c r="H19" s="9" t="s">
        <v>11</v>
      </c>
    </row>
    <row r="20" spans="1:8">
      <c r="A20" s="87">
        <v>8</v>
      </c>
      <c r="B20" s="125" t="s">
        <v>12</v>
      </c>
      <c r="C20" s="126" t="s">
        <v>415</v>
      </c>
      <c r="D20" s="130">
        <v>10695</v>
      </c>
      <c r="E20" s="12">
        <f>D20/1.12</f>
        <v>9549.10714285714</v>
      </c>
      <c r="F20" s="13">
        <f>(E20*0.76)-400</f>
        <v>6857.32142857143</v>
      </c>
      <c r="G20" s="10" t="s">
        <v>14</v>
      </c>
      <c r="H20" s="14">
        <f>F20*A20</f>
        <v>54858.5714285714</v>
      </c>
    </row>
    <row r="21" spans="1:8">
      <c r="A21" s="92"/>
      <c r="B21" s="127"/>
      <c r="C21" s="128" t="s">
        <v>267</v>
      </c>
      <c r="D21" s="131"/>
      <c r="E21" s="17"/>
      <c r="F21" s="18"/>
      <c r="G21" s="15"/>
      <c r="H21" s="19"/>
    </row>
    <row r="22" spans="1:8">
      <c r="A22" s="92"/>
      <c r="B22" s="127"/>
      <c r="C22" s="128" t="s">
        <v>416</v>
      </c>
      <c r="D22" s="131"/>
      <c r="E22" s="17"/>
      <c r="F22" s="18"/>
      <c r="G22" s="15"/>
      <c r="H22" s="19"/>
    </row>
    <row r="23" ht="15" spans="1:8">
      <c r="A23" s="97"/>
      <c r="B23" s="129"/>
      <c r="C23" s="118" t="s">
        <v>417</v>
      </c>
      <c r="D23" s="132"/>
      <c r="E23" s="22"/>
      <c r="F23" s="23"/>
      <c r="G23" s="20"/>
      <c r="H23" s="24"/>
    </row>
    <row r="24" ht="17.25" spans="1:8">
      <c r="A24" s="25" t="s">
        <v>18</v>
      </c>
      <c r="B24" s="73"/>
      <c r="C24" s="73"/>
      <c r="D24" s="26"/>
      <c r="E24" s="26"/>
      <c r="F24" s="27"/>
      <c r="G24" s="28" t="s">
        <v>14</v>
      </c>
      <c r="H24" s="29">
        <f>SUM(H20:H23)</f>
        <v>54858.5714285714</v>
      </c>
    </row>
    <row r="25" ht="16.5" spans="1:9">
      <c r="A25" s="34"/>
      <c r="B25" s="34"/>
      <c r="C25" s="34"/>
      <c r="D25" s="34"/>
      <c r="E25" s="34"/>
      <c r="F25" s="34"/>
      <c r="G25" s="35"/>
      <c r="H25" s="36"/>
      <c r="I25" s="2"/>
    </row>
    <row r="26" spans="1:9">
      <c r="A26" s="3" t="s">
        <v>19</v>
      </c>
      <c r="I26" s="2"/>
    </row>
    <row r="27" spans="2:9">
      <c r="B27" s="3" t="s">
        <v>20</v>
      </c>
      <c r="I27" s="2"/>
    </row>
    <row r="28" spans="9:9">
      <c r="I28" s="2"/>
    </row>
    <row r="29" spans="1:9">
      <c r="A29" s="3" t="s">
        <v>21</v>
      </c>
      <c r="I29" s="2"/>
    </row>
    <row r="30" spans="2:9">
      <c r="B30" s="3" t="s">
        <v>74</v>
      </c>
      <c r="I30" s="2"/>
    </row>
    <row r="31" spans="9:9">
      <c r="I31" s="2"/>
    </row>
    <row r="32" spans="1:1">
      <c r="A32" s="3" t="s">
        <v>25</v>
      </c>
    </row>
    <row r="33" customFormat="1" ht="15" spans="1:9">
      <c r="A33" s="2"/>
      <c r="B33" s="3" t="s">
        <v>338</v>
      </c>
      <c r="I33" s="3"/>
    </row>
    <row r="35" spans="1:1">
      <c r="A35" s="3" t="s">
        <v>27</v>
      </c>
    </row>
    <row r="36" spans="2:2">
      <c r="B36" s="3" t="s">
        <v>418</v>
      </c>
    </row>
    <row r="38" spans="2:2">
      <c r="B38" s="3" t="s">
        <v>29</v>
      </c>
    </row>
    <row r="40" spans="2:2">
      <c r="B40" s="3" t="s">
        <v>30</v>
      </c>
    </row>
    <row r="47" spans="1:1">
      <c r="A47" s="3" t="s">
        <v>31</v>
      </c>
    </row>
    <row r="50" spans="1:1">
      <c r="A50" s="3" t="s">
        <v>32</v>
      </c>
    </row>
    <row r="51" spans="1:1">
      <c r="A51" s="3" t="s">
        <v>33</v>
      </c>
    </row>
    <row r="54" spans="1:4">
      <c r="A54" s="3" t="s">
        <v>63</v>
      </c>
      <c r="D54" s="3" t="s">
        <v>35</v>
      </c>
    </row>
    <row r="57" spans="1:4">
      <c r="A57" s="3" t="s">
        <v>36</v>
      </c>
      <c r="D57" s="3" t="s">
        <v>37</v>
      </c>
    </row>
    <row r="58" spans="1:4">
      <c r="A58" s="3" t="s">
        <v>38</v>
      </c>
      <c r="D58" s="3" t="s">
        <v>39</v>
      </c>
    </row>
    <row r="64" spans="1:6">
      <c r="A64" s="3" t="s">
        <v>419</v>
      </c>
      <c r="D64" s="3" t="s">
        <v>41</v>
      </c>
      <c r="F64" s="3" t="s">
        <v>42</v>
      </c>
    </row>
    <row r="65" spans="1:6">
      <c r="A65" s="3" t="s">
        <v>420</v>
      </c>
      <c r="F65" s="3" t="s">
        <v>44</v>
      </c>
    </row>
  </sheetData>
  <mergeCells count="9">
    <mergeCell ref="A4:B4"/>
    <mergeCell ref="A24:F24"/>
    <mergeCell ref="A20:A23"/>
    <mergeCell ref="B20:B23"/>
    <mergeCell ref="D20:D23"/>
    <mergeCell ref="E20:E23"/>
    <mergeCell ref="F20:F23"/>
    <mergeCell ref="G20:G23"/>
    <mergeCell ref="H20:H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A23" sqref="$A23:$XFD26"/>
    </sheetView>
  </sheetViews>
  <sheetFormatPr defaultColWidth="9.1047619047619" defaultRowHeight="14.25" outlineLevelCol="7"/>
  <cols>
    <col min="1" max="1" width="6.55238095238095" style="3" customWidth="1"/>
    <col min="2" max="2" width="11.4380952380952" style="3" customWidth="1"/>
    <col min="3" max="3" width="52" style="3" customWidth="1"/>
    <col min="4" max="4" width="12.552380952381" style="3" customWidth="1"/>
    <col min="5" max="5" width="14.8571428571429" style="3" customWidth="1"/>
    <col min="6" max="6" width="5.66666666666667" style="3" customWidth="1"/>
    <col min="7" max="7" width="17.8571428571429" style="3" customWidth="1"/>
    <col min="8" max="16384" width="9.1047619047619" style="3"/>
  </cols>
  <sheetData>
    <row r="4" spans="1:2">
      <c r="A4" s="4">
        <v>45870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104</v>
      </c>
      <c r="B7" s="4"/>
    </row>
    <row r="8" spans="1:2">
      <c r="A8" s="4" t="s">
        <v>105</v>
      </c>
      <c r="B8" s="4"/>
    </row>
    <row r="9" spans="1:1">
      <c r="A9" s="4" t="s">
        <v>106</v>
      </c>
    </row>
    <row r="10" spans="1:1">
      <c r="A10" s="7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92</v>
      </c>
    </row>
    <row r="18" ht="15" customHeight="1" spans="2:3">
      <c r="B18" s="37"/>
      <c r="C18" s="64"/>
    </row>
    <row r="19" ht="26.25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107</v>
      </c>
      <c r="D20" s="12">
        <v>59595</v>
      </c>
      <c r="E20" s="13">
        <f>(D20*0.75)-7000</f>
        <v>37696.25</v>
      </c>
      <c r="F20" s="10" t="s">
        <v>14</v>
      </c>
      <c r="G20" s="14">
        <f>E20*A20</f>
        <v>37696.25</v>
      </c>
    </row>
    <row r="21" spans="1:7">
      <c r="A21" s="15"/>
      <c r="B21" s="15"/>
      <c r="C21" s="16" t="s">
        <v>85</v>
      </c>
      <c r="D21" s="17"/>
      <c r="E21" s="18"/>
      <c r="F21" s="15"/>
      <c r="G21" s="19"/>
    </row>
    <row r="22" ht="15" spans="1:7">
      <c r="A22" s="20"/>
      <c r="B22" s="20"/>
      <c r="C22" s="21" t="s">
        <v>108</v>
      </c>
      <c r="D22" s="22"/>
      <c r="E22" s="23"/>
      <c r="F22" s="20"/>
      <c r="G22" s="24"/>
    </row>
    <row r="23" s="1" customFormat="1" ht="17.25" spans="1:7">
      <c r="A23" s="65" t="s">
        <v>18</v>
      </c>
      <c r="B23" s="66"/>
      <c r="C23" s="66"/>
      <c r="D23" s="67"/>
      <c r="E23" s="68"/>
      <c r="F23" s="69" t="s">
        <v>14</v>
      </c>
      <c r="G23" s="70">
        <f>SUM(G20:G22)</f>
        <v>37696.25</v>
      </c>
    </row>
    <row r="24" s="3" customFormat="1" ht="15" spans="1:7">
      <c r="A24" s="48" t="s">
        <v>96</v>
      </c>
      <c r="B24" s="49"/>
      <c r="C24" s="50"/>
      <c r="D24" s="51"/>
      <c r="E24" s="22"/>
      <c r="F24" s="20" t="s">
        <v>14</v>
      </c>
      <c r="G24" s="52">
        <v>23045</v>
      </c>
    </row>
    <row r="25" customFormat="1" ht="15.75" spans="1:8">
      <c r="A25" s="43" t="s">
        <v>17</v>
      </c>
      <c r="B25" s="53"/>
      <c r="C25" s="53"/>
      <c r="D25" s="44"/>
      <c r="E25" s="45"/>
      <c r="F25" s="54" t="s">
        <v>14</v>
      </c>
      <c r="G25" s="47">
        <v>600</v>
      </c>
      <c r="H25" s="2"/>
    </row>
    <row r="26" s="3" customFormat="1" ht="17.25" spans="1:7">
      <c r="A26" s="65" t="s">
        <v>97</v>
      </c>
      <c r="B26" s="66"/>
      <c r="C26" s="66"/>
      <c r="D26" s="67"/>
      <c r="E26" s="68"/>
      <c r="F26" s="71" t="s">
        <v>14</v>
      </c>
      <c r="G26" s="29">
        <f>SUM(G23:G25)</f>
        <v>61341.25</v>
      </c>
    </row>
    <row r="27" ht="16.5" spans="1:7">
      <c r="A27" s="34"/>
      <c r="B27" s="34"/>
      <c r="C27" s="34"/>
      <c r="D27" s="34"/>
      <c r="E27" s="34"/>
      <c r="F27" s="72"/>
      <c r="G27" s="36"/>
    </row>
    <row r="28" spans="1:1">
      <c r="A28" s="3" t="s">
        <v>19</v>
      </c>
    </row>
    <row r="29" spans="2:2">
      <c r="B29" s="3" t="s">
        <v>20</v>
      </c>
    </row>
    <row r="31" spans="1:1">
      <c r="A31" s="3" t="s">
        <v>25</v>
      </c>
    </row>
    <row r="32" spans="2:2">
      <c r="B32" s="3" t="s">
        <v>26</v>
      </c>
    </row>
    <row r="34" spans="1:1">
      <c r="A34" s="3" t="s">
        <v>27</v>
      </c>
    </row>
    <row r="35" spans="2:2">
      <c r="B35" s="3" t="s">
        <v>28</v>
      </c>
    </row>
    <row r="36" spans="2:2">
      <c r="B36" s="37" t="s">
        <v>100</v>
      </c>
    </row>
    <row r="37" spans="2:2">
      <c r="B37" s="63" t="s">
        <v>101</v>
      </c>
    </row>
    <row r="39" spans="2:2">
      <c r="B39" s="3" t="s">
        <v>29</v>
      </c>
    </row>
    <row r="41" spans="2:2">
      <c r="B41" s="3" t="s">
        <v>30</v>
      </c>
    </row>
    <row r="47" spans="1:1">
      <c r="A47" s="3" t="s">
        <v>31</v>
      </c>
    </row>
    <row r="50" spans="1:1">
      <c r="A50" s="3" t="s">
        <v>32</v>
      </c>
    </row>
    <row r="51" spans="1:1">
      <c r="A51" s="3" t="s">
        <v>33</v>
      </c>
    </row>
    <row r="54" spans="1:4">
      <c r="A54" s="3" t="s">
        <v>34</v>
      </c>
      <c r="D54" s="3" t="s">
        <v>35</v>
      </c>
    </row>
    <row r="57" spans="1:4">
      <c r="A57" s="3" t="s">
        <v>36</v>
      </c>
      <c r="D57" s="3" t="s">
        <v>37</v>
      </c>
    </row>
    <row r="58" spans="1:4">
      <c r="A58" s="3" t="s">
        <v>38</v>
      </c>
      <c r="D58" s="3" t="s">
        <v>39</v>
      </c>
    </row>
    <row r="64" spans="1:5">
      <c r="A64" s="3" t="s">
        <v>109</v>
      </c>
      <c r="D64" s="3" t="s">
        <v>41</v>
      </c>
      <c r="E64" s="3" t="s">
        <v>42</v>
      </c>
    </row>
    <row r="65" spans="1:5">
      <c r="A65" s="3" t="s">
        <v>110</v>
      </c>
      <c r="E65" s="3" t="s">
        <v>44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65"/>
  <sheetViews>
    <sheetView topLeftCell="A16" workbookViewId="0">
      <selection activeCell="A64" sqref="A64"/>
    </sheetView>
  </sheetViews>
  <sheetFormatPr defaultColWidth="9.14285714285714" defaultRowHeight="14.25"/>
  <cols>
    <col min="1" max="1" width="6.57142857142857" style="3" customWidth="1"/>
    <col min="2" max="2" width="10.4285714285714" style="3" customWidth="1"/>
    <col min="3" max="3" width="54.4285714285714" style="3" customWidth="1"/>
    <col min="4" max="4" width="12.1428571428571" style="3" customWidth="1"/>
    <col min="5" max="5" width="12.5714285714286" style="3" customWidth="1"/>
    <col min="6" max="6" width="14.8571428571429" style="3" customWidth="1"/>
    <col min="7" max="7" width="5.71428571428571" style="3" customWidth="1"/>
    <col min="8" max="8" width="15.1428571428571" style="3" customWidth="1"/>
    <col min="9" max="9" width="9.14285714285714" style="3"/>
    <col min="10" max="10" width="46.7142857142857" style="3" customWidth="1"/>
    <col min="11" max="16384" width="9.14285714285714" style="3"/>
  </cols>
  <sheetData>
    <row r="4" spans="1:2">
      <c r="A4" s="4">
        <v>45888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412</v>
      </c>
      <c r="B7" s="4"/>
    </row>
    <row r="8" spans="1:2">
      <c r="A8" s="4" t="s">
        <v>413</v>
      </c>
      <c r="B8" s="4"/>
    </row>
    <row r="9" spans="1:2">
      <c r="A9" s="4"/>
      <c r="B9" s="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1:8">
      <c r="A18" s="113"/>
      <c r="B18" s="113"/>
      <c r="C18" s="113"/>
      <c r="D18" s="113"/>
      <c r="E18" s="113"/>
      <c r="F18" s="115"/>
      <c r="G18" s="116"/>
      <c r="H18" s="113"/>
    </row>
    <row r="19" ht="25.5" customHeight="1" spans="1:8">
      <c r="A19" s="6" t="s">
        <v>6</v>
      </c>
      <c r="B19" s="6" t="s">
        <v>7</v>
      </c>
      <c r="C19" s="6" t="s">
        <v>8</v>
      </c>
      <c r="D19" s="6" t="s">
        <v>9</v>
      </c>
      <c r="E19" s="6" t="s">
        <v>414</v>
      </c>
      <c r="F19" s="7" t="s">
        <v>10</v>
      </c>
      <c r="G19" s="8"/>
      <c r="H19" s="9" t="s">
        <v>11</v>
      </c>
    </row>
    <row r="20" spans="1:8">
      <c r="A20" s="87">
        <v>1</v>
      </c>
      <c r="B20" s="125" t="s">
        <v>12</v>
      </c>
      <c r="C20" s="126" t="s">
        <v>421</v>
      </c>
      <c r="D20" s="130">
        <v>30995</v>
      </c>
      <c r="E20" s="12">
        <f>D20/1.12</f>
        <v>27674.1071428571</v>
      </c>
      <c r="F20" s="13">
        <f>(E20*0.76)-1200</f>
        <v>19832.3214285714</v>
      </c>
      <c r="G20" s="10" t="s">
        <v>14</v>
      </c>
      <c r="H20" s="14">
        <f>F20*A20</f>
        <v>19832.3214285714</v>
      </c>
    </row>
    <row r="21" spans="1:8">
      <c r="A21" s="92"/>
      <c r="B21" s="127"/>
      <c r="C21" s="128" t="s">
        <v>277</v>
      </c>
      <c r="D21" s="131"/>
      <c r="E21" s="17"/>
      <c r="F21" s="18"/>
      <c r="G21" s="15"/>
      <c r="H21" s="19"/>
    </row>
    <row r="22" spans="1:8">
      <c r="A22" s="92"/>
      <c r="B22" s="127"/>
      <c r="C22" s="128" t="s">
        <v>422</v>
      </c>
      <c r="D22" s="131"/>
      <c r="E22" s="17"/>
      <c r="F22" s="18"/>
      <c r="G22" s="15"/>
      <c r="H22" s="19"/>
    </row>
    <row r="23" ht="15" spans="1:8">
      <c r="A23" s="97"/>
      <c r="B23" s="129"/>
      <c r="C23" s="118" t="s">
        <v>423</v>
      </c>
      <c r="D23" s="132"/>
      <c r="E23" s="22"/>
      <c r="F23" s="23"/>
      <c r="G23" s="20"/>
      <c r="H23" s="24"/>
    </row>
    <row r="24" ht="17.25" spans="1:8">
      <c r="A24" s="25" t="s">
        <v>18</v>
      </c>
      <c r="B24" s="73"/>
      <c r="C24" s="73"/>
      <c r="D24" s="26"/>
      <c r="E24" s="26"/>
      <c r="F24" s="27"/>
      <c r="G24" s="28" t="s">
        <v>14</v>
      </c>
      <c r="H24" s="29">
        <f>SUM(H20:H23)</f>
        <v>19832.3214285714</v>
      </c>
    </row>
    <row r="25" ht="16.5" spans="1:9">
      <c r="A25" s="34"/>
      <c r="B25" s="34"/>
      <c r="C25" s="34"/>
      <c r="D25" s="34"/>
      <c r="E25" s="34"/>
      <c r="F25" s="34"/>
      <c r="G25" s="35"/>
      <c r="H25" s="36"/>
      <c r="I25" s="2"/>
    </row>
    <row r="26" spans="1:9">
      <c r="A26" s="3" t="s">
        <v>19</v>
      </c>
      <c r="I26" s="2"/>
    </row>
    <row r="27" spans="2:9">
      <c r="B27" s="3" t="s">
        <v>20</v>
      </c>
      <c r="I27" s="2"/>
    </row>
    <row r="28" spans="9:9">
      <c r="I28" s="2"/>
    </row>
    <row r="29" spans="1:9">
      <c r="A29" s="3" t="s">
        <v>21</v>
      </c>
      <c r="I29" s="2"/>
    </row>
    <row r="30" spans="2:9">
      <c r="B30" s="3" t="s">
        <v>74</v>
      </c>
      <c r="I30" s="2"/>
    </row>
    <row r="31" spans="9:9">
      <c r="I31" s="2"/>
    </row>
    <row r="32" spans="1:1">
      <c r="A32" s="3" t="s">
        <v>25</v>
      </c>
    </row>
    <row r="33" customFormat="1" ht="15" spans="1:9">
      <c r="A33" s="2"/>
      <c r="B33" s="3" t="s">
        <v>75</v>
      </c>
      <c r="I33" s="3"/>
    </row>
    <row r="35" spans="1:1">
      <c r="A35" s="3" t="s">
        <v>27</v>
      </c>
    </row>
    <row r="36" spans="2:2">
      <c r="B36" s="3" t="s">
        <v>418</v>
      </c>
    </row>
    <row r="38" spans="2:2">
      <c r="B38" s="3" t="s">
        <v>29</v>
      </c>
    </row>
    <row r="40" spans="2:2">
      <c r="B40" s="3" t="s">
        <v>30</v>
      </c>
    </row>
    <row r="47" spans="1:1">
      <c r="A47" s="3" t="s">
        <v>31</v>
      </c>
    </row>
    <row r="50" spans="1:1">
      <c r="A50" s="3" t="s">
        <v>32</v>
      </c>
    </row>
    <row r="51" spans="1:1">
      <c r="A51" s="3" t="s">
        <v>33</v>
      </c>
    </row>
    <row r="54" spans="1:4">
      <c r="A54" s="3" t="s">
        <v>63</v>
      </c>
      <c r="D54" s="3" t="s">
        <v>35</v>
      </c>
    </row>
    <row r="56" spans="4:6">
      <c r="D56" s="117"/>
      <c r="E56" s="117"/>
      <c r="F56" s="117"/>
    </row>
    <row r="57" spans="1:4">
      <c r="A57" s="3" t="s">
        <v>36</v>
      </c>
      <c r="D57" s="3" t="s">
        <v>37</v>
      </c>
    </row>
    <row r="58" spans="1:4">
      <c r="A58" s="3" t="s">
        <v>38</v>
      </c>
      <c r="D58" s="3" t="s">
        <v>39</v>
      </c>
    </row>
    <row r="64" spans="1:6">
      <c r="A64" s="3" t="s">
        <v>424</v>
      </c>
      <c r="D64" s="3" t="s">
        <v>41</v>
      </c>
      <c r="F64" s="3" t="s">
        <v>42</v>
      </c>
    </row>
    <row r="65" spans="1:6">
      <c r="A65" s="3" t="s">
        <v>425</v>
      </c>
      <c r="F65" s="3" t="s">
        <v>44</v>
      </c>
    </row>
  </sheetData>
  <mergeCells count="9">
    <mergeCell ref="A4:B4"/>
    <mergeCell ref="A24:F24"/>
    <mergeCell ref="A20:A23"/>
    <mergeCell ref="B20:B23"/>
    <mergeCell ref="D20:D23"/>
    <mergeCell ref="E20:E23"/>
    <mergeCell ref="F20:F23"/>
    <mergeCell ref="G20:G23"/>
    <mergeCell ref="H20:H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46" workbookViewId="0">
      <selection activeCell="A73" sqref="A73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8" width="9.14285714285714" style="3" customWidth="1"/>
    <col min="9" max="16384" width="9.14285714285714" style="3"/>
  </cols>
  <sheetData>
    <row r="4" spans="1:2">
      <c r="A4" s="4">
        <v>45889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426</v>
      </c>
      <c r="B7" s="4"/>
    </row>
    <row r="10" spans="1:1">
      <c r="A10" s="3" t="s">
        <v>2</v>
      </c>
    </row>
    <row r="12" spans="2:2">
      <c r="B12" s="3" t="s">
        <v>3</v>
      </c>
    </row>
    <row r="13" spans="2:2">
      <c r="B13" s="3" t="s">
        <v>4</v>
      </c>
    </row>
    <row r="16" spans="1:1">
      <c r="A16" s="3" t="s">
        <v>115</v>
      </c>
    </row>
    <row r="17" ht="15" spans="3:3">
      <c r="C17" s="64"/>
    </row>
    <row r="18" ht="25.5" customHeight="1" spans="1:7">
      <c r="A18" s="6" t="s">
        <v>6</v>
      </c>
      <c r="B18" s="6" t="s">
        <v>7</v>
      </c>
      <c r="C18" s="6" t="s">
        <v>8</v>
      </c>
      <c r="D18" s="6" t="s">
        <v>9</v>
      </c>
      <c r="E18" s="7" t="s">
        <v>10</v>
      </c>
      <c r="F18" s="8"/>
      <c r="G18" s="9" t="s">
        <v>11</v>
      </c>
    </row>
    <row r="19" spans="1:7">
      <c r="A19" s="10">
        <v>1</v>
      </c>
      <c r="B19" s="10" t="s">
        <v>12</v>
      </c>
      <c r="C19" s="11" t="s">
        <v>148</v>
      </c>
      <c r="D19" s="12">
        <v>76595</v>
      </c>
      <c r="E19" s="13">
        <f>(D19*0.76)-7000</f>
        <v>51212.2</v>
      </c>
      <c r="F19" s="10" t="s">
        <v>14</v>
      </c>
      <c r="G19" s="14">
        <f>E19*A19</f>
        <v>51212.2</v>
      </c>
    </row>
    <row r="20" spans="1:7">
      <c r="A20" s="15"/>
      <c r="B20" s="15"/>
      <c r="C20" s="16" t="s">
        <v>85</v>
      </c>
      <c r="D20" s="17"/>
      <c r="E20" s="18"/>
      <c r="F20" s="15"/>
      <c r="G20" s="19"/>
    </row>
    <row r="21" ht="15" spans="1:7">
      <c r="A21" s="20"/>
      <c r="B21" s="20"/>
      <c r="C21" s="21" t="s">
        <v>149</v>
      </c>
      <c r="D21" s="22"/>
      <c r="E21" s="23"/>
      <c r="F21" s="20"/>
      <c r="G21" s="24"/>
    </row>
    <row r="22" customFormat="1" ht="15" spans="1:7">
      <c r="A22" s="10">
        <v>1</v>
      </c>
      <c r="B22" s="75" t="s">
        <v>12</v>
      </c>
      <c r="C22" s="76" t="s">
        <v>427</v>
      </c>
      <c r="D22" s="77">
        <v>8495</v>
      </c>
      <c r="E22" s="13">
        <f>D22*0.7</f>
        <v>5946.5</v>
      </c>
      <c r="F22" s="10" t="s">
        <v>14</v>
      </c>
      <c r="G22" s="78">
        <f>E22*A22</f>
        <v>5946.5</v>
      </c>
    </row>
    <row r="23" customFormat="1" ht="15" spans="1:7">
      <c r="A23" s="15"/>
      <c r="B23" s="79"/>
      <c r="C23" s="80" t="s">
        <v>428</v>
      </c>
      <c r="D23" s="81"/>
      <c r="E23" s="18"/>
      <c r="F23" s="15"/>
      <c r="G23" s="82"/>
    </row>
    <row r="24" customFormat="1" ht="15.75" spans="1:7">
      <c r="A24" s="20"/>
      <c r="B24" s="83"/>
      <c r="C24" s="118" t="s">
        <v>429</v>
      </c>
      <c r="D24" s="85"/>
      <c r="E24" s="23"/>
      <c r="F24" s="20"/>
      <c r="G24" s="86"/>
    </row>
    <row r="25" s="1" customFormat="1" ht="15" spans="1:7">
      <c r="A25" s="119" t="s">
        <v>17</v>
      </c>
      <c r="B25" s="120"/>
      <c r="C25" s="120"/>
      <c r="D25" s="121"/>
      <c r="E25" s="122"/>
      <c r="F25" s="123" t="s">
        <v>14</v>
      </c>
      <c r="G25" s="124">
        <v>600</v>
      </c>
    </row>
    <row r="26" ht="17.25" spans="1:7">
      <c r="A26" s="25" t="s">
        <v>18</v>
      </c>
      <c r="B26" s="73"/>
      <c r="C26" s="73"/>
      <c r="D26" s="26"/>
      <c r="E26" s="27"/>
      <c r="F26" s="71" t="s">
        <v>14</v>
      </c>
      <c r="G26" s="29">
        <f>SUM(G19:G25)</f>
        <v>57758.7</v>
      </c>
    </row>
    <row r="27" s="2" customFormat="1" ht="16.5" spans="1:7">
      <c r="A27" s="34"/>
      <c r="B27" s="34"/>
      <c r="C27" s="34"/>
      <c r="D27" s="34"/>
      <c r="E27" s="34"/>
      <c r="F27" s="72"/>
      <c r="G27" s="36"/>
    </row>
    <row r="28" s="2" customFormat="1" ht="17.25" spans="1:7">
      <c r="A28" s="34"/>
      <c r="B28" s="34"/>
      <c r="C28" s="64" t="s">
        <v>430</v>
      </c>
      <c r="D28" s="34"/>
      <c r="E28" s="34"/>
      <c r="F28" s="72"/>
      <c r="G28" s="36"/>
    </row>
    <row r="29" s="2" customFormat="1" ht="25.5" customHeight="1" spans="1:7">
      <c r="A29" s="6" t="s">
        <v>6</v>
      </c>
      <c r="B29" s="6" t="s">
        <v>7</v>
      </c>
      <c r="C29" s="6" t="s">
        <v>8</v>
      </c>
      <c r="D29" s="6" t="s">
        <v>9</v>
      </c>
      <c r="E29" s="7" t="s">
        <v>10</v>
      </c>
      <c r="F29" s="8"/>
      <c r="G29" s="9" t="s">
        <v>11</v>
      </c>
    </row>
    <row r="30" s="2" customFormat="1" spans="1:7">
      <c r="A30" s="87">
        <v>1</v>
      </c>
      <c r="B30" s="125" t="s">
        <v>12</v>
      </c>
      <c r="C30" s="126" t="s">
        <v>431</v>
      </c>
      <c r="D30" s="77">
        <v>8495</v>
      </c>
      <c r="E30" s="13">
        <f>D30*0.7</f>
        <v>5946.5</v>
      </c>
      <c r="F30" s="10" t="s">
        <v>14</v>
      </c>
      <c r="G30" s="78">
        <f>E30*A30</f>
        <v>5946.5</v>
      </c>
    </row>
    <row r="31" s="2" customFormat="1" spans="1:7">
      <c r="A31" s="92"/>
      <c r="B31" s="127"/>
      <c r="C31" s="128" t="s">
        <v>432</v>
      </c>
      <c r="D31" s="81"/>
      <c r="E31" s="18"/>
      <c r="F31" s="15"/>
      <c r="G31" s="82"/>
    </row>
    <row r="32" s="2" customFormat="1" ht="15" spans="1:7">
      <c r="A32" s="97"/>
      <c r="B32" s="129"/>
      <c r="C32" s="118" t="s">
        <v>429</v>
      </c>
      <c r="D32" s="85"/>
      <c r="E32" s="23"/>
      <c r="F32" s="20"/>
      <c r="G32" s="86"/>
    </row>
    <row r="33" s="2" customFormat="1" ht="16.5" spans="1:7">
      <c r="A33" s="34"/>
      <c r="B33" s="34"/>
      <c r="C33" s="34"/>
      <c r="D33" s="34"/>
      <c r="E33" s="34"/>
      <c r="F33" s="72"/>
      <c r="G33" s="36"/>
    </row>
    <row r="34" spans="1:1">
      <c r="A34" s="3" t="s">
        <v>19</v>
      </c>
    </row>
    <row r="35" spans="2:2">
      <c r="B35" s="3" t="s">
        <v>20</v>
      </c>
    </row>
    <row r="37" spans="1:1">
      <c r="A37" s="3" t="s">
        <v>21</v>
      </c>
    </row>
    <row r="38" spans="2:2">
      <c r="B38" s="3" t="s">
        <v>22</v>
      </c>
    </row>
    <row r="39" spans="2:2">
      <c r="B39" s="3" t="s">
        <v>23</v>
      </c>
    </row>
    <row r="40" spans="2:2">
      <c r="B40" s="3" t="s">
        <v>24</v>
      </c>
    </row>
    <row r="42" spans="1:1">
      <c r="A42" s="3" t="s">
        <v>25</v>
      </c>
    </row>
    <row r="43" spans="2:2">
      <c r="B43" s="3" t="s">
        <v>26</v>
      </c>
    </row>
    <row r="44" spans="2:2">
      <c r="B44" s="3" t="s">
        <v>433</v>
      </c>
    </row>
    <row r="46" spans="1:1">
      <c r="A46" s="3" t="s">
        <v>27</v>
      </c>
    </row>
    <row r="47" spans="2:2">
      <c r="B47" s="3" t="s">
        <v>28</v>
      </c>
    </row>
    <row r="49" spans="2:2">
      <c r="B49" s="3" t="s">
        <v>29</v>
      </c>
    </row>
    <row r="51" spans="2:2">
      <c r="B51" s="3" t="s">
        <v>30</v>
      </c>
    </row>
    <row r="57" spans="1:1">
      <c r="A57" s="3" t="s">
        <v>31</v>
      </c>
    </row>
    <row r="60" spans="1:1">
      <c r="A60" s="3" t="s">
        <v>32</v>
      </c>
    </row>
    <row r="61" spans="1:1">
      <c r="A61" s="3" t="s">
        <v>33</v>
      </c>
    </row>
    <row r="63" spans="1:4">
      <c r="A63" s="3" t="s">
        <v>63</v>
      </c>
      <c r="D63" s="3" t="s">
        <v>35</v>
      </c>
    </row>
    <row r="66" spans="1:4">
      <c r="A66" s="3" t="s">
        <v>36</v>
      </c>
      <c r="D66" s="3" t="s">
        <v>37</v>
      </c>
    </row>
    <row r="67" spans="1:4">
      <c r="A67" s="3" t="s">
        <v>38</v>
      </c>
      <c r="D67" s="3" t="s">
        <v>39</v>
      </c>
    </row>
    <row r="73" spans="1:5">
      <c r="A73" s="3" t="s">
        <v>434</v>
      </c>
      <c r="D73" s="3" t="s">
        <v>41</v>
      </c>
      <c r="E73" s="3" t="s">
        <v>42</v>
      </c>
    </row>
    <row r="74" spans="1:5">
      <c r="A74" s="3" t="s">
        <v>435</v>
      </c>
      <c r="E74" s="3" t="s">
        <v>44</v>
      </c>
    </row>
  </sheetData>
  <mergeCells count="21">
    <mergeCell ref="A4:B4"/>
    <mergeCell ref="A25:E25"/>
    <mergeCell ref="A26:E26"/>
    <mergeCell ref="A19:A21"/>
    <mergeCell ref="A22:A24"/>
    <mergeCell ref="A30:A32"/>
    <mergeCell ref="B19:B21"/>
    <mergeCell ref="B22:B24"/>
    <mergeCell ref="B30:B32"/>
    <mergeCell ref="D19:D21"/>
    <mergeCell ref="D22:D24"/>
    <mergeCell ref="D30:D32"/>
    <mergeCell ref="E19:E21"/>
    <mergeCell ref="E22:E24"/>
    <mergeCell ref="E30:E32"/>
    <mergeCell ref="F19:F21"/>
    <mergeCell ref="F22:F24"/>
    <mergeCell ref="F30:F32"/>
    <mergeCell ref="G19:G21"/>
    <mergeCell ref="G22:G24"/>
    <mergeCell ref="G30:G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69"/>
  <sheetViews>
    <sheetView topLeftCell="A55" workbookViewId="0">
      <selection activeCell="A68" sqref="A68"/>
    </sheetView>
  </sheetViews>
  <sheetFormatPr defaultColWidth="9.14285714285714" defaultRowHeight="14.25"/>
  <cols>
    <col min="1" max="1" width="6.57142857142857" style="3" customWidth="1"/>
    <col min="2" max="2" width="10.4285714285714" style="3" customWidth="1"/>
    <col min="3" max="3" width="54.4285714285714" style="3" customWidth="1"/>
    <col min="4" max="4" width="12.1428571428571" style="3" customWidth="1"/>
    <col min="5" max="5" width="12.5714285714286" style="3" customWidth="1"/>
    <col min="6" max="6" width="14.8571428571429" style="3" customWidth="1"/>
    <col min="7" max="7" width="5.71428571428571" style="3" customWidth="1"/>
    <col min="8" max="8" width="15.1428571428571" style="3" customWidth="1"/>
    <col min="9" max="9" width="9.14285714285714" style="3"/>
    <col min="10" max="10" width="46.7142857142857" style="3" customWidth="1"/>
    <col min="11" max="16384" width="9.14285714285714" style="3"/>
  </cols>
  <sheetData>
    <row r="4" spans="1:2">
      <c r="A4" s="4">
        <v>45889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412</v>
      </c>
      <c r="B7" s="4"/>
    </row>
    <row r="8" spans="1:2">
      <c r="A8" s="4" t="s">
        <v>413</v>
      </c>
      <c r="B8" s="4"/>
    </row>
    <row r="9" spans="1:2">
      <c r="A9" s="4"/>
      <c r="B9" s="4"/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5</v>
      </c>
    </row>
    <row r="18" ht="15" spans="1:8">
      <c r="A18" s="113"/>
      <c r="B18" s="113"/>
      <c r="C18" s="114" t="s">
        <v>82</v>
      </c>
      <c r="D18" s="113"/>
      <c r="E18" s="113"/>
      <c r="F18" s="115"/>
      <c r="G18" s="116"/>
      <c r="H18" s="113"/>
    </row>
    <row r="19" ht="25.5" customHeight="1" spans="1:8">
      <c r="A19" s="6" t="s">
        <v>6</v>
      </c>
      <c r="B19" s="6" t="s">
        <v>7</v>
      </c>
      <c r="C19" s="6" t="s">
        <v>8</v>
      </c>
      <c r="D19" s="6" t="s">
        <v>9</v>
      </c>
      <c r="E19" s="6" t="s">
        <v>414</v>
      </c>
      <c r="F19" s="7" t="s">
        <v>10</v>
      </c>
      <c r="G19" s="8"/>
      <c r="H19" s="9" t="s">
        <v>11</v>
      </c>
    </row>
    <row r="20" spans="1:8">
      <c r="A20" s="10">
        <v>1</v>
      </c>
      <c r="B20" s="10" t="s">
        <v>12</v>
      </c>
      <c r="C20" s="11" t="s">
        <v>126</v>
      </c>
      <c r="D20" s="12">
        <v>41995</v>
      </c>
      <c r="E20" s="12">
        <f>D20/1.12</f>
        <v>37495.5357142857</v>
      </c>
      <c r="F20" s="13">
        <f>(E20*0.76)-4000</f>
        <v>24496.6071428571</v>
      </c>
      <c r="G20" s="10" t="s">
        <v>14</v>
      </c>
      <c r="H20" s="14">
        <f>F20*A20</f>
        <v>24496.6071428571</v>
      </c>
    </row>
    <row r="21" spans="1:8">
      <c r="A21" s="15"/>
      <c r="B21" s="15"/>
      <c r="C21" s="16" t="s">
        <v>94</v>
      </c>
      <c r="D21" s="17"/>
      <c r="E21" s="17"/>
      <c r="F21" s="18"/>
      <c r="G21" s="15"/>
      <c r="H21" s="19"/>
    </row>
    <row r="22" ht="15" spans="1:8">
      <c r="A22" s="20"/>
      <c r="B22" s="20"/>
      <c r="C22" s="21" t="s">
        <v>127</v>
      </c>
      <c r="D22" s="22"/>
      <c r="E22" s="22"/>
      <c r="F22" s="23"/>
      <c r="G22" s="20"/>
      <c r="H22" s="24"/>
    </row>
    <row r="23" ht="17.25" spans="1:8">
      <c r="A23" s="25" t="s">
        <v>18</v>
      </c>
      <c r="B23" s="73"/>
      <c r="C23" s="73"/>
      <c r="D23" s="26"/>
      <c r="E23" s="26"/>
      <c r="F23" s="27"/>
      <c r="G23" s="28" t="s">
        <v>14</v>
      </c>
      <c r="H23" s="29">
        <f>SUM(H20:H22)</f>
        <v>24496.6071428571</v>
      </c>
    </row>
    <row r="24" ht="16.5" spans="1:9">
      <c r="A24" s="34"/>
      <c r="B24" s="34"/>
      <c r="C24" s="34"/>
      <c r="D24" s="34"/>
      <c r="E24" s="34"/>
      <c r="F24" s="34"/>
      <c r="G24" s="35"/>
      <c r="H24" s="36"/>
      <c r="I24" s="2"/>
    </row>
    <row r="25" ht="15" spans="1:8">
      <c r="A25" s="113"/>
      <c r="B25" s="113"/>
      <c r="C25" s="114" t="s">
        <v>83</v>
      </c>
      <c r="D25" s="113"/>
      <c r="E25" s="113"/>
      <c r="F25" s="115"/>
      <c r="G25" s="116"/>
      <c r="H25" s="113"/>
    </row>
    <row r="26" ht="25.5" customHeight="1" spans="1:8">
      <c r="A26" s="6" t="s">
        <v>6</v>
      </c>
      <c r="B26" s="6" t="s">
        <v>7</v>
      </c>
      <c r="C26" s="6" t="s">
        <v>8</v>
      </c>
      <c r="D26" s="6" t="s">
        <v>9</v>
      </c>
      <c r="E26" s="6" t="s">
        <v>414</v>
      </c>
      <c r="F26" s="7" t="s">
        <v>10</v>
      </c>
      <c r="G26" s="8"/>
      <c r="H26" s="9" t="s">
        <v>11</v>
      </c>
    </row>
    <row r="27" spans="1:8">
      <c r="A27" s="10">
        <v>1</v>
      </c>
      <c r="B27" s="10" t="s">
        <v>12</v>
      </c>
      <c r="C27" s="11" t="s">
        <v>107</v>
      </c>
      <c r="D27" s="12">
        <v>59595</v>
      </c>
      <c r="E27" s="12">
        <f>D27/1.12</f>
        <v>53209.8214285714</v>
      </c>
      <c r="F27" s="13">
        <f>(E27*0.76)-7000</f>
        <v>33439.4642857143</v>
      </c>
      <c r="G27" s="10" t="s">
        <v>14</v>
      </c>
      <c r="H27" s="14">
        <f>F27*A27</f>
        <v>33439.4642857143</v>
      </c>
    </row>
    <row r="28" spans="1:8">
      <c r="A28" s="15"/>
      <c r="B28" s="15"/>
      <c r="C28" s="16" t="s">
        <v>85</v>
      </c>
      <c r="D28" s="17"/>
      <c r="E28" s="17"/>
      <c r="F28" s="18"/>
      <c r="G28" s="15"/>
      <c r="H28" s="19"/>
    </row>
    <row r="29" ht="15" spans="1:8">
      <c r="A29" s="20"/>
      <c r="B29" s="20"/>
      <c r="C29" s="21" t="s">
        <v>108</v>
      </c>
      <c r="D29" s="22"/>
      <c r="E29" s="22"/>
      <c r="F29" s="23"/>
      <c r="G29" s="20"/>
      <c r="H29" s="24"/>
    </row>
    <row r="30" ht="17.25" spans="1:8">
      <c r="A30" s="25" t="s">
        <v>18</v>
      </c>
      <c r="B30" s="73"/>
      <c r="C30" s="73"/>
      <c r="D30" s="26"/>
      <c r="E30" s="26"/>
      <c r="F30" s="27"/>
      <c r="G30" s="28" t="s">
        <v>14</v>
      </c>
      <c r="H30" s="29">
        <f>SUM(H27:H29)</f>
        <v>33439.4642857143</v>
      </c>
    </row>
    <row r="31" ht="16.5" spans="1:9">
      <c r="A31" s="34"/>
      <c r="B31" s="34"/>
      <c r="C31" s="34"/>
      <c r="D31" s="34"/>
      <c r="E31" s="34"/>
      <c r="F31" s="34"/>
      <c r="G31" s="35"/>
      <c r="H31" s="36"/>
      <c r="I31" s="2"/>
    </row>
    <row r="32" spans="1:9">
      <c r="A32" s="3" t="s">
        <v>19</v>
      </c>
      <c r="I32" s="2"/>
    </row>
    <row r="33" spans="2:9">
      <c r="B33" s="3" t="s">
        <v>20</v>
      </c>
      <c r="I33" s="2"/>
    </row>
    <row r="34" spans="9:9">
      <c r="I34" s="2"/>
    </row>
    <row r="35" spans="1:9">
      <c r="A35" s="3" t="s">
        <v>21</v>
      </c>
      <c r="I35" s="2"/>
    </row>
    <row r="36" spans="2:9">
      <c r="B36" s="3" t="s">
        <v>22</v>
      </c>
      <c r="I36" s="2"/>
    </row>
    <row r="37" spans="2:9">
      <c r="B37" s="3" t="s">
        <v>23</v>
      </c>
      <c r="I37" s="2"/>
    </row>
    <row r="38" spans="2:9">
      <c r="B38" s="3" t="s">
        <v>24</v>
      </c>
      <c r="I38" s="2"/>
    </row>
    <row r="39" spans="9:9">
      <c r="I39" s="2"/>
    </row>
    <row r="40" spans="1:1">
      <c r="A40" s="3" t="s">
        <v>25</v>
      </c>
    </row>
    <row r="41" customFormat="1" ht="15" spans="1:9">
      <c r="A41" s="2"/>
      <c r="B41" s="3" t="s">
        <v>26</v>
      </c>
      <c r="I41" s="3"/>
    </row>
    <row r="43" spans="1:1">
      <c r="A43" s="3" t="s">
        <v>27</v>
      </c>
    </row>
    <row r="44" spans="2:2">
      <c r="B44" s="3" t="s">
        <v>418</v>
      </c>
    </row>
    <row r="46" spans="2:2">
      <c r="B46" s="3" t="s">
        <v>29</v>
      </c>
    </row>
    <row r="48" spans="2:2">
      <c r="B48" s="3" t="s">
        <v>30</v>
      </c>
    </row>
    <row r="53" spans="1:1">
      <c r="A53" s="3" t="s">
        <v>31</v>
      </c>
    </row>
    <row r="56" spans="1:1">
      <c r="A56" s="3" t="s">
        <v>32</v>
      </c>
    </row>
    <row r="57" spans="1:1">
      <c r="A57" s="3" t="s">
        <v>33</v>
      </c>
    </row>
    <row r="60" spans="1:4">
      <c r="A60" s="3" t="s">
        <v>63</v>
      </c>
      <c r="D60" s="3" t="s">
        <v>35</v>
      </c>
    </row>
    <row r="62" spans="4:6">
      <c r="D62" s="117"/>
      <c r="E62" s="117"/>
      <c r="F62" s="117"/>
    </row>
    <row r="63" spans="1:4">
      <c r="A63" s="3" t="s">
        <v>36</v>
      </c>
      <c r="D63" s="3" t="s">
        <v>37</v>
      </c>
    </row>
    <row r="64" spans="1:4">
      <c r="A64" s="3" t="s">
        <v>38</v>
      </c>
      <c r="D64" s="3" t="s">
        <v>39</v>
      </c>
    </row>
    <row r="68" spans="1:6">
      <c r="A68" s="3" t="s">
        <v>436</v>
      </c>
      <c r="D68" s="3" t="s">
        <v>41</v>
      </c>
      <c r="F68" s="3" t="s">
        <v>42</v>
      </c>
    </row>
    <row r="69" spans="1:6">
      <c r="A69" s="3" t="s">
        <v>88</v>
      </c>
      <c r="F69" s="3" t="s">
        <v>44</v>
      </c>
    </row>
  </sheetData>
  <mergeCells count="17">
    <mergeCell ref="A4:B4"/>
    <mergeCell ref="A23:F23"/>
    <mergeCell ref="A30:F30"/>
    <mergeCell ref="A20:A22"/>
    <mergeCell ref="A27:A29"/>
    <mergeCell ref="B20:B22"/>
    <mergeCell ref="B27:B29"/>
    <mergeCell ref="D20:D22"/>
    <mergeCell ref="D27:D29"/>
    <mergeCell ref="E20:E22"/>
    <mergeCell ref="E27:E29"/>
    <mergeCell ref="F20:F22"/>
    <mergeCell ref="F27:F29"/>
    <mergeCell ref="G20:G22"/>
    <mergeCell ref="G27:G29"/>
    <mergeCell ref="H20:H22"/>
    <mergeCell ref="H27:H29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53" workbookViewId="0">
      <selection activeCell="A74" sqref="A74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45891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229</v>
      </c>
    </row>
    <row r="8" spans="1:1">
      <c r="A8" s="3" t="s">
        <v>230</v>
      </c>
    </row>
    <row r="9" spans="1:1">
      <c r="A9" s="3" t="s">
        <v>231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115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118</v>
      </c>
      <c r="D21" s="12">
        <v>165995</v>
      </c>
      <c r="E21" s="13">
        <f>(D21*0.78)-14000</f>
        <v>115476.1</v>
      </c>
      <c r="F21" s="10" t="s">
        <v>14</v>
      </c>
      <c r="G21" s="14">
        <f>E21*A21</f>
        <v>115476.1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119</v>
      </c>
      <c r="D23" s="22"/>
      <c r="E23" s="23"/>
      <c r="F23" s="20"/>
      <c r="G23" s="24"/>
    </row>
    <row r="24" customFormat="1" ht="15" spans="1:7">
      <c r="A24" s="10">
        <v>2</v>
      </c>
      <c r="B24" s="10" t="s">
        <v>12</v>
      </c>
      <c r="C24" s="11" t="s">
        <v>148</v>
      </c>
      <c r="D24" s="12">
        <v>76595</v>
      </c>
      <c r="E24" s="13">
        <f>(D24*0.78)-7000</f>
        <v>52744.1</v>
      </c>
      <c r="F24" s="10" t="s">
        <v>14</v>
      </c>
      <c r="G24" s="14">
        <f>E24*A24</f>
        <v>105488.2</v>
      </c>
    </row>
    <row r="25" customFormat="1" ht="15" spans="1:7">
      <c r="A25" s="15"/>
      <c r="B25" s="15"/>
      <c r="C25" s="16" t="s">
        <v>85</v>
      </c>
      <c r="D25" s="17"/>
      <c r="E25" s="18"/>
      <c r="F25" s="15"/>
      <c r="G25" s="19"/>
    </row>
    <row r="26" customFormat="1" ht="15.75" spans="1:7">
      <c r="A26" s="20"/>
      <c r="B26" s="20"/>
      <c r="C26" s="21" t="s">
        <v>149</v>
      </c>
      <c r="D26" s="22"/>
      <c r="E26" s="23"/>
      <c r="F26" s="20"/>
      <c r="G26" s="24"/>
    </row>
    <row r="27" customFormat="1" ht="15" spans="1:7">
      <c r="A27" s="10">
        <v>2</v>
      </c>
      <c r="B27" s="10" t="s">
        <v>12</v>
      </c>
      <c r="C27" s="11" t="s">
        <v>107</v>
      </c>
      <c r="D27" s="12">
        <v>59595</v>
      </c>
      <c r="E27" s="13">
        <f>(D27*0.78)-7000</f>
        <v>39484.1</v>
      </c>
      <c r="F27" s="10" t="s">
        <v>14</v>
      </c>
      <c r="G27" s="14">
        <f>E27*A27</f>
        <v>78968.2</v>
      </c>
    </row>
    <row r="28" customFormat="1" ht="15" spans="1:7">
      <c r="A28" s="15"/>
      <c r="B28" s="15"/>
      <c r="C28" s="16" t="s">
        <v>85</v>
      </c>
      <c r="D28" s="17"/>
      <c r="E28" s="18"/>
      <c r="F28" s="15"/>
      <c r="G28" s="19"/>
    </row>
    <row r="29" customFormat="1" ht="15.75" spans="1:7">
      <c r="A29" s="20"/>
      <c r="B29" s="20"/>
      <c r="C29" s="21" t="s">
        <v>108</v>
      </c>
      <c r="D29" s="22"/>
      <c r="E29" s="23"/>
      <c r="F29" s="20"/>
      <c r="G29" s="24"/>
    </row>
    <row r="30" customFormat="1" ht="15" spans="1:7">
      <c r="A30" s="87">
        <v>1</v>
      </c>
      <c r="B30" s="87" t="s">
        <v>12</v>
      </c>
      <c r="C30" s="88" t="s">
        <v>135</v>
      </c>
      <c r="D30" s="89">
        <v>46595</v>
      </c>
      <c r="E30" s="90">
        <f>(D30*0.78)-7000</f>
        <v>29344.1</v>
      </c>
      <c r="F30" s="87" t="s">
        <v>14</v>
      </c>
      <c r="G30" s="91">
        <f>E30*A30</f>
        <v>29344.1</v>
      </c>
    </row>
    <row r="31" customFormat="1" ht="15" spans="1:7">
      <c r="A31" s="92"/>
      <c r="B31" s="92"/>
      <c r="C31" s="93" t="s">
        <v>85</v>
      </c>
      <c r="D31" s="94"/>
      <c r="E31" s="95"/>
      <c r="F31" s="92"/>
      <c r="G31" s="96"/>
    </row>
    <row r="32" customFormat="1" ht="15.75" spans="1:7">
      <c r="A32" s="97"/>
      <c r="B32" s="97"/>
      <c r="C32" s="98" t="s">
        <v>136</v>
      </c>
      <c r="D32" s="99"/>
      <c r="E32" s="100"/>
      <c r="F32" s="97"/>
      <c r="G32" s="101"/>
    </row>
    <row r="33" customFormat="1" ht="15" spans="1:7">
      <c r="A33" s="10">
        <v>6</v>
      </c>
      <c r="B33" s="75" t="s">
        <v>12</v>
      </c>
      <c r="C33" s="76" t="s">
        <v>156</v>
      </c>
      <c r="D33" s="77">
        <v>32995</v>
      </c>
      <c r="E33" s="13">
        <f>(D33*0.78)-1300</f>
        <v>24436.1</v>
      </c>
      <c r="F33" s="10" t="s">
        <v>14</v>
      </c>
      <c r="G33" s="78">
        <f>E33*A33</f>
        <v>146616.6</v>
      </c>
    </row>
    <row r="34" customFormat="1" ht="15" spans="1:7">
      <c r="A34" s="15"/>
      <c r="B34" s="79"/>
      <c r="C34" s="80" t="s">
        <v>157</v>
      </c>
      <c r="D34" s="81"/>
      <c r="E34" s="18"/>
      <c r="F34" s="15"/>
      <c r="G34" s="82"/>
    </row>
    <row r="35" customFormat="1" ht="15" spans="1:7">
      <c r="A35" s="15"/>
      <c r="B35" s="79"/>
      <c r="C35" s="80" t="s">
        <v>158</v>
      </c>
      <c r="D35" s="81"/>
      <c r="E35" s="18"/>
      <c r="F35" s="15"/>
      <c r="G35" s="82"/>
    </row>
    <row r="36" customFormat="1" ht="15.75" spans="1:7">
      <c r="A36" s="20"/>
      <c r="B36" s="83"/>
      <c r="C36" s="84" t="s">
        <v>160</v>
      </c>
      <c r="D36" s="85"/>
      <c r="E36" s="23"/>
      <c r="F36" s="20"/>
      <c r="G36" s="86"/>
    </row>
    <row r="37" s="3" customFormat="1" ht="15" spans="1:7">
      <c r="A37" s="43" t="s">
        <v>17</v>
      </c>
      <c r="B37" s="53"/>
      <c r="C37" s="53"/>
      <c r="D37" s="44"/>
      <c r="E37" s="45"/>
      <c r="F37" s="54" t="s">
        <v>14</v>
      </c>
      <c r="G37" s="47">
        <v>600</v>
      </c>
    </row>
    <row r="38" s="3" customFormat="1" ht="17.25" spans="1:7">
      <c r="A38" s="25" t="s">
        <v>18</v>
      </c>
      <c r="B38" s="73"/>
      <c r="C38" s="73"/>
      <c r="D38" s="26"/>
      <c r="E38" s="27"/>
      <c r="F38" s="28" t="s">
        <v>14</v>
      </c>
      <c r="G38" s="29">
        <f>SUM(G21:G37)</f>
        <v>476493.2</v>
      </c>
    </row>
    <row r="39" ht="16.5" spans="1:7">
      <c r="A39" s="34"/>
      <c r="B39" s="34"/>
      <c r="C39" s="34"/>
      <c r="D39" s="34"/>
      <c r="E39" s="34"/>
      <c r="F39" s="35"/>
      <c r="G39" s="36"/>
    </row>
    <row r="40" spans="1:1">
      <c r="A40" s="3" t="s">
        <v>19</v>
      </c>
    </row>
    <row r="41" spans="2:2">
      <c r="B41" s="3" t="s">
        <v>20</v>
      </c>
    </row>
    <row r="43" spans="1:1">
      <c r="A43" s="3" t="s">
        <v>25</v>
      </c>
    </row>
    <row r="44" customFormat="1" ht="15" spans="1:2">
      <c r="A44" s="3"/>
      <c r="B44" s="3" t="s">
        <v>120</v>
      </c>
    </row>
    <row r="45" customFormat="1" ht="15" spans="1:2">
      <c r="A45" s="3"/>
      <c r="B45" s="3" t="s">
        <v>26</v>
      </c>
    </row>
    <row r="46" customFormat="1" ht="15" spans="1:2">
      <c r="A46" s="2"/>
      <c r="B46" s="3" t="s">
        <v>75</v>
      </c>
    </row>
    <row r="47" s="2" customFormat="1" spans="2:2">
      <c r="B47" s="3"/>
    </row>
    <row r="48" s="3" customFormat="1" spans="1:1">
      <c r="A48" s="3" t="s">
        <v>27</v>
      </c>
    </row>
    <row r="49" s="3" customFormat="1" spans="2:2">
      <c r="B49" s="3" t="s">
        <v>28</v>
      </c>
    </row>
    <row r="50" s="2" customFormat="1" spans="2:2">
      <c r="B50" s="37"/>
    </row>
    <row r="51" spans="2:2">
      <c r="B51" s="3" t="s">
        <v>29</v>
      </c>
    </row>
    <row r="53" spans="2:2">
      <c r="B53" s="3" t="s">
        <v>30</v>
      </c>
    </row>
    <row r="55" spans="2:2">
      <c r="B55" s="39"/>
    </row>
    <row r="56" spans="2:2">
      <c r="B56" s="39"/>
    </row>
    <row r="59" spans="1:1">
      <c r="A59" s="3" t="s">
        <v>31</v>
      </c>
    </row>
    <row r="62" spans="1:1">
      <c r="A62" s="3" t="s">
        <v>32</v>
      </c>
    </row>
    <row r="63" spans="1:1">
      <c r="A63" s="3" t="s">
        <v>33</v>
      </c>
    </row>
    <row r="66" spans="1:4">
      <c r="A66" s="3" t="s">
        <v>77</v>
      </c>
      <c r="D66" s="3" t="s">
        <v>35</v>
      </c>
    </row>
    <row r="69" spans="1:4">
      <c r="A69" s="3" t="s">
        <v>36</v>
      </c>
      <c r="D69" s="3" t="s">
        <v>37</v>
      </c>
    </row>
    <row r="70" spans="1:4">
      <c r="A70" s="3" t="s">
        <v>38</v>
      </c>
      <c r="D70" s="3" t="s">
        <v>39</v>
      </c>
    </row>
    <row r="74" spans="1:5">
      <c r="A74" s="3" t="s">
        <v>437</v>
      </c>
      <c r="D74" s="3" t="s">
        <v>41</v>
      </c>
      <c r="E74" s="3" t="s">
        <v>42</v>
      </c>
    </row>
    <row r="75" spans="1:5">
      <c r="A75" s="3" t="s">
        <v>438</v>
      </c>
      <c r="E75" s="3" t="s">
        <v>44</v>
      </c>
    </row>
  </sheetData>
  <mergeCells count="33">
    <mergeCell ref="A4:B4"/>
    <mergeCell ref="A37:E37"/>
    <mergeCell ref="A38:E38"/>
    <mergeCell ref="A21:A23"/>
    <mergeCell ref="A24:A26"/>
    <mergeCell ref="A27:A29"/>
    <mergeCell ref="A30:A32"/>
    <mergeCell ref="A33:A36"/>
    <mergeCell ref="B21:B23"/>
    <mergeCell ref="B24:B26"/>
    <mergeCell ref="B27:B29"/>
    <mergeCell ref="B30:B32"/>
    <mergeCell ref="B33:B36"/>
    <mergeCell ref="D21:D23"/>
    <mergeCell ref="D24:D26"/>
    <mergeCell ref="D27:D29"/>
    <mergeCell ref="D30:D32"/>
    <mergeCell ref="D33:D36"/>
    <mergeCell ref="E21:E23"/>
    <mergeCell ref="E24:E26"/>
    <mergeCell ref="E27:E29"/>
    <mergeCell ref="E30:E32"/>
    <mergeCell ref="E33:E36"/>
    <mergeCell ref="F21:F23"/>
    <mergeCell ref="F24:F26"/>
    <mergeCell ref="F27:F29"/>
    <mergeCell ref="F30:F32"/>
    <mergeCell ref="F33:F36"/>
    <mergeCell ref="G21:G23"/>
    <mergeCell ref="G24:G26"/>
    <mergeCell ref="G27:G29"/>
    <mergeCell ref="G30:G32"/>
    <mergeCell ref="G33:G36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10" workbookViewId="0">
      <selection activeCell="A26" sqref="$A26:$XFD29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45895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388</v>
      </c>
      <c r="B7" s="4"/>
    </row>
    <row r="8" spans="1:2">
      <c r="A8" s="4" t="s">
        <v>389</v>
      </c>
      <c r="B8" s="4"/>
    </row>
    <row r="9" spans="1:1">
      <c r="A9" s="3" t="s">
        <v>390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177</v>
      </c>
    </row>
    <row r="18" ht="15" spans="3:3">
      <c r="C18" s="6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3</v>
      </c>
      <c r="B20" s="10" t="s">
        <v>12</v>
      </c>
      <c r="C20" s="11" t="s">
        <v>116</v>
      </c>
      <c r="D20" s="12">
        <v>113195</v>
      </c>
      <c r="E20" s="13">
        <f>(D20*0.76)-7000</f>
        <v>79028.2</v>
      </c>
      <c r="F20" s="10" t="s">
        <v>14</v>
      </c>
      <c r="G20" s="14">
        <f>E20*A20</f>
        <v>237084.6</v>
      </c>
    </row>
    <row r="21" spans="1:7">
      <c r="A21" s="15"/>
      <c r="B21" s="15"/>
      <c r="C21" s="16" t="s">
        <v>49</v>
      </c>
      <c r="D21" s="17"/>
      <c r="E21" s="18"/>
      <c r="F21" s="15"/>
      <c r="G21" s="19"/>
    </row>
    <row r="22" ht="15" spans="1:7">
      <c r="A22" s="20"/>
      <c r="B22" s="20"/>
      <c r="C22" s="21" t="s">
        <v>117</v>
      </c>
      <c r="D22" s="22"/>
      <c r="E22" s="23"/>
      <c r="F22" s="20"/>
      <c r="G22" s="24"/>
    </row>
    <row r="23" spans="1:7">
      <c r="A23" s="10">
        <v>1</v>
      </c>
      <c r="B23" s="10" t="s">
        <v>12</v>
      </c>
      <c r="C23" s="11" t="s">
        <v>148</v>
      </c>
      <c r="D23" s="12">
        <v>76595</v>
      </c>
      <c r="E23" s="13">
        <f>(D23*0.76)-7000</f>
        <v>51212.2</v>
      </c>
      <c r="F23" s="10" t="s">
        <v>14</v>
      </c>
      <c r="G23" s="14">
        <f>E23*A23</f>
        <v>51212.2</v>
      </c>
    </row>
    <row r="24" spans="1:7">
      <c r="A24" s="15"/>
      <c r="B24" s="15"/>
      <c r="C24" s="16" t="s">
        <v>85</v>
      </c>
      <c r="D24" s="17"/>
      <c r="E24" s="18"/>
      <c r="F24" s="15"/>
      <c r="G24" s="19"/>
    </row>
    <row r="25" ht="15" spans="1:7">
      <c r="A25" s="20"/>
      <c r="B25" s="20"/>
      <c r="C25" s="21" t="s">
        <v>149</v>
      </c>
      <c r="D25" s="22"/>
      <c r="E25" s="23"/>
      <c r="F25" s="20"/>
      <c r="G25" s="24"/>
    </row>
    <row r="26" s="1" customFormat="1" ht="17.25" spans="1:7">
      <c r="A26" s="65" t="s">
        <v>18</v>
      </c>
      <c r="B26" s="66"/>
      <c r="C26" s="66"/>
      <c r="D26" s="67"/>
      <c r="E26" s="68"/>
      <c r="F26" s="69" t="s">
        <v>14</v>
      </c>
      <c r="G26" s="70">
        <f>SUM(G20:G25)</f>
        <v>288296.8</v>
      </c>
    </row>
    <row r="27" s="3" customFormat="1" ht="15" spans="1:7">
      <c r="A27" s="48" t="s">
        <v>96</v>
      </c>
      <c r="B27" s="49"/>
      <c r="C27" s="50"/>
      <c r="D27" s="51"/>
      <c r="E27" s="22"/>
      <c r="F27" s="20" t="s">
        <v>14</v>
      </c>
      <c r="G27" s="52">
        <v>83650</v>
      </c>
    </row>
    <row r="28" customFormat="1" ht="15.75" spans="1:8">
      <c r="A28" s="43" t="s">
        <v>17</v>
      </c>
      <c r="B28" s="53"/>
      <c r="C28" s="53"/>
      <c r="D28" s="44"/>
      <c r="E28" s="45"/>
      <c r="F28" s="54" t="s">
        <v>14</v>
      </c>
      <c r="G28" s="47">
        <v>600</v>
      </c>
      <c r="H28" s="2"/>
    </row>
    <row r="29" s="3" customFormat="1" ht="17.25" spans="1:7">
      <c r="A29" s="65" t="s">
        <v>97</v>
      </c>
      <c r="B29" s="66"/>
      <c r="C29" s="66"/>
      <c r="D29" s="67"/>
      <c r="E29" s="68"/>
      <c r="F29" s="71" t="s">
        <v>14</v>
      </c>
      <c r="G29" s="29">
        <f>SUM(G26:G28)</f>
        <v>372546.8</v>
      </c>
    </row>
    <row r="30" s="2" customFormat="1" ht="16.5" spans="1:7">
      <c r="A30" s="34"/>
      <c r="B30" s="34"/>
      <c r="C30" s="34"/>
      <c r="D30" s="34"/>
      <c r="E30" s="34"/>
      <c r="F30" s="72"/>
      <c r="G30" s="36"/>
    </row>
    <row r="31" spans="1:1">
      <c r="A31" s="3" t="s">
        <v>19</v>
      </c>
    </row>
    <row r="32" spans="2:2">
      <c r="B32" s="3" t="s">
        <v>20</v>
      </c>
    </row>
    <row r="34" spans="1:1">
      <c r="A34" s="3" t="s">
        <v>25</v>
      </c>
    </row>
    <row r="35" spans="2:2">
      <c r="B35" s="3" t="s">
        <v>120</v>
      </c>
    </row>
    <row r="36" spans="2:2">
      <c r="B36" s="3" t="s">
        <v>26</v>
      </c>
    </row>
    <row r="38" spans="1:1">
      <c r="A38" s="3" t="s">
        <v>27</v>
      </c>
    </row>
    <row r="39" spans="2:2">
      <c r="B39" s="3" t="s">
        <v>28</v>
      </c>
    </row>
    <row r="40" spans="2:2">
      <c r="B40" s="37" t="s">
        <v>100</v>
      </c>
    </row>
    <row r="41" spans="2:2">
      <c r="B41" s="63" t="s">
        <v>101</v>
      </c>
    </row>
    <row r="43" spans="2:2">
      <c r="B43" s="3" t="s">
        <v>29</v>
      </c>
    </row>
    <row r="45" spans="2:2">
      <c r="B45" s="3" t="s">
        <v>30</v>
      </c>
    </row>
    <row r="50" spans="1:1">
      <c r="A50" s="3" t="s">
        <v>31</v>
      </c>
    </row>
    <row r="53" spans="1:1">
      <c r="A53" s="3" t="s">
        <v>32</v>
      </c>
    </row>
    <row r="54" spans="1:1">
      <c r="A54" s="3" t="s">
        <v>33</v>
      </c>
    </row>
    <row r="57" spans="1:4">
      <c r="A57" s="3" t="s">
        <v>63</v>
      </c>
      <c r="D57" s="3" t="s">
        <v>35</v>
      </c>
    </row>
    <row r="60" spans="1:4">
      <c r="A60" s="3" t="s">
        <v>36</v>
      </c>
      <c r="D60" s="3" t="s">
        <v>37</v>
      </c>
    </row>
    <row r="61" spans="1:4">
      <c r="A61" s="3" t="s">
        <v>38</v>
      </c>
      <c r="D61" s="3" t="s">
        <v>39</v>
      </c>
    </row>
    <row r="65" spans="1:5">
      <c r="A65" s="3" t="s">
        <v>439</v>
      </c>
      <c r="D65" s="3" t="s">
        <v>41</v>
      </c>
      <c r="E65" s="3" t="s">
        <v>42</v>
      </c>
    </row>
    <row r="66" spans="1:5">
      <c r="A66" s="3" t="s">
        <v>440</v>
      </c>
      <c r="E66" s="3" t="s">
        <v>44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7" workbookViewId="0">
      <selection activeCell="A17" sqref="A17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45895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388</v>
      </c>
      <c r="B7" s="4"/>
    </row>
    <row r="8" spans="1:2">
      <c r="A8" s="4" t="s">
        <v>389</v>
      </c>
      <c r="B8" s="4"/>
    </row>
    <row r="9" spans="1:1">
      <c r="A9" s="3" t="s">
        <v>390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182</v>
      </c>
    </row>
    <row r="18" ht="15" spans="3:3">
      <c r="C18" s="6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3</v>
      </c>
      <c r="B20" s="10" t="s">
        <v>12</v>
      </c>
      <c r="C20" s="11" t="s">
        <v>48</v>
      </c>
      <c r="D20" s="12">
        <v>80495</v>
      </c>
      <c r="E20" s="13">
        <f>(D20*0.76)-2500</f>
        <v>58676.2</v>
      </c>
      <c r="F20" s="10" t="s">
        <v>14</v>
      </c>
      <c r="G20" s="14">
        <f>E20*A20</f>
        <v>176028.6</v>
      </c>
    </row>
    <row r="21" spans="1:7">
      <c r="A21" s="15"/>
      <c r="B21" s="15"/>
      <c r="C21" s="16" t="s">
        <v>49</v>
      </c>
      <c r="D21" s="17"/>
      <c r="E21" s="18"/>
      <c r="F21" s="15"/>
      <c r="G21" s="19"/>
    </row>
    <row r="22" ht="15" spans="1:7">
      <c r="A22" s="20"/>
      <c r="B22" s="20"/>
      <c r="C22" s="21" t="s">
        <v>50</v>
      </c>
      <c r="D22" s="22"/>
      <c r="E22" s="23"/>
      <c r="F22" s="20"/>
      <c r="G22" s="24"/>
    </row>
    <row r="23" spans="1:7">
      <c r="A23" s="10">
        <v>1</v>
      </c>
      <c r="B23" s="10" t="s">
        <v>12</v>
      </c>
      <c r="C23" s="11" t="s">
        <v>148</v>
      </c>
      <c r="D23" s="12">
        <v>76595</v>
      </c>
      <c r="E23" s="13">
        <f>(D23*0.76)-7000</f>
        <v>51212.2</v>
      </c>
      <c r="F23" s="10" t="s">
        <v>14</v>
      </c>
      <c r="G23" s="14">
        <f>E23*A23</f>
        <v>51212.2</v>
      </c>
    </row>
    <row r="24" spans="1:7">
      <c r="A24" s="15"/>
      <c r="B24" s="15"/>
      <c r="C24" s="16" t="s">
        <v>85</v>
      </c>
      <c r="D24" s="17"/>
      <c r="E24" s="18"/>
      <c r="F24" s="15"/>
      <c r="G24" s="19"/>
    </row>
    <row r="25" ht="15" spans="1:7">
      <c r="A25" s="20"/>
      <c r="B25" s="20"/>
      <c r="C25" s="21" t="s">
        <v>149</v>
      </c>
      <c r="D25" s="22"/>
      <c r="E25" s="23"/>
      <c r="F25" s="20"/>
      <c r="G25" s="24"/>
    </row>
    <row r="26" s="1" customFormat="1" ht="17.25" spans="1:7">
      <c r="A26" s="65" t="s">
        <v>18</v>
      </c>
      <c r="B26" s="66"/>
      <c r="C26" s="66"/>
      <c r="D26" s="67"/>
      <c r="E26" s="68"/>
      <c r="F26" s="69" t="s">
        <v>14</v>
      </c>
      <c r="G26" s="70">
        <f>SUM(G20:G25)</f>
        <v>227240.8</v>
      </c>
    </row>
    <row r="27" s="3" customFormat="1" ht="15" spans="1:7">
      <c r="A27" s="48" t="s">
        <v>96</v>
      </c>
      <c r="B27" s="49"/>
      <c r="C27" s="50"/>
      <c r="D27" s="51"/>
      <c r="E27" s="22"/>
      <c r="F27" s="20" t="s">
        <v>14</v>
      </c>
      <c r="G27" s="52">
        <v>83650</v>
      </c>
    </row>
    <row r="28" customFormat="1" ht="15.75" spans="1:8">
      <c r="A28" s="43" t="s">
        <v>17</v>
      </c>
      <c r="B28" s="53"/>
      <c r="C28" s="53"/>
      <c r="D28" s="44"/>
      <c r="E28" s="45"/>
      <c r="F28" s="54" t="s">
        <v>14</v>
      </c>
      <c r="G28" s="47">
        <v>600</v>
      </c>
      <c r="H28" s="2"/>
    </row>
    <row r="29" s="3" customFormat="1" ht="17.25" spans="1:7">
      <c r="A29" s="65" t="s">
        <v>97</v>
      </c>
      <c r="B29" s="66"/>
      <c r="C29" s="66"/>
      <c r="D29" s="67"/>
      <c r="E29" s="68"/>
      <c r="F29" s="71" t="s">
        <v>14</v>
      </c>
      <c r="G29" s="29">
        <f>SUM(G26:G28)</f>
        <v>311490.8</v>
      </c>
    </row>
    <row r="30" s="2" customFormat="1" ht="16.5" spans="1:7">
      <c r="A30" s="34"/>
      <c r="B30" s="34"/>
      <c r="C30" s="34"/>
      <c r="D30" s="34"/>
      <c r="E30" s="34"/>
      <c r="F30" s="72"/>
      <c r="G30" s="36"/>
    </row>
    <row r="31" spans="1:1">
      <c r="A31" s="3" t="s">
        <v>19</v>
      </c>
    </row>
    <row r="32" spans="2:2">
      <c r="B32" s="3" t="s">
        <v>20</v>
      </c>
    </row>
    <row r="34" spans="1:1">
      <c r="A34" s="3" t="s">
        <v>25</v>
      </c>
    </row>
    <row r="35" spans="2:2">
      <c r="B35" s="3" t="s">
        <v>120</v>
      </c>
    </row>
    <row r="36" spans="2:2">
      <c r="B36" s="3" t="s">
        <v>26</v>
      </c>
    </row>
    <row r="38" spans="1:1">
      <c r="A38" s="3" t="s">
        <v>27</v>
      </c>
    </row>
    <row r="39" spans="2:2">
      <c r="B39" s="3" t="s">
        <v>28</v>
      </c>
    </row>
    <row r="40" spans="2:2">
      <c r="B40" s="37" t="s">
        <v>100</v>
      </c>
    </row>
    <row r="41" spans="2:2">
      <c r="B41" s="63" t="s">
        <v>101</v>
      </c>
    </row>
    <row r="43" spans="2:2">
      <c r="B43" s="3" t="s">
        <v>29</v>
      </c>
    </row>
    <row r="45" spans="2:2">
      <c r="B45" s="3" t="s">
        <v>30</v>
      </c>
    </row>
    <row r="50" spans="1:1">
      <c r="A50" s="3" t="s">
        <v>31</v>
      </c>
    </row>
    <row r="53" spans="1:1">
      <c r="A53" s="3" t="s">
        <v>32</v>
      </c>
    </row>
    <row r="54" spans="1:1">
      <c r="A54" s="3" t="s">
        <v>33</v>
      </c>
    </row>
    <row r="57" spans="1:4">
      <c r="A57" s="3" t="s">
        <v>63</v>
      </c>
      <c r="D57" s="3" t="s">
        <v>35</v>
      </c>
    </row>
    <row r="60" spans="1:4">
      <c r="A60" s="3" t="s">
        <v>36</v>
      </c>
      <c r="D60" s="3" t="s">
        <v>37</v>
      </c>
    </row>
    <row r="61" spans="1:4">
      <c r="A61" s="3" t="s">
        <v>38</v>
      </c>
      <c r="D61" s="3" t="s">
        <v>39</v>
      </c>
    </row>
    <row r="65" spans="1:5">
      <c r="A65" s="3" t="s">
        <v>439</v>
      </c>
      <c r="D65" s="3" t="s">
        <v>41</v>
      </c>
      <c r="E65" s="3" t="s">
        <v>42</v>
      </c>
    </row>
    <row r="66" spans="1:5">
      <c r="A66" s="3" t="s">
        <v>440</v>
      </c>
      <c r="E66" s="3" t="s">
        <v>44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topLeftCell="A18" workbookViewId="0">
      <selection activeCell="C19" sqref="C19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9" width="9.14285714285714" style="3" customWidth="1"/>
    <col min="10" max="16384" width="9.14285714285714" style="3"/>
  </cols>
  <sheetData>
    <row r="4" spans="1:2">
      <c r="A4" s="4">
        <v>45896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441</v>
      </c>
    </row>
    <row r="8" spans="1:1">
      <c r="A8" s="4" t="s">
        <v>442</v>
      </c>
    </row>
    <row r="9" spans="1:1">
      <c r="A9" s="4" t="s">
        <v>443</v>
      </c>
    </row>
    <row r="10" spans="1:1">
      <c r="A10" s="3" t="s">
        <v>444</v>
      </c>
    </row>
    <row r="13" spans="1:1">
      <c r="A13" s="3" t="s">
        <v>2</v>
      </c>
    </row>
    <row r="15" spans="2:2">
      <c r="B15" s="3" t="s">
        <v>3</v>
      </c>
    </row>
    <row r="16" spans="2:2">
      <c r="B16" s="3" t="s">
        <v>4</v>
      </c>
    </row>
    <row r="18" spans="1:1">
      <c r="A18" s="3" t="s">
        <v>115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126</v>
      </c>
      <c r="D21" s="12">
        <v>41995</v>
      </c>
      <c r="E21" s="13">
        <f>(D21*0.74)-4000</f>
        <v>27076.3</v>
      </c>
      <c r="F21" s="10" t="s">
        <v>14</v>
      </c>
      <c r="G21" s="14">
        <f>E21*A21</f>
        <v>27076.3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127</v>
      </c>
      <c r="D23" s="22"/>
      <c r="E23" s="23"/>
      <c r="F23" s="20"/>
      <c r="G23" s="24"/>
    </row>
    <row r="24" s="3" customFormat="1" ht="15" spans="1:7">
      <c r="A24" s="43" t="s">
        <v>17</v>
      </c>
      <c r="B24" s="53"/>
      <c r="C24" s="53"/>
      <c r="D24" s="44"/>
      <c r="E24" s="45"/>
      <c r="F24" s="54" t="s">
        <v>14</v>
      </c>
      <c r="G24" s="47">
        <v>600</v>
      </c>
    </row>
    <row r="25" s="3" customFormat="1" ht="17.25" spans="1:7">
      <c r="A25" s="25" t="s">
        <v>18</v>
      </c>
      <c r="B25" s="73"/>
      <c r="C25" s="73"/>
      <c r="D25" s="26"/>
      <c r="E25" s="27"/>
      <c r="F25" s="28" t="s">
        <v>14</v>
      </c>
      <c r="G25" s="29">
        <f>SUM(G21:G24)</f>
        <v>27676.3</v>
      </c>
    </row>
    <row r="26" ht="16.5" spans="1:7">
      <c r="A26" s="34"/>
      <c r="B26" s="34"/>
      <c r="C26" s="34"/>
      <c r="D26" s="34"/>
      <c r="E26" s="34"/>
      <c r="F26" s="35"/>
      <c r="G26" s="36"/>
    </row>
    <row r="27" ht="15" spans="3:3">
      <c r="C27" s="64" t="s">
        <v>83</v>
      </c>
    </row>
    <row r="28" ht="25.5" customHeight="1" spans="1:7">
      <c r="A28" s="6" t="s">
        <v>6</v>
      </c>
      <c r="B28" s="6" t="s">
        <v>7</v>
      </c>
      <c r="C28" s="6" t="s">
        <v>8</v>
      </c>
      <c r="D28" s="6" t="s">
        <v>9</v>
      </c>
      <c r="E28" s="7" t="s">
        <v>10</v>
      </c>
      <c r="F28" s="8"/>
      <c r="G28" s="9" t="s">
        <v>11</v>
      </c>
    </row>
    <row r="29" spans="1:7">
      <c r="A29" s="10">
        <v>1</v>
      </c>
      <c r="B29" s="10" t="s">
        <v>12</v>
      </c>
      <c r="C29" s="11" t="s">
        <v>107</v>
      </c>
      <c r="D29" s="12">
        <v>59595</v>
      </c>
      <c r="E29" s="13">
        <f>(D29*0.76)-7000</f>
        <v>38292.2</v>
      </c>
      <c r="F29" s="10" t="s">
        <v>14</v>
      </c>
      <c r="G29" s="14">
        <f>E29*A29</f>
        <v>38292.2</v>
      </c>
    </row>
    <row r="30" spans="1:7">
      <c r="A30" s="15"/>
      <c r="B30" s="15"/>
      <c r="C30" s="16" t="s">
        <v>85</v>
      </c>
      <c r="D30" s="17"/>
      <c r="E30" s="18"/>
      <c r="F30" s="15"/>
      <c r="G30" s="19"/>
    </row>
    <row r="31" ht="15" spans="1:7">
      <c r="A31" s="20"/>
      <c r="B31" s="20"/>
      <c r="C31" s="21" t="s">
        <v>108</v>
      </c>
      <c r="D31" s="22"/>
      <c r="E31" s="23"/>
      <c r="F31" s="20"/>
      <c r="G31" s="24"/>
    </row>
    <row r="32" s="3" customFormat="1" ht="15" spans="1:7">
      <c r="A32" s="43" t="s">
        <v>17</v>
      </c>
      <c r="B32" s="53"/>
      <c r="C32" s="53"/>
      <c r="D32" s="44"/>
      <c r="E32" s="45"/>
      <c r="F32" s="54" t="s">
        <v>14</v>
      </c>
      <c r="G32" s="47">
        <v>600</v>
      </c>
    </row>
    <row r="33" s="3" customFormat="1" ht="17.25" spans="1:7">
      <c r="A33" s="25" t="s">
        <v>18</v>
      </c>
      <c r="B33" s="73"/>
      <c r="C33" s="73"/>
      <c r="D33" s="26"/>
      <c r="E33" s="27"/>
      <c r="F33" s="28" t="s">
        <v>14</v>
      </c>
      <c r="G33" s="29">
        <f>SUM(G29:G32)</f>
        <v>38892.2</v>
      </c>
    </row>
    <row r="34" ht="16.5" spans="1:7">
      <c r="A34" s="34"/>
      <c r="B34" s="34"/>
      <c r="C34" s="34"/>
      <c r="D34" s="34"/>
      <c r="E34" s="34"/>
      <c r="F34" s="35"/>
      <c r="G34" s="36"/>
    </row>
    <row r="35" spans="1:1">
      <c r="A35" s="3" t="s">
        <v>19</v>
      </c>
    </row>
    <row r="36" spans="2:2">
      <c r="B36" s="3" t="s">
        <v>20</v>
      </c>
    </row>
    <row r="38" s="3" customFormat="1" spans="1:1">
      <c r="A38" s="3" t="s">
        <v>21</v>
      </c>
    </row>
    <row r="39" spans="2:2">
      <c r="B39" s="3" t="s">
        <v>22</v>
      </c>
    </row>
    <row r="40" spans="2:2">
      <c r="B40" s="3" t="s">
        <v>23</v>
      </c>
    </row>
    <row r="41" spans="2:2">
      <c r="B41" s="3" t="s">
        <v>24</v>
      </c>
    </row>
    <row r="43" spans="1:1">
      <c r="A43" s="3" t="s">
        <v>25</v>
      </c>
    </row>
    <row r="44" customFormat="1" ht="15" spans="1:2">
      <c r="A44" s="2"/>
      <c r="B44" s="3" t="s">
        <v>26</v>
      </c>
    </row>
    <row r="45" s="2" customFormat="1" spans="2:2">
      <c r="B45" s="3"/>
    </row>
    <row r="46" s="3" customFormat="1" spans="1:1">
      <c r="A46" s="3" t="s">
        <v>27</v>
      </c>
    </row>
    <row r="47" s="3" customFormat="1" spans="2:2">
      <c r="B47" s="3" t="s">
        <v>28</v>
      </c>
    </row>
    <row r="48" s="2" customFormat="1" spans="2:2">
      <c r="B48" s="37"/>
    </row>
    <row r="49" spans="2:2">
      <c r="B49" s="3" t="s">
        <v>29</v>
      </c>
    </row>
    <row r="51" spans="2:2">
      <c r="B51" s="3" t="s">
        <v>30</v>
      </c>
    </row>
    <row r="53" spans="2:2">
      <c r="B53" s="39"/>
    </row>
    <row r="54" spans="2:2">
      <c r="B54" s="39"/>
    </row>
    <row r="57" spans="1:1">
      <c r="A57" s="3" t="s">
        <v>31</v>
      </c>
    </row>
    <row r="60" spans="1:1">
      <c r="A60" s="3" t="s">
        <v>32</v>
      </c>
    </row>
    <row r="61" spans="1:1">
      <c r="A61" s="3" t="s">
        <v>33</v>
      </c>
    </row>
    <row r="64" spans="1:4">
      <c r="A64" s="3" t="s">
        <v>77</v>
      </c>
      <c r="D64" s="3" t="s">
        <v>35</v>
      </c>
    </row>
    <row r="67" spans="1:4">
      <c r="A67" s="3" t="s">
        <v>36</v>
      </c>
      <c r="D67" s="3" t="s">
        <v>37</v>
      </c>
    </row>
    <row r="68" spans="1:4">
      <c r="A68" s="3" t="s">
        <v>38</v>
      </c>
      <c r="D68" s="3" t="s">
        <v>39</v>
      </c>
    </row>
    <row r="72" spans="1:5">
      <c r="A72" s="3" t="s">
        <v>445</v>
      </c>
      <c r="D72" s="3" t="s">
        <v>41</v>
      </c>
      <c r="E72" s="3" t="s">
        <v>42</v>
      </c>
    </row>
    <row r="73" spans="1:5">
      <c r="A73" s="3" t="s">
        <v>103</v>
      </c>
      <c r="E73" s="3" t="s">
        <v>44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workbookViewId="0">
      <selection activeCell="C17" sqref="C17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45896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446</v>
      </c>
    </row>
    <row r="8" spans="1:1">
      <c r="A8" s="4" t="s">
        <v>447</v>
      </c>
    </row>
    <row r="9" spans="1:1">
      <c r="A9" s="3" t="s">
        <v>448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115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2</v>
      </c>
      <c r="B21" s="10" t="s">
        <v>12</v>
      </c>
      <c r="C21" s="11" t="s">
        <v>126</v>
      </c>
      <c r="D21" s="12">
        <v>41995</v>
      </c>
      <c r="E21" s="13">
        <f>(D21*0.74)-4000</f>
        <v>27076.3</v>
      </c>
      <c r="F21" s="10" t="s">
        <v>14</v>
      </c>
      <c r="G21" s="14">
        <f>E21*A21</f>
        <v>54152.6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127</v>
      </c>
      <c r="D23" s="22"/>
      <c r="E23" s="23"/>
      <c r="F23" s="20"/>
      <c r="G23" s="24"/>
    </row>
    <row r="24" s="3" customFormat="1" ht="15" spans="1:7">
      <c r="A24" s="43" t="s">
        <v>17</v>
      </c>
      <c r="B24" s="53"/>
      <c r="C24" s="53"/>
      <c r="D24" s="44"/>
      <c r="E24" s="45"/>
      <c r="F24" s="54" t="s">
        <v>14</v>
      </c>
      <c r="G24" s="47">
        <v>600</v>
      </c>
    </row>
    <row r="25" s="3" customFormat="1" ht="17.25" spans="1:7">
      <c r="A25" s="25" t="s">
        <v>18</v>
      </c>
      <c r="B25" s="73"/>
      <c r="C25" s="73"/>
      <c r="D25" s="26"/>
      <c r="E25" s="27"/>
      <c r="F25" s="28" t="s">
        <v>14</v>
      </c>
      <c r="G25" s="29">
        <f>SUM(G21:G24)</f>
        <v>54752.6</v>
      </c>
    </row>
    <row r="26" ht="16.5" spans="1:7">
      <c r="A26" s="34"/>
      <c r="B26" s="34"/>
      <c r="C26" s="34"/>
      <c r="D26" s="34"/>
      <c r="E26" s="34"/>
      <c r="F26" s="35"/>
      <c r="G26" s="36"/>
    </row>
    <row r="27" ht="15" spans="3:3">
      <c r="C27" s="64" t="s">
        <v>83</v>
      </c>
    </row>
    <row r="28" ht="25.5" customHeight="1" spans="1:7">
      <c r="A28" s="6" t="s">
        <v>6</v>
      </c>
      <c r="B28" s="6" t="s">
        <v>7</v>
      </c>
      <c r="C28" s="6" t="s">
        <v>8</v>
      </c>
      <c r="D28" s="6" t="s">
        <v>9</v>
      </c>
      <c r="E28" s="7" t="s">
        <v>10</v>
      </c>
      <c r="F28" s="8"/>
      <c r="G28" s="9" t="s">
        <v>11</v>
      </c>
    </row>
    <row r="29" spans="1:7">
      <c r="A29" s="10">
        <v>2</v>
      </c>
      <c r="B29" s="10" t="s">
        <v>12</v>
      </c>
      <c r="C29" s="11" t="s">
        <v>107</v>
      </c>
      <c r="D29" s="12">
        <v>59595</v>
      </c>
      <c r="E29" s="13">
        <f>(D29*0.76)-7000</f>
        <v>38292.2</v>
      </c>
      <c r="F29" s="10" t="s">
        <v>14</v>
      </c>
      <c r="G29" s="14">
        <f>E29*A29</f>
        <v>76584.4</v>
      </c>
    </row>
    <row r="30" spans="1:7">
      <c r="A30" s="15"/>
      <c r="B30" s="15"/>
      <c r="C30" s="16" t="s">
        <v>85</v>
      </c>
      <c r="D30" s="17"/>
      <c r="E30" s="18"/>
      <c r="F30" s="15"/>
      <c r="G30" s="19"/>
    </row>
    <row r="31" ht="15" spans="1:7">
      <c r="A31" s="20"/>
      <c r="B31" s="20"/>
      <c r="C31" s="21" t="s">
        <v>108</v>
      </c>
      <c r="D31" s="22"/>
      <c r="E31" s="23"/>
      <c r="F31" s="20"/>
      <c r="G31" s="24"/>
    </row>
    <row r="32" s="3" customFormat="1" ht="15" spans="1:7">
      <c r="A32" s="43" t="s">
        <v>17</v>
      </c>
      <c r="B32" s="53"/>
      <c r="C32" s="53"/>
      <c r="D32" s="44"/>
      <c r="E32" s="45"/>
      <c r="F32" s="54" t="s">
        <v>14</v>
      </c>
      <c r="G32" s="47">
        <v>600</v>
      </c>
    </row>
    <row r="33" s="3" customFormat="1" ht="17.25" spans="1:7">
      <c r="A33" s="25" t="s">
        <v>18</v>
      </c>
      <c r="B33" s="73"/>
      <c r="C33" s="73"/>
      <c r="D33" s="26"/>
      <c r="E33" s="27"/>
      <c r="F33" s="28" t="s">
        <v>14</v>
      </c>
      <c r="G33" s="29">
        <f>SUM(G29:G32)</f>
        <v>77184.4</v>
      </c>
    </row>
    <row r="34" s="2" customFormat="1" ht="16.5" spans="1:7">
      <c r="A34" s="34"/>
      <c r="B34" s="34"/>
      <c r="C34" s="34"/>
      <c r="D34" s="34"/>
      <c r="E34" s="34"/>
      <c r="F34" s="72"/>
      <c r="G34" s="36"/>
    </row>
    <row r="35" spans="1:1">
      <c r="A35" s="3" t="s">
        <v>19</v>
      </c>
    </row>
    <row r="36" spans="2:2">
      <c r="B36" s="3" t="s">
        <v>20</v>
      </c>
    </row>
    <row r="38" s="3" customFormat="1" spans="1:1">
      <c r="A38" s="3" t="s">
        <v>21</v>
      </c>
    </row>
    <row r="39" spans="2:2">
      <c r="B39" s="3" t="s">
        <v>22</v>
      </c>
    </row>
    <row r="40" spans="2:2">
      <c r="B40" s="3" t="s">
        <v>23</v>
      </c>
    </row>
    <row r="41" spans="2:2">
      <c r="B41" s="3" t="s">
        <v>24</v>
      </c>
    </row>
    <row r="43" spans="1:1">
      <c r="A43" s="3" t="s">
        <v>25</v>
      </c>
    </row>
    <row r="44" customFormat="1" ht="15" spans="1:2">
      <c r="A44" s="2"/>
      <c r="B44" s="3" t="s">
        <v>26</v>
      </c>
    </row>
    <row r="45" s="2" customFormat="1" spans="2:2">
      <c r="B45" s="3"/>
    </row>
    <row r="46" s="3" customFormat="1" spans="1:1">
      <c r="A46" s="3" t="s">
        <v>27</v>
      </c>
    </row>
    <row r="47" s="3" customFormat="1" spans="2:2">
      <c r="B47" s="3" t="s">
        <v>28</v>
      </c>
    </row>
    <row r="48" s="2" customFormat="1" spans="2:2">
      <c r="B48" s="37"/>
    </row>
    <row r="49" spans="2:2">
      <c r="B49" s="3" t="s">
        <v>29</v>
      </c>
    </row>
    <row r="51" spans="2:2">
      <c r="B51" s="3" t="s">
        <v>30</v>
      </c>
    </row>
    <row r="53" spans="2:2">
      <c r="B53" s="112" t="s">
        <v>449</v>
      </c>
    </row>
    <row r="54" spans="2:2">
      <c r="B54" s="39"/>
    </row>
    <row r="57" spans="1:1">
      <c r="A57" s="3" t="s">
        <v>31</v>
      </c>
    </row>
    <row r="60" spans="1:1">
      <c r="A60" s="3" t="s">
        <v>32</v>
      </c>
    </row>
    <row r="61" spans="1:1">
      <c r="A61" s="3" t="s">
        <v>33</v>
      </c>
    </row>
    <row r="64" spans="1:4">
      <c r="A64" s="3" t="s">
        <v>77</v>
      </c>
      <c r="D64" s="3" t="s">
        <v>35</v>
      </c>
    </row>
    <row r="67" spans="1:4">
      <c r="A67" s="3" t="s">
        <v>36</v>
      </c>
      <c r="D67" s="3" t="s">
        <v>37</v>
      </c>
    </row>
    <row r="68" spans="1:4">
      <c r="A68" s="3" t="s">
        <v>38</v>
      </c>
      <c r="D68" s="3" t="s">
        <v>39</v>
      </c>
    </row>
    <row r="72" spans="1:5">
      <c r="A72" s="3" t="s">
        <v>450</v>
      </c>
      <c r="D72" s="3" t="s">
        <v>41</v>
      </c>
      <c r="E72" s="3" t="s">
        <v>42</v>
      </c>
    </row>
    <row r="73" spans="1:5">
      <c r="A73" s="3" t="s">
        <v>88</v>
      </c>
      <c r="E73" s="3" t="s">
        <v>44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workbookViewId="0">
      <selection activeCell="A72" sqref="A72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45896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451</v>
      </c>
    </row>
    <row r="8" spans="1:1">
      <c r="A8" s="4" t="s">
        <v>452</v>
      </c>
    </row>
    <row r="9" spans="1:1">
      <c r="A9" s="4" t="s">
        <v>453</v>
      </c>
    </row>
    <row r="10" spans="1:1">
      <c r="A10" s="3" t="s">
        <v>454</v>
      </c>
    </row>
    <row r="13" spans="1:1">
      <c r="A13" s="3" t="s">
        <v>2</v>
      </c>
    </row>
    <row r="15" spans="2:2">
      <c r="B15" s="3" t="s">
        <v>3</v>
      </c>
    </row>
    <row r="16" spans="2:2">
      <c r="B16" s="3" t="s">
        <v>4</v>
      </c>
    </row>
    <row r="19" spans="1:1">
      <c r="A19" s="3" t="s">
        <v>115</v>
      </c>
    </row>
    <row r="20" ht="15" spans="3:3">
      <c r="C20" s="64" t="s">
        <v>82</v>
      </c>
    </row>
    <row r="21" ht="25.5" customHeight="1" spans="1:7">
      <c r="A21" s="6" t="s">
        <v>6</v>
      </c>
      <c r="B21" s="6" t="s">
        <v>7</v>
      </c>
      <c r="C21" s="6" t="s">
        <v>8</v>
      </c>
      <c r="D21" s="6" t="s">
        <v>9</v>
      </c>
      <c r="E21" s="7" t="s">
        <v>10</v>
      </c>
      <c r="F21" s="8"/>
      <c r="G21" s="9" t="s">
        <v>11</v>
      </c>
    </row>
    <row r="22" spans="1:7">
      <c r="A22" s="10">
        <v>1</v>
      </c>
      <c r="B22" s="10" t="s">
        <v>12</v>
      </c>
      <c r="C22" s="11" t="s">
        <v>126</v>
      </c>
      <c r="D22" s="12">
        <v>41995</v>
      </c>
      <c r="E22" s="13">
        <f>(D22*0.76)-4000</f>
        <v>27916.2</v>
      </c>
      <c r="F22" s="10" t="s">
        <v>14</v>
      </c>
      <c r="G22" s="14">
        <f>E22*A22</f>
        <v>27916.2</v>
      </c>
    </row>
    <row r="23" spans="1:7">
      <c r="A23" s="15"/>
      <c r="B23" s="15"/>
      <c r="C23" s="16" t="s">
        <v>94</v>
      </c>
      <c r="D23" s="17"/>
      <c r="E23" s="18"/>
      <c r="F23" s="15"/>
      <c r="G23" s="19"/>
    </row>
    <row r="24" ht="15" spans="1:7">
      <c r="A24" s="20"/>
      <c r="B24" s="20"/>
      <c r="C24" s="21" t="s">
        <v>127</v>
      </c>
      <c r="D24" s="22"/>
      <c r="E24" s="23"/>
      <c r="F24" s="20"/>
      <c r="G24" s="24"/>
    </row>
    <row r="25" s="3" customFormat="1" ht="15" spans="1:7">
      <c r="A25" s="43" t="s">
        <v>17</v>
      </c>
      <c r="B25" s="53"/>
      <c r="C25" s="53"/>
      <c r="D25" s="44"/>
      <c r="E25" s="45"/>
      <c r="F25" s="54" t="s">
        <v>14</v>
      </c>
      <c r="G25" s="47">
        <v>600</v>
      </c>
    </row>
    <row r="26" s="3" customFormat="1" ht="17.25" spans="1:7">
      <c r="A26" s="25" t="s">
        <v>18</v>
      </c>
      <c r="B26" s="73"/>
      <c r="C26" s="73"/>
      <c r="D26" s="26"/>
      <c r="E26" s="27"/>
      <c r="F26" s="28" t="s">
        <v>14</v>
      </c>
      <c r="G26" s="29">
        <f>SUM(G22:G25)</f>
        <v>28516.2</v>
      </c>
    </row>
    <row r="27" ht="16.5" spans="1:7">
      <c r="A27" s="34"/>
      <c r="B27" s="34"/>
      <c r="C27" s="34"/>
      <c r="D27" s="34"/>
      <c r="E27" s="34"/>
      <c r="F27" s="35"/>
      <c r="G27" s="36"/>
    </row>
    <row r="28" ht="15" spans="3:3">
      <c r="C28" s="64" t="s">
        <v>83</v>
      </c>
    </row>
    <row r="29" ht="25.5" customHeight="1" spans="1:7">
      <c r="A29" s="6" t="s">
        <v>6</v>
      </c>
      <c r="B29" s="6" t="s">
        <v>7</v>
      </c>
      <c r="C29" s="6" t="s">
        <v>8</v>
      </c>
      <c r="D29" s="6" t="s">
        <v>9</v>
      </c>
      <c r="E29" s="7" t="s">
        <v>10</v>
      </c>
      <c r="F29" s="8"/>
      <c r="G29" s="9" t="s">
        <v>11</v>
      </c>
    </row>
    <row r="30" spans="1:7">
      <c r="A30" s="10">
        <v>1</v>
      </c>
      <c r="B30" s="10" t="s">
        <v>12</v>
      </c>
      <c r="C30" s="11" t="s">
        <v>107</v>
      </c>
      <c r="D30" s="12">
        <v>59595</v>
      </c>
      <c r="E30" s="13">
        <f>(D30*0.76)-7000</f>
        <v>38292.2</v>
      </c>
      <c r="F30" s="10" t="s">
        <v>14</v>
      </c>
      <c r="G30" s="14">
        <f>E30*A30</f>
        <v>38292.2</v>
      </c>
    </row>
    <row r="31" spans="1:7">
      <c r="A31" s="15"/>
      <c r="B31" s="15"/>
      <c r="C31" s="16" t="s">
        <v>85</v>
      </c>
      <c r="D31" s="17"/>
      <c r="E31" s="18"/>
      <c r="F31" s="15"/>
      <c r="G31" s="19"/>
    </row>
    <row r="32" ht="15" spans="1:7">
      <c r="A32" s="20"/>
      <c r="B32" s="20"/>
      <c r="C32" s="21" t="s">
        <v>108</v>
      </c>
      <c r="D32" s="22"/>
      <c r="E32" s="23"/>
      <c r="F32" s="20"/>
      <c r="G32" s="24"/>
    </row>
    <row r="33" s="3" customFormat="1" ht="15" spans="1:7">
      <c r="A33" s="43" t="s">
        <v>17</v>
      </c>
      <c r="B33" s="53"/>
      <c r="C33" s="53"/>
      <c r="D33" s="44"/>
      <c r="E33" s="45"/>
      <c r="F33" s="54" t="s">
        <v>14</v>
      </c>
      <c r="G33" s="47">
        <v>600</v>
      </c>
    </row>
    <row r="34" s="3" customFormat="1" ht="17.25" spans="1:7">
      <c r="A34" s="25" t="s">
        <v>18</v>
      </c>
      <c r="B34" s="73"/>
      <c r="C34" s="73"/>
      <c r="D34" s="26"/>
      <c r="E34" s="27"/>
      <c r="F34" s="28" t="s">
        <v>14</v>
      </c>
      <c r="G34" s="29">
        <f>SUM(G30:G33)</f>
        <v>38892.2</v>
      </c>
    </row>
    <row r="35" s="2" customFormat="1" ht="16.5" spans="1:7">
      <c r="A35" s="34"/>
      <c r="B35" s="34"/>
      <c r="C35" s="34"/>
      <c r="D35" s="34"/>
      <c r="E35" s="34"/>
      <c r="F35" s="72"/>
      <c r="G35" s="36"/>
    </row>
    <row r="36" spans="1:1">
      <c r="A36" s="3" t="s">
        <v>19</v>
      </c>
    </row>
    <row r="37" spans="2:2">
      <c r="B37" s="3" t="s">
        <v>20</v>
      </c>
    </row>
    <row r="39" s="3" customFormat="1" spans="1:1">
      <c r="A39" s="3" t="s">
        <v>21</v>
      </c>
    </row>
    <row r="40" spans="2:2">
      <c r="B40" s="3" t="s">
        <v>22</v>
      </c>
    </row>
    <row r="41" spans="2:2">
      <c r="B41" s="3" t="s">
        <v>23</v>
      </c>
    </row>
    <row r="42" spans="2:2">
      <c r="B42" s="3" t="s">
        <v>24</v>
      </c>
    </row>
    <row r="44" spans="1:1">
      <c r="A44" s="3" t="s">
        <v>25</v>
      </c>
    </row>
    <row r="45" customFormat="1" ht="15" spans="1:2">
      <c r="A45" s="2"/>
      <c r="B45" s="3" t="s">
        <v>26</v>
      </c>
    </row>
    <row r="46" s="2" customFormat="1" spans="2:2">
      <c r="B46" s="3"/>
    </row>
    <row r="47" s="3" customFormat="1" spans="1:1">
      <c r="A47" s="3" t="s">
        <v>27</v>
      </c>
    </row>
    <row r="48" s="3" customFormat="1" spans="2:2">
      <c r="B48" s="3" t="s">
        <v>28</v>
      </c>
    </row>
    <row r="49" s="2" customFormat="1" spans="2:2">
      <c r="B49" s="37"/>
    </row>
    <row r="50" spans="2:2">
      <c r="B50" s="3" t="s">
        <v>29</v>
      </c>
    </row>
    <row r="52" spans="2:2">
      <c r="B52" s="3" t="s">
        <v>30</v>
      </c>
    </row>
    <row r="54" spans="2:2">
      <c r="B54" s="39"/>
    </row>
    <row r="57" spans="1:1">
      <c r="A57" s="3" t="s">
        <v>31</v>
      </c>
    </row>
    <row r="60" spans="1:1">
      <c r="A60" s="3" t="s">
        <v>32</v>
      </c>
    </row>
    <row r="61" spans="1:1">
      <c r="A61" s="3" t="s">
        <v>33</v>
      </c>
    </row>
    <row r="64" spans="1:4">
      <c r="A64" s="3" t="s">
        <v>77</v>
      </c>
      <c r="D64" s="3" t="s">
        <v>35</v>
      </c>
    </row>
    <row r="67" spans="1:4">
      <c r="A67" s="3" t="s">
        <v>36</v>
      </c>
      <c r="D67" s="3" t="s">
        <v>37</v>
      </c>
    </row>
    <row r="68" spans="1:4">
      <c r="A68" s="3" t="s">
        <v>38</v>
      </c>
      <c r="D68" s="3" t="s">
        <v>39</v>
      </c>
    </row>
    <row r="72" spans="1:5">
      <c r="A72" s="3" t="s">
        <v>455</v>
      </c>
      <c r="D72" s="3" t="s">
        <v>41</v>
      </c>
      <c r="E72" s="3" t="s">
        <v>42</v>
      </c>
    </row>
    <row r="73" spans="1:5">
      <c r="A73" s="3" t="s">
        <v>88</v>
      </c>
      <c r="E73" s="3" t="s">
        <v>44</v>
      </c>
    </row>
  </sheetData>
  <mergeCells count="17">
    <mergeCell ref="A4:B4"/>
    <mergeCell ref="A25:E25"/>
    <mergeCell ref="A26:E26"/>
    <mergeCell ref="A33:E33"/>
    <mergeCell ref="A34:E34"/>
    <mergeCell ref="A22:A24"/>
    <mergeCell ref="A30:A32"/>
    <mergeCell ref="B22:B24"/>
    <mergeCell ref="B30:B32"/>
    <mergeCell ref="D22:D24"/>
    <mergeCell ref="D30:D32"/>
    <mergeCell ref="E22:E24"/>
    <mergeCell ref="E30:E32"/>
    <mergeCell ref="F22:F24"/>
    <mergeCell ref="F30:F32"/>
    <mergeCell ref="G22:G24"/>
    <mergeCell ref="G30:G32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93"/>
  <sheetViews>
    <sheetView zoomScaleSheetLayoutView="60" workbookViewId="0">
      <selection activeCell="D28" sqref="D28:D30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1" style="1" customWidth="1"/>
    <col min="4" max="4" width="12.552380952381" style="1" customWidth="1"/>
    <col min="5" max="5" width="15.4285714285714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4">
        <v>45896</v>
      </c>
      <c r="B4" s="4"/>
    </row>
    <row r="5" spans="1:2">
      <c r="A5" s="103"/>
      <c r="B5" s="103"/>
    </row>
    <row r="6" spans="1:2">
      <c r="A6" s="103"/>
      <c r="B6" s="103"/>
    </row>
    <row r="7" spans="1:1">
      <c r="A7" s="1" t="s">
        <v>456</v>
      </c>
    </row>
    <row r="8" spans="1:1">
      <c r="A8" s="1" t="s">
        <v>457</v>
      </c>
    </row>
    <row r="9" spans="1:1">
      <c r="A9" s="1" t="s">
        <v>458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3" t="s">
        <v>177</v>
      </c>
    </row>
    <row r="19" spans="1:1">
      <c r="A19" s="3"/>
    </row>
    <row r="20" ht="15" spans="3:3">
      <c r="C20" s="104" t="s">
        <v>459</v>
      </c>
    </row>
    <row r="21" ht="25.5" customHeight="1" spans="1:7">
      <c r="A21" s="105" t="s">
        <v>6</v>
      </c>
      <c r="B21" s="105" t="s">
        <v>7</v>
      </c>
      <c r="C21" s="105" t="s">
        <v>8</v>
      </c>
      <c r="D21" s="105" t="s">
        <v>9</v>
      </c>
      <c r="E21" s="106" t="s">
        <v>10</v>
      </c>
      <c r="F21" s="107"/>
      <c r="G21" s="108" t="s">
        <v>11</v>
      </c>
    </row>
    <row r="22" spans="1:7">
      <c r="A22" s="10">
        <v>4</v>
      </c>
      <c r="B22" s="10" t="s">
        <v>12</v>
      </c>
      <c r="C22" s="11" t="s">
        <v>148</v>
      </c>
      <c r="D22" s="12">
        <v>76595</v>
      </c>
      <c r="E22" s="13">
        <f>(D22*0.76)-7000</f>
        <v>51212.2</v>
      </c>
      <c r="F22" s="10" t="s">
        <v>14</v>
      </c>
      <c r="G22" s="14">
        <f>E22*A22</f>
        <v>204848.8</v>
      </c>
    </row>
    <row r="23" spans="1:7">
      <c r="A23" s="15"/>
      <c r="B23" s="15"/>
      <c r="C23" s="16" t="s">
        <v>85</v>
      </c>
      <c r="D23" s="17"/>
      <c r="E23" s="18"/>
      <c r="F23" s="15"/>
      <c r="G23" s="19"/>
    </row>
    <row r="24" ht="15" spans="1:7">
      <c r="A24" s="20"/>
      <c r="B24" s="20"/>
      <c r="C24" s="21" t="s">
        <v>149</v>
      </c>
      <c r="D24" s="22"/>
      <c r="E24" s="23"/>
      <c r="F24" s="20"/>
      <c r="G24" s="24"/>
    </row>
    <row r="25" spans="1:7">
      <c r="A25" s="10">
        <v>1</v>
      </c>
      <c r="B25" s="10" t="s">
        <v>12</v>
      </c>
      <c r="C25" s="11" t="s">
        <v>60</v>
      </c>
      <c r="D25" s="12">
        <v>49995</v>
      </c>
      <c r="E25" s="13">
        <f>(D25*0.76)-4000</f>
        <v>33996.2</v>
      </c>
      <c r="F25" s="10" t="s">
        <v>14</v>
      </c>
      <c r="G25" s="14">
        <f>E25*A25</f>
        <v>33996.2</v>
      </c>
    </row>
    <row r="26" spans="1:7">
      <c r="A26" s="15"/>
      <c r="B26" s="15"/>
      <c r="C26" s="16" t="s">
        <v>61</v>
      </c>
      <c r="D26" s="17"/>
      <c r="E26" s="18"/>
      <c r="F26" s="15"/>
      <c r="G26" s="19"/>
    </row>
    <row r="27" ht="15" spans="1:7">
      <c r="A27" s="20"/>
      <c r="B27" s="20"/>
      <c r="C27" s="21" t="s">
        <v>62</v>
      </c>
      <c r="D27" s="22"/>
      <c r="E27" s="23"/>
      <c r="F27" s="20"/>
      <c r="G27" s="24"/>
    </row>
    <row r="28" spans="1:7">
      <c r="A28" s="10">
        <v>1</v>
      </c>
      <c r="B28" s="10" t="s">
        <v>12</v>
      </c>
      <c r="C28" s="11" t="s">
        <v>126</v>
      </c>
      <c r="D28" s="12">
        <v>41995</v>
      </c>
      <c r="E28" s="13">
        <f>(D28*0.76)-4000</f>
        <v>27916.2</v>
      </c>
      <c r="F28" s="10" t="s">
        <v>14</v>
      </c>
      <c r="G28" s="14">
        <f>E28*A28</f>
        <v>27916.2</v>
      </c>
    </row>
    <row r="29" spans="1:7">
      <c r="A29" s="15"/>
      <c r="B29" s="15"/>
      <c r="C29" s="16" t="s">
        <v>94</v>
      </c>
      <c r="D29" s="17"/>
      <c r="E29" s="18"/>
      <c r="F29" s="15"/>
      <c r="G29" s="19"/>
    </row>
    <row r="30" ht="15" spans="1:7">
      <c r="A30" s="20"/>
      <c r="B30" s="20"/>
      <c r="C30" s="21" t="s">
        <v>183</v>
      </c>
      <c r="D30" s="22"/>
      <c r="E30" s="23"/>
      <c r="F30" s="20"/>
      <c r="G30" s="24"/>
    </row>
    <row r="31" spans="1:7">
      <c r="A31" s="10">
        <v>3</v>
      </c>
      <c r="B31" s="10" t="s">
        <v>12</v>
      </c>
      <c r="C31" s="11" t="s">
        <v>133</v>
      </c>
      <c r="D31" s="12">
        <v>32995</v>
      </c>
      <c r="E31" s="13">
        <f>(D31*0.76)-4000</f>
        <v>21076.2</v>
      </c>
      <c r="F31" s="10" t="s">
        <v>14</v>
      </c>
      <c r="G31" s="14">
        <f>E31*A31</f>
        <v>63228.6</v>
      </c>
    </row>
    <row r="32" spans="1:7">
      <c r="A32" s="15"/>
      <c r="B32" s="15"/>
      <c r="C32" s="16" t="s">
        <v>94</v>
      </c>
      <c r="D32" s="17"/>
      <c r="E32" s="18"/>
      <c r="F32" s="15"/>
      <c r="G32" s="19"/>
    </row>
    <row r="33" ht="15" spans="1:7">
      <c r="A33" s="20"/>
      <c r="B33" s="20"/>
      <c r="C33" s="21" t="s">
        <v>184</v>
      </c>
      <c r="D33" s="22"/>
      <c r="E33" s="23"/>
      <c r="F33" s="20"/>
      <c r="G33" s="24"/>
    </row>
    <row r="34" s="1" customFormat="1" ht="17.25" spans="1:7">
      <c r="A34" s="65" t="s">
        <v>18</v>
      </c>
      <c r="B34" s="66"/>
      <c r="C34" s="66"/>
      <c r="D34" s="67"/>
      <c r="E34" s="68"/>
      <c r="F34" s="69" t="s">
        <v>14</v>
      </c>
      <c r="G34" s="70">
        <f>SUM(G22:G33)</f>
        <v>329989.8</v>
      </c>
    </row>
    <row r="35" s="3" customFormat="1" ht="15" spans="1:7">
      <c r="A35" s="48" t="s">
        <v>96</v>
      </c>
      <c r="B35" s="49"/>
      <c r="C35" s="50"/>
      <c r="D35" s="51"/>
      <c r="E35" s="22"/>
      <c r="F35" s="20" t="s">
        <v>14</v>
      </c>
      <c r="G35" s="52">
        <v>245000</v>
      </c>
    </row>
    <row r="36" customFormat="1" ht="15.75" spans="1:8">
      <c r="A36" s="43" t="s">
        <v>17</v>
      </c>
      <c r="B36" s="53"/>
      <c r="C36" s="53"/>
      <c r="D36" s="44"/>
      <c r="E36" s="45"/>
      <c r="F36" s="54" t="s">
        <v>14</v>
      </c>
      <c r="G36" s="47">
        <v>600</v>
      </c>
      <c r="H36" s="2"/>
    </row>
    <row r="37" s="3" customFormat="1" ht="17.25" spans="1:7">
      <c r="A37" s="65" t="s">
        <v>97</v>
      </c>
      <c r="B37" s="66"/>
      <c r="C37" s="66"/>
      <c r="D37" s="67"/>
      <c r="E37" s="68"/>
      <c r="F37" s="71" t="s">
        <v>14</v>
      </c>
      <c r="G37" s="29">
        <f>SUM(G34:G36)</f>
        <v>575589.8</v>
      </c>
    </row>
    <row r="38" ht="16.5" spans="1:7">
      <c r="A38" s="109"/>
      <c r="B38" s="109"/>
      <c r="C38" s="109"/>
      <c r="D38" s="109"/>
      <c r="E38" s="109"/>
      <c r="F38" s="110"/>
      <c r="G38" s="111"/>
    </row>
    <row r="39" ht="15" spans="3:3">
      <c r="C39" s="104" t="s">
        <v>460</v>
      </c>
    </row>
    <row r="40" ht="25.5" customHeight="1" spans="1:7">
      <c r="A40" s="105" t="s">
        <v>6</v>
      </c>
      <c r="B40" s="105" t="s">
        <v>7</v>
      </c>
      <c r="C40" s="105" t="s">
        <v>8</v>
      </c>
      <c r="D40" s="105" t="s">
        <v>9</v>
      </c>
      <c r="E40" s="106" t="s">
        <v>10</v>
      </c>
      <c r="F40" s="107"/>
      <c r="G40" s="108" t="s">
        <v>11</v>
      </c>
    </row>
    <row r="41" s="1" customFormat="1" spans="1:7">
      <c r="A41" s="10">
        <v>4</v>
      </c>
      <c r="B41" s="10" t="s">
        <v>12</v>
      </c>
      <c r="C41" s="11" t="s">
        <v>148</v>
      </c>
      <c r="D41" s="12">
        <v>76595</v>
      </c>
      <c r="E41" s="13">
        <f>(D41*0.76)-7000</f>
        <v>51212.2</v>
      </c>
      <c r="F41" s="10" t="s">
        <v>14</v>
      </c>
      <c r="G41" s="14">
        <f>E41*A41</f>
        <v>204848.8</v>
      </c>
    </row>
    <row r="42" s="1" customFormat="1" spans="1:7">
      <c r="A42" s="15"/>
      <c r="B42" s="15"/>
      <c r="C42" s="16" t="s">
        <v>85</v>
      </c>
      <c r="D42" s="17"/>
      <c r="E42" s="18"/>
      <c r="F42" s="15"/>
      <c r="G42" s="19"/>
    </row>
    <row r="43" s="1" customFormat="1" ht="15" spans="1:7">
      <c r="A43" s="20"/>
      <c r="B43" s="20"/>
      <c r="C43" s="21" t="s">
        <v>149</v>
      </c>
      <c r="D43" s="22"/>
      <c r="E43" s="23"/>
      <c r="F43" s="20"/>
      <c r="G43" s="24"/>
    </row>
    <row r="44" s="1" customFormat="1" spans="1:7">
      <c r="A44" s="10">
        <v>1</v>
      </c>
      <c r="B44" s="10" t="s">
        <v>12</v>
      </c>
      <c r="C44" s="11" t="s">
        <v>84</v>
      </c>
      <c r="D44" s="12">
        <v>68995</v>
      </c>
      <c r="E44" s="13">
        <f>(D44*0.76)-7000</f>
        <v>45436.2</v>
      </c>
      <c r="F44" s="10" t="s">
        <v>14</v>
      </c>
      <c r="G44" s="14">
        <f>E44*A44</f>
        <v>45436.2</v>
      </c>
    </row>
    <row r="45" s="1" customFormat="1" spans="1:7">
      <c r="A45" s="15"/>
      <c r="B45" s="15"/>
      <c r="C45" s="16" t="s">
        <v>85</v>
      </c>
      <c r="D45" s="17"/>
      <c r="E45" s="18"/>
      <c r="F45" s="15"/>
      <c r="G45" s="19"/>
    </row>
    <row r="46" s="1" customFormat="1" ht="15" spans="1:7">
      <c r="A46" s="20"/>
      <c r="B46" s="20"/>
      <c r="C46" s="21" t="s">
        <v>86</v>
      </c>
      <c r="D46" s="22"/>
      <c r="E46" s="23"/>
      <c r="F46" s="20"/>
      <c r="G46" s="24"/>
    </row>
    <row r="47" s="1" customFormat="1" spans="1:7">
      <c r="A47" s="10">
        <v>1</v>
      </c>
      <c r="B47" s="10" t="s">
        <v>12</v>
      </c>
      <c r="C47" s="11" t="s">
        <v>107</v>
      </c>
      <c r="D47" s="12">
        <v>59595</v>
      </c>
      <c r="E47" s="13">
        <f>(D47*0.76)-7000</f>
        <v>38292.2</v>
      </c>
      <c r="F47" s="10" t="s">
        <v>14</v>
      </c>
      <c r="G47" s="14">
        <f>E47*A47</f>
        <v>38292.2</v>
      </c>
    </row>
    <row r="48" s="1" customFormat="1" spans="1:7">
      <c r="A48" s="15"/>
      <c r="B48" s="15"/>
      <c r="C48" s="16" t="s">
        <v>85</v>
      </c>
      <c r="D48" s="17"/>
      <c r="E48" s="18"/>
      <c r="F48" s="15"/>
      <c r="G48" s="19"/>
    </row>
    <row r="49" s="1" customFormat="1" ht="15" spans="1:7">
      <c r="A49" s="20"/>
      <c r="B49" s="20"/>
      <c r="C49" s="21" t="s">
        <v>108</v>
      </c>
      <c r="D49" s="22"/>
      <c r="E49" s="23"/>
      <c r="F49" s="20"/>
      <c r="G49" s="24"/>
    </row>
    <row r="50" s="1" customFormat="1" spans="1:7">
      <c r="A50" s="87">
        <v>3</v>
      </c>
      <c r="B50" s="87" t="s">
        <v>12</v>
      </c>
      <c r="C50" s="88" t="s">
        <v>135</v>
      </c>
      <c r="D50" s="89">
        <v>46595</v>
      </c>
      <c r="E50" s="90">
        <f>(D50*0.76)-7000</f>
        <v>28412.2</v>
      </c>
      <c r="F50" s="87" t="s">
        <v>14</v>
      </c>
      <c r="G50" s="91">
        <f>E50*A50</f>
        <v>85236.6</v>
      </c>
    </row>
    <row r="51" s="1" customFormat="1" spans="1:7">
      <c r="A51" s="92"/>
      <c r="B51" s="92"/>
      <c r="C51" s="93" t="s">
        <v>85</v>
      </c>
      <c r="D51" s="94"/>
      <c r="E51" s="95"/>
      <c r="F51" s="92"/>
      <c r="G51" s="96"/>
    </row>
    <row r="52" s="1" customFormat="1" ht="15" spans="1:7">
      <c r="A52" s="97"/>
      <c r="B52" s="97"/>
      <c r="C52" s="98" t="s">
        <v>136</v>
      </c>
      <c r="D52" s="99"/>
      <c r="E52" s="100"/>
      <c r="F52" s="97"/>
      <c r="G52" s="101"/>
    </row>
    <row r="53" s="1" customFormat="1" ht="17.25" spans="1:7">
      <c r="A53" s="65" t="s">
        <v>18</v>
      </c>
      <c r="B53" s="66"/>
      <c r="C53" s="66"/>
      <c r="D53" s="67"/>
      <c r="E53" s="68"/>
      <c r="F53" s="69" t="s">
        <v>14</v>
      </c>
      <c r="G53" s="70">
        <f>SUM(G41:G52)</f>
        <v>373813.8</v>
      </c>
    </row>
    <row r="54" s="3" customFormat="1" ht="15" spans="1:7">
      <c r="A54" s="48" t="s">
        <v>96</v>
      </c>
      <c r="B54" s="49"/>
      <c r="C54" s="50"/>
      <c r="D54" s="51"/>
      <c r="E54" s="22"/>
      <c r="F54" s="20" t="s">
        <v>14</v>
      </c>
      <c r="G54" s="52">
        <v>245000</v>
      </c>
    </row>
    <row r="55" customFormat="1" ht="15.75" spans="1:8">
      <c r="A55" s="43" t="s">
        <v>17</v>
      </c>
      <c r="B55" s="53"/>
      <c r="C55" s="53"/>
      <c r="D55" s="44"/>
      <c r="E55" s="45"/>
      <c r="F55" s="54" t="s">
        <v>14</v>
      </c>
      <c r="G55" s="47">
        <v>600</v>
      </c>
      <c r="H55" s="2"/>
    </row>
    <row r="56" s="3" customFormat="1" ht="17.25" spans="1:7">
      <c r="A56" s="65" t="s">
        <v>97</v>
      </c>
      <c r="B56" s="66"/>
      <c r="C56" s="66"/>
      <c r="D56" s="67"/>
      <c r="E56" s="68"/>
      <c r="F56" s="71" t="s">
        <v>14</v>
      </c>
      <c r="G56" s="29">
        <f>SUM(G53:G55)</f>
        <v>619413.8</v>
      </c>
    </row>
    <row r="57" ht="16.5" spans="1:7">
      <c r="A57" s="109"/>
      <c r="B57" s="109"/>
      <c r="C57" s="109"/>
      <c r="D57" s="109"/>
      <c r="E57" s="109"/>
      <c r="F57" s="110"/>
      <c r="G57" s="111"/>
    </row>
    <row r="58" spans="1:1">
      <c r="A58" s="1" t="s">
        <v>19</v>
      </c>
    </row>
    <row r="59" spans="2:2">
      <c r="B59" s="1" t="s">
        <v>20</v>
      </c>
    </row>
    <row r="61" s="3" customFormat="1" spans="1:1">
      <c r="A61" s="3" t="s">
        <v>25</v>
      </c>
    </row>
    <row r="62" s="102" customFormat="1" spans="2:2">
      <c r="B62" s="3" t="s">
        <v>26</v>
      </c>
    </row>
    <row r="63" s="102" customFormat="1" spans="2:2">
      <c r="B63" s="2"/>
    </row>
    <row r="64" spans="1:1">
      <c r="A64" s="1" t="s">
        <v>27</v>
      </c>
    </row>
    <row r="65" spans="2:2">
      <c r="B65" s="1" t="s">
        <v>28</v>
      </c>
    </row>
    <row r="66" spans="2:2">
      <c r="B66" s="37" t="s">
        <v>100</v>
      </c>
    </row>
    <row r="67" spans="2:2">
      <c r="B67" s="63" t="s">
        <v>101</v>
      </c>
    </row>
    <row r="69" spans="2:2">
      <c r="B69" s="1" t="s">
        <v>29</v>
      </c>
    </row>
    <row r="71" spans="2:2">
      <c r="B71" s="1" t="s">
        <v>30</v>
      </c>
    </row>
    <row r="76" spans="1:1">
      <c r="A76" s="1" t="s">
        <v>31</v>
      </c>
    </row>
    <row r="79" spans="1:1">
      <c r="A79" s="1" t="s">
        <v>32</v>
      </c>
    </row>
    <row r="80" spans="1:1">
      <c r="A80" s="1" t="s">
        <v>33</v>
      </c>
    </row>
    <row r="83" spans="1:4">
      <c r="A83" s="1" t="s">
        <v>77</v>
      </c>
      <c r="D83" s="1" t="s">
        <v>35</v>
      </c>
    </row>
    <row r="86" spans="1:4">
      <c r="A86" s="1" t="s">
        <v>36</v>
      </c>
      <c r="D86" s="1" t="s">
        <v>37</v>
      </c>
    </row>
    <row r="87" spans="1:4">
      <c r="A87" s="1" t="s">
        <v>38</v>
      </c>
      <c r="D87" s="1" t="s">
        <v>39</v>
      </c>
    </row>
    <row r="92" spans="1:5">
      <c r="A92" s="3" t="s">
        <v>461</v>
      </c>
      <c r="D92" s="1" t="s">
        <v>41</v>
      </c>
      <c r="E92" s="1" t="s">
        <v>42</v>
      </c>
    </row>
    <row r="93" spans="1:5">
      <c r="A93" s="1" t="s">
        <v>462</v>
      </c>
      <c r="E93" s="1" t="s">
        <v>44</v>
      </c>
    </row>
  </sheetData>
  <mergeCells count="55">
    <mergeCell ref="A4:B4"/>
    <mergeCell ref="A34:E34"/>
    <mergeCell ref="A36:E36"/>
    <mergeCell ref="A37:E37"/>
    <mergeCell ref="A53:E53"/>
    <mergeCell ref="A55:E55"/>
    <mergeCell ref="A56:E56"/>
    <mergeCell ref="A22:A24"/>
    <mergeCell ref="A25:A27"/>
    <mergeCell ref="A28:A30"/>
    <mergeCell ref="A31:A33"/>
    <mergeCell ref="A41:A43"/>
    <mergeCell ref="A44:A46"/>
    <mergeCell ref="A47:A49"/>
    <mergeCell ref="A50:A52"/>
    <mergeCell ref="B22:B24"/>
    <mergeCell ref="B25:B27"/>
    <mergeCell ref="B28:B30"/>
    <mergeCell ref="B31:B33"/>
    <mergeCell ref="B41:B43"/>
    <mergeCell ref="B44:B46"/>
    <mergeCell ref="B47:B49"/>
    <mergeCell ref="B50:B52"/>
    <mergeCell ref="D22:D24"/>
    <mergeCell ref="D25:D27"/>
    <mergeCell ref="D28:D30"/>
    <mergeCell ref="D31:D33"/>
    <mergeCell ref="D41:D43"/>
    <mergeCell ref="D44:D46"/>
    <mergeCell ref="D47:D49"/>
    <mergeCell ref="D50:D52"/>
    <mergeCell ref="E22:E24"/>
    <mergeCell ref="E25:E27"/>
    <mergeCell ref="E28:E30"/>
    <mergeCell ref="E31:E33"/>
    <mergeCell ref="E41:E43"/>
    <mergeCell ref="E44:E46"/>
    <mergeCell ref="E47:E49"/>
    <mergeCell ref="E50:E52"/>
    <mergeCell ref="F22:F24"/>
    <mergeCell ref="F25:F27"/>
    <mergeCell ref="F28:F30"/>
    <mergeCell ref="F31:F33"/>
    <mergeCell ref="F41:F43"/>
    <mergeCell ref="F44:F46"/>
    <mergeCell ref="F47:F49"/>
    <mergeCell ref="F50:F52"/>
    <mergeCell ref="G22:G24"/>
    <mergeCell ref="G25:G27"/>
    <mergeCell ref="G28:G30"/>
    <mergeCell ref="G31:G33"/>
    <mergeCell ref="G41:G43"/>
    <mergeCell ref="G44:G46"/>
    <mergeCell ref="G47:G49"/>
    <mergeCell ref="G50:G52"/>
  </mergeCells>
  <pageMargins left="0.393055555555556" right="0.17" top="0.84" bottom="0.590277777777778" header="0.5" footer="0.196527777777778"/>
  <pageSetup paperSize="1" scale="52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workbookViewId="0">
      <selection activeCell="E15" sqref="E15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5.1428571428571" style="3" customWidth="1"/>
    <col min="6" max="6" width="5.71428571428571" style="3" customWidth="1"/>
    <col min="7" max="7" width="17.4285714285714" style="3" customWidth="1"/>
    <col min="8" max="16384" width="9.14285714285714" style="3"/>
  </cols>
  <sheetData>
    <row r="4" spans="1:2">
      <c r="A4" s="4">
        <v>45873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111</v>
      </c>
    </row>
    <row r="8" spans="1:1">
      <c r="A8" s="3" t="s">
        <v>112</v>
      </c>
    </row>
    <row r="9" spans="1:1">
      <c r="A9" s="3" t="s">
        <v>113</v>
      </c>
    </row>
    <row r="10" spans="1:1">
      <c r="A10" s="3" t="s">
        <v>114</v>
      </c>
    </row>
    <row r="13" spans="1:1">
      <c r="A13" s="3" t="s">
        <v>2</v>
      </c>
    </row>
    <row r="15" spans="2:2">
      <c r="B15" s="3" t="s">
        <v>3</v>
      </c>
    </row>
    <row r="16" spans="2:2">
      <c r="B16" s="3" t="s">
        <v>4</v>
      </c>
    </row>
    <row r="19" spans="1:1">
      <c r="A19" s="3" t="s">
        <v>115</v>
      </c>
    </row>
    <row r="20" ht="15" spans="3:3">
      <c r="C20" s="37"/>
    </row>
    <row r="21" ht="25.5" customHeight="1" spans="1:7">
      <c r="A21" s="6" t="s">
        <v>6</v>
      </c>
      <c r="B21" s="6" t="s">
        <v>7</v>
      </c>
      <c r="C21" s="6" t="s">
        <v>8</v>
      </c>
      <c r="D21" s="6" t="s">
        <v>9</v>
      </c>
      <c r="E21" s="7" t="s">
        <v>10</v>
      </c>
      <c r="F21" s="8"/>
      <c r="G21" s="9" t="s">
        <v>11</v>
      </c>
    </row>
    <row r="22" spans="1:7">
      <c r="A22" s="10">
        <v>1</v>
      </c>
      <c r="B22" s="10" t="s">
        <v>12</v>
      </c>
      <c r="C22" s="11" t="s">
        <v>116</v>
      </c>
      <c r="D22" s="12">
        <v>113195</v>
      </c>
      <c r="E22" s="13">
        <f>(D22*0.76)-7000</f>
        <v>79028.2</v>
      </c>
      <c r="F22" s="10" t="s">
        <v>14</v>
      </c>
      <c r="G22" s="14">
        <f>E22*A22</f>
        <v>79028.2</v>
      </c>
    </row>
    <row r="23" spans="1:7">
      <c r="A23" s="15"/>
      <c r="B23" s="15"/>
      <c r="C23" s="16" t="s">
        <v>49</v>
      </c>
      <c r="D23" s="17"/>
      <c r="E23" s="18"/>
      <c r="F23" s="15"/>
      <c r="G23" s="19"/>
    </row>
    <row r="24" ht="15" spans="1:7">
      <c r="A24" s="20"/>
      <c r="B24" s="20"/>
      <c r="C24" s="21" t="s">
        <v>117</v>
      </c>
      <c r="D24" s="22"/>
      <c r="E24" s="23"/>
      <c r="F24" s="20"/>
      <c r="G24" s="24"/>
    </row>
    <row r="25" customFormat="1" ht="15" spans="1:7">
      <c r="A25" s="10">
        <v>1</v>
      </c>
      <c r="B25" s="10" t="s">
        <v>12</v>
      </c>
      <c r="C25" s="11" t="s">
        <v>118</v>
      </c>
      <c r="D25" s="12">
        <v>165995</v>
      </c>
      <c r="E25" s="13">
        <f>(D25*0.76)-14000</f>
        <v>112156.2</v>
      </c>
      <c r="F25" s="10" t="s">
        <v>14</v>
      </c>
      <c r="G25" s="14">
        <f>E25*A25</f>
        <v>112156.2</v>
      </c>
    </row>
    <row r="26" customFormat="1" ht="15" spans="1:7">
      <c r="A26" s="15"/>
      <c r="B26" s="15"/>
      <c r="C26" s="16" t="s">
        <v>49</v>
      </c>
      <c r="D26" s="17"/>
      <c r="E26" s="18"/>
      <c r="F26" s="15"/>
      <c r="G26" s="19"/>
    </row>
    <row r="27" customFormat="1" ht="15.75" spans="1:7">
      <c r="A27" s="20"/>
      <c r="B27" s="20"/>
      <c r="C27" s="21" t="s">
        <v>119</v>
      </c>
      <c r="D27" s="22"/>
      <c r="E27" s="23"/>
      <c r="F27" s="20"/>
      <c r="G27" s="24"/>
    </row>
    <row r="28" ht="15" spans="1:7">
      <c r="A28" s="43" t="s">
        <v>17</v>
      </c>
      <c r="B28" s="53"/>
      <c r="C28" s="53"/>
      <c r="D28" s="44"/>
      <c r="E28" s="45"/>
      <c r="F28" s="54" t="s">
        <v>14</v>
      </c>
      <c r="G28" s="47">
        <v>600</v>
      </c>
    </row>
    <row r="29" ht="17.25" spans="1:7">
      <c r="A29" s="25" t="s">
        <v>18</v>
      </c>
      <c r="B29" s="73"/>
      <c r="C29" s="73"/>
      <c r="D29" s="26"/>
      <c r="E29" s="27"/>
      <c r="F29" s="71" t="s">
        <v>14</v>
      </c>
      <c r="G29" s="29">
        <f>SUM(G22:G28)</f>
        <v>191784.4</v>
      </c>
    </row>
    <row r="30" ht="16.5" spans="1:7">
      <c r="A30" s="34"/>
      <c r="B30" s="34"/>
      <c r="C30" s="34"/>
      <c r="D30" s="34"/>
      <c r="E30" s="34"/>
      <c r="F30" s="35"/>
      <c r="G30" s="36"/>
    </row>
    <row r="31" spans="1:1">
      <c r="A31" s="3" t="s">
        <v>19</v>
      </c>
    </row>
    <row r="32" spans="2:2">
      <c r="B32" s="3" t="s">
        <v>20</v>
      </c>
    </row>
    <row r="34" spans="1:1">
      <c r="A34" s="3" t="s">
        <v>21</v>
      </c>
    </row>
    <row r="35" spans="2:2">
      <c r="B35" s="58" t="s">
        <v>51</v>
      </c>
    </row>
    <row r="36" spans="2:2">
      <c r="B36" s="59" t="s">
        <v>52</v>
      </c>
    </row>
    <row r="37" spans="2:2">
      <c r="B37" s="59" t="s">
        <v>53</v>
      </c>
    </row>
    <row r="39" spans="1:1">
      <c r="A39" s="3" t="s">
        <v>25</v>
      </c>
    </row>
    <row r="40" customFormat="1" ht="15" spans="1:2">
      <c r="A40" s="3"/>
      <c r="B40" s="3" t="s">
        <v>120</v>
      </c>
    </row>
    <row r="41" s="2" customFormat="1" spans="2:2">
      <c r="B41" s="3"/>
    </row>
    <row r="42" spans="1:1">
      <c r="A42" s="3" t="s">
        <v>27</v>
      </c>
    </row>
    <row r="43" spans="2:2">
      <c r="B43" s="3" t="s">
        <v>28</v>
      </c>
    </row>
    <row r="44" s="2" customFormat="1" spans="2:2">
      <c r="B44" s="37"/>
    </row>
    <row r="45" spans="2:2">
      <c r="B45" s="3" t="s">
        <v>29</v>
      </c>
    </row>
    <row r="47" spans="2:2">
      <c r="B47" s="3" t="s">
        <v>30</v>
      </c>
    </row>
    <row r="49" spans="2:2">
      <c r="B49" s="39"/>
    </row>
    <row r="50" spans="2:2">
      <c r="B50" s="39"/>
    </row>
    <row r="51" spans="2:2">
      <c r="B51" s="39"/>
    </row>
    <row r="54" spans="1:1">
      <c r="A54" s="3" t="s">
        <v>31</v>
      </c>
    </row>
    <row r="57" spans="1:1">
      <c r="A57" s="3" t="s">
        <v>32</v>
      </c>
    </row>
    <row r="58" spans="1:1">
      <c r="A58" s="3" t="s">
        <v>33</v>
      </c>
    </row>
    <row r="61" spans="1:4">
      <c r="A61" s="3" t="s">
        <v>77</v>
      </c>
      <c r="D61" s="3" t="s">
        <v>35</v>
      </c>
    </row>
    <row r="64" spans="1:4">
      <c r="A64" s="3" t="s">
        <v>36</v>
      </c>
      <c r="D64" s="3" t="s">
        <v>37</v>
      </c>
    </row>
    <row r="65" spans="1:4">
      <c r="A65" s="3" t="s">
        <v>38</v>
      </c>
      <c r="D65" s="3" t="s">
        <v>39</v>
      </c>
    </row>
    <row r="69" spans="1:5">
      <c r="A69" s="3" t="s">
        <v>121</v>
      </c>
      <c r="D69" s="3" t="s">
        <v>41</v>
      </c>
      <c r="E69" s="3" t="s">
        <v>42</v>
      </c>
    </row>
    <row r="70" spans="1:5">
      <c r="A70" s="3" t="s">
        <v>122</v>
      </c>
      <c r="E70" s="3" t="s">
        <v>44</v>
      </c>
    </row>
  </sheetData>
  <mergeCells count="15">
    <mergeCell ref="A4:B4"/>
    <mergeCell ref="A28:E28"/>
    <mergeCell ref="A29:E29"/>
    <mergeCell ref="A22:A24"/>
    <mergeCell ref="A25:A27"/>
    <mergeCell ref="B22:B24"/>
    <mergeCell ref="B25:B27"/>
    <mergeCell ref="D22:D24"/>
    <mergeCell ref="D25:D27"/>
    <mergeCell ref="E22:E24"/>
    <mergeCell ref="E25:E27"/>
    <mergeCell ref="F22:F24"/>
    <mergeCell ref="F25:F27"/>
    <mergeCell ref="G22:G24"/>
    <mergeCell ref="G25:G27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93"/>
  <sheetViews>
    <sheetView zoomScaleSheetLayoutView="60" topLeftCell="A62" workbookViewId="0">
      <selection activeCell="D86" sqref="D8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1" style="1" customWidth="1"/>
    <col min="4" max="4" width="12.552380952381" style="1" customWidth="1"/>
    <col min="5" max="5" width="15.4285714285714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4">
        <v>45896</v>
      </c>
      <c r="B4" s="4"/>
    </row>
    <row r="5" spans="1:2">
      <c r="A5" s="103"/>
      <c r="B5" s="103"/>
    </row>
    <row r="6" spans="1:2">
      <c r="A6" s="103"/>
      <c r="B6" s="103"/>
    </row>
    <row r="7" spans="1:1">
      <c r="A7" s="1" t="s">
        <v>456</v>
      </c>
    </row>
    <row r="8" spans="1:1">
      <c r="A8" s="1" t="s">
        <v>457</v>
      </c>
    </row>
    <row r="9" spans="1:1">
      <c r="A9" s="1" t="s">
        <v>458</v>
      </c>
    </row>
    <row r="12" spans="1:1">
      <c r="A12" s="1" t="s">
        <v>2</v>
      </c>
    </row>
    <row r="14" spans="2:2">
      <c r="B14" s="1" t="s">
        <v>3</v>
      </c>
    </row>
    <row r="15" spans="2:2">
      <c r="B15" s="1" t="s">
        <v>4</v>
      </c>
    </row>
    <row r="18" spans="1:1">
      <c r="A18" s="3" t="s">
        <v>463</v>
      </c>
    </row>
    <row r="19" spans="3:3">
      <c r="C19" s="104"/>
    </row>
    <row r="20" s="1" customFormat="1" ht="15" spans="3:3">
      <c r="C20" s="104" t="s">
        <v>459</v>
      </c>
    </row>
    <row r="21" s="1" customFormat="1" ht="25.5" customHeight="1" spans="1:7">
      <c r="A21" s="105" t="s">
        <v>6</v>
      </c>
      <c r="B21" s="105" t="s">
        <v>7</v>
      </c>
      <c r="C21" s="105" t="s">
        <v>8</v>
      </c>
      <c r="D21" s="105" t="s">
        <v>9</v>
      </c>
      <c r="E21" s="106" t="s">
        <v>10</v>
      </c>
      <c r="F21" s="107"/>
      <c r="G21" s="108" t="s">
        <v>11</v>
      </c>
    </row>
    <row r="22" s="1" customFormat="1" spans="1:7">
      <c r="A22" s="10">
        <v>4</v>
      </c>
      <c r="B22" s="10" t="s">
        <v>12</v>
      </c>
      <c r="C22" s="11" t="s">
        <v>148</v>
      </c>
      <c r="D22" s="12">
        <v>76595</v>
      </c>
      <c r="E22" s="13">
        <f>(D22*0.76)-7000</f>
        <v>51212.2</v>
      </c>
      <c r="F22" s="10" t="s">
        <v>14</v>
      </c>
      <c r="G22" s="14">
        <f>E22*A22</f>
        <v>204848.8</v>
      </c>
    </row>
    <row r="23" s="1" customFormat="1" spans="1:7">
      <c r="A23" s="15"/>
      <c r="B23" s="15"/>
      <c r="C23" s="16" t="s">
        <v>85</v>
      </c>
      <c r="D23" s="17"/>
      <c r="E23" s="18"/>
      <c r="F23" s="15"/>
      <c r="G23" s="19"/>
    </row>
    <row r="24" s="1" customFormat="1" ht="15" spans="1:7">
      <c r="A24" s="20"/>
      <c r="B24" s="20"/>
      <c r="C24" s="21" t="s">
        <v>149</v>
      </c>
      <c r="D24" s="22"/>
      <c r="E24" s="23"/>
      <c r="F24" s="20"/>
      <c r="G24" s="24"/>
    </row>
    <row r="25" s="1" customFormat="1" spans="1:7">
      <c r="A25" s="10">
        <v>1</v>
      </c>
      <c r="B25" s="10" t="s">
        <v>12</v>
      </c>
      <c r="C25" s="11" t="s">
        <v>60</v>
      </c>
      <c r="D25" s="12">
        <v>49995</v>
      </c>
      <c r="E25" s="13">
        <f>(D25*0.76)-4000</f>
        <v>33996.2</v>
      </c>
      <c r="F25" s="10" t="s">
        <v>14</v>
      </c>
      <c r="G25" s="14">
        <f>E25*A25</f>
        <v>33996.2</v>
      </c>
    </row>
    <row r="26" s="1" customFormat="1" spans="1:7">
      <c r="A26" s="15"/>
      <c r="B26" s="15"/>
      <c r="C26" s="16" t="s">
        <v>61</v>
      </c>
      <c r="D26" s="17"/>
      <c r="E26" s="18"/>
      <c r="F26" s="15"/>
      <c r="G26" s="19"/>
    </row>
    <row r="27" s="1" customFormat="1" ht="15" spans="1:7">
      <c r="A27" s="20"/>
      <c r="B27" s="20"/>
      <c r="C27" s="21" t="s">
        <v>62</v>
      </c>
      <c r="D27" s="22"/>
      <c r="E27" s="23"/>
      <c r="F27" s="20"/>
      <c r="G27" s="24"/>
    </row>
    <row r="28" s="1" customFormat="1" spans="1:7">
      <c r="A28" s="10">
        <v>1</v>
      </c>
      <c r="B28" s="10" t="s">
        <v>12</v>
      </c>
      <c r="C28" s="11" t="s">
        <v>126</v>
      </c>
      <c r="D28" s="12">
        <v>41995</v>
      </c>
      <c r="E28" s="13">
        <f>(D28*0.76)-4000</f>
        <v>27916.2</v>
      </c>
      <c r="F28" s="10" t="s">
        <v>14</v>
      </c>
      <c r="G28" s="14">
        <f>E28*A28</f>
        <v>27916.2</v>
      </c>
    </row>
    <row r="29" s="1" customFormat="1" spans="1:7">
      <c r="A29" s="15"/>
      <c r="B29" s="15"/>
      <c r="C29" s="16" t="s">
        <v>94</v>
      </c>
      <c r="D29" s="17"/>
      <c r="E29" s="18"/>
      <c r="F29" s="15"/>
      <c r="G29" s="19"/>
    </row>
    <row r="30" s="1" customFormat="1" ht="15" spans="1:7">
      <c r="A30" s="20"/>
      <c r="B30" s="20"/>
      <c r="C30" s="21" t="s">
        <v>183</v>
      </c>
      <c r="D30" s="22"/>
      <c r="E30" s="23"/>
      <c r="F30" s="20"/>
      <c r="G30" s="24"/>
    </row>
    <row r="31" s="1" customFormat="1" spans="1:7">
      <c r="A31" s="10">
        <v>3</v>
      </c>
      <c r="B31" s="10" t="s">
        <v>12</v>
      </c>
      <c r="C31" s="11" t="s">
        <v>133</v>
      </c>
      <c r="D31" s="12">
        <v>32995</v>
      </c>
      <c r="E31" s="13">
        <f>(D31*0.76)-4000</f>
        <v>21076.2</v>
      </c>
      <c r="F31" s="10" t="s">
        <v>14</v>
      </c>
      <c r="G31" s="14">
        <f>E31*A31</f>
        <v>63228.6</v>
      </c>
    </row>
    <row r="32" s="1" customFormat="1" spans="1:7">
      <c r="A32" s="15"/>
      <c r="B32" s="15"/>
      <c r="C32" s="16" t="s">
        <v>94</v>
      </c>
      <c r="D32" s="17"/>
      <c r="E32" s="18"/>
      <c r="F32" s="15"/>
      <c r="G32" s="19"/>
    </row>
    <row r="33" s="1" customFormat="1" ht="15" spans="1:7">
      <c r="A33" s="20"/>
      <c r="B33" s="20"/>
      <c r="C33" s="21" t="s">
        <v>184</v>
      </c>
      <c r="D33" s="22"/>
      <c r="E33" s="23"/>
      <c r="F33" s="20"/>
      <c r="G33" s="24"/>
    </row>
    <row r="34" s="1" customFormat="1" ht="17.25" spans="1:7">
      <c r="A34" s="65" t="s">
        <v>18</v>
      </c>
      <c r="B34" s="66"/>
      <c r="C34" s="66"/>
      <c r="D34" s="67"/>
      <c r="E34" s="68"/>
      <c r="F34" s="69" t="s">
        <v>14</v>
      </c>
      <c r="G34" s="70">
        <f>SUM(G22:G33)</f>
        <v>329989.8</v>
      </c>
    </row>
    <row r="35" s="3" customFormat="1" ht="15" spans="1:7">
      <c r="A35" s="48" t="s">
        <v>96</v>
      </c>
      <c r="B35" s="49"/>
      <c r="C35" s="50"/>
      <c r="D35" s="51"/>
      <c r="E35" s="22"/>
      <c r="F35" s="20" t="s">
        <v>14</v>
      </c>
      <c r="G35" s="52">
        <v>180000</v>
      </c>
    </row>
    <row r="36" customFormat="1" ht="15.75" spans="1:8">
      <c r="A36" s="43" t="s">
        <v>17</v>
      </c>
      <c r="B36" s="53"/>
      <c r="C36" s="53"/>
      <c r="D36" s="44"/>
      <c r="E36" s="45"/>
      <c r="F36" s="54" t="s">
        <v>14</v>
      </c>
      <c r="G36" s="47">
        <v>600</v>
      </c>
      <c r="H36" s="2"/>
    </row>
    <row r="37" s="3" customFormat="1" ht="17.25" spans="1:7">
      <c r="A37" s="65" t="s">
        <v>97</v>
      </c>
      <c r="B37" s="66"/>
      <c r="C37" s="66"/>
      <c r="D37" s="67"/>
      <c r="E37" s="68"/>
      <c r="F37" s="71" t="s">
        <v>14</v>
      </c>
      <c r="G37" s="29">
        <f>SUM(G34:G36)</f>
        <v>510589.8</v>
      </c>
    </row>
    <row r="38" spans="3:3">
      <c r="C38" s="104"/>
    </row>
    <row r="39" ht="15" spans="3:3">
      <c r="C39" s="104" t="s">
        <v>460</v>
      </c>
    </row>
    <row r="40" ht="25.5" customHeight="1" spans="1:7">
      <c r="A40" s="105" t="s">
        <v>6</v>
      </c>
      <c r="B40" s="105" t="s">
        <v>7</v>
      </c>
      <c r="C40" s="105" t="s">
        <v>8</v>
      </c>
      <c r="D40" s="105" t="s">
        <v>9</v>
      </c>
      <c r="E40" s="106" t="s">
        <v>10</v>
      </c>
      <c r="F40" s="107"/>
      <c r="G40" s="108" t="s">
        <v>11</v>
      </c>
    </row>
    <row r="41" spans="1:7">
      <c r="A41" s="10">
        <v>4</v>
      </c>
      <c r="B41" s="10" t="s">
        <v>12</v>
      </c>
      <c r="C41" s="11" t="s">
        <v>148</v>
      </c>
      <c r="D41" s="12">
        <v>76595</v>
      </c>
      <c r="E41" s="13">
        <f>(D41*0.76)-7000</f>
        <v>51212.2</v>
      </c>
      <c r="F41" s="10" t="s">
        <v>14</v>
      </c>
      <c r="G41" s="14">
        <f>E41*A41</f>
        <v>204848.8</v>
      </c>
    </row>
    <row r="42" spans="1:7">
      <c r="A42" s="15"/>
      <c r="B42" s="15"/>
      <c r="C42" s="16" t="s">
        <v>85</v>
      </c>
      <c r="D42" s="17"/>
      <c r="E42" s="18"/>
      <c r="F42" s="15"/>
      <c r="G42" s="19"/>
    </row>
    <row r="43" ht="15" spans="1:7">
      <c r="A43" s="20"/>
      <c r="B43" s="20"/>
      <c r="C43" s="21" t="s">
        <v>149</v>
      </c>
      <c r="D43" s="22"/>
      <c r="E43" s="23"/>
      <c r="F43" s="20"/>
      <c r="G43" s="24"/>
    </row>
    <row r="44" spans="1:7">
      <c r="A44" s="10">
        <v>1</v>
      </c>
      <c r="B44" s="10" t="s">
        <v>12</v>
      </c>
      <c r="C44" s="11" t="s">
        <v>84</v>
      </c>
      <c r="D44" s="12">
        <v>68995</v>
      </c>
      <c r="E44" s="13">
        <f>(D44*0.76)-7000</f>
        <v>45436.2</v>
      </c>
      <c r="F44" s="10" t="s">
        <v>14</v>
      </c>
      <c r="G44" s="14">
        <f>E44*A44</f>
        <v>45436.2</v>
      </c>
    </row>
    <row r="45" spans="1:7">
      <c r="A45" s="15"/>
      <c r="B45" s="15"/>
      <c r="C45" s="16" t="s">
        <v>85</v>
      </c>
      <c r="D45" s="17"/>
      <c r="E45" s="18"/>
      <c r="F45" s="15"/>
      <c r="G45" s="19"/>
    </row>
    <row r="46" ht="15" spans="1:7">
      <c r="A46" s="20"/>
      <c r="B46" s="20"/>
      <c r="C46" s="21" t="s">
        <v>86</v>
      </c>
      <c r="D46" s="22"/>
      <c r="E46" s="23"/>
      <c r="F46" s="20"/>
      <c r="G46" s="24"/>
    </row>
    <row r="47" spans="1:7">
      <c r="A47" s="10">
        <v>1</v>
      </c>
      <c r="B47" s="10" t="s">
        <v>12</v>
      </c>
      <c r="C47" s="11" t="s">
        <v>107</v>
      </c>
      <c r="D47" s="12">
        <v>59595</v>
      </c>
      <c r="E47" s="13">
        <f>(D47*0.76)-7000</f>
        <v>38292.2</v>
      </c>
      <c r="F47" s="10" t="s">
        <v>14</v>
      </c>
      <c r="G47" s="14">
        <f>E47*A47</f>
        <v>38292.2</v>
      </c>
    </row>
    <row r="48" spans="1:7">
      <c r="A48" s="15"/>
      <c r="B48" s="15"/>
      <c r="C48" s="16" t="s">
        <v>85</v>
      </c>
      <c r="D48" s="17"/>
      <c r="E48" s="18"/>
      <c r="F48" s="15"/>
      <c r="G48" s="19"/>
    </row>
    <row r="49" ht="15" spans="1:7">
      <c r="A49" s="20"/>
      <c r="B49" s="20"/>
      <c r="C49" s="21" t="s">
        <v>108</v>
      </c>
      <c r="D49" s="22"/>
      <c r="E49" s="23"/>
      <c r="F49" s="20"/>
      <c r="G49" s="24"/>
    </row>
    <row r="50" spans="1:7">
      <c r="A50" s="87">
        <v>3</v>
      </c>
      <c r="B50" s="87" t="s">
        <v>12</v>
      </c>
      <c r="C50" s="88" t="s">
        <v>135</v>
      </c>
      <c r="D50" s="89">
        <v>46595</v>
      </c>
      <c r="E50" s="90">
        <f>(D50*0.76)-7000</f>
        <v>28412.2</v>
      </c>
      <c r="F50" s="87" t="s">
        <v>14</v>
      </c>
      <c r="G50" s="91">
        <f>E50*A50</f>
        <v>85236.6</v>
      </c>
    </row>
    <row r="51" spans="1:7">
      <c r="A51" s="92"/>
      <c r="B51" s="92"/>
      <c r="C51" s="93" t="s">
        <v>85</v>
      </c>
      <c r="D51" s="94"/>
      <c r="E51" s="95"/>
      <c r="F51" s="92"/>
      <c r="G51" s="96"/>
    </row>
    <row r="52" ht="15" spans="1:7">
      <c r="A52" s="97"/>
      <c r="B52" s="97"/>
      <c r="C52" s="98" t="s">
        <v>136</v>
      </c>
      <c r="D52" s="99"/>
      <c r="E52" s="100"/>
      <c r="F52" s="97"/>
      <c r="G52" s="101"/>
    </row>
    <row r="53" s="1" customFormat="1" ht="17.25" spans="1:7">
      <c r="A53" s="65" t="s">
        <v>18</v>
      </c>
      <c r="B53" s="66"/>
      <c r="C53" s="66"/>
      <c r="D53" s="67"/>
      <c r="E53" s="68"/>
      <c r="F53" s="69" t="s">
        <v>14</v>
      </c>
      <c r="G53" s="70">
        <f>SUM(G41:G52)</f>
        <v>373813.8</v>
      </c>
    </row>
    <row r="54" s="3" customFormat="1" ht="15" spans="1:7">
      <c r="A54" s="48" t="s">
        <v>96</v>
      </c>
      <c r="B54" s="49"/>
      <c r="C54" s="50"/>
      <c r="D54" s="51"/>
      <c r="E54" s="22"/>
      <c r="F54" s="20" t="s">
        <v>14</v>
      </c>
      <c r="G54" s="52">
        <v>180000</v>
      </c>
    </row>
    <row r="55" customFormat="1" ht="15.75" spans="1:8">
      <c r="A55" s="43" t="s">
        <v>17</v>
      </c>
      <c r="B55" s="53"/>
      <c r="C55" s="53"/>
      <c r="D55" s="44"/>
      <c r="E55" s="45"/>
      <c r="F55" s="54" t="s">
        <v>14</v>
      </c>
      <c r="G55" s="47">
        <v>600</v>
      </c>
      <c r="H55" s="2"/>
    </row>
    <row r="56" s="3" customFormat="1" ht="17.25" spans="1:7">
      <c r="A56" s="65" t="s">
        <v>97</v>
      </c>
      <c r="B56" s="66"/>
      <c r="C56" s="66"/>
      <c r="D56" s="67"/>
      <c r="E56" s="68"/>
      <c r="F56" s="71" t="s">
        <v>14</v>
      </c>
      <c r="G56" s="29">
        <f>SUM(G53:G55)</f>
        <v>554413.8</v>
      </c>
    </row>
    <row r="57" ht="16.5" spans="1:7">
      <c r="A57" s="109"/>
      <c r="B57" s="109"/>
      <c r="C57" s="109"/>
      <c r="D57" s="109"/>
      <c r="E57" s="109"/>
      <c r="F57" s="110"/>
      <c r="G57" s="111"/>
    </row>
    <row r="58" spans="1:1">
      <c r="A58" s="1" t="s">
        <v>19</v>
      </c>
    </row>
    <row r="59" spans="2:2">
      <c r="B59" s="1" t="s">
        <v>20</v>
      </c>
    </row>
    <row r="61" s="3" customFormat="1" spans="1:1">
      <c r="A61" s="3" t="s">
        <v>25</v>
      </c>
    </row>
    <row r="62" s="102" customFormat="1" spans="2:2">
      <c r="B62" s="3" t="s">
        <v>26</v>
      </c>
    </row>
    <row r="63" s="102" customFormat="1" spans="2:2">
      <c r="B63" s="2"/>
    </row>
    <row r="64" spans="1:1">
      <c r="A64" s="1" t="s">
        <v>27</v>
      </c>
    </row>
    <row r="65" spans="2:2">
      <c r="B65" s="1" t="s">
        <v>28</v>
      </c>
    </row>
    <row r="66" spans="2:2">
      <c r="B66" s="37" t="s">
        <v>100</v>
      </c>
    </row>
    <row r="67" spans="2:2">
      <c r="B67" s="63" t="s">
        <v>101</v>
      </c>
    </row>
    <row r="69" spans="2:2">
      <c r="B69" s="1" t="s">
        <v>29</v>
      </c>
    </row>
    <row r="71" spans="2:2">
      <c r="B71" s="1" t="s">
        <v>30</v>
      </c>
    </row>
    <row r="76" spans="1:1">
      <c r="A76" s="1" t="s">
        <v>31</v>
      </c>
    </row>
    <row r="79" spans="1:1">
      <c r="A79" s="1" t="s">
        <v>32</v>
      </c>
    </row>
    <row r="80" spans="1:1">
      <c r="A80" s="1" t="s">
        <v>33</v>
      </c>
    </row>
    <row r="83" spans="1:4">
      <c r="A83" s="1" t="s">
        <v>77</v>
      </c>
      <c r="D83" s="1" t="s">
        <v>35</v>
      </c>
    </row>
    <row r="86" spans="1:4">
      <c r="A86" s="1" t="s">
        <v>36</v>
      </c>
      <c r="D86" s="1" t="s">
        <v>37</v>
      </c>
    </row>
    <row r="87" spans="1:4">
      <c r="A87" s="1" t="s">
        <v>38</v>
      </c>
      <c r="D87" s="1" t="s">
        <v>39</v>
      </c>
    </row>
    <row r="92" spans="1:5">
      <c r="A92" s="3" t="s">
        <v>464</v>
      </c>
      <c r="D92" s="1" t="s">
        <v>41</v>
      </c>
      <c r="E92" s="1" t="s">
        <v>42</v>
      </c>
    </row>
    <row r="93" spans="1:5">
      <c r="A93" s="1" t="s">
        <v>88</v>
      </c>
      <c r="E93" s="1" t="s">
        <v>44</v>
      </c>
    </row>
  </sheetData>
  <mergeCells count="55">
    <mergeCell ref="A4:B4"/>
    <mergeCell ref="A34:E34"/>
    <mergeCell ref="A36:E36"/>
    <mergeCell ref="A37:E37"/>
    <mergeCell ref="A53:E53"/>
    <mergeCell ref="A55:E55"/>
    <mergeCell ref="A56:E56"/>
    <mergeCell ref="A22:A24"/>
    <mergeCell ref="A25:A27"/>
    <mergeCell ref="A28:A30"/>
    <mergeCell ref="A31:A33"/>
    <mergeCell ref="A41:A43"/>
    <mergeCell ref="A44:A46"/>
    <mergeCell ref="A47:A49"/>
    <mergeCell ref="A50:A52"/>
    <mergeCell ref="B22:B24"/>
    <mergeCell ref="B25:B27"/>
    <mergeCell ref="B28:B30"/>
    <mergeCell ref="B31:B33"/>
    <mergeCell ref="B41:B43"/>
    <mergeCell ref="B44:B46"/>
    <mergeCell ref="B47:B49"/>
    <mergeCell ref="B50:B52"/>
    <mergeCell ref="D22:D24"/>
    <mergeCell ref="D25:D27"/>
    <mergeCell ref="D28:D30"/>
    <mergeCell ref="D31:D33"/>
    <mergeCell ref="D41:D43"/>
    <mergeCell ref="D44:D46"/>
    <mergeCell ref="D47:D49"/>
    <mergeCell ref="D50:D52"/>
    <mergeCell ref="E22:E24"/>
    <mergeCell ref="E25:E27"/>
    <mergeCell ref="E28:E30"/>
    <mergeCell ref="E31:E33"/>
    <mergeCell ref="E41:E43"/>
    <mergeCell ref="E44:E46"/>
    <mergeCell ref="E47:E49"/>
    <mergeCell ref="E50:E52"/>
    <mergeCell ref="F22:F24"/>
    <mergeCell ref="F25:F27"/>
    <mergeCell ref="F28:F30"/>
    <mergeCell ref="F31:F33"/>
    <mergeCell ref="F41:F43"/>
    <mergeCell ref="F44:F46"/>
    <mergeCell ref="F47:F49"/>
    <mergeCell ref="F50:F52"/>
    <mergeCell ref="G22:G24"/>
    <mergeCell ref="G25:G27"/>
    <mergeCell ref="G28:G30"/>
    <mergeCell ref="G31:G33"/>
    <mergeCell ref="G41:G43"/>
    <mergeCell ref="G44:G46"/>
    <mergeCell ref="G47:G49"/>
    <mergeCell ref="G50:G52"/>
  </mergeCells>
  <pageMargins left="0.393055555555556" right="0.17" top="0.84" bottom="0.590277777777778" header="0.5" footer="0.196527777777778"/>
  <pageSetup paperSize="1" scale="52" orientation="portrait" horizontalDpi="120" verticalDpi="7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opLeftCell="A41" workbookViewId="0">
      <selection activeCell="A69" sqref="A69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45897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465</v>
      </c>
    </row>
    <row r="8" spans="1:1">
      <c r="A8" s="3" t="s">
        <v>466</v>
      </c>
    </row>
    <row r="11" spans="1:1">
      <c r="A11" s="3" t="s">
        <v>2</v>
      </c>
    </row>
    <row r="13" spans="2:2">
      <c r="B13" s="3" t="s">
        <v>3</v>
      </c>
    </row>
    <row r="14" spans="2:2">
      <c r="B14" s="3" t="s">
        <v>4</v>
      </c>
    </row>
    <row r="17" spans="1:1">
      <c r="A17" s="3" t="s">
        <v>115</v>
      </c>
    </row>
    <row r="18" ht="15" spans="3:3">
      <c r="C18" s="6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1</v>
      </c>
      <c r="B20" s="10" t="s">
        <v>12</v>
      </c>
      <c r="C20" s="11" t="s">
        <v>98</v>
      </c>
      <c r="D20" s="12">
        <v>42595</v>
      </c>
      <c r="E20" s="13">
        <f>(D20*0.76)-7000</f>
        <v>25372.2</v>
      </c>
      <c r="F20" s="10" t="s">
        <v>14</v>
      </c>
      <c r="G20" s="14">
        <f>E20*A20</f>
        <v>25372.2</v>
      </c>
    </row>
    <row r="21" spans="1:7">
      <c r="A21" s="15"/>
      <c r="B21" s="15"/>
      <c r="C21" s="16" t="s">
        <v>85</v>
      </c>
      <c r="D21" s="17"/>
      <c r="E21" s="18"/>
      <c r="F21" s="15"/>
      <c r="G21" s="19"/>
    </row>
    <row r="22" ht="15" spans="1:7">
      <c r="A22" s="20"/>
      <c r="B22" s="20"/>
      <c r="C22" s="21" t="s">
        <v>99</v>
      </c>
      <c r="D22" s="22"/>
      <c r="E22" s="23"/>
      <c r="F22" s="20"/>
      <c r="G22" s="24"/>
    </row>
    <row r="23" customFormat="1" ht="15" spans="1:7">
      <c r="A23" s="10">
        <v>1</v>
      </c>
      <c r="B23" s="10" t="s">
        <v>12</v>
      </c>
      <c r="C23" s="76" t="s">
        <v>253</v>
      </c>
      <c r="D23" s="77">
        <v>24995</v>
      </c>
      <c r="E23" s="13">
        <f>(D23*0.76)-800</f>
        <v>18196.2</v>
      </c>
      <c r="F23" s="10" t="s">
        <v>14</v>
      </c>
      <c r="G23" s="78">
        <f>E23*A23</f>
        <v>18196.2</v>
      </c>
    </row>
    <row r="24" customFormat="1" ht="15" spans="1:7">
      <c r="A24" s="15"/>
      <c r="B24" s="15"/>
      <c r="C24" s="80" t="s">
        <v>71</v>
      </c>
      <c r="D24" s="81"/>
      <c r="E24" s="18"/>
      <c r="F24" s="15"/>
      <c r="G24" s="82"/>
    </row>
    <row r="25" customFormat="1" ht="15" spans="1:7">
      <c r="A25" s="15"/>
      <c r="B25" s="15"/>
      <c r="C25" s="80" t="s">
        <v>254</v>
      </c>
      <c r="D25" s="81"/>
      <c r="E25" s="18"/>
      <c r="F25" s="15"/>
      <c r="G25" s="82"/>
    </row>
    <row r="26" customFormat="1" ht="15.75" spans="1:7">
      <c r="A26" s="20"/>
      <c r="B26" s="20"/>
      <c r="C26" s="84" t="s">
        <v>73</v>
      </c>
      <c r="D26" s="85"/>
      <c r="E26" s="23"/>
      <c r="F26" s="20"/>
      <c r="G26" s="86"/>
    </row>
    <row r="27" s="3" customFormat="1" ht="15" spans="1:7">
      <c r="A27" s="43" t="s">
        <v>17</v>
      </c>
      <c r="B27" s="53"/>
      <c r="C27" s="53"/>
      <c r="D27" s="44"/>
      <c r="E27" s="45"/>
      <c r="F27" s="54" t="s">
        <v>14</v>
      </c>
      <c r="G27" s="47">
        <v>600</v>
      </c>
    </row>
    <row r="28" s="3" customFormat="1" ht="17.25" spans="1:7">
      <c r="A28" s="25" t="s">
        <v>18</v>
      </c>
      <c r="B28" s="73"/>
      <c r="C28" s="73"/>
      <c r="D28" s="26"/>
      <c r="E28" s="27"/>
      <c r="F28" s="28" t="s">
        <v>14</v>
      </c>
      <c r="G28" s="29">
        <f>SUM(G20:G27)</f>
        <v>44168.4</v>
      </c>
    </row>
    <row r="29" ht="16.5" spans="1:7">
      <c r="A29" s="34"/>
      <c r="B29" s="34"/>
      <c r="C29" s="34"/>
      <c r="D29" s="34"/>
      <c r="E29" s="34"/>
      <c r="F29" s="35"/>
      <c r="G29" s="36"/>
    </row>
    <row r="30" spans="1:1">
      <c r="A30" s="3" t="s">
        <v>19</v>
      </c>
    </row>
    <row r="31" spans="2:2">
      <c r="B31" s="3" t="s">
        <v>20</v>
      </c>
    </row>
    <row r="33" s="3" customFormat="1" spans="1:1">
      <c r="A33" s="3" t="s">
        <v>21</v>
      </c>
    </row>
    <row r="34" spans="2:2">
      <c r="B34" s="3" t="s">
        <v>22</v>
      </c>
    </row>
    <row r="35" spans="2:2">
      <c r="B35" s="3" t="s">
        <v>23</v>
      </c>
    </row>
    <row r="36" spans="2:2">
      <c r="B36" s="3" t="s">
        <v>24</v>
      </c>
    </row>
    <row r="37" spans="2:2">
      <c r="B37" s="3" t="s">
        <v>74</v>
      </c>
    </row>
    <row r="39" spans="1:1">
      <c r="A39" s="3" t="s">
        <v>25</v>
      </c>
    </row>
    <row r="40" customFormat="1" ht="15" spans="1:2">
      <c r="A40" s="2"/>
      <c r="B40" s="3" t="s">
        <v>26</v>
      </c>
    </row>
    <row r="41" customFormat="1" ht="15" spans="1:2">
      <c r="A41" s="2"/>
      <c r="B41" s="3" t="s">
        <v>75</v>
      </c>
    </row>
    <row r="42" s="2" customFormat="1" spans="2:2">
      <c r="B42" s="3"/>
    </row>
    <row r="43" s="3" customFormat="1" spans="1:1">
      <c r="A43" s="3" t="s">
        <v>27</v>
      </c>
    </row>
    <row r="44" s="3" customFormat="1" spans="2:2">
      <c r="B44" s="3" t="s">
        <v>28</v>
      </c>
    </row>
    <row r="45" s="2" customFormat="1" spans="2:2">
      <c r="B45" s="37"/>
    </row>
    <row r="46" spans="2:2">
      <c r="B46" s="3" t="s">
        <v>29</v>
      </c>
    </row>
    <row r="48" spans="2:2">
      <c r="B48" s="3" t="s">
        <v>30</v>
      </c>
    </row>
    <row r="50" spans="2:2">
      <c r="B50" s="39"/>
    </row>
    <row r="53" spans="1:1">
      <c r="A53" s="3" t="s">
        <v>31</v>
      </c>
    </row>
    <row r="56" spans="1:1">
      <c r="A56" s="3" t="s">
        <v>32</v>
      </c>
    </row>
    <row r="57" spans="1:1">
      <c r="A57" s="3" t="s">
        <v>33</v>
      </c>
    </row>
    <row r="60" spans="1:4">
      <c r="A60" s="3" t="s">
        <v>77</v>
      </c>
      <c r="D60" s="3" t="s">
        <v>35</v>
      </c>
    </row>
    <row r="63" spans="1:4">
      <c r="A63" s="3" t="s">
        <v>36</v>
      </c>
      <c r="D63" s="3" t="s">
        <v>37</v>
      </c>
    </row>
    <row r="64" spans="1:4">
      <c r="A64" s="3" t="s">
        <v>38</v>
      </c>
      <c r="D64" s="3" t="s">
        <v>39</v>
      </c>
    </row>
    <row r="69" spans="1:5">
      <c r="A69" s="3" t="s">
        <v>467</v>
      </c>
      <c r="D69" s="3" t="s">
        <v>41</v>
      </c>
      <c r="E69" s="3" t="s">
        <v>42</v>
      </c>
    </row>
    <row r="70" spans="1:5">
      <c r="A70" s="3" t="s">
        <v>468</v>
      </c>
      <c r="E70" s="3" t="s">
        <v>44</v>
      </c>
    </row>
  </sheetData>
  <mergeCells count="15">
    <mergeCell ref="A4:B4"/>
    <mergeCell ref="A27:E27"/>
    <mergeCell ref="A28:E28"/>
    <mergeCell ref="A20:A22"/>
    <mergeCell ref="A23:A26"/>
    <mergeCell ref="B20:B22"/>
    <mergeCell ref="B23:B26"/>
    <mergeCell ref="D20:D22"/>
    <mergeCell ref="D23:D26"/>
    <mergeCell ref="E20:E22"/>
    <mergeCell ref="E23:E26"/>
    <mergeCell ref="F20:F22"/>
    <mergeCell ref="F23:F26"/>
    <mergeCell ref="G20:G22"/>
    <mergeCell ref="G23:G26"/>
  </mergeCells>
  <pageMargins left="0.393055555555556" right="0.17" top="0.84" bottom="0.590277777777778" header="0.5" footer="0.196527777777778"/>
  <pageSetup paperSize="1" scale="69" orientation="portrait" horizontalDpi="120" verticalDpi="72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workbookViewId="0">
      <selection activeCell="C19" sqref="C19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45897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469</v>
      </c>
      <c r="B7" s="4"/>
    </row>
    <row r="8" spans="1:2">
      <c r="A8" s="4" t="s">
        <v>470</v>
      </c>
      <c r="B8" s="4"/>
    </row>
    <row r="9" spans="1:1">
      <c r="A9" s="3" t="s">
        <v>471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472</v>
      </c>
    </row>
    <row r="18" ht="15" spans="3:3">
      <c r="C18" s="64"/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87">
        <v>1</v>
      </c>
      <c r="B20" s="87" t="s">
        <v>12</v>
      </c>
      <c r="C20" s="88" t="s">
        <v>135</v>
      </c>
      <c r="D20" s="89">
        <v>46595</v>
      </c>
      <c r="E20" s="90">
        <f>(D20*0.76)-7000</f>
        <v>28412.2</v>
      </c>
      <c r="F20" s="87" t="s">
        <v>14</v>
      </c>
      <c r="G20" s="91">
        <f>E20*A20</f>
        <v>28412.2</v>
      </c>
    </row>
    <row r="21" spans="1:7">
      <c r="A21" s="92"/>
      <c r="B21" s="92"/>
      <c r="C21" s="93" t="s">
        <v>85</v>
      </c>
      <c r="D21" s="94"/>
      <c r="E21" s="95"/>
      <c r="F21" s="92"/>
      <c r="G21" s="96"/>
    </row>
    <row r="22" ht="15" spans="1:7">
      <c r="A22" s="97"/>
      <c r="B22" s="97"/>
      <c r="C22" s="98" t="s">
        <v>136</v>
      </c>
      <c r="D22" s="99"/>
      <c r="E22" s="100"/>
      <c r="F22" s="97"/>
      <c r="G22" s="101"/>
    </row>
    <row r="23" s="1" customFormat="1" ht="17.25" spans="1:7">
      <c r="A23" s="65" t="s">
        <v>18</v>
      </c>
      <c r="B23" s="66"/>
      <c r="C23" s="66"/>
      <c r="D23" s="67"/>
      <c r="E23" s="68"/>
      <c r="F23" s="69" t="s">
        <v>14</v>
      </c>
      <c r="G23" s="70">
        <f>SUM(G20:G22)</f>
        <v>28412.2</v>
      </c>
    </row>
    <row r="24" s="3" customFormat="1" ht="15" spans="1:7">
      <c r="A24" s="48" t="s">
        <v>240</v>
      </c>
      <c r="B24" s="49"/>
      <c r="C24" s="50"/>
      <c r="D24" s="51"/>
      <c r="E24" s="22"/>
      <c r="F24" s="20" t="s">
        <v>14</v>
      </c>
      <c r="G24" s="52">
        <v>11500</v>
      </c>
    </row>
    <row r="25" customFormat="1" ht="15.75" spans="1:8">
      <c r="A25" s="43" t="s">
        <v>17</v>
      </c>
      <c r="B25" s="53"/>
      <c r="C25" s="53"/>
      <c r="D25" s="44"/>
      <c r="E25" s="45"/>
      <c r="F25" s="54" t="s">
        <v>14</v>
      </c>
      <c r="G25" s="47">
        <v>600</v>
      </c>
      <c r="H25" s="2"/>
    </row>
    <row r="26" s="3" customFormat="1" ht="17.25" spans="1:7">
      <c r="A26" s="65" t="s">
        <v>97</v>
      </c>
      <c r="B26" s="66"/>
      <c r="C26" s="66"/>
      <c r="D26" s="67"/>
      <c r="E26" s="68"/>
      <c r="F26" s="71" t="s">
        <v>14</v>
      </c>
      <c r="G26" s="29">
        <f>SUM(G23:G25)</f>
        <v>40512.2</v>
      </c>
    </row>
    <row r="27" s="2" customFormat="1" ht="16.5" spans="1:7">
      <c r="A27" s="34"/>
      <c r="B27" s="34"/>
      <c r="C27" s="34"/>
      <c r="D27" s="34"/>
      <c r="E27" s="34"/>
      <c r="F27" s="72"/>
      <c r="G27" s="36"/>
    </row>
    <row r="28" spans="1:1">
      <c r="A28" s="3" t="s">
        <v>19</v>
      </c>
    </row>
    <row r="29" spans="2:2">
      <c r="B29" s="3" t="s">
        <v>20</v>
      </c>
    </row>
    <row r="31" spans="1:1">
      <c r="A31" s="3" t="s">
        <v>25</v>
      </c>
    </row>
    <row r="32" spans="2:2">
      <c r="B32" s="3" t="s">
        <v>26</v>
      </c>
    </row>
    <row r="34" spans="1:1">
      <c r="A34" s="3" t="s">
        <v>27</v>
      </c>
    </row>
    <row r="35" spans="2:2">
      <c r="B35" s="3" t="s">
        <v>28</v>
      </c>
    </row>
    <row r="36" spans="2:2">
      <c r="B36" s="37" t="s">
        <v>100</v>
      </c>
    </row>
    <row r="37" spans="2:2">
      <c r="B37" s="63" t="s">
        <v>101</v>
      </c>
    </row>
    <row r="39" spans="2:2">
      <c r="B39" s="3" t="s">
        <v>29</v>
      </c>
    </row>
    <row r="41" spans="2:2">
      <c r="B41" s="3" t="s">
        <v>30</v>
      </c>
    </row>
    <row r="48" spans="1:1">
      <c r="A48" s="3" t="s">
        <v>31</v>
      </c>
    </row>
    <row r="51" spans="1:1">
      <c r="A51" s="3" t="s">
        <v>32</v>
      </c>
    </row>
    <row r="52" spans="1:1">
      <c r="A52" s="3" t="s">
        <v>33</v>
      </c>
    </row>
    <row r="55" spans="1:4">
      <c r="A55" s="3" t="s">
        <v>63</v>
      </c>
      <c r="D55" s="3" t="s">
        <v>35</v>
      </c>
    </row>
    <row r="58" spans="1:4">
      <c r="A58" s="3" t="s">
        <v>36</v>
      </c>
      <c r="D58" s="3" t="s">
        <v>37</v>
      </c>
    </row>
    <row r="59" spans="1:4">
      <c r="A59" s="3" t="s">
        <v>38</v>
      </c>
      <c r="D59" s="3" t="s">
        <v>39</v>
      </c>
    </row>
    <row r="64" spans="1:5">
      <c r="A64" s="3" t="s">
        <v>473</v>
      </c>
      <c r="D64" s="3" t="s">
        <v>41</v>
      </c>
      <c r="E64" s="3" t="s">
        <v>42</v>
      </c>
    </row>
    <row r="65" spans="1:5">
      <c r="A65" s="3" t="s">
        <v>247</v>
      </c>
      <c r="E65" s="3" t="s">
        <v>44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3"/>
  <sheetViews>
    <sheetView topLeftCell="A26" workbookViewId="0">
      <selection activeCell="A82" sqref="A82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45898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474</v>
      </c>
      <c r="B7" s="4"/>
    </row>
    <row r="8" spans="1:2">
      <c r="A8" s="4" t="s">
        <v>475</v>
      </c>
      <c r="B8" s="4"/>
    </row>
    <row r="9" spans="1:1">
      <c r="A9" s="3" t="s">
        <v>476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477</v>
      </c>
    </row>
    <row r="18" ht="15" spans="3:3">
      <c r="C18" s="64" t="s">
        <v>82</v>
      </c>
    </row>
    <row r="19" ht="25.5" customHeight="1" spans="1:7">
      <c r="A19" s="6" t="s">
        <v>6</v>
      </c>
      <c r="B19" s="6" t="s">
        <v>7</v>
      </c>
      <c r="C19" s="6" t="s">
        <v>8</v>
      </c>
      <c r="D19" s="6" t="s">
        <v>9</v>
      </c>
      <c r="E19" s="7" t="s">
        <v>10</v>
      </c>
      <c r="F19" s="8"/>
      <c r="G19" s="9" t="s">
        <v>11</v>
      </c>
    </row>
    <row r="20" spans="1:7">
      <c r="A20" s="10">
        <v>2</v>
      </c>
      <c r="B20" s="75" t="s">
        <v>12</v>
      </c>
      <c r="C20" s="76" t="s">
        <v>478</v>
      </c>
      <c r="D20" s="77">
        <v>48695</v>
      </c>
      <c r="E20" s="13">
        <f>(D20*0.76)-1800</f>
        <v>35208.2</v>
      </c>
      <c r="F20" s="10" t="s">
        <v>14</v>
      </c>
      <c r="G20" s="78">
        <f>E20*A20</f>
        <v>70416.4</v>
      </c>
    </row>
    <row r="21" spans="1:7">
      <c r="A21" s="15"/>
      <c r="B21" s="79"/>
      <c r="C21" s="80" t="s">
        <v>157</v>
      </c>
      <c r="D21" s="81"/>
      <c r="E21" s="18"/>
      <c r="F21" s="15"/>
      <c r="G21" s="82"/>
    </row>
    <row r="22" spans="1:7">
      <c r="A22" s="15"/>
      <c r="B22" s="79"/>
      <c r="C22" s="80" t="s">
        <v>479</v>
      </c>
      <c r="D22" s="81"/>
      <c r="E22" s="18"/>
      <c r="F22" s="15"/>
      <c r="G22" s="82"/>
    </row>
    <row r="23" ht="15" spans="1:7">
      <c r="A23" s="20"/>
      <c r="B23" s="83"/>
      <c r="C23" s="84" t="s">
        <v>480</v>
      </c>
      <c r="D23" s="85"/>
      <c r="E23" s="23"/>
      <c r="F23" s="20"/>
      <c r="G23" s="86"/>
    </row>
    <row r="24" spans="1:7">
      <c r="A24" s="10">
        <v>6</v>
      </c>
      <c r="B24" s="75" t="s">
        <v>12</v>
      </c>
      <c r="C24" s="76" t="s">
        <v>156</v>
      </c>
      <c r="D24" s="77">
        <v>32995</v>
      </c>
      <c r="E24" s="13">
        <f>(D24*0.76)-1300</f>
        <v>23776.2</v>
      </c>
      <c r="F24" s="10" t="s">
        <v>14</v>
      </c>
      <c r="G24" s="78">
        <f>E24*A24</f>
        <v>142657.2</v>
      </c>
    </row>
    <row r="25" spans="1:7">
      <c r="A25" s="15"/>
      <c r="B25" s="79"/>
      <c r="C25" s="80" t="s">
        <v>157</v>
      </c>
      <c r="D25" s="81"/>
      <c r="E25" s="18"/>
      <c r="F25" s="15"/>
      <c r="G25" s="82"/>
    </row>
    <row r="26" spans="1:7">
      <c r="A26" s="15"/>
      <c r="B26" s="79"/>
      <c r="C26" s="80" t="s">
        <v>158</v>
      </c>
      <c r="D26" s="81"/>
      <c r="E26" s="18"/>
      <c r="F26" s="15"/>
      <c r="G26" s="82"/>
    </row>
    <row r="27" ht="15" spans="1:7">
      <c r="A27" s="20"/>
      <c r="B27" s="83"/>
      <c r="C27" s="84" t="s">
        <v>160</v>
      </c>
      <c r="D27" s="85"/>
      <c r="E27" s="23"/>
      <c r="F27" s="20"/>
      <c r="G27" s="86"/>
    </row>
    <row r="28" s="1" customFormat="1" ht="17.25" spans="1:7">
      <c r="A28" s="65" t="s">
        <v>18</v>
      </c>
      <c r="B28" s="66"/>
      <c r="C28" s="66"/>
      <c r="D28" s="67"/>
      <c r="E28" s="68"/>
      <c r="F28" s="69" t="s">
        <v>14</v>
      </c>
      <c r="G28" s="70">
        <f>SUM(G20:G27)</f>
        <v>213073.6</v>
      </c>
    </row>
    <row r="29" s="3" customFormat="1" ht="15" spans="1:7">
      <c r="A29" s="48" t="s">
        <v>96</v>
      </c>
      <c r="B29" s="49"/>
      <c r="C29" s="50"/>
      <c r="D29" s="51"/>
      <c r="E29" s="22"/>
      <c r="F29" s="20" t="s">
        <v>14</v>
      </c>
      <c r="G29" s="52">
        <v>14400</v>
      </c>
    </row>
    <row r="30" customFormat="1" ht="15.75" spans="1:8">
      <c r="A30" s="43" t="s">
        <v>17</v>
      </c>
      <c r="B30" s="53"/>
      <c r="C30" s="53"/>
      <c r="D30" s="44"/>
      <c r="E30" s="45"/>
      <c r="F30" s="54" t="s">
        <v>14</v>
      </c>
      <c r="G30" s="47">
        <v>600</v>
      </c>
      <c r="H30" s="2"/>
    </row>
    <row r="31" s="3" customFormat="1" ht="17.25" spans="1:7">
      <c r="A31" s="65" t="s">
        <v>97</v>
      </c>
      <c r="B31" s="66"/>
      <c r="C31" s="66"/>
      <c r="D31" s="67"/>
      <c r="E31" s="68"/>
      <c r="F31" s="71" t="s">
        <v>14</v>
      </c>
      <c r="G31" s="29">
        <f>SUM(G28:G30)</f>
        <v>228073.6</v>
      </c>
    </row>
    <row r="32" s="2" customFormat="1" ht="16.5" spans="1:7">
      <c r="A32" s="34"/>
      <c r="B32" s="34"/>
      <c r="C32" s="34"/>
      <c r="D32" s="34"/>
      <c r="E32" s="34"/>
      <c r="F32" s="72"/>
      <c r="G32" s="36"/>
    </row>
    <row r="33" s="2" customFormat="1" ht="15" spans="1:7">
      <c r="A33" s="3"/>
      <c r="B33" s="3"/>
      <c r="C33" s="64" t="s">
        <v>83</v>
      </c>
      <c r="D33" s="3"/>
      <c r="E33" s="3"/>
      <c r="F33" s="3"/>
      <c r="G33" s="3"/>
    </row>
    <row r="34" s="2" customFormat="1" ht="25.5" customHeight="1" spans="1:7">
      <c r="A34" s="6" t="s">
        <v>6</v>
      </c>
      <c r="B34" s="6" t="s">
        <v>7</v>
      </c>
      <c r="C34" s="6" t="s">
        <v>8</v>
      </c>
      <c r="D34" s="6" t="s">
        <v>9</v>
      </c>
      <c r="E34" s="7" t="s">
        <v>10</v>
      </c>
      <c r="F34" s="8"/>
      <c r="G34" s="9" t="s">
        <v>11</v>
      </c>
    </row>
    <row r="35" s="2" customFormat="1" spans="1:7">
      <c r="A35" s="10">
        <v>2</v>
      </c>
      <c r="B35" s="75" t="s">
        <v>12</v>
      </c>
      <c r="C35" s="76" t="s">
        <v>478</v>
      </c>
      <c r="D35" s="77">
        <v>48695</v>
      </c>
      <c r="E35" s="13">
        <f>(D35*0.76)-1800</f>
        <v>35208.2</v>
      </c>
      <c r="F35" s="10" t="s">
        <v>14</v>
      </c>
      <c r="G35" s="78">
        <f>E35*A35</f>
        <v>70416.4</v>
      </c>
    </row>
    <row r="36" s="2" customFormat="1" spans="1:7">
      <c r="A36" s="15"/>
      <c r="B36" s="79"/>
      <c r="C36" s="80" t="s">
        <v>157</v>
      </c>
      <c r="D36" s="81"/>
      <c r="E36" s="18"/>
      <c r="F36" s="15"/>
      <c r="G36" s="82"/>
    </row>
    <row r="37" s="2" customFormat="1" spans="1:7">
      <c r="A37" s="15"/>
      <c r="B37" s="79"/>
      <c r="C37" s="80" t="s">
        <v>479</v>
      </c>
      <c r="D37" s="81"/>
      <c r="E37" s="18"/>
      <c r="F37" s="15"/>
      <c r="G37" s="82"/>
    </row>
    <row r="38" s="2" customFormat="1" ht="15" spans="1:7">
      <c r="A38" s="20"/>
      <c r="B38" s="83"/>
      <c r="C38" s="84" t="s">
        <v>480</v>
      </c>
      <c r="D38" s="85"/>
      <c r="E38" s="23"/>
      <c r="F38" s="20"/>
      <c r="G38" s="86"/>
    </row>
    <row r="39" s="2" customFormat="1" spans="1:7">
      <c r="A39" s="10">
        <v>6</v>
      </c>
      <c r="B39" s="10" t="s">
        <v>12</v>
      </c>
      <c r="C39" s="76" t="s">
        <v>70</v>
      </c>
      <c r="D39" s="77">
        <v>27995</v>
      </c>
      <c r="E39" s="13">
        <f>(D39*0.76)-1000</f>
        <v>20276.2</v>
      </c>
      <c r="F39" s="10" t="s">
        <v>14</v>
      </c>
      <c r="G39" s="78">
        <f>E39*A39</f>
        <v>121657.2</v>
      </c>
    </row>
    <row r="40" s="2" customFormat="1" spans="1:7">
      <c r="A40" s="15"/>
      <c r="B40" s="15"/>
      <c r="C40" s="80" t="s">
        <v>71</v>
      </c>
      <c r="D40" s="81"/>
      <c r="E40" s="18"/>
      <c r="F40" s="15"/>
      <c r="G40" s="82"/>
    </row>
    <row r="41" s="2" customFormat="1" spans="1:7">
      <c r="A41" s="15"/>
      <c r="B41" s="15"/>
      <c r="C41" s="80" t="s">
        <v>72</v>
      </c>
      <c r="D41" s="81"/>
      <c r="E41" s="18"/>
      <c r="F41" s="15"/>
      <c r="G41" s="82"/>
    </row>
    <row r="42" s="2" customFormat="1" ht="15" spans="1:7">
      <c r="A42" s="20"/>
      <c r="B42" s="20"/>
      <c r="C42" s="84" t="s">
        <v>73</v>
      </c>
      <c r="D42" s="85"/>
      <c r="E42" s="23"/>
      <c r="F42" s="20"/>
      <c r="G42" s="86"/>
    </row>
    <row r="43" s="1" customFormat="1" ht="17.25" spans="1:7">
      <c r="A43" s="65" t="s">
        <v>18</v>
      </c>
      <c r="B43" s="66"/>
      <c r="C43" s="66"/>
      <c r="D43" s="67"/>
      <c r="E43" s="68"/>
      <c r="F43" s="69" t="s">
        <v>14</v>
      </c>
      <c r="G43" s="70">
        <f>SUM(G35:G42)</f>
        <v>192073.6</v>
      </c>
    </row>
    <row r="44" s="3" customFormat="1" ht="15" spans="1:7">
      <c r="A44" s="48" t="s">
        <v>96</v>
      </c>
      <c r="B44" s="49"/>
      <c r="C44" s="50"/>
      <c r="D44" s="51"/>
      <c r="E44" s="22"/>
      <c r="F44" s="20" t="s">
        <v>14</v>
      </c>
      <c r="G44" s="52">
        <v>14400</v>
      </c>
    </row>
    <row r="45" customFormat="1" ht="15.75" spans="1:8">
      <c r="A45" s="43" t="s">
        <v>17</v>
      </c>
      <c r="B45" s="53"/>
      <c r="C45" s="53"/>
      <c r="D45" s="44"/>
      <c r="E45" s="45"/>
      <c r="F45" s="54" t="s">
        <v>14</v>
      </c>
      <c r="G45" s="47">
        <v>600</v>
      </c>
      <c r="H45" s="2"/>
    </row>
    <row r="46" s="3" customFormat="1" ht="17.25" spans="1:7">
      <c r="A46" s="65" t="s">
        <v>97</v>
      </c>
      <c r="B46" s="66"/>
      <c r="C46" s="66"/>
      <c r="D46" s="67"/>
      <c r="E46" s="68"/>
      <c r="F46" s="71" t="s">
        <v>14</v>
      </c>
      <c r="G46" s="29">
        <f>SUM(G43:G45)</f>
        <v>207073.6</v>
      </c>
    </row>
    <row r="47" s="2" customFormat="1" ht="16.5" spans="1:7">
      <c r="A47" s="34"/>
      <c r="B47" s="34"/>
      <c r="C47" s="34"/>
      <c r="D47" s="34"/>
      <c r="E47" s="34"/>
      <c r="F47" s="72"/>
      <c r="G47" s="36"/>
    </row>
    <row r="48" spans="1:1">
      <c r="A48" s="3" t="s">
        <v>19</v>
      </c>
    </row>
    <row r="49" spans="2:2">
      <c r="B49" s="3" t="s">
        <v>20</v>
      </c>
    </row>
    <row r="51" spans="1:1">
      <c r="A51" s="3" t="s">
        <v>25</v>
      </c>
    </row>
    <row r="52" spans="2:2">
      <c r="B52" s="3" t="s">
        <v>75</v>
      </c>
    </row>
    <row r="54" spans="1:1">
      <c r="A54" s="3" t="s">
        <v>27</v>
      </c>
    </row>
    <row r="55" spans="2:2">
      <c r="B55" s="3" t="s">
        <v>28</v>
      </c>
    </row>
    <row r="56" spans="2:2">
      <c r="B56" s="37" t="s">
        <v>100</v>
      </c>
    </row>
    <row r="57" spans="2:2">
      <c r="B57" s="63" t="s">
        <v>101</v>
      </c>
    </row>
    <row r="59" spans="2:2">
      <c r="B59" s="3" t="s">
        <v>29</v>
      </c>
    </row>
    <row r="61" spans="2:2">
      <c r="B61" s="3" t="s">
        <v>30</v>
      </c>
    </row>
    <row r="63" spans="2:2">
      <c r="B63" s="39" t="s">
        <v>165</v>
      </c>
    </row>
    <row r="67" spans="1:1">
      <c r="A67" s="3" t="s">
        <v>31</v>
      </c>
    </row>
    <row r="70" spans="1:1">
      <c r="A70" s="3" t="s">
        <v>32</v>
      </c>
    </row>
    <row r="71" spans="1:1">
      <c r="A71" s="3" t="s">
        <v>33</v>
      </c>
    </row>
    <row r="74" spans="1:4">
      <c r="A74" s="3" t="s">
        <v>63</v>
      </c>
      <c r="D74" s="3" t="s">
        <v>35</v>
      </c>
    </row>
    <row r="77" spans="1:4">
      <c r="A77" s="3" t="s">
        <v>36</v>
      </c>
      <c r="D77" s="3" t="s">
        <v>37</v>
      </c>
    </row>
    <row r="78" spans="1:4">
      <c r="A78" s="3" t="s">
        <v>38</v>
      </c>
      <c r="D78" s="3" t="s">
        <v>39</v>
      </c>
    </row>
    <row r="82" spans="1:5">
      <c r="A82" s="3" t="s">
        <v>481</v>
      </c>
      <c r="D82" s="3" t="s">
        <v>41</v>
      </c>
      <c r="E82" s="3" t="s">
        <v>42</v>
      </c>
    </row>
    <row r="83" spans="1:5">
      <c r="A83" s="3" t="s">
        <v>482</v>
      </c>
      <c r="E83" s="3" t="s">
        <v>44</v>
      </c>
    </row>
  </sheetData>
  <mergeCells count="31">
    <mergeCell ref="A4:B4"/>
    <mergeCell ref="A28:E28"/>
    <mergeCell ref="A30:E30"/>
    <mergeCell ref="A31:E31"/>
    <mergeCell ref="A43:E43"/>
    <mergeCell ref="A45:E45"/>
    <mergeCell ref="A46:E46"/>
    <mergeCell ref="A20:A23"/>
    <mergeCell ref="A24:A27"/>
    <mergeCell ref="A35:A38"/>
    <mergeCell ref="A39:A42"/>
    <mergeCell ref="B20:B23"/>
    <mergeCell ref="B24:B27"/>
    <mergeCell ref="B35:B38"/>
    <mergeCell ref="B39:B42"/>
    <mergeCell ref="D20:D23"/>
    <mergeCell ref="D24:D27"/>
    <mergeCell ref="D35:D38"/>
    <mergeCell ref="D39:D42"/>
    <mergeCell ref="E20:E23"/>
    <mergeCell ref="E24:E27"/>
    <mergeCell ref="E35:E38"/>
    <mergeCell ref="E39:E42"/>
    <mergeCell ref="F20:F23"/>
    <mergeCell ref="F24:F27"/>
    <mergeCell ref="F35:F38"/>
    <mergeCell ref="F39:F42"/>
    <mergeCell ref="G20:G23"/>
    <mergeCell ref="G24:G27"/>
    <mergeCell ref="G35:G38"/>
    <mergeCell ref="G39:G42"/>
  </mergeCells>
  <pageMargins left="0.393055555555556" right="0.17" top="0.84" bottom="0.590277777777778" header="0.5" footer="0.196527777777778"/>
  <pageSetup paperSize="1" scale="58" orientation="portrait" horizontalDpi="120" verticalDpi="7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12" workbookViewId="0">
      <selection activeCell="G27" sqref="G27"/>
    </sheetView>
  </sheetViews>
  <sheetFormatPr defaultColWidth="9.1047619047619" defaultRowHeight="14.25" outlineLevelCol="6"/>
  <cols>
    <col min="1" max="1" width="6.55238095238095" style="3" customWidth="1"/>
    <col min="2" max="2" width="11.4380952380952" style="3" customWidth="1"/>
    <col min="3" max="3" width="52" style="3" customWidth="1"/>
    <col min="4" max="4" width="12.552380952381" style="3" customWidth="1"/>
    <col min="5" max="5" width="14.8571428571429" style="3" customWidth="1"/>
    <col min="6" max="6" width="5.66666666666667" style="3" customWidth="1"/>
    <col min="7" max="7" width="17.8571428571429" style="3" customWidth="1"/>
    <col min="8" max="16384" width="9.1047619047619" style="3"/>
  </cols>
  <sheetData>
    <row r="4" spans="1:2">
      <c r="A4" s="4">
        <v>45898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45</v>
      </c>
      <c r="B7" s="4"/>
    </row>
    <row r="8" spans="1:1">
      <c r="A8" s="4" t="s">
        <v>46</v>
      </c>
    </row>
    <row r="9" spans="1:1">
      <c r="A9" s="4" t="s">
        <v>47</v>
      </c>
    </row>
    <row r="10" spans="1:1">
      <c r="A10" s="74"/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5</v>
      </c>
    </row>
    <row r="19" ht="15" spans="2:2">
      <c r="B19" s="37"/>
    </row>
    <row r="20" ht="26.25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3</v>
      </c>
      <c r="B21" s="10" t="s">
        <v>12</v>
      </c>
      <c r="C21" s="11" t="s">
        <v>48</v>
      </c>
      <c r="D21" s="12">
        <v>80495</v>
      </c>
      <c r="E21" s="13">
        <f>(D21*0.76)-2500</f>
        <v>58676.2</v>
      </c>
      <c r="F21" s="10" t="s">
        <v>14</v>
      </c>
      <c r="G21" s="14">
        <f>E21*A21</f>
        <v>176028.6</v>
      </c>
    </row>
    <row r="22" spans="1:7">
      <c r="A22" s="15"/>
      <c r="B22" s="15"/>
      <c r="C22" s="16" t="s">
        <v>49</v>
      </c>
      <c r="D22" s="17"/>
      <c r="E22" s="18"/>
      <c r="F22" s="15"/>
      <c r="G22" s="19"/>
    </row>
    <row r="23" ht="15" spans="1:7">
      <c r="A23" s="20"/>
      <c r="B23" s="20"/>
      <c r="C23" s="21" t="s">
        <v>50</v>
      </c>
      <c r="D23" s="22"/>
      <c r="E23" s="23"/>
      <c r="F23" s="20"/>
      <c r="G23" s="24"/>
    </row>
    <row r="24" ht="15" spans="1:7">
      <c r="A24" s="43" t="s">
        <v>17</v>
      </c>
      <c r="B24" s="53"/>
      <c r="C24" s="53"/>
      <c r="D24" s="44"/>
      <c r="E24" s="45"/>
      <c r="F24" s="54" t="s">
        <v>14</v>
      </c>
      <c r="G24" s="47">
        <v>600</v>
      </c>
    </row>
    <row r="25" ht="17.25" spans="1:7">
      <c r="A25" s="25" t="s">
        <v>18</v>
      </c>
      <c r="B25" s="73"/>
      <c r="C25" s="73"/>
      <c r="D25" s="26"/>
      <c r="E25" s="27"/>
      <c r="F25" s="28" t="s">
        <v>14</v>
      </c>
      <c r="G25" s="29">
        <f>SUM(G21:G24)</f>
        <v>176628.6</v>
      </c>
    </row>
    <row r="26" ht="16.5" spans="1:7">
      <c r="A26" s="34"/>
      <c r="B26" s="34"/>
      <c r="C26" s="34"/>
      <c r="D26" s="34"/>
      <c r="E26" s="34"/>
      <c r="F26" s="72"/>
      <c r="G26" s="36"/>
    </row>
    <row r="27" spans="1:1">
      <c r="A27" s="3" t="s">
        <v>19</v>
      </c>
    </row>
    <row r="28" spans="2:2">
      <c r="B28" s="3" t="s">
        <v>20</v>
      </c>
    </row>
    <row r="30" spans="1:1">
      <c r="A30" s="3" t="s">
        <v>21</v>
      </c>
    </row>
    <row r="31" spans="2:2">
      <c r="B31" s="58" t="s">
        <v>51</v>
      </c>
    </row>
    <row r="32" spans="2:2">
      <c r="B32" s="59" t="s">
        <v>52</v>
      </c>
    </row>
    <row r="33" spans="2:2">
      <c r="B33" s="59" t="s">
        <v>53</v>
      </c>
    </row>
    <row r="35" spans="1:1">
      <c r="A35" s="3" t="s">
        <v>25</v>
      </c>
    </row>
    <row r="36" spans="2:2">
      <c r="B36" s="3" t="s">
        <v>299</v>
      </c>
    </row>
    <row r="38" spans="1:1">
      <c r="A38" s="3" t="s">
        <v>27</v>
      </c>
    </row>
    <row r="39" spans="2:2">
      <c r="B39" s="3" t="s">
        <v>28</v>
      </c>
    </row>
    <row r="41" spans="2:2">
      <c r="B41" s="3" t="s">
        <v>29</v>
      </c>
    </row>
    <row r="43" spans="2:2">
      <c r="B43" s="3" t="s">
        <v>30</v>
      </c>
    </row>
    <row r="50" spans="1:1">
      <c r="A50" s="3" t="s">
        <v>31</v>
      </c>
    </row>
    <row r="53" spans="1:1">
      <c r="A53" s="3" t="s">
        <v>32</v>
      </c>
    </row>
    <row r="54" spans="1:1">
      <c r="A54" s="3" t="s">
        <v>33</v>
      </c>
    </row>
    <row r="57" spans="1:4">
      <c r="A57" s="3" t="s">
        <v>34</v>
      </c>
      <c r="D57" s="3" t="s">
        <v>35</v>
      </c>
    </row>
    <row r="60" spans="1:4">
      <c r="A60" s="3" t="s">
        <v>36</v>
      </c>
      <c r="D60" s="3" t="s">
        <v>37</v>
      </c>
    </row>
    <row r="61" spans="1:4">
      <c r="A61" s="3" t="s">
        <v>38</v>
      </c>
      <c r="D61" s="3" t="s">
        <v>39</v>
      </c>
    </row>
    <row r="66" spans="1:5">
      <c r="A66" s="3" t="s">
        <v>483</v>
      </c>
      <c r="D66" s="3" t="s">
        <v>41</v>
      </c>
      <c r="E66" s="3" t="s">
        <v>42</v>
      </c>
    </row>
    <row r="67" spans="1:5">
      <c r="A67" s="3" t="s">
        <v>56</v>
      </c>
      <c r="E67" s="3" t="s">
        <v>44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abSelected="1" topLeftCell="A50" workbookViewId="0">
      <selection activeCell="G56" sqref="G56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7.2" style="3" customWidth="1"/>
    <col min="6" max="6" width="5.71428571428571" style="3" customWidth="1"/>
    <col min="7" max="7" width="17.4285714285714" style="3" customWidth="1"/>
    <col min="8" max="8" width="9.14285714285714" style="3"/>
    <col min="9" max="9" width="9.14285714285714" style="3" customWidth="1"/>
    <col min="10" max="16384" width="9.14285714285714" style="3"/>
  </cols>
  <sheetData>
    <row r="4" spans="1:2">
      <c r="A4" s="4">
        <v>45898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484</v>
      </c>
    </row>
    <row r="8" spans="1:1">
      <c r="A8" s="4" t="s">
        <v>485</v>
      </c>
    </row>
    <row r="9" spans="1:1">
      <c r="A9" s="3" t="s">
        <v>486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115</v>
      </c>
    </row>
    <row r="19" ht="15" spans="3:3">
      <c r="C19" s="64"/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209</v>
      </c>
      <c r="D21" s="12">
        <v>117995</v>
      </c>
      <c r="E21" s="13">
        <f>(D21*0.76)</f>
        <v>89676.2</v>
      </c>
      <c r="F21" s="10" t="s">
        <v>14</v>
      </c>
      <c r="G21" s="14">
        <f>E21*A21</f>
        <v>89676.2</v>
      </c>
    </row>
    <row r="22" spans="1:7">
      <c r="A22" s="15"/>
      <c r="B22" s="15"/>
      <c r="C22" s="16" t="s">
        <v>204</v>
      </c>
      <c r="D22" s="17"/>
      <c r="E22" s="18"/>
      <c r="F22" s="15"/>
      <c r="G22" s="19"/>
    </row>
    <row r="23" ht="15" spans="1:7">
      <c r="A23" s="20"/>
      <c r="B23" s="20"/>
      <c r="C23" s="21" t="s">
        <v>210</v>
      </c>
      <c r="D23" s="22"/>
      <c r="E23" s="23"/>
      <c r="F23" s="20"/>
      <c r="G23" s="24"/>
    </row>
    <row r="24" customFormat="1" ht="15" spans="1:7">
      <c r="A24" s="10">
        <v>1</v>
      </c>
      <c r="B24" s="10" t="s">
        <v>12</v>
      </c>
      <c r="C24" s="11" t="s">
        <v>203</v>
      </c>
      <c r="D24" s="12">
        <v>151995</v>
      </c>
      <c r="E24" s="13">
        <f>(D24*0.76)</f>
        <v>115516.2</v>
      </c>
      <c r="F24" s="10" t="s">
        <v>14</v>
      </c>
      <c r="G24" s="14">
        <f>E24*A24</f>
        <v>115516.2</v>
      </c>
    </row>
    <row r="25" customFormat="1" ht="15" spans="1:7">
      <c r="A25" s="15"/>
      <c r="B25" s="15"/>
      <c r="C25" s="16" t="s">
        <v>204</v>
      </c>
      <c r="D25" s="17"/>
      <c r="E25" s="18"/>
      <c r="F25" s="15"/>
      <c r="G25" s="19"/>
    </row>
    <row r="26" customFormat="1" ht="15" spans="1:7">
      <c r="A26" s="20"/>
      <c r="B26" s="20"/>
      <c r="C26" s="21" t="s">
        <v>205</v>
      </c>
      <c r="D26" s="22"/>
      <c r="E26" s="23"/>
      <c r="F26" s="20"/>
      <c r="G26" s="24"/>
    </row>
    <row r="27" s="3" customFormat="1" ht="17.25" spans="1:7">
      <c r="A27" s="25" t="s">
        <v>18</v>
      </c>
      <c r="B27" s="73"/>
      <c r="C27" s="73"/>
      <c r="D27" s="26"/>
      <c r="E27" s="27"/>
      <c r="F27" s="28" t="s">
        <v>14</v>
      </c>
      <c r="G27" s="29">
        <f>SUM(G21:G26)</f>
        <v>205192.4</v>
      </c>
    </row>
    <row r="28" ht="16.5" spans="1:7">
      <c r="A28" s="34"/>
      <c r="B28" s="34"/>
      <c r="C28" s="34"/>
      <c r="D28" s="34"/>
      <c r="E28" s="34"/>
      <c r="F28" s="35"/>
      <c r="G28" s="36"/>
    </row>
    <row r="29" spans="1:1">
      <c r="A29" s="3" t="s">
        <v>19</v>
      </c>
    </row>
    <row r="30" spans="2:2">
      <c r="B30" s="3" t="s">
        <v>20</v>
      </c>
    </row>
    <row r="32" s="3" customFormat="1" spans="1:1">
      <c r="A32" s="3" t="s">
        <v>21</v>
      </c>
    </row>
    <row r="33" spans="2:2">
      <c r="B33" s="57" t="s">
        <v>487</v>
      </c>
    </row>
    <row r="34" spans="2:2">
      <c r="B34" s="56" t="s">
        <v>488</v>
      </c>
    </row>
    <row r="35" spans="2:2">
      <c r="B35" s="56" t="s">
        <v>489</v>
      </c>
    </row>
    <row r="37" spans="1:1">
      <c r="A37" s="3" t="s">
        <v>25</v>
      </c>
    </row>
    <row r="38" customFormat="1" ht="15" spans="1:2">
      <c r="A38" s="2"/>
      <c r="B38" s="3" t="s">
        <v>211</v>
      </c>
    </row>
    <row r="39" s="2" customFormat="1" spans="2:2">
      <c r="B39" s="3"/>
    </row>
    <row r="40" s="3" customFormat="1" spans="1:1">
      <c r="A40" s="3" t="s">
        <v>27</v>
      </c>
    </row>
    <row r="41" s="3" customFormat="1" spans="2:2">
      <c r="B41" s="3" t="s">
        <v>28</v>
      </c>
    </row>
    <row r="42" s="2" customFormat="1" spans="2:2">
      <c r="B42" s="37"/>
    </row>
    <row r="43" spans="2:2">
      <c r="B43" s="3" t="s">
        <v>29</v>
      </c>
    </row>
    <row r="45" spans="2:2">
      <c r="B45" s="3" t="s">
        <v>30</v>
      </c>
    </row>
    <row r="49" spans="2:2">
      <c r="B49" s="39"/>
    </row>
    <row r="52" spans="1:1">
      <c r="A52" s="3" t="s">
        <v>31</v>
      </c>
    </row>
    <row r="55" spans="1:1">
      <c r="A55" s="3" t="s">
        <v>32</v>
      </c>
    </row>
    <row r="56" spans="1:1">
      <c r="A56" s="3" t="s">
        <v>33</v>
      </c>
    </row>
    <row r="59" spans="1:4">
      <c r="A59" s="3" t="s">
        <v>77</v>
      </c>
      <c r="D59" s="3" t="s">
        <v>35</v>
      </c>
    </row>
    <row r="62" spans="1:4">
      <c r="A62" s="3" t="s">
        <v>36</v>
      </c>
      <c r="D62" s="3" t="s">
        <v>37</v>
      </c>
    </row>
    <row r="63" spans="1:4">
      <c r="A63" s="3" t="s">
        <v>38</v>
      </c>
      <c r="D63" s="3" t="s">
        <v>39</v>
      </c>
    </row>
    <row r="69" spans="1:5">
      <c r="A69" s="3" t="s">
        <v>490</v>
      </c>
      <c r="D69" s="3" t="s">
        <v>41</v>
      </c>
      <c r="E69" s="3" t="s">
        <v>42</v>
      </c>
    </row>
    <row r="70" spans="1:5">
      <c r="A70" s="3" t="s">
        <v>491</v>
      </c>
      <c r="E70" s="3" t="s">
        <v>44</v>
      </c>
    </row>
  </sheetData>
  <mergeCells count="14">
    <mergeCell ref="A4:B4"/>
    <mergeCell ref="A27:E27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11" workbookViewId="0">
      <selection activeCell="G59" sqref="G59"/>
    </sheetView>
  </sheetViews>
  <sheetFormatPr defaultColWidth="9.14285714285714" defaultRowHeight="14.25" outlineLevelCol="7"/>
  <cols>
    <col min="1" max="1" width="6.57142857142857" style="3" customWidth="1"/>
    <col min="2" max="2" width="11.4285714285714" style="3" customWidth="1"/>
    <col min="3" max="3" width="52.7142857142857" style="3" customWidth="1"/>
    <col min="4" max="4" width="12.5714285714286" style="3" customWidth="1"/>
    <col min="5" max="5" width="16.1428571428571" style="3" customWidth="1"/>
    <col min="6" max="6" width="5.71428571428571" style="3" customWidth="1"/>
    <col min="7" max="7" width="15.4285714285714" style="3" customWidth="1"/>
    <col min="8" max="16384" width="9.14285714285714" style="3"/>
  </cols>
  <sheetData>
    <row r="4" spans="1:2">
      <c r="A4" s="4">
        <v>45898</v>
      </c>
      <c r="B4" s="4"/>
    </row>
    <row r="5" spans="1:2">
      <c r="A5" s="4"/>
      <c r="B5" s="4"/>
    </row>
    <row r="6" spans="1:2">
      <c r="A6" s="4"/>
      <c r="B6" s="4"/>
    </row>
    <row r="7" spans="1:2">
      <c r="A7" s="4" t="s">
        <v>492</v>
      </c>
      <c r="B7" s="4"/>
    </row>
    <row r="8" spans="1:2">
      <c r="A8" s="4" t="s">
        <v>493</v>
      </c>
      <c r="B8" s="4"/>
    </row>
    <row r="9" spans="1:2">
      <c r="A9" s="4" t="s">
        <v>494</v>
      </c>
      <c r="B9" s="4"/>
    </row>
    <row r="10" spans="1:1">
      <c r="A10" s="3" t="s">
        <v>495</v>
      </c>
    </row>
    <row r="13" spans="1:1">
      <c r="A13" s="3" t="s">
        <v>2</v>
      </c>
    </row>
    <row r="15" spans="2:2">
      <c r="B15" s="3" t="s">
        <v>3</v>
      </c>
    </row>
    <row r="16" spans="2:2">
      <c r="B16" s="3" t="s">
        <v>4</v>
      </c>
    </row>
    <row r="18" spans="1:1">
      <c r="A18" s="3" t="s">
        <v>477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126</v>
      </c>
      <c r="D21" s="12">
        <v>41995</v>
      </c>
      <c r="E21" s="13">
        <f>(D21*0.76)-4000</f>
        <v>27916.2</v>
      </c>
      <c r="F21" s="10" t="s">
        <v>14</v>
      </c>
      <c r="G21" s="14">
        <f>E21*A21</f>
        <v>27916.2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127</v>
      </c>
      <c r="D23" s="22"/>
      <c r="E23" s="23"/>
      <c r="F23" s="20"/>
      <c r="G23" s="24"/>
    </row>
    <row r="24" spans="1:7">
      <c r="A24" s="10">
        <v>1</v>
      </c>
      <c r="B24" s="10" t="s">
        <v>12</v>
      </c>
      <c r="C24" s="11" t="s">
        <v>60</v>
      </c>
      <c r="D24" s="12">
        <v>49995</v>
      </c>
      <c r="E24" s="13">
        <f>(D24*0.76)-4000</f>
        <v>33996.2</v>
      </c>
      <c r="F24" s="10" t="s">
        <v>14</v>
      </c>
      <c r="G24" s="14">
        <f>E24*A24</f>
        <v>33996.2</v>
      </c>
    </row>
    <row r="25" spans="1:7">
      <c r="A25" s="15"/>
      <c r="B25" s="15"/>
      <c r="C25" s="16" t="s">
        <v>61</v>
      </c>
      <c r="D25" s="17"/>
      <c r="E25" s="18"/>
      <c r="F25" s="15"/>
      <c r="G25" s="19"/>
    </row>
    <row r="26" ht="15" spans="1:7">
      <c r="A26" s="20"/>
      <c r="B26" s="20"/>
      <c r="C26" s="21" t="s">
        <v>62</v>
      </c>
      <c r="D26" s="22"/>
      <c r="E26" s="23"/>
      <c r="F26" s="20"/>
      <c r="G26" s="24"/>
    </row>
    <row r="27" s="1" customFormat="1" ht="17.25" spans="1:7">
      <c r="A27" s="65" t="s">
        <v>18</v>
      </c>
      <c r="B27" s="66"/>
      <c r="C27" s="66"/>
      <c r="D27" s="67"/>
      <c r="E27" s="68"/>
      <c r="F27" s="69" t="s">
        <v>14</v>
      </c>
      <c r="G27" s="70">
        <f>SUM(G21:G26)</f>
        <v>61912.4</v>
      </c>
    </row>
    <row r="28" s="3" customFormat="1" ht="15" spans="1:7">
      <c r="A28" s="48" t="s">
        <v>96</v>
      </c>
      <c r="B28" s="49"/>
      <c r="C28" s="50"/>
      <c r="D28" s="51"/>
      <c r="E28" s="22"/>
      <c r="F28" s="20" t="s">
        <v>14</v>
      </c>
      <c r="G28" s="52">
        <v>21000</v>
      </c>
    </row>
    <row r="29" customFormat="1" ht="15.75" spans="1:8">
      <c r="A29" s="43" t="s">
        <v>17</v>
      </c>
      <c r="B29" s="53"/>
      <c r="C29" s="53"/>
      <c r="D29" s="44"/>
      <c r="E29" s="45"/>
      <c r="F29" s="54" t="s">
        <v>14</v>
      </c>
      <c r="G29" s="47">
        <v>600</v>
      </c>
      <c r="H29" s="2"/>
    </row>
    <row r="30" s="3" customFormat="1" ht="17.25" spans="1:7">
      <c r="A30" s="65" t="s">
        <v>97</v>
      </c>
      <c r="B30" s="66"/>
      <c r="C30" s="66"/>
      <c r="D30" s="67"/>
      <c r="E30" s="68"/>
      <c r="F30" s="71" t="s">
        <v>14</v>
      </c>
      <c r="G30" s="29">
        <f>SUM(G27:G29)</f>
        <v>83512.4</v>
      </c>
    </row>
    <row r="31" s="2" customFormat="1" ht="16.5" spans="1:7">
      <c r="A31" s="34"/>
      <c r="B31" s="34"/>
      <c r="C31" s="34"/>
      <c r="D31" s="34"/>
      <c r="E31" s="34"/>
      <c r="F31" s="72"/>
      <c r="G31" s="36"/>
    </row>
    <row r="32" s="2" customFormat="1" ht="15" spans="1:7">
      <c r="A32" s="3"/>
      <c r="B32" s="3"/>
      <c r="C32" s="64" t="s">
        <v>83</v>
      </c>
      <c r="D32" s="3"/>
      <c r="E32" s="3"/>
      <c r="F32" s="3"/>
      <c r="G32" s="3"/>
    </row>
    <row r="33" s="2" customFormat="1" ht="25.5" customHeight="1" spans="1:7">
      <c r="A33" s="6" t="s">
        <v>6</v>
      </c>
      <c r="B33" s="6" t="s">
        <v>7</v>
      </c>
      <c r="C33" s="6" t="s">
        <v>8</v>
      </c>
      <c r="D33" s="6" t="s">
        <v>9</v>
      </c>
      <c r="E33" s="7" t="s">
        <v>10</v>
      </c>
      <c r="F33" s="8"/>
      <c r="G33" s="9" t="s">
        <v>11</v>
      </c>
    </row>
    <row r="34" s="2" customFormat="1" spans="1:7">
      <c r="A34" s="10">
        <v>1</v>
      </c>
      <c r="B34" s="10" t="s">
        <v>12</v>
      </c>
      <c r="C34" s="11" t="s">
        <v>107</v>
      </c>
      <c r="D34" s="12">
        <v>59595</v>
      </c>
      <c r="E34" s="13">
        <f>(D34*0.76)-7000</f>
        <v>38292.2</v>
      </c>
      <c r="F34" s="10" t="s">
        <v>14</v>
      </c>
      <c r="G34" s="14">
        <f>E34*A34</f>
        <v>38292.2</v>
      </c>
    </row>
    <row r="35" s="2" customFormat="1" spans="1:7">
      <c r="A35" s="15"/>
      <c r="B35" s="15"/>
      <c r="C35" s="16" t="s">
        <v>85</v>
      </c>
      <c r="D35" s="17"/>
      <c r="E35" s="18"/>
      <c r="F35" s="15"/>
      <c r="G35" s="19"/>
    </row>
    <row r="36" s="2" customFormat="1" ht="15" spans="1:7">
      <c r="A36" s="20"/>
      <c r="B36" s="20"/>
      <c r="C36" s="21" t="s">
        <v>108</v>
      </c>
      <c r="D36" s="22"/>
      <c r="E36" s="23"/>
      <c r="F36" s="20"/>
      <c r="G36" s="24"/>
    </row>
    <row r="37" s="2" customFormat="1" spans="1:7">
      <c r="A37" s="10">
        <v>1</v>
      </c>
      <c r="B37" s="10" t="s">
        <v>12</v>
      </c>
      <c r="C37" s="11" t="s">
        <v>84</v>
      </c>
      <c r="D37" s="12">
        <v>68995</v>
      </c>
      <c r="E37" s="13">
        <f>(D37*0.76)-7000</f>
        <v>45436.2</v>
      </c>
      <c r="F37" s="10" t="s">
        <v>14</v>
      </c>
      <c r="G37" s="14">
        <f>E37*A37</f>
        <v>45436.2</v>
      </c>
    </row>
    <row r="38" s="2" customFormat="1" spans="1:7">
      <c r="A38" s="15"/>
      <c r="B38" s="15"/>
      <c r="C38" s="16" t="s">
        <v>85</v>
      </c>
      <c r="D38" s="17"/>
      <c r="E38" s="18"/>
      <c r="F38" s="15"/>
      <c r="G38" s="19"/>
    </row>
    <row r="39" s="2" customFormat="1" ht="15" spans="1:7">
      <c r="A39" s="20"/>
      <c r="B39" s="20"/>
      <c r="C39" s="21" t="s">
        <v>86</v>
      </c>
      <c r="D39" s="22"/>
      <c r="E39" s="23"/>
      <c r="F39" s="20"/>
      <c r="G39" s="24"/>
    </row>
    <row r="40" s="1" customFormat="1" ht="17.25" spans="1:7">
      <c r="A40" s="65" t="s">
        <v>18</v>
      </c>
      <c r="B40" s="66"/>
      <c r="C40" s="66"/>
      <c r="D40" s="67"/>
      <c r="E40" s="68"/>
      <c r="F40" s="69" t="s">
        <v>14</v>
      </c>
      <c r="G40" s="70">
        <f>SUM(G34:G39)</f>
        <v>83728.4</v>
      </c>
    </row>
    <row r="41" s="3" customFormat="1" ht="15" spans="1:7">
      <c r="A41" s="48" t="s">
        <v>96</v>
      </c>
      <c r="B41" s="49"/>
      <c r="C41" s="50"/>
      <c r="D41" s="51"/>
      <c r="E41" s="22"/>
      <c r="F41" s="20" t="s">
        <v>14</v>
      </c>
      <c r="G41" s="52">
        <v>21000</v>
      </c>
    </row>
    <row r="42" customFormat="1" ht="15.75" spans="1:8">
      <c r="A42" s="43" t="s">
        <v>17</v>
      </c>
      <c r="B42" s="53"/>
      <c r="C42" s="53"/>
      <c r="D42" s="44"/>
      <c r="E42" s="45"/>
      <c r="F42" s="54" t="s">
        <v>14</v>
      </c>
      <c r="G42" s="47">
        <v>600</v>
      </c>
      <c r="H42" s="2"/>
    </row>
    <row r="43" s="3" customFormat="1" ht="17.25" spans="1:7">
      <c r="A43" s="65" t="s">
        <v>97</v>
      </c>
      <c r="B43" s="66"/>
      <c r="C43" s="66"/>
      <c r="D43" s="67"/>
      <c r="E43" s="68"/>
      <c r="F43" s="71" t="s">
        <v>14</v>
      </c>
      <c r="G43" s="29">
        <f>SUM(G40:G42)</f>
        <v>105328.4</v>
      </c>
    </row>
    <row r="44" s="2" customFormat="1" ht="16.5" spans="1:7">
      <c r="A44" s="34"/>
      <c r="B44" s="34"/>
      <c r="C44" s="34"/>
      <c r="D44" s="34"/>
      <c r="E44" s="34"/>
      <c r="F44" s="72"/>
      <c r="G44" s="36"/>
    </row>
    <row r="45" spans="1:1">
      <c r="A45" s="3" t="s">
        <v>19</v>
      </c>
    </row>
    <row r="46" spans="2:2">
      <c r="B46" s="3" t="s">
        <v>20</v>
      </c>
    </row>
    <row r="48" spans="1:1">
      <c r="A48" s="3" t="s">
        <v>25</v>
      </c>
    </row>
    <row r="49" spans="2:2">
      <c r="B49" s="3" t="s">
        <v>75</v>
      </c>
    </row>
    <row r="51" spans="1:1">
      <c r="A51" s="3" t="s">
        <v>27</v>
      </c>
    </row>
    <row r="52" spans="2:2">
      <c r="B52" s="3" t="s">
        <v>28</v>
      </c>
    </row>
    <row r="53" spans="2:2">
      <c r="B53" s="37" t="s">
        <v>100</v>
      </c>
    </row>
    <row r="54" spans="2:2">
      <c r="B54" s="63" t="s">
        <v>101</v>
      </c>
    </row>
    <row r="56" spans="2:2">
      <c r="B56" s="3" t="s">
        <v>29</v>
      </c>
    </row>
    <row r="58" spans="2:2">
      <c r="B58" s="3" t="s">
        <v>30</v>
      </c>
    </row>
    <row r="59" spans="2:2">
      <c r="B59" s="39"/>
    </row>
    <row r="63" spans="1:1">
      <c r="A63" s="3" t="s">
        <v>31</v>
      </c>
    </row>
    <row r="66" spans="1:1">
      <c r="A66" s="3" t="s">
        <v>32</v>
      </c>
    </row>
    <row r="67" spans="1:1">
      <c r="A67" s="3" t="s">
        <v>33</v>
      </c>
    </row>
    <row r="70" spans="1:4">
      <c r="A70" s="3" t="s">
        <v>63</v>
      </c>
      <c r="D70" s="3" t="s">
        <v>35</v>
      </c>
    </row>
    <row r="73" spans="1:4">
      <c r="A73" s="3" t="s">
        <v>36</v>
      </c>
      <c r="D73" s="3" t="s">
        <v>37</v>
      </c>
    </row>
    <row r="74" spans="1:4">
      <c r="A74" s="3" t="s">
        <v>38</v>
      </c>
      <c r="D74" s="3" t="s">
        <v>39</v>
      </c>
    </row>
    <row r="79" spans="1:5">
      <c r="A79" s="3" t="s">
        <v>496</v>
      </c>
      <c r="D79" s="3" t="s">
        <v>41</v>
      </c>
      <c r="E79" s="3" t="s">
        <v>42</v>
      </c>
    </row>
    <row r="80" spans="1:5">
      <c r="A80" s="3" t="s">
        <v>88</v>
      </c>
      <c r="E80" s="3" t="s">
        <v>44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108"/>
  <sheetViews>
    <sheetView topLeftCell="A40" workbookViewId="0">
      <selection activeCell="B60" sqref="B60"/>
    </sheetView>
  </sheetViews>
  <sheetFormatPr defaultColWidth="9.14285714285714" defaultRowHeight="14.25" outlineLevelCol="6"/>
  <cols>
    <col min="1" max="4" width="9.14285714285714" style="42"/>
    <col min="5" max="5" width="24.5714285714286" style="42" customWidth="1"/>
    <col min="6" max="6" width="8.42857142857143" style="42" customWidth="1"/>
    <col min="7" max="7" width="22.4285714285714" style="42" customWidth="1"/>
    <col min="8" max="16384" width="9.14285714285714" style="42"/>
  </cols>
  <sheetData>
    <row r="2" ht="15"/>
    <row r="3" s="3" customFormat="1" ht="15" spans="1:7">
      <c r="A3" s="43" t="s">
        <v>18</v>
      </c>
      <c r="B3" s="44"/>
      <c r="C3" s="44"/>
      <c r="D3" s="44"/>
      <c r="E3" s="45"/>
      <c r="F3" s="46" t="s">
        <v>14</v>
      </c>
      <c r="G3" s="47">
        <v>0</v>
      </c>
    </row>
    <row r="4" s="3" customFormat="1" ht="15" spans="1:7">
      <c r="A4" s="48" t="s">
        <v>96</v>
      </c>
      <c r="B4" s="49"/>
      <c r="C4" s="50"/>
      <c r="D4" s="51"/>
      <c r="E4" s="22"/>
      <c r="F4" s="20" t="s">
        <v>14</v>
      </c>
      <c r="G4" s="52">
        <v>0</v>
      </c>
    </row>
    <row r="5" s="3" customFormat="1" ht="15" spans="1:7">
      <c r="A5" s="43" t="s">
        <v>17</v>
      </c>
      <c r="B5" s="53"/>
      <c r="C5" s="53"/>
      <c r="D5" s="44"/>
      <c r="E5" s="45"/>
      <c r="F5" s="54" t="s">
        <v>14</v>
      </c>
      <c r="G5" s="47">
        <v>600</v>
      </c>
    </row>
    <row r="6" s="3" customFormat="1" ht="15" spans="1:7">
      <c r="A6" s="43" t="s">
        <v>97</v>
      </c>
      <c r="B6" s="53"/>
      <c r="C6" s="53"/>
      <c r="D6" s="44"/>
      <c r="E6" s="45"/>
      <c r="F6" s="54" t="s">
        <v>14</v>
      </c>
      <c r="G6" s="47">
        <v>0</v>
      </c>
    </row>
    <row r="10" s="3" customFormat="1" spans="1:1">
      <c r="A10" s="3" t="s">
        <v>21</v>
      </c>
    </row>
    <row r="11" s="3" customFormat="1" spans="2:2">
      <c r="B11" s="3" t="s">
        <v>74</v>
      </c>
    </row>
    <row r="12" s="2" customFormat="1"/>
    <row r="13" s="2" customFormat="1" spans="2:2">
      <c r="B13" s="3" t="s">
        <v>497</v>
      </c>
    </row>
    <row r="15" s="3" customFormat="1" spans="2:2">
      <c r="B15" s="3" t="s">
        <v>22</v>
      </c>
    </row>
    <row r="16" s="3" customFormat="1" spans="2:2">
      <c r="B16" s="3" t="s">
        <v>23</v>
      </c>
    </row>
    <row r="17" s="3" customFormat="1" spans="2:2">
      <c r="B17" s="3" t="s">
        <v>24</v>
      </c>
    </row>
    <row r="19" s="3" customFormat="1" spans="2:2">
      <c r="B19" s="55" t="s">
        <v>498</v>
      </c>
    </row>
    <row r="20" s="3" customFormat="1" spans="2:2">
      <c r="B20" s="56" t="s">
        <v>488</v>
      </c>
    </row>
    <row r="21" s="3" customFormat="1" spans="2:2">
      <c r="B21" s="56" t="s">
        <v>489</v>
      </c>
    </row>
    <row r="23" spans="2:2">
      <c r="B23" s="57" t="s">
        <v>487</v>
      </c>
    </row>
    <row r="24" spans="2:2">
      <c r="B24" s="56" t="s">
        <v>488</v>
      </c>
    </row>
    <row r="25" spans="2:2">
      <c r="B25" s="56" t="s">
        <v>489</v>
      </c>
    </row>
    <row r="26" spans="2:2">
      <c r="B26" s="56"/>
    </row>
    <row r="27" s="3" customFormat="1" spans="2:2">
      <c r="B27" s="58" t="s">
        <v>51</v>
      </c>
    </row>
    <row r="28" s="3" customFormat="1" spans="2:2">
      <c r="B28" s="59" t="s">
        <v>52</v>
      </c>
    </row>
    <row r="29" s="3" customFormat="1" spans="2:2">
      <c r="B29" s="59" t="s">
        <v>53</v>
      </c>
    </row>
    <row r="31" s="3" customFormat="1" spans="2:2">
      <c r="B31" s="57" t="s">
        <v>383</v>
      </c>
    </row>
    <row r="32" s="3" customFormat="1" spans="2:2">
      <c r="B32" s="60" t="s">
        <v>384</v>
      </c>
    </row>
    <row r="33" s="3" customFormat="1" spans="2:2">
      <c r="B33" s="3" t="s">
        <v>385</v>
      </c>
    </row>
    <row r="34" s="2" customFormat="1"/>
    <row r="35" s="2" customFormat="1" spans="2:2">
      <c r="B35" s="57" t="s">
        <v>499</v>
      </c>
    </row>
    <row r="36" s="2" customFormat="1" spans="2:2">
      <c r="B36" s="60" t="s">
        <v>384</v>
      </c>
    </row>
    <row r="37" s="2" customFormat="1" spans="2:2">
      <c r="B37" s="3" t="s">
        <v>385</v>
      </c>
    </row>
    <row r="38" s="2" customFormat="1"/>
    <row r="39" s="2" customFormat="1" spans="2:2">
      <c r="B39" s="57" t="s">
        <v>500</v>
      </c>
    </row>
    <row r="40" s="2" customFormat="1" spans="2:2">
      <c r="B40" s="60" t="s">
        <v>384</v>
      </c>
    </row>
    <row r="41" s="2" customFormat="1" spans="2:2">
      <c r="B41" s="3" t="s">
        <v>385</v>
      </c>
    </row>
    <row r="42" s="2" customFormat="1"/>
    <row r="43" s="2" customFormat="1" spans="2:2">
      <c r="B43" s="57" t="s">
        <v>501</v>
      </c>
    </row>
    <row r="44" s="2" customFormat="1" spans="2:2">
      <c r="B44" s="60" t="s">
        <v>384</v>
      </c>
    </row>
    <row r="45" spans="2:2">
      <c r="B45" s="3" t="s">
        <v>385</v>
      </c>
    </row>
    <row r="47" s="40" customFormat="1"/>
    <row r="49" s="3" customFormat="1" spans="1:1">
      <c r="A49" s="3" t="s">
        <v>25</v>
      </c>
    </row>
    <row r="50" s="3" customFormat="1" spans="2:2">
      <c r="B50" s="61" t="s">
        <v>502</v>
      </c>
    </row>
    <row r="51" s="3" customFormat="1" spans="2:2">
      <c r="B51" s="3" t="s">
        <v>338</v>
      </c>
    </row>
    <row r="52" s="3" customFormat="1" spans="2:2">
      <c r="B52" s="61" t="s">
        <v>503</v>
      </c>
    </row>
    <row r="53" s="3" customFormat="1" spans="2:2">
      <c r="B53" s="3" t="s">
        <v>75</v>
      </c>
    </row>
    <row r="55" s="3" customFormat="1" spans="2:2">
      <c r="B55" s="3" t="s">
        <v>26</v>
      </c>
    </row>
    <row r="57" s="3" customFormat="1" spans="2:2">
      <c r="B57" s="3" t="s">
        <v>386</v>
      </c>
    </row>
    <row r="59" customFormat="1" ht="15" spans="2:2">
      <c r="B59" s="61" t="s">
        <v>504</v>
      </c>
    </row>
    <row r="60" s="3" customFormat="1" spans="2:2">
      <c r="B60" s="3" t="s">
        <v>299</v>
      </c>
    </row>
    <row r="61" s="2" customFormat="1" spans="2:2">
      <c r="B61" s="61" t="s">
        <v>505</v>
      </c>
    </row>
    <row r="62" s="2" customFormat="1" spans="2:2">
      <c r="B62" s="3" t="s">
        <v>120</v>
      </c>
    </row>
    <row r="64" s="3" customFormat="1" spans="2:2">
      <c r="B64" s="3" t="s">
        <v>212</v>
      </c>
    </row>
    <row r="66" spans="2:2">
      <c r="B66" s="3" t="s">
        <v>211</v>
      </c>
    </row>
    <row r="67" spans="2:2">
      <c r="B67" s="3"/>
    </row>
    <row r="68" s="3" customFormat="1" spans="2:2">
      <c r="B68" s="3" t="s">
        <v>506</v>
      </c>
    </row>
    <row r="70" customFormat="1" ht="15" spans="2:2">
      <c r="B70" s="3" t="s">
        <v>364</v>
      </c>
    </row>
    <row r="71" customFormat="1" ht="15" spans="2:2">
      <c r="B71" s="42"/>
    </row>
    <row r="72" customFormat="1" ht="15" spans="2:2">
      <c r="B72" s="3" t="s">
        <v>433</v>
      </c>
    </row>
    <row r="73" customFormat="1" ht="15" spans="2:2">
      <c r="B73" s="2"/>
    </row>
    <row r="74" customFormat="1" ht="15" spans="2:2">
      <c r="B74" s="3" t="s">
        <v>507</v>
      </c>
    </row>
    <row r="75" customFormat="1" ht="15" spans="2:2">
      <c r="B75" s="42"/>
    </row>
    <row r="76" customFormat="1" ht="15" spans="2:2">
      <c r="B76" s="3" t="s">
        <v>508</v>
      </c>
    </row>
    <row r="77" customFormat="1" ht="15" spans="2:2">
      <c r="B77" s="42"/>
    </row>
    <row r="78" s="3" customFormat="1" spans="2:2">
      <c r="B78" s="3" t="s">
        <v>509</v>
      </c>
    </row>
    <row r="80" s="3" customFormat="1" spans="2:2">
      <c r="B80" s="3" t="s">
        <v>510</v>
      </c>
    </row>
    <row r="82" spans="2:2">
      <c r="B82" s="3" t="s">
        <v>511</v>
      </c>
    </row>
    <row r="84" spans="2:2">
      <c r="B84" s="3" t="s">
        <v>225</v>
      </c>
    </row>
    <row r="85" s="2" customFormat="1"/>
    <row r="86" s="2" customFormat="1" spans="2:2">
      <c r="B86" s="3" t="s">
        <v>512</v>
      </c>
    </row>
    <row r="87" s="2" customFormat="1" spans="2:2">
      <c r="B87" s="3"/>
    </row>
    <row r="88" s="2" customFormat="1" spans="2:2">
      <c r="B88" s="3" t="s">
        <v>513</v>
      </c>
    </row>
    <row r="89" s="2" customFormat="1" spans="2:2">
      <c r="B89" s="61" t="s">
        <v>514</v>
      </c>
    </row>
    <row r="90" s="2" customFormat="1" spans="2:2">
      <c r="B90" s="3" t="s">
        <v>515</v>
      </c>
    </row>
    <row r="91" s="2" customFormat="1" spans="2:2">
      <c r="B91" s="61" t="s">
        <v>516</v>
      </c>
    </row>
    <row r="92" s="2" customFormat="1" spans="2:2">
      <c r="B92" s="3" t="s">
        <v>517</v>
      </c>
    </row>
    <row r="93" s="2" customFormat="1" spans="2:2">
      <c r="B93" s="3"/>
    </row>
    <row r="94" s="2" customFormat="1" spans="2:2">
      <c r="B94" s="3"/>
    </row>
    <row r="95" s="2" customFormat="1" spans="2:2">
      <c r="B95" s="3"/>
    </row>
    <row r="96" s="41" customFormat="1" spans="2:2">
      <c r="B96" s="62"/>
    </row>
    <row r="97" s="3" customFormat="1" spans="1:1">
      <c r="A97" s="3" t="s">
        <v>191</v>
      </c>
    </row>
    <row r="98" s="3" customFormat="1" spans="2:2">
      <c r="B98" s="3" t="s">
        <v>192</v>
      </c>
    </row>
    <row r="99" s="3" customFormat="1" spans="2:2">
      <c r="B99" s="3" t="s">
        <v>28</v>
      </c>
    </row>
    <row r="100" s="3" customFormat="1"/>
    <row r="101" spans="2:2">
      <c r="B101" s="37" t="s">
        <v>100</v>
      </c>
    </row>
    <row r="102" spans="2:2">
      <c r="B102" s="63" t="s">
        <v>101</v>
      </c>
    </row>
    <row r="104" spans="2:2">
      <c r="B104" s="39" t="s">
        <v>165</v>
      </c>
    </row>
    <row r="106" s="3" customFormat="1" spans="2:2">
      <c r="B106" s="37" t="s">
        <v>518</v>
      </c>
    </row>
    <row r="108" spans="2:2">
      <c r="B108" s="42" t="s">
        <v>519</v>
      </c>
    </row>
  </sheetData>
  <pageMargins left="0.75" right="0.75" top="1" bottom="1" header="0.5" footer="0.5"/>
  <pageSetup paperSize="9" scale="43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opLeftCell="A16" workbookViewId="0">
      <selection activeCell="C30" sqref="C30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" style="3" customWidth="1"/>
    <col min="4" max="4" width="12.5714285714286" style="3" customWidth="1"/>
    <col min="5" max="5" width="15.5714285714286" style="3" customWidth="1"/>
    <col min="6" max="6" width="5.71428571428571" style="3" customWidth="1"/>
    <col min="7" max="7" width="16.5714285714286" style="3" customWidth="1"/>
    <col min="8" max="16384" width="9.14285714285714" style="3"/>
  </cols>
  <sheetData>
    <row r="4" spans="1:2">
      <c r="A4" s="4">
        <v>45824</v>
      </c>
      <c r="B4" s="4"/>
    </row>
    <row r="5" spans="1:2">
      <c r="A5" s="4"/>
      <c r="B5" s="4"/>
    </row>
    <row r="6" spans="1:2">
      <c r="A6" s="4"/>
      <c r="B6" s="4"/>
    </row>
    <row r="7" spans="1:1">
      <c r="A7" s="4" t="s">
        <v>520</v>
      </c>
    </row>
    <row r="8" spans="1:1">
      <c r="A8" s="4" t="s">
        <v>521</v>
      </c>
    </row>
    <row r="9" spans="1:1">
      <c r="A9" s="3" t="s">
        <v>522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7" spans="1:1">
      <c r="A17" s="3" t="s">
        <v>92</v>
      </c>
    </row>
    <row r="19" ht="15" spans="3:3">
      <c r="C19" s="5" t="s">
        <v>523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customFormat="1" ht="15" spans="1:7">
      <c r="A21" s="10">
        <v>3</v>
      </c>
      <c r="B21" s="10" t="s">
        <v>12</v>
      </c>
      <c r="C21" s="11" t="s">
        <v>133</v>
      </c>
      <c r="D21" s="12">
        <v>32995</v>
      </c>
      <c r="E21" s="13">
        <f>(D21*0.76)-4000</f>
        <v>21076.2</v>
      </c>
      <c r="F21" s="10" t="s">
        <v>14</v>
      </c>
      <c r="G21" s="14">
        <f>E21*A21</f>
        <v>63228.6</v>
      </c>
    </row>
    <row r="22" customFormat="1" ht="15" spans="1:7">
      <c r="A22" s="15"/>
      <c r="B22" s="15"/>
      <c r="C22" s="16" t="s">
        <v>94</v>
      </c>
      <c r="D22" s="17"/>
      <c r="E22" s="18"/>
      <c r="F22" s="15"/>
      <c r="G22" s="19"/>
    </row>
    <row r="23" customFormat="1" ht="15.75" spans="1:7">
      <c r="A23" s="20"/>
      <c r="B23" s="20"/>
      <c r="C23" s="21" t="s">
        <v>134</v>
      </c>
      <c r="D23" s="22"/>
      <c r="E23" s="23"/>
      <c r="F23" s="20"/>
      <c r="G23" s="24"/>
    </row>
    <row r="24" customFormat="1" ht="15" spans="1:7">
      <c r="A24" s="10">
        <v>2</v>
      </c>
      <c r="B24" s="10" t="s">
        <v>12</v>
      </c>
      <c r="C24" s="11" t="s">
        <v>126</v>
      </c>
      <c r="D24" s="12">
        <v>41995</v>
      </c>
      <c r="E24" s="13">
        <f>(D24*0.76)-4000</f>
        <v>27916.2</v>
      </c>
      <c r="F24" s="10" t="s">
        <v>14</v>
      </c>
      <c r="G24" s="14">
        <f>E24*A24</f>
        <v>55832.4</v>
      </c>
    </row>
    <row r="25" customFormat="1" ht="15" spans="1:7">
      <c r="A25" s="15"/>
      <c r="B25" s="15"/>
      <c r="C25" s="16" t="s">
        <v>94</v>
      </c>
      <c r="D25" s="17"/>
      <c r="E25" s="18"/>
      <c r="F25" s="15"/>
      <c r="G25" s="19"/>
    </row>
    <row r="26" customFormat="1" ht="15.75" spans="1:7">
      <c r="A26" s="20"/>
      <c r="B26" s="20"/>
      <c r="C26" s="21" t="s">
        <v>127</v>
      </c>
      <c r="D26" s="22"/>
      <c r="E26" s="23"/>
      <c r="F26" s="20"/>
      <c r="G26" s="24"/>
    </row>
    <row r="27" s="1" customFormat="1" ht="17.25" spans="1:7">
      <c r="A27" s="25" t="s">
        <v>524</v>
      </c>
      <c r="B27" s="26"/>
      <c r="C27" s="26"/>
      <c r="D27" s="26"/>
      <c r="E27" s="27"/>
      <c r="F27" s="28" t="s">
        <v>14</v>
      </c>
      <c r="G27" s="29">
        <f>SUM(G21:G26)</f>
        <v>119061</v>
      </c>
    </row>
    <row r="28" ht="15" spans="3:3">
      <c r="C28" s="5" t="s">
        <v>525</v>
      </c>
    </row>
    <row r="29" ht="25.5" customHeight="1" spans="1:7">
      <c r="A29" s="6" t="s">
        <v>6</v>
      </c>
      <c r="B29" s="6" t="s">
        <v>7</v>
      </c>
      <c r="C29" s="6" t="s">
        <v>8</v>
      </c>
      <c r="D29" s="6" t="s">
        <v>9</v>
      </c>
      <c r="E29" s="7" t="s">
        <v>10</v>
      </c>
      <c r="F29" s="8"/>
      <c r="G29" s="9" t="s">
        <v>11</v>
      </c>
    </row>
    <row r="30" customFormat="1" ht="15" spans="1:7">
      <c r="A30" s="10">
        <v>1</v>
      </c>
      <c r="B30" s="10" t="s">
        <v>12</v>
      </c>
      <c r="C30" s="11" t="s">
        <v>209</v>
      </c>
      <c r="D30" s="12">
        <v>117995</v>
      </c>
      <c r="E30" s="13">
        <f>(D30*0.76)</f>
        <v>89676.2</v>
      </c>
      <c r="F30" s="10" t="s">
        <v>14</v>
      </c>
      <c r="G30" s="14">
        <f>E30*A30</f>
        <v>89676.2</v>
      </c>
    </row>
    <row r="31" customFormat="1" ht="15" spans="1:7">
      <c r="A31" s="15"/>
      <c r="B31" s="15"/>
      <c r="C31" s="16" t="s">
        <v>204</v>
      </c>
      <c r="D31" s="17"/>
      <c r="E31" s="18"/>
      <c r="F31" s="15"/>
      <c r="G31" s="19"/>
    </row>
    <row r="32" customFormat="1" ht="15.75" spans="1:7">
      <c r="A32" s="20"/>
      <c r="B32" s="20"/>
      <c r="C32" s="21" t="s">
        <v>210</v>
      </c>
      <c r="D32" s="22"/>
      <c r="E32" s="23"/>
      <c r="F32" s="20"/>
      <c r="G32" s="24"/>
    </row>
    <row r="33" customFormat="1" ht="15" spans="1:7">
      <c r="A33" s="10">
        <v>1</v>
      </c>
      <c r="B33" s="10" t="s">
        <v>12</v>
      </c>
      <c r="C33" s="11" t="s">
        <v>203</v>
      </c>
      <c r="D33" s="12">
        <v>151995</v>
      </c>
      <c r="E33" s="13">
        <f>(D33*0.76)</f>
        <v>115516.2</v>
      </c>
      <c r="F33" s="10" t="s">
        <v>14</v>
      </c>
      <c r="G33" s="14">
        <f>E33*A33</f>
        <v>115516.2</v>
      </c>
    </row>
    <row r="34" customFormat="1" ht="15" spans="1:7">
      <c r="A34" s="15"/>
      <c r="B34" s="15"/>
      <c r="C34" s="16" t="s">
        <v>204</v>
      </c>
      <c r="D34" s="17"/>
      <c r="E34" s="18"/>
      <c r="F34" s="15"/>
      <c r="G34" s="19"/>
    </row>
    <row r="35" customFormat="1" ht="15.75" spans="1:7">
      <c r="A35" s="20"/>
      <c r="B35" s="20"/>
      <c r="C35" s="21" t="s">
        <v>205</v>
      </c>
      <c r="D35" s="22"/>
      <c r="E35" s="23"/>
      <c r="F35" s="20"/>
      <c r="G35" s="24"/>
    </row>
    <row r="36" customFormat="1" ht="15" spans="1:7">
      <c r="A36" s="10">
        <v>1</v>
      </c>
      <c r="B36" s="10" t="s">
        <v>12</v>
      </c>
      <c r="C36" s="11" t="s">
        <v>148</v>
      </c>
      <c r="D36" s="12">
        <v>76595</v>
      </c>
      <c r="E36" s="13">
        <f>(D36*0.76)-7000</f>
        <v>51212.2</v>
      </c>
      <c r="F36" s="10" t="s">
        <v>14</v>
      </c>
      <c r="G36" s="14">
        <f>E36*A36</f>
        <v>51212.2</v>
      </c>
    </row>
    <row r="37" customFormat="1" ht="15" spans="1:7">
      <c r="A37" s="15"/>
      <c r="B37" s="15"/>
      <c r="C37" s="16" t="s">
        <v>85</v>
      </c>
      <c r="D37" s="17"/>
      <c r="E37" s="18"/>
      <c r="F37" s="15"/>
      <c r="G37" s="19"/>
    </row>
    <row r="38" customFormat="1" ht="15.75" spans="1:7">
      <c r="A38" s="20"/>
      <c r="B38" s="20"/>
      <c r="C38" s="21" t="s">
        <v>149</v>
      </c>
      <c r="D38" s="22"/>
      <c r="E38" s="23"/>
      <c r="F38" s="20"/>
      <c r="G38" s="24"/>
    </row>
    <row r="39" s="1" customFormat="1" ht="17.25" spans="1:7">
      <c r="A39" s="25" t="s">
        <v>526</v>
      </c>
      <c r="B39" s="26"/>
      <c r="C39" s="26"/>
      <c r="D39" s="26"/>
      <c r="E39" s="27"/>
      <c r="F39" s="28" t="s">
        <v>14</v>
      </c>
      <c r="G39" s="29">
        <f>SUM(G30:G38)</f>
        <v>256404.6</v>
      </c>
    </row>
    <row r="40" s="1" customFormat="1" ht="17.25" spans="1:7">
      <c r="A40" s="30" t="s">
        <v>527</v>
      </c>
      <c r="B40" s="31"/>
      <c r="C40" s="31"/>
      <c r="D40" s="31"/>
      <c r="E40" s="32"/>
      <c r="F40" s="28" t="s">
        <v>14</v>
      </c>
      <c r="G40" s="33">
        <f>G39-G27</f>
        <v>137343.6</v>
      </c>
    </row>
    <row r="41" ht="16.5" spans="1:7">
      <c r="A41" s="34"/>
      <c r="B41" s="34"/>
      <c r="C41" s="34"/>
      <c r="D41" s="34"/>
      <c r="E41" s="34"/>
      <c r="F41" s="35"/>
      <c r="G41" s="36"/>
    </row>
    <row r="42" ht="16.5" spans="1:7">
      <c r="A42" s="34"/>
      <c r="B42" s="34"/>
      <c r="C42" s="34"/>
      <c r="D42" s="34"/>
      <c r="E42" s="34"/>
      <c r="F42" s="35"/>
      <c r="G42" s="36"/>
    </row>
    <row r="43" spans="1:1">
      <c r="A43" s="3" t="s">
        <v>19</v>
      </c>
    </row>
    <row r="44" spans="2:2">
      <c r="B44" s="3" t="s">
        <v>20</v>
      </c>
    </row>
    <row r="46" spans="1:1">
      <c r="A46" s="3" t="s">
        <v>25</v>
      </c>
    </row>
    <row r="47" customFormat="1" ht="15" spans="1:2">
      <c r="A47" s="2"/>
      <c r="B47" s="3" t="s">
        <v>26</v>
      </c>
    </row>
    <row r="48" s="2" customFormat="1" spans="2:2">
      <c r="B48" s="3"/>
    </row>
    <row r="49" spans="1:1">
      <c r="A49" s="3" t="s">
        <v>27</v>
      </c>
    </row>
    <row r="50" spans="2:2">
      <c r="B50" s="3" t="s">
        <v>28</v>
      </c>
    </row>
    <row r="51" spans="2:2">
      <c r="B51" s="37" t="s">
        <v>528</v>
      </c>
    </row>
    <row r="52" spans="2:2">
      <c r="B52" s="38"/>
    </row>
    <row r="53" spans="2:2">
      <c r="B53" s="3" t="s">
        <v>29</v>
      </c>
    </row>
    <row r="55" spans="2:2">
      <c r="B55" s="3" t="s">
        <v>30</v>
      </c>
    </row>
    <row r="56" spans="2:2">
      <c r="B56" s="39"/>
    </row>
    <row r="57" spans="2:2">
      <c r="B57" s="39"/>
    </row>
    <row r="59" spans="2:2">
      <c r="B59" s="37"/>
    </row>
    <row r="61" spans="1:1">
      <c r="A61" s="3" t="s">
        <v>31</v>
      </c>
    </row>
    <row r="64" spans="1:1">
      <c r="A64" s="3" t="s">
        <v>32</v>
      </c>
    </row>
    <row r="65" spans="1:1">
      <c r="A65" s="3" t="s">
        <v>33</v>
      </c>
    </row>
    <row r="68" spans="1:4">
      <c r="A68" s="3" t="s">
        <v>63</v>
      </c>
      <c r="D68" s="3" t="s">
        <v>35</v>
      </c>
    </row>
    <row r="71" spans="1:4">
      <c r="A71" s="3" t="s">
        <v>36</v>
      </c>
      <c r="D71" s="3" t="s">
        <v>37</v>
      </c>
    </row>
    <row r="72" spans="1:4">
      <c r="A72" s="3" t="s">
        <v>38</v>
      </c>
      <c r="D72" s="3" t="s">
        <v>39</v>
      </c>
    </row>
    <row r="77" spans="1:5">
      <c r="A77" s="3" t="s">
        <v>529</v>
      </c>
      <c r="D77" s="3" t="s">
        <v>41</v>
      </c>
      <c r="E77" s="3" t="s">
        <v>42</v>
      </c>
    </row>
    <row r="78" spans="1:5">
      <c r="A78" s="3" t="s">
        <v>151</v>
      </c>
      <c r="E78" s="3" t="s">
        <v>44</v>
      </c>
    </row>
  </sheetData>
  <mergeCells count="34">
    <mergeCell ref="A4:B4"/>
    <mergeCell ref="A27:E27"/>
    <mergeCell ref="A39:E39"/>
    <mergeCell ref="A40:E40"/>
    <mergeCell ref="A21:A23"/>
    <mergeCell ref="A24:A26"/>
    <mergeCell ref="A30:A32"/>
    <mergeCell ref="A33:A35"/>
    <mergeCell ref="A36:A38"/>
    <mergeCell ref="B21:B23"/>
    <mergeCell ref="B24:B26"/>
    <mergeCell ref="B30:B32"/>
    <mergeCell ref="B33:B35"/>
    <mergeCell ref="B36:B38"/>
    <mergeCell ref="D21:D23"/>
    <mergeCell ref="D24:D26"/>
    <mergeCell ref="D30:D32"/>
    <mergeCell ref="D33:D35"/>
    <mergeCell ref="D36:D38"/>
    <mergeCell ref="E21:E23"/>
    <mergeCell ref="E24:E26"/>
    <mergeCell ref="E30:E32"/>
    <mergeCell ref="E33:E35"/>
    <mergeCell ref="E36:E38"/>
    <mergeCell ref="F21:F23"/>
    <mergeCell ref="F24:F26"/>
    <mergeCell ref="F30:F32"/>
    <mergeCell ref="F33:F35"/>
    <mergeCell ref="F36:F38"/>
    <mergeCell ref="G21:G23"/>
    <mergeCell ref="G24:G26"/>
    <mergeCell ref="G30:G32"/>
    <mergeCell ref="G33:G35"/>
    <mergeCell ref="G36:G38"/>
  </mergeCells>
  <pageMargins left="0.432638888888889" right="0.17" top="0.84" bottom="0.590277777777778" header="0.511805555555556" footer="0.196527777777778"/>
  <pageSetup paperSize="1" scale="77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opLeftCell="A23" workbookViewId="0">
      <selection activeCell="J51" sqref="J51"/>
    </sheetView>
  </sheetViews>
  <sheetFormatPr defaultColWidth="9.14285714285714" defaultRowHeight="14.25" outlineLevelCol="6"/>
  <cols>
    <col min="1" max="1" width="6.57142857142857" style="3" customWidth="1"/>
    <col min="2" max="2" width="11.4285714285714" style="3" customWidth="1"/>
    <col min="3" max="3" width="53.1428571428571" style="3" customWidth="1"/>
    <col min="4" max="4" width="12.5714285714286" style="3" customWidth="1"/>
    <col min="5" max="5" width="15.1428571428571" style="3" customWidth="1"/>
    <col min="6" max="6" width="5.71428571428571" style="3" customWidth="1"/>
    <col min="7" max="7" width="17.4285714285714" style="3" customWidth="1"/>
    <col min="8" max="16384" width="9.14285714285714" style="3"/>
  </cols>
  <sheetData>
    <row r="4" spans="1:2">
      <c r="A4" s="4">
        <v>45873</v>
      </c>
      <c r="B4" s="4"/>
    </row>
    <row r="5" spans="1:2">
      <c r="A5" s="4"/>
      <c r="B5" s="4"/>
    </row>
    <row r="6" spans="1:2">
      <c r="A6" s="4"/>
      <c r="B6" s="4"/>
    </row>
    <row r="7" spans="1:1">
      <c r="A7" s="3" t="s">
        <v>123</v>
      </c>
    </row>
    <row r="8" spans="1:1">
      <c r="A8" s="3" t="s">
        <v>124</v>
      </c>
    </row>
    <row r="9" spans="1:1">
      <c r="A9" s="3" t="s">
        <v>125</v>
      </c>
    </row>
    <row r="12" spans="1:1">
      <c r="A12" s="3" t="s">
        <v>2</v>
      </c>
    </row>
    <row r="14" spans="2:2">
      <c r="B14" s="3" t="s">
        <v>3</v>
      </c>
    </row>
    <row r="15" spans="2:2">
      <c r="B15" s="3" t="s">
        <v>4</v>
      </c>
    </row>
    <row r="18" spans="1:1">
      <c r="A18" s="3" t="s">
        <v>115</v>
      </c>
    </row>
    <row r="19" ht="15" spans="3:3">
      <c r="C19" s="64" t="s">
        <v>82</v>
      </c>
    </row>
    <row r="20" ht="25.5" customHeight="1" spans="1:7">
      <c r="A20" s="6" t="s">
        <v>6</v>
      </c>
      <c r="B20" s="6" t="s">
        <v>7</v>
      </c>
      <c r="C20" s="6" t="s">
        <v>8</v>
      </c>
      <c r="D20" s="6" t="s">
        <v>9</v>
      </c>
      <c r="E20" s="7" t="s">
        <v>10</v>
      </c>
      <c r="F20" s="8"/>
      <c r="G20" s="9" t="s">
        <v>11</v>
      </c>
    </row>
    <row r="21" spans="1:7">
      <c r="A21" s="10">
        <v>1</v>
      </c>
      <c r="B21" s="10" t="s">
        <v>12</v>
      </c>
      <c r="C21" s="11" t="s">
        <v>93</v>
      </c>
      <c r="D21" s="12">
        <v>29995</v>
      </c>
      <c r="E21" s="13">
        <f>(D21*0.76)-4000</f>
        <v>18796.2</v>
      </c>
      <c r="F21" s="10" t="s">
        <v>14</v>
      </c>
      <c r="G21" s="14">
        <f>E21*A21</f>
        <v>18796.2</v>
      </c>
    </row>
    <row r="22" spans="1:7">
      <c r="A22" s="15"/>
      <c r="B22" s="15"/>
      <c r="C22" s="16" t="s">
        <v>94</v>
      </c>
      <c r="D22" s="17"/>
      <c r="E22" s="18"/>
      <c r="F22" s="15"/>
      <c r="G22" s="19"/>
    </row>
    <row r="23" ht="15" spans="1:7">
      <c r="A23" s="20"/>
      <c r="B23" s="20"/>
      <c r="C23" s="21" t="s">
        <v>95</v>
      </c>
      <c r="D23" s="22"/>
      <c r="E23" s="23"/>
      <c r="F23" s="20"/>
      <c r="G23" s="24"/>
    </row>
    <row r="24" spans="1:7">
      <c r="A24" s="10">
        <v>1</v>
      </c>
      <c r="B24" s="10" t="s">
        <v>12</v>
      </c>
      <c r="C24" s="11" t="s">
        <v>126</v>
      </c>
      <c r="D24" s="12">
        <v>41995</v>
      </c>
      <c r="E24" s="13">
        <f>(D24*0.76)-4000</f>
        <v>27916.2</v>
      </c>
      <c r="F24" s="10" t="s">
        <v>14</v>
      </c>
      <c r="G24" s="14">
        <f>E24*A24</f>
        <v>27916.2</v>
      </c>
    </row>
    <row r="25" spans="1:7">
      <c r="A25" s="15"/>
      <c r="B25" s="15"/>
      <c r="C25" s="16" t="s">
        <v>94</v>
      </c>
      <c r="D25" s="17"/>
      <c r="E25" s="18"/>
      <c r="F25" s="15"/>
      <c r="G25" s="19"/>
    </row>
    <row r="26" ht="15" spans="1:7">
      <c r="A26" s="20"/>
      <c r="B26" s="20"/>
      <c r="C26" s="21" t="s">
        <v>127</v>
      </c>
      <c r="D26" s="22"/>
      <c r="E26" s="23"/>
      <c r="F26" s="20"/>
      <c r="G26" s="24"/>
    </row>
    <row r="27" ht="15" spans="1:7">
      <c r="A27" s="43" t="s">
        <v>17</v>
      </c>
      <c r="B27" s="44"/>
      <c r="C27" s="44"/>
      <c r="D27" s="44"/>
      <c r="E27" s="45"/>
      <c r="F27" s="54" t="s">
        <v>14</v>
      </c>
      <c r="G27" s="47">
        <v>600</v>
      </c>
    </row>
    <row r="28" ht="17.25" spans="1:7">
      <c r="A28" s="25" t="s">
        <v>18</v>
      </c>
      <c r="B28" s="73"/>
      <c r="C28" s="73"/>
      <c r="D28" s="26"/>
      <c r="E28" s="27"/>
      <c r="F28" s="71" t="s">
        <v>14</v>
      </c>
      <c r="G28" s="29">
        <f>SUM(G21:G27)</f>
        <v>47312.4</v>
      </c>
    </row>
    <row r="29" ht="16.5" spans="1:7">
      <c r="A29" s="34"/>
      <c r="B29" s="34"/>
      <c r="C29" s="34"/>
      <c r="D29" s="34"/>
      <c r="E29" s="34"/>
      <c r="F29" s="35"/>
      <c r="G29" s="36"/>
    </row>
    <row r="30" ht="15" spans="3:3">
      <c r="C30" s="64" t="s">
        <v>83</v>
      </c>
    </row>
    <row r="31" ht="25.5" customHeight="1" spans="1:7">
      <c r="A31" s="6" t="s">
        <v>6</v>
      </c>
      <c r="B31" s="6" t="s">
        <v>7</v>
      </c>
      <c r="C31" s="6" t="s">
        <v>8</v>
      </c>
      <c r="D31" s="6" t="s">
        <v>9</v>
      </c>
      <c r="E31" s="7" t="s">
        <v>10</v>
      </c>
      <c r="F31" s="8"/>
      <c r="G31" s="9" t="s">
        <v>11</v>
      </c>
    </row>
    <row r="32" spans="1:7">
      <c r="A32" s="10">
        <v>1</v>
      </c>
      <c r="B32" s="10" t="s">
        <v>12</v>
      </c>
      <c r="C32" s="11" t="s">
        <v>98</v>
      </c>
      <c r="D32" s="12">
        <v>42595</v>
      </c>
      <c r="E32" s="13">
        <f>(D32*0.76)-7000</f>
        <v>25372.2</v>
      </c>
      <c r="F32" s="10" t="s">
        <v>14</v>
      </c>
      <c r="G32" s="14">
        <f>E32*A32</f>
        <v>25372.2</v>
      </c>
    </row>
    <row r="33" spans="1:7">
      <c r="A33" s="15"/>
      <c r="B33" s="15"/>
      <c r="C33" s="16" t="s">
        <v>85</v>
      </c>
      <c r="D33" s="17"/>
      <c r="E33" s="18"/>
      <c r="F33" s="15"/>
      <c r="G33" s="19"/>
    </row>
    <row r="34" ht="15" spans="1:7">
      <c r="A34" s="20"/>
      <c r="B34" s="20"/>
      <c r="C34" s="21" t="s">
        <v>99</v>
      </c>
      <c r="D34" s="22"/>
      <c r="E34" s="23"/>
      <c r="F34" s="20"/>
      <c r="G34" s="24"/>
    </row>
    <row r="35" spans="1:7">
      <c r="A35" s="10">
        <v>1</v>
      </c>
      <c r="B35" s="10" t="s">
        <v>12</v>
      </c>
      <c r="C35" s="11" t="s">
        <v>107</v>
      </c>
      <c r="D35" s="12">
        <v>59595</v>
      </c>
      <c r="E35" s="13">
        <f>(D35*0.76)-7000</f>
        <v>38292.2</v>
      </c>
      <c r="F35" s="10" t="s">
        <v>14</v>
      </c>
      <c r="G35" s="14">
        <f>E35*A35</f>
        <v>38292.2</v>
      </c>
    </row>
    <row r="36" spans="1:7">
      <c r="A36" s="15"/>
      <c r="B36" s="15"/>
      <c r="C36" s="16" t="s">
        <v>85</v>
      </c>
      <c r="D36" s="17"/>
      <c r="E36" s="18"/>
      <c r="F36" s="15"/>
      <c r="G36" s="19"/>
    </row>
    <row r="37" ht="15" spans="1:7">
      <c r="A37" s="20"/>
      <c r="B37" s="20"/>
      <c r="C37" s="21" t="s">
        <v>108</v>
      </c>
      <c r="D37" s="22"/>
      <c r="E37" s="23"/>
      <c r="F37" s="20"/>
      <c r="G37" s="24"/>
    </row>
    <row r="38" ht="15" spans="1:7">
      <c r="A38" s="43" t="s">
        <v>17</v>
      </c>
      <c r="B38" s="44"/>
      <c r="C38" s="44"/>
      <c r="D38" s="44"/>
      <c r="E38" s="45"/>
      <c r="F38" s="54" t="s">
        <v>14</v>
      </c>
      <c r="G38" s="47">
        <v>600</v>
      </c>
    </row>
    <row r="39" ht="17.25" spans="1:7">
      <c r="A39" s="25" t="s">
        <v>18</v>
      </c>
      <c r="B39" s="73"/>
      <c r="C39" s="73"/>
      <c r="D39" s="26"/>
      <c r="E39" s="27"/>
      <c r="F39" s="71" t="s">
        <v>14</v>
      </c>
      <c r="G39" s="29">
        <f>SUM(G32:G38)</f>
        <v>64264.4</v>
      </c>
    </row>
    <row r="40" ht="16.5" spans="1:7">
      <c r="A40" s="34"/>
      <c r="B40" s="34"/>
      <c r="C40" s="34"/>
      <c r="D40" s="34"/>
      <c r="E40" s="34"/>
      <c r="F40" s="35"/>
      <c r="G40" s="36"/>
    </row>
    <row r="41" spans="1:1">
      <c r="A41" s="3" t="s">
        <v>19</v>
      </c>
    </row>
    <row r="42" spans="2:2">
      <c r="B42" s="3" t="s">
        <v>20</v>
      </c>
    </row>
    <row r="44" spans="1:1">
      <c r="A44" s="3" t="s">
        <v>21</v>
      </c>
    </row>
    <row r="45" spans="2:2">
      <c r="B45" s="3" t="s">
        <v>22</v>
      </c>
    </row>
    <row r="46" spans="2:2">
      <c r="B46" s="3" t="s">
        <v>23</v>
      </c>
    </row>
    <row r="47" spans="2:2">
      <c r="B47" s="3" t="s">
        <v>24</v>
      </c>
    </row>
    <row r="49" spans="1:1">
      <c r="A49" s="3" t="s">
        <v>25</v>
      </c>
    </row>
    <row r="50" customFormat="1" ht="15" spans="1:2">
      <c r="A50" s="3"/>
      <c r="B50" s="3" t="s">
        <v>26</v>
      </c>
    </row>
    <row r="51" s="2" customFormat="1" spans="2:2">
      <c r="B51" s="3"/>
    </row>
    <row r="52" spans="1:1">
      <c r="A52" s="3" t="s">
        <v>27</v>
      </c>
    </row>
    <row r="53" spans="2:2">
      <c r="B53" s="3" t="s">
        <v>28</v>
      </c>
    </row>
    <row r="54" s="2" customFormat="1" spans="2:2">
      <c r="B54" s="37"/>
    </row>
    <row r="55" spans="2:2">
      <c r="B55" s="3" t="s">
        <v>29</v>
      </c>
    </row>
    <row r="57" spans="2:2">
      <c r="B57" s="3" t="s">
        <v>30</v>
      </c>
    </row>
    <row r="58" spans="2:2">
      <c r="B58" s="39"/>
    </row>
    <row r="59" spans="2:2">
      <c r="B59" s="39"/>
    </row>
    <row r="62" spans="1:1">
      <c r="A62" s="3" t="s">
        <v>31</v>
      </c>
    </row>
    <row r="65" spans="1:1">
      <c r="A65" s="3" t="s">
        <v>32</v>
      </c>
    </row>
    <row r="66" spans="1:1">
      <c r="A66" s="3" t="s">
        <v>33</v>
      </c>
    </row>
    <row r="69" spans="1:4">
      <c r="A69" s="3" t="s">
        <v>77</v>
      </c>
      <c r="D69" s="3" t="s">
        <v>35</v>
      </c>
    </row>
    <row r="72" spans="1:4">
      <c r="A72" s="3" t="s">
        <v>36</v>
      </c>
      <c r="D72" s="3" t="s">
        <v>37</v>
      </c>
    </row>
    <row r="73" spans="1:4">
      <c r="A73" s="3" t="s">
        <v>38</v>
      </c>
      <c r="D73" s="3" t="s">
        <v>39</v>
      </c>
    </row>
    <row r="77" spans="1:5">
      <c r="A77" s="3" t="s">
        <v>128</v>
      </c>
      <c r="D77" s="3" t="s">
        <v>41</v>
      </c>
      <c r="E77" s="3" t="s">
        <v>42</v>
      </c>
    </row>
    <row r="78" spans="1:5">
      <c r="A78" s="3" t="s">
        <v>129</v>
      </c>
      <c r="E78" s="3" t="s">
        <v>44</v>
      </c>
    </row>
  </sheetData>
  <mergeCells count="29">
    <mergeCell ref="A4:B4"/>
    <mergeCell ref="A27:E27"/>
    <mergeCell ref="A28:E28"/>
    <mergeCell ref="A38:E38"/>
    <mergeCell ref="A39:E39"/>
    <mergeCell ref="A21:A23"/>
    <mergeCell ref="A24:A26"/>
    <mergeCell ref="A32:A34"/>
    <mergeCell ref="A35:A37"/>
    <mergeCell ref="B21:B23"/>
    <mergeCell ref="B24:B26"/>
    <mergeCell ref="B32:B34"/>
    <mergeCell ref="B35:B37"/>
    <mergeCell ref="D21:D23"/>
    <mergeCell ref="D24:D26"/>
    <mergeCell ref="D32:D34"/>
    <mergeCell ref="D35:D37"/>
    <mergeCell ref="E21:E23"/>
    <mergeCell ref="E24:E26"/>
    <mergeCell ref="E32:E34"/>
    <mergeCell ref="E35:E37"/>
    <mergeCell ref="F21:F23"/>
    <mergeCell ref="F24:F26"/>
    <mergeCell ref="F32:F34"/>
    <mergeCell ref="F35:F37"/>
    <mergeCell ref="G21:G23"/>
    <mergeCell ref="G24:G26"/>
    <mergeCell ref="G32:G34"/>
    <mergeCell ref="G35:G37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88</vt:i4>
      </vt:variant>
    </vt:vector>
  </HeadingPairs>
  <TitlesOfParts>
    <vt:vector size="88" baseType="lpstr">
      <vt:lpstr>HERCO BLDG.</vt:lpstr>
      <vt:lpstr>VALERO 156</vt:lpstr>
      <vt:lpstr>STONEWORKS</vt:lpstr>
      <vt:lpstr>CENTEREACH</vt:lpstr>
      <vt:lpstr>TECHNOMED</vt:lpstr>
      <vt:lpstr>MARICEL CUNANAN</vt:lpstr>
      <vt:lpstr>FRED UYSIPUO</vt:lpstr>
      <vt:lpstr>MEGA SARDINES</vt:lpstr>
      <vt:lpstr>MIDA SY</vt:lpstr>
      <vt:lpstr>MICHAEL SY</vt:lpstr>
      <vt:lpstr>JET PAISO</vt:lpstr>
      <vt:lpstr>ALVIN FABUNAN</vt:lpstr>
      <vt:lpstr>ALVIN FABUNAN (2)</vt:lpstr>
      <vt:lpstr>GEM ONG</vt:lpstr>
      <vt:lpstr>MICHAEL SY (2)</vt:lpstr>
      <vt:lpstr>KAIROS</vt:lpstr>
      <vt:lpstr>UNITEC</vt:lpstr>
      <vt:lpstr>UNITEC (2)</vt:lpstr>
      <vt:lpstr>JG TRINA SIMON</vt:lpstr>
      <vt:lpstr>JG TRINA SIMON (2)</vt:lpstr>
      <vt:lpstr>JG TRINA SIMON (3)</vt:lpstr>
      <vt:lpstr>EDDIE GOBING</vt:lpstr>
      <vt:lpstr>VALERO 156 (2)</vt:lpstr>
      <vt:lpstr>TORRES TECH</vt:lpstr>
      <vt:lpstr>KATE GOMEZ</vt:lpstr>
      <vt:lpstr>KATE GOMEZ (2)</vt:lpstr>
      <vt:lpstr>ANGEL'S PIZZA-CAMARIN</vt:lpstr>
      <vt:lpstr>CAROLINA ARMAS</vt:lpstr>
      <vt:lpstr>FELIX TONG</vt:lpstr>
      <vt:lpstr>KATE GOMEZ (3)</vt:lpstr>
      <vt:lpstr>HERCO BLDG. (2)</vt:lpstr>
      <vt:lpstr>PHESCO INC.</vt:lpstr>
      <vt:lpstr>UNITEC (3)</vt:lpstr>
      <vt:lpstr>STANDARD INSURANCE</vt:lpstr>
      <vt:lpstr>MATTHEW CO</vt:lpstr>
      <vt:lpstr>KENDRICK CHUA</vt:lpstr>
      <vt:lpstr>KENDRICK CHUA (2)</vt:lpstr>
      <vt:lpstr>VALERO 156 (3)</vt:lpstr>
      <vt:lpstr>MIDA SY (2)</vt:lpstr>
      <vt:lpstr>JEFF CUA</vt:lpstr>
      <vt:lpstr>STANDARD INSURANCE (2)</vt:lpstr>
      <vt:lpstr>ATTY. SUCHIANCO</vt:lpstr>
      <vt:lpstr>STONEWORKS (2)</vt:lpstr>
      <vt:lpstr>ARLO ALUMINUM</vt:lpstr>
      <vt:lpstr>1HG CONS</vt:lpstr>
      <vt:lpstr>NANCY ONG</vt:lpstr>
      <vt:lpstr>DAISY INN</vt:lpstr>
      <vt:lpstr>ZENY LANDICHO</vt:lpstr>
      <vt:lpstr>ZENY LANDICHO (2)</vt:lpstr>
      <vt:lpstr>ZENY LANDICHO (3)</vt:lpstr>
      <vt:lpstr>ALPHA MULTI CORE</vt:lpstr>
      <vt:lpstr>DAISY INN (2)</vt:lpstr>
      <vt:lpstr>VALERO 156 (4)</vt:lpstr>
      <vt:lpstr>ARISTEO SAN AGUSTIN</vt:lpstr>
      <vt:lpstr>ARISTEO SAN AGUSTIN (2)</vt:lpstr>
      <vt:lpstr>GALO SUNNY LIM</vt:lpstr>
      <vt:lpstr>VIRGILIO GONZALES</vt:lpstr>
      <vt:lpstr>AUREA PRIMEBUILD</vt:lpstr>
      <vt:lpstr>AUREA PRIMEBUILD (2)</vt:lpstr>
      <vt:lpstr>UNITEC (4)</vt:lpstr>
      <vt:lpstr>UNITEC (5)</vt:lpstr>
      <vt:lpstr>KENDRICK CHUA (3)</vt:lpstr>
      <vt:lpstr>KENDRICK CHUA (4)</vt:lpstr>
      <vt:lpstr>LY SYCIP</vt:lpstr>
      <vt:lpstr>ARLO ALUMINUM (2)</vt:lpstr>
      <vt:lpstr>ANGEL'S PIZZA-STA. ROSA</vt:lpstr>
      <vt:lpstr>ANGEL'S PIZZA-STA. ROSA (2)</vt:lpstr>
      <vt:lpstr>STEVE ROMASANTA</vt:lpstr>
      <vt:lpstr>PIONEER FLOAT GLASS</vt:lpstr>
      <vt:lpstr>PIONEER FLOAT GLASS (2)</vt:lpstr>
      <vt:lpstr>ATTY. ALINDATO</vt:lpstr>
      <vt:lpstr>PIONEER FLOAT GLASS (3)</vt:lpstr>
      <vt:lpstr>KATE GOMEZ (4)</vt:lpstr>
      <vt:lpstr>VIRGILIO GONZALES (2)</vt:lpstr>
      <vt:lpstr>VIRGILIO GONZALES (3)</vt:lpstr>
      <vt:lpstr>ALCHY</vt:lpstr>
      <vt:lpstr>NALA NAIL</vt:lpstr>
      <vt:lpstr>BASIC LAND VENTURE</vt:lpstr>
      <vt:lpstr>ANTHONY GARCIA</vt:lpstr>
      <vt:lpstr>ANTHONY GARCIA (2)</vt:lpstr>
      <vt:lpstr>ANGELA LEYGA</vt:lpstr>
      <vt:lpstr>EJ DEE</vt:lpstr>
      <vt:lpstr>MARGARETHA HOME</vt:lpstr>
      <vt:lpstr>VALERO 156 (5)</vt:lpstr>
      <vt:lpstr>FIL-FRESH</vt:lpstr>
      <vt:lpstr>RIVERDALE</vt:lpstr>
      <vt:lpstr>CHARGES</vt:lpstr>
      <vt:lpstr>sample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2025-08-01T00:14:00Z</dcterms:created>
  <dcterms:modified xsi:type="dcterms:W3CDTF">2025-08-29T07:24:54Z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F68F4C9703C84572B9E8DF0DAB0E9617_11</vt:lpwstr>
  </property>
  <property fmtid="{D5CDD505-2E9C-101B-9397-08002B2CF9AE}" pid="3" name="KSOProductBuildVer">
    <vt:lpwstr>1033-12.2.0.20795</vt:lpwstr>
  </property>
</Properties>
</file>