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145" windowHeight="9480" tabRatio="786" firstSheet="9" activeTab="14"/>
  </bookViews>
  <sheets>
    <sheet name="WAC CMC" sheetId="2" r:id="rId1"/>
    <sheet name="WAC DRC" sheetId="3" r:id="rId2"/>
    <sheet name="CREO" sheetId="4" r:id="rId3"/>
    <sheet name="QUAD" sheetId="5" r:id="rId4"/>
    <sheet name="PORTABLE AC" sheetId="6" r:id="rId5"/>
    <sheet name="CERTUS" sheetId="7" r:id="rId6"/>
    <sheet name="PRIMUS" sheetId="8" r:id="rId7"/>
    <sheet name="FLOOR MOUNTED" sheetId="9" r:id="rId8"/>
    <sheet name="FLOOR CEILING" sheetId="10" r:id="rId9"/>
    <sheet name="CEILING CASSETTE" sheetId="11" r:id="rId10"/>
    <sheet name="VERSAMATCH OUTDOOR" sheetId="18" r:id="rId11"/>
    <sheet name="VERSAMATCH INDOOR" sheetId="19" r:id="rId12"/>
    <sheet name="CHILLER &amp; PERSONAL REF" sheetId="17" r:id="rId13"/>
    <sheet name="WATER DISPENSER COFFEE TEA BAR" sheetId="13" r:id="rId14"/>
    <sheet name="AIR CURTAIN &amp; DEHUMIDIFIER" sheetId="12" r:id="rId15"/>
    <sheet name="AIR COOLER" sheetId="14" r:id="rId16"/>
    <sheet name="AIR CIRCULATOR" sheetId="15" r:id="rId17"/>
    <sheet name="INDUSTRIAL FAN" sheetId="16" r:id="rId18"/>
    <sheet name="HOUSEHOLD FAN" sheetId="20" r:id="rId19"/>
    <sheet name="CHARGES" sheetId="21" r:id="rId20"/>
  </sheets>
  <definedNames>
    <definedName name="_xlnm.Print_Area" localSheetId="16">'AIR CIRCULATOR'!$A$1:$H$1</definedName>
    <definedName name="_xlnm.Print_Area" localSheetId="15">'AIR COOLER'!$A$1:$H$1</definedName>
    <definedName name="_xlnm.Print_Area" localSheetId="14">'AIR CURTAIN &amp; DEHUMIDIFIER'!$A$1:$H$1</definedName>
    <definedName name="_xlnm.Print_Area" localSheetId="9">'CEILING CASSETTE'!$A$1:$H$1</definedName>
    <definedName name="_xlnm.Print_Area" localSheetId="5">CERTUS!$A$1:$H$1</definedName>
    <definedName name="_xlnm.Print_Area" localSheetId="19">CHARGES!$A$10:$O$85</definedName>
    <definedName name="_xlnm.Print_Area" localSheetId="12">'CHILLER &amp; PERSONAL REF'!$A$1:$H$1</definedName>
    <definedName name="_xlnm.Print_Area" localSheetId="2">CREO!$A$1:$H$1</definedName>
    <definedName name="_xlnm.Print_Area" localSheetId="8">'FLOOR CEILING'!$A$1:$H$1</definedName>
    <definedName name="_xlnm.Print_Area" localSheetId="7">'FLOOR MOUNTED'!$A$1:$H$1</definedName>
    <definedName name="_xlnm.Print_Area" localSheetId="18">'HOUSEHOLD FAN'!$A$1:$H$1</definedName>
    <definedName name="_xlnm.Print_Area" localSheetId="17">'INDUSTRIAL FAN'!$A$1:$H$1</definedName>
    <definedName name="_xlnm.Print_Area" localSheetId="4">'PORTABLE AC'!$A$1:$H$1</definedName>
    <definedName name="_xlnm.Print_Area" localSheetId="6">PRIMUS!$A$1:$H$1</definedName>
    <definedName name="_xlnm.Print_Area" localSheetId="11">'VERSAMATCH INDOOR'!$A$1:$H$1</definedName>
    <definedName name="_xlnm.Print_Area" localSheetId="10">'VERSAMATCH OUTDOOR'!$A$1:$H$1</definedName>
    <definedName name="_xlnm.Print_Area" localSheetId="0">'WAC CMC'!$A$1:$H$14</definedName>
    <definedName name="_xlnm.Print_Area" localSheetId="1">'WAC DRC'!$A$1:$H$1</definedName>
    <definedName name="_xlnm.Print_Area" localSheetId="13">'WATER DISPENSER COFFEE TEA BAR'!$A$1:$H$1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2"/>
  <c r="G26" i="20"/>
  <c r="E26"/>
  <c r="G20"/>
  <c r="E20"/>
  <c r="G10"/>
  <c r="E10"/>
  <c r="G4"/>
  <c r="E4"/>
  <c r="G46" i="16"/>
  <c r="E46"/>
  <c r="G40"/>
  <c r="E40"/>
  <c r="G34"/>
  <c r="E34"/>
  <c r="G28"/>
  <c r="E28"/>
  <c r="G22"/>
  <c r="E22"/>
  <c r="G16"/>
  <c r="E16"/>
  <c r="G10"/>
  <c r="E10"/>
  <c r="G4"/>
  <c r="E4"/>
  <c r="G46" i="15"/>
  <c r="E46"/>
  <c r="G40"/>
  <c r="E40"/>
  <c r="G34"/>
  <c r="E34"/>
  <c r="G28"/>
  <c r="E28"/>
  <c r="G22"/>
  <c r="E22"/>
  <c r="G16"/>
  <c r="E16"/>
  <c r="G10"/>
  <c r="G4"/>
  <c r="G35" i="14"/>
  <c r="E35"/>
  <c r="G25"/>
  <c r="E25"/>
  <c r="G18"/>
  <c r="E18"/>
  <c r="G11"/>
  <c r="E11"/>
  <c r="G4"/>
  <c r="E4"/>
  <c r="G39" i="12"/>
  <c r="G28"/>
  <c r="E28"/>
  <c r="G22"/>
  <c r="E22"/>
  <c r="G16"/>
  <c r="E16"/>
  <c r="G10"/>
  <c r="E10"/>
  <c r="G4"/>
  <c r="E4"/>
  <c r="G16" i="13"/>
  <c r="E16"/>
  <c r="G10"/>
  <c r="E10"/>
  <c r="G4"/>
  <c r="E4"/>
  <c r="G86" i="17"/>
  <c r="E86"/>
  <c r="G79"/>
  <c r="E79"/>
  <c r="G71"/>
  <c r="E71"/>
  <c r="G65"/>
  <c r="E65"/>
  <c r="G58"/>
  <c r="E58"/>
  <c r="G52"/>
  <c r="E52"/>
  <c r="G46"/>
  <c r="E46"/>
  <c r="G40"/>
  <c r="E40"/>
  <c r="G34"/>
  <c r="E34"/>
  <c r="G28"/>
  <c r="E28"/>
  <c r="G22"/>
  <c r="E22"/>
  <c r="G16"/>
  <c r="E16"/>
  <c r="G10"/>
  <c r="E10"/>
  <c r="G4"/>
  <c r="E4"/>
  <c r="G187" i="19"/>
  <c r="E187"/>
  <c r="G181"/>
  <c r="E181"/>
  <c r="G175"/>
  <c r="E175"/>
  <c r="G169"/>
  <c r="E169"/>
  <c r="G163"/>
  <c r="E163"/>
  <c r="G157"/>
  <c r="E157"/>
  <c r="G148"/>
  <c r="E148"/>
  <c r="G142"/>
  <c r="E142"/>
  <c r="G136"/>
  <c r="E136"/>
  <c r="G130"/>
  <c r="E130"/>
  <c r="G124"/>
  <c r="E124"/>
  <c r="G118"/>
  <c r="E118"/>
  <c r="G112"/>
  <c r="E112"/>
  <c r="G106"/>
  <c r="E106"/>
  <c r="G97"/>
  <c r="E97"/>
  <c r="G91"/>
  <c r="E91"/>
  <c r="G85"/>
  <c r="E85"/>
  <c r="G79"/>
  <c r="E79"/>
  <c r="G73"/>
  <c r="E73"/>
  <c r="G67"/>
  <c r="E67"/>
  <c r="G61"/>
  <c r="E61"/>
  <c r="G55"/>
  <c r="E55"/>
  <c r="G46"/>
  <c r="E46"/>
  <c r="G40"/>
  <c r="E40"/>
  <c r="G34"/>
  <c r="E34"/>
  <c r="G28"/>
  <c r="E28"/>
  <c r="G22"/>
  <c r="E22"/>
  <c r="G16"/>
  <c r="E16"/>
  <c r="G10"/>
  <c r="E10"/>
  <c r="G4"/>
  <c r="E4"/>
  <c r="G46" i="18"/>
  <c r="E46"/>
  <c r="G40"/>
  <c r="E40"/>
  <c r="G34"/>
  <c r="E34"/>
  <c r="G28"/>
  <c r="E28"/>
  <c r="G22"/>
  <c r="E22"/>
  <c r="G16"/>
  <c r="E16"/>
  <c r="G10"/>
  <c r="E10"/>
  <c r="G4"/>
  <c r="E4"/>
  <c r="G22" i="11"/>
  <c r="E22"/>
  <c r="G16"/>
  <c r="E16"/>
  <c r="G10"/>
  <c r="E10"/>
  <c r="G4"/>
  <c r="E4"/>
  <c r="G34" i="10"/>
  <c r="E34"/>
  <c r="G28"/>
  <c r="E28"/>
  <c r="G22"/>
  <c r="E22"/>
  <c r="G16"/>
  <c r="E16"/>
  <c r="G10"/>
  <c r="E10"/>
  <c r="G4"/>
  <c r="E4"/>
  <c r="G70" i="9"/>
  <c r="E70"/>
  <c r="G64"/>
  <c r="E64"/>
  <c r="G58"/>
  <c r="E58"/>
  <c r="G52"/>
  <c r="E52"/>
  <c r="G46"/>
  <c r="E46"/>
  <c r="G40"/>
  <c r="E40"/>
  <c r="G34"/>
  <c r="E34"/>
  <c r="G28"/>
  <c r="E28"/>
  <c r="G22"/>
  <c r="E22"/>
  <c r="G16"/>
  <c r="E16"/>
  <c r="G10"/>
  <c r="E10"/>
  <c r="G4"/>
  <c r="E4"/>
  <c r="G58" i="8"/>
  <c r="E58"/>
  <c r="G52"/>
  <c r="E52"/>
  <c r="G46"/>
  <c r="E46"/>
  <c r="G40"/>
  <c r="E40"/>
  <c r="G34"/>
  <c r="E34"/>
  <c r="G28"/>
  <c r="E28"/>
  <c r="G22"/>
  <c r="E22"/>
  <c r="G16"/>
  <c r="E16"/>
  <c r="G10"/>
  <c r="E10"/>
  <c r="G4"/>
  <c r="E4"/>
  <c r="G46" i="7"/>
  <c r="E46"/>
  <c r="G40"/>
  <c r="E40"/>
  <c r="G34"/>
  <c r="E34"/>
  <c r="G28"/>
  <c r="E28"/>
  <c r="G22"/>
  <c r="E22"/>
  <c r="G16"/>
  <c r="E16"/>
  <c r="G10"/>
  <c r="E10"/>
  <c r="G4"/>
  <c r="E4"/>
  <c r="G25" i="6"/>
  <c r="E25"/>
  <c r="G18"/>
  <c r="E18"/>
  <c r="G11"/>
  <c r="E11"/>
  <c r="G4"/>
  <c r="E4"/>
  <c r="G67" i="5"/>
  <c r="E67"/>
  <c r="G60"/>
  <c r="E60"/>
  <c r="G53"/>
  <c r="E53"/>
  <c r="G46"/>
  <c r="E46"/>
  <c r="G39"/>
  <c r="E39"/>
  <c r="G32"/>
  <c r="E32"/>
  <c r="G25"/>
  <c r="E25"/>
  <c r="G18"/>
  <c r="E18"/>
  <c r="G11"/>
  <c r="E11"/>
  <c r="G4"/>
  <c r="E4"/>
  <c r="G53" i="4"/>
  <c r="E53"/>
  <c r="G46"/>
  <c r="E46"/>
  <c r="G39"/>
  <c r="E39"/>
  <c r="G32"/>
  <c r="E32"/>
  <c r="G25"/>
  <c r="E25"/>
  <c r="G18"/>
  <c r="E18"/>
  <c r="G11"/>
  <c r="E11"/>
  <c r="G4"/>
  <c r="E4"/>
  <c r="G53" i="3"/>
  <c r="E53"/>
  <c r="G46"/>
  <c r="E46"/>
  <c r="G39"/>
  <c r="E39"/>
  <c r="G32"/>
  <c r="E32"/>
  <c r="G25"/>
  <c r="E25"/>
  <c r="G18"/>
  <c r="E18"/>
  <c r="G11"/>
  <c r="E11"/>
  <c r="G4"/>
  <c r="E4"/>
  <c r="G53" i="2"/>
  <c r="E53"/>
  <c r="G46"/>
  <c r="E46"/>
  <c r="G39"/>
  <c r="E39"/>
  <c r="G32"/>
  <c r="E32"/>
  <c r="G25"/>
  <c r="E25"/>
  <c r="G18"/>
  <c r="E18"/>
  <c r="G11"/>
  <c r="E11"/>
  <c r="G4"/>
  <c r="E4"/>
</calcChain>
</file>

<file path=xl/sharedStrings.xml><?xml version="1.0" encoding="utf-8"?>
<sst xmlns="http://schemas.openxmlformats.org/spreadsheetml/2006/main" count="2061" uniqueCount="351">
  <si>
    <t>.5HP CMC</t>
  </si>
  <si>
    <t>QTY</t>
  </si>
  <si>
    <t>U/M</t>
  </si>
  <si>
    <t>MODEL / DESCRIPTION</t>
  </si>
  <si>
    <t>SRP</t>
  </si>
  <si>
    <t>DISCOUNTED PRICE</t>
  </si>
  <si>
    <t>AMOUNT</t>
  </si>
  <si>
    <t>UNIT/S</t>
  </si>
  <si>
    <t>MODEL: KAM-55CMC32</t>
  </si>
  <si>
    <t>PHP</t>
  </si>
  <si>
    <t>KOLIN WINDOW TYPE COMPACT SERIES AIRCONDITIONER</t>
  </si>
  <si>
    <t>5,900 Kj/h (.6HP) NON-INVERTER MANUAL R-32</t>
  </si>
  <si>
    <t>(WxDxH) 16"x13"x12"</t>
  </si>
  <si>
    <t>.75HP CMC</t>
  </si>
  <si>
    <t>MODEL: KAM-75CMC32</t>
  </si>
  <si>
    <t>7,385 Kj/h (.75HP) NON-INVERTER MANUAL R-32</t>
  </si>
  <si>
    <t>(WxDxH) 18"x21"x14"</t>
  </si>
  <si>
    <t>1.0HP CMC</t>
  </si>
  <si>
    <t>MODEL: KAM-95CMC32</t>
  </si>
  <si>
    <t>KOLIN WINDOW TYPE COMPACT SERIES AIRCONDITIONING</t>
  </si>
  <si>
    <t>9,495 Kj/h (1.0HP) NON-INVERTER MANUAL R-32</t>
  </si>
  <si>
    <t>(WxDxH) 18x21x14 inch</t>
  </si>
  <si>
    <t>1.5HP CMC</t>
  </si>
  <si>
    <t>MODEL: KAM-150CMC32</t>
  </si>
  <si>
    <t>12,660 Kj/h (1.5HP) NON-INVERTER MANUAL R-32</t>
  </si>
  <si>
    <t>(WxDxH) 18"x23"x14"</t>
  </si>
  <si>
    <t>.75HP DRC</t>
  </si>
  <si>
    <t>MODEL: KAM-75DRC32</t>
  </si>
  <si>
    <t>KOLIN WINDOW TYPE REGULAR COMPACT AIRCONDITIONER</t>
  </si>
  <si>
    <t>7,385 Kj/h (.75HP) NON-INVERTER WITH REMOTE R-32</t>
  </si>
  <si>
    <t>1.0HP DRC</t>
  </si>
  <si>
    <t>MODEL: KAM-100DRC32</t>
  </si>
  <si>
    <t>9,495 Kj/h (1.0HP) NON-INVERTER WITH REMOTE R-32</t>
  </si>
  <si>
    <t>1.5HP DRC</t>
  </si>
  <si>
    <t>MODEL: KAM-150DRC32</t>
  </si>
  <si>
    <t>12,660 Kj/h (1.5HP) NON-INVERTER WITH REMOTE R-32</t>
  </si>
  <si>
    <t>(WxDxH) 17.7"x23"x13.6"</t>
  </si>
  <si>
    <t>2.0HP DRC</t>
  </si>
  <si>
    <t>MODEL: KAM-200DRC32</t>
  </si>
  <si>
    <t>19,518 Kj/h (2.0HP) NON-INVERTER WITH REMOTE R-32</t>
  </si>
  <si>
    <t>(WxDxH) 26"x27"x17"</t>
  </si>
  <si>
    <t>.75HP</t>
  </si>
  <si>
    <t>MODEL: KA-75MCARINV32</t>
  </si>
  <si>
    <t>KOLIN WINDOW TYPE CREO SERIES AIRCONDITIONER</t>
  </si>
  <si>
    <t>8,400 Kj/h (.75HP) FULL DC INVERTER R-32 WITH REMOTE</t>
  </si>
  <si>
    <t>(WxDxH) 17.7"x26.6"x13.8"</t>
  </si>
  <si>
    <t>1.0HP</t>
  </si>
  <si>
    <t>MODEL: KA-100MCARINV32</t>
  </si>
  <si>
    <t>9,700 Kj/h (1.0HP) FULL DC INVERTER R-32 WITH REMOTE</t>
  </si>
  <si>
    <t>1.5HP</t>
  </si>
  <si>
    <t>MODEL: KA-150MCARINV32</t>
  </si>
  <si>
    <t>12,800 Kj/h (1.5HP) FULL DC INVERTER R-32 WITH REMOTE</t>
  </si>
  <si>
    <t>2.0HP</t>
  </si>
  <si>
    <t>MODEL: KA-200MCARINV32</t>
  </si>
  <si>
    <t>19,800 Kj/h (2.0HP) FULL DC INVERTER R-32 WITH REMOTE</t>
  </si>
  <si>
    <t>(WxDxH) 26"x30.7"x16.8"</t>
  </si>
  <si>
    <t>MODEL: KAG-75WCINV</t>
  </si>
  <si>
    <t>KOLIN WINDOW TYPE QUAD SERIES AIRCONDITIONER</t>
  </si>
  <si>
    <t>9,800 Kj/h (.75HP) FULL DC INVERTER W/ WIFI R-32</t>
  </si>
  <si>
    <t>(WxDxH) 18"x25"x14"</t>
  </si>
  <si>
    <t>MODEL: KAG-100WCINV</t>
  </si>
  <si>
    <t>10,200 Kj/h (1.0HP) FULL DC INVERTER W/ WIFI R-32</t>
  </si>
  <si>
    <t>MODEL: KAG-145WCINV</t>
  </si>
  <si>
    <t>13,210 Kj/h (1.5HP) FULL DC INVERTER W/ WIFI R-32</t>
  </si>
  <si>
    <t>(WxDxH) 22"x28"x15"</t>
  </si>
  <si>
    <t>MODEL: KAG-200WCINV</t>
  </si>
  <si>
    <t>19,080 Kj/h (2.0HP) FULL DC INVERTER W/ WIFI R-32</t>
  </si>
  <si>
    <t>(WxDxH) 26"x28"x17"</t>
  </si>
  <si>
    <t>2.5HP</t>
  </si>
  <si>
    <t>MODEL: KAG-250WCINV</t>
  </si>
  <si>
    <t>24,120 Kj/h (2.5HP) FULL DC INVERTER W/ WIFI R-32</t>
  </si>
  <si>
    <t>(WxDxH) 26"x31.5"x17"</t>
  </si>
  <si>
    <t>MODEL: KPA-100-R10N410</t>
  </si>
  <si>
    <t>KOLIN PORTABLE AIRCONDITIONER FRONT AIR DISCHARGE</t>
  </si>
  <si>
    <t>9,495 kJ/h (1.0HP) NON-INVERTER R410A W/ REMOTE</t>
  </si>
  <si>
    <t>(WxDxH) 310x315x700 mm</t>
  </si>
  <si>
    <t>MODEL: KPA-150-R15D410</t>
  </si>
  <si>
    <t>KOLIN PORTABLE AIR CONDITIONER TOP AIR DISCHARGE</t>
  </si>
  <si>
    <t>12,660 Kj/h (1.5HP) NON-INVERTER R410A W/ REMOTE</t>
  </si>
  <si>
    <t>(WxDxH) 350x432x700 mm</t>
  </si>
  <si>
    <t>MODEL: KSM-IW10-WCT10M1M32</t>
  </si>
  <si>
    <t>KOLIN WALL MOUNTED CERTUS SERIES AIRCONDITIONER</t>
  </si>
  <si>
    <t>9,800 Kj/h (1.0HP) REGULAR INVERTER W/ WIFI R-32</t>
  </si>
  <si>
    <t>MODEL: KSM-IW15-WCT10M1M32</t>
  </si>
  <si>
    <t>12,660 Kj/h (1.5HP) REGULAR INVERTER W/ WIFI R-32</t>
  </si>
  <si>
    <t>MODEL: KSM-IW20-WCT10M1M32</t>
  </si>
  <si>
    <t>18,990 Kj/h (2.0HP) REGULAR INVERTER W/ WIFI R-32</t>
  </si>
  <si>
    <t>MODEL: KSM-IW25-WCT10M1M32</t>
  </si>
  <si>
    <t>KOLIN WALL MOUNTED CERTUS AIRCONDITIONER</t>
  </si>
  <si>
    <t>23,210 Kj/h (2.5HP) REGULAR INVERTER W/ WIFI R-32</t>
  </si>
  <si>
    <t>MODEL: KSG-IWF-10WFY-8K1M32</t>
  </si>
  <si>
    <t>KOLIN WALL MOUNTED PRIMUS GOLD AIRCONDITIONER</t>
  </si>
  <si>
    <t>11,484 Kj/h (1.0HP) FULL DC INVERTER W/ WIFI R-32</t>
  </si>
  <si>
    <t>MODEL: KSG-IWF-15WFY-8K1M32</t>
  </si>
  <si>
    <t>12,960 Kj/h (1.5HP) FULL DC INVERTER W/ WIFI R-32</t>
  </si>
  <si>
    <t>MODEL: KSG-IWF-20WFY-8K1M32</t>
  </si>
  <si>
    <t>19,000 Kj/h (2.0HP) FULL DC INVERTER W/ WIFI R-32</t>
  </si>
  <si>
    <t>MODEL: KSG-IWF-25WFY-8K1M32</t>
  </si>
  <si>
    <t>25,560 Kj/h (2.5HP) FULL DC INVERTER W/ WIFI R-32</t>
  </si>
  <si>
    <t>3.0HP</t>
  </si>
  <si>
    <t>MODEL: KSG-IWF-30WFY-8K1M32</t>
  </si>
  <si>
    <t>29,500 Kj/h (3.0HP) FULL DC INVERTER W/ WIFI R-32</t>
  </si>
  <si>
    <t>4.0HP NON INV</t>
  </si>
  <si>
    <t>MODEL: KLG-SF40-WBR6H1M32</t>
  </si>
  <si>
    <t>KOLIN FLOOR MOUNTED AIRCONDITIONER</t>
  </si>
  <si>
    <t>39,596 Kj/h (3.0TR) NON-INVERTER R-32 SINGLE PHASE</t>
  </si>
  <si>
    <t>4.0HP INV</t>
  </si>
  <si>
    <t>MODEL: KLG-IF40-5G1M32</t>
  </si>
  <si>
    <t>37,980 Kj/h (3.0TR) FULL DC INVERTER R-32 SINGLE PHASE</t>
  </si>
  <si>
    <t>6.0HP INV (NEW MODEL)</t>
  </si>
  <si>
    <t>MODEL: KL-IF60-G6H1M32</t>
  </si>
  <si>
    <t>58,140 Kj/h (5.0TR) FULL DC INVERTER R32 SINGLE PHASE</t>
  </si>
  <si>
    <t>6.0HP NON INV</t>
  </si>
  <si>
    <t>MODEL: KLM-SF70-4F1M410</t>
  </si>
  <si>
    <t>56,970 Kj/h (5.0TR) NON-INVERTER R-410A SINGLE PHASE</t>
  </si>
  <si>
    <t>7.0HP INV</t>
  </si>
  <si>
    <t>MODEL: KLG-IF70-5G1M32</t>
  </si>
  <si>
    <t>61,200 Kj/h (5.0TR) FULL DC INVERTER R-32 SINGLE PHASE</t>
  </si>
  <si>
    <t>10.0HP INV</t>
  </si>
  <si>
    <t>MODEL: KLM-IF100-4F3M410</t>
  </si>
  <si>
    <t>100,800 Kj/h (7.5TR) INVERTER R-410A THREE PHASE</t>
  </si>
  <si>
    <t>4.0HP INV old model</t>
  </si>
  <si>
    <t>MODEL: KLM-IC40-3D1M410</t>
  </si>
  <si>
    <t>KOLIN FLOOR/CEILING AIRCONDITIONER</t>
  </si>
  <si>
    <t>37,982 Kj/h (3.0TR) FULL DC INVERTER R-410A SINGLE PHASE</t>
  </si>
  <si>
    <t>4.0HP INV latest model</t>
  </si>
  <si>
    <t>MODEL: KLM-IC40-AA1M32</t>
  </si>
  <si>
    <t>37,980 Kj/h (3.0TR) DC INVERTER R-32</t>
  </si>
  <si>
    <t>6.0HP INV latest model</t>
  </si>
  <si>
    <t>MODEL: KLM-IC60-AA1M32</t>
  </si>
  <si>
    <t>55,503 Kj/h (5.0TR) INVERTER R-32 SINGLE PHASE</t>
  </si>
  <si>
    <t>MODEL: KLM-IS40-AA1M32</t>
  </si>
  <si>
    <t>KOLIN CEILING CASSETTE AIRCONDITIONER</t>
  </si>
  <si>
    <t>37,980 Kj/h (3.0TR) DC INVERTER R-32 SINGLE PHASE</t>
  </si>
  <si>
    <t>6.0HP INV</t>
  </si>
  <si>
    <t>MODEL: KLM-IS60-AA1M32</t>
  </si>
  <si>
    <t>55,503 Kj/h (5.0TR) DC INVERTER R-32 SINGLE PHASE</t>
  </si>
  <si>
    <t>2.0HP INV OUTDOOR</t>
  </si>
  <si>
    <t>MODEL: KVM-20VAH1M-O</t>
  </si>
  <si>
    <t>KOLIN VERSAMATCH SERIES AIRCONDITIONER</t>
  </si>
  <si>
    <t>18,990 kJ/h (2.0HP) OUTDOOR UNIT INVERTER R32</t>
  </si>
  <si>
    <t>3.0HP INV OUTDOOR</t>
  </si>
  <si>
    <t>MODEL: KVM-30VAH1M-O</t>
  </si>
  <si>
    <t>24,485 kJ/h (3.0HP) OUTDOOR UNIT INVERTER R32</t>
  </si>
  <si>
    <t>4.0HP INV OUTDOOR</t>
  </si>
  <si>
    <t>MODEL: KVM-40VAH1M-O</t>
  </si>
  <si>
    <t>37,980 kJ/h (4.0HP) OUTDOOR UNIT INVERTER R32</t>
  </si>
  <si>
    <t>5.0HP INV OUTDOOR</t>
  </si>
  <si>
    <t>MODEL: KVM-50VAH1M-O</t>
  </si>
  <si>
    <t>47,475 kJ/h (5.0HP) OUTDOOR UNIT INVERTER R32</t>
  </si>
  <si>
    <t>SPLIT TYPE</t>
  </si>
  <si>
    <t>1.0HP INV INDOOR</t>
  </si>
  <si>
    <t>MODEL: KVM-10IWAH-I</t>
  </si>
  <si>
    <t xml:space="preserve">KOLIN VERSAMATCH SERIES AIRCONDITIONER INVERTER </t>
  </si>
  <si>
    <t>9,495 kJ/h (1.0HP) WALL MOUNTED INDOOR UNIT R32</t>
  </si>
  <si>
    <t>1.5HP INV INDOOR</t>
  </si>
  <si>
    <t>MODEL: KVM-15IWAH-I</t>
  </si>
  <si>
    <t>12,660 kJ/h (1.5HP) WALL MOUNTED INDOOR UNIT R32</t>
  </si>
  <si>
    <t>2.0HP INV INDOOR</t>
  </si>
  <si>
    <t>MODEL: KVM-20IWAH-I</t>
  </si>
  <si>
    <t>18,990 kJ/h (2.0HP) WALL MOUNTED INDOOR UNIT R32</t>
  </si>
  <si>
    <t>2.5HP INV INDOOR</t>
  </si>
  <si>
    <t>MODEL: KVM-25IWAH-I</t>
  </si>
  <si>
    <t>23,210 kJ/h (2.5HP) WALL MOUNTED INDOOR UNIT R32</t>
  </si>
  <si>
    <t>CEILING CASSETTE TYPE</t>
  </si>
  <si>
    <t>MODEL: KVM-10ISAH-I</t>
  </si>
  <si>
    <t>9,495 kJ/h (1.0HP) CEILING CASSETTE INDOOR UNIT R32</t>
  </si>
  <si>
    <t>MODEL: KVM-15ISAH-I</t>
  </si>
  <si>
    <t>12,660 kJ/h (1.5HP) CEILING CASSETTE INDOOR UNIT R32</t>
  </si>
  <si>
    <t>MODEL: KVM-20ISAH-I</t>
  </si>
  <si>
    <t>18,990 kJ/h (2.0HP) CEILING CASSETTE INDOOR UNIT R32</t>
  </si>
  <si>
    <t>MODEL: KVM-25ISAH-I</t>
  </si>
  <si>
    <t>23,210 kJ/h (2.5HP) CEILING CASSETTE INDOOR UNIT R32</t>
  </si>
  <si>
    <t>FLOOR/CEILING TYPE</t>
  </si>
  <si>
    <t>MODEL: KVM-10ICAH-I</t>
  </si>
  <si>
    <t>9,495 kJ/h (1.0HP) FLOOR/CEILING TYPE INDOOR UNIT R32</t>
  </si>
  <si>
    <t>MODEL: KVM-15ICAH-I</t>
  </si>
  <si>
    <t>12,660 kJ/h (1.5HP) FLOOR/CEILING TYPE INDOOR UNIT R32</t>
  </si>
  <si>
    <t>MODEL: KVM-20ICAH-I</t>
  </si>
  <si>
    <t>18,990 kJ/h (2.0HP) FLOOR/CEILING TYPE INDOOR UNIT R32</t>
  </si>
  <si>
    <t>MODEL: KVM-25ICAH-I</t>
  </si>
  <si>
    <t>23,210 kJ/h (2.5HP) FLOOR/CEILING TYPE INDOOR UNIT R32</t>
  </si>
  <si>
    <t>CEILING CONCEALED TYPE</t>
  </si>
  <si>
    <t>MODEL: KVM-10IDAH-I</t>
  </si>
  <si>
    <t>9,495 kJ/h (1.0HP) CEILING CONCEALED TYPE INDOOR UNIT R32</t>
  </si>
  <si>
    <t>MODEL: KVM-15IDAH-I</t>
  </si>
  <si>
    <t>12,660 kJ/h (1.5HP) CEILING CONCEALED TYPE INDOOR UNIT R32</t>
  </si>
  <si>
    <t>MODEL: KVM-20IDAH-I</t>
  </si>
  <si>
    <t>18,990 kJ/h (2.0HP) CEILING CONCEALED TYPE INDOOR UNIT R32</t>
  </si>
  <si>
    <t>MODEL: KSD-200MG1</t>
  </si>
  <si>
    <t>KOLIN DIRECT COOLING SHOWCASE CHILLER NON-INVERTER</t>
  </si>
  <si>
    <t>230V/60Hz ; R600a (WxDxH) 535x530x1435 mm -190 liters net cap.-</t>
  </si>
  <si>
    <t>MODEL: KSD-240MG1</t>
  </si>
  <si>
    <t>230V/60Hz ; R600a (WxDxH) 535x530x1670 mm -230 liters net cap.-</t>
  </si>
  <si>
    <t>MODEL: KSIF-255WB1</t>
  </si>
  <si>
    <t>KOLIN NO FROST SHOWCASE CHILLER INVERTER</t>
  </si>
  <si>
    <t>230V/60Hz ; R600a (WxDxH) 548x555x1752 mm -235 liters net cap.-</t>
  </si>
  <si>
    <t>MODEL: KSIF-315WB1</t>
  </si>
  <si>
    <t>230V/60Hz ; R600a (WxDxH) 548x625x1852 mm -295 liters net cap.-</t>
  </si>
  <si>
    <t>MODEL: KSIF-405WB1</t>
  </si>
  <si>
    <t>230V/60Hz ; R600a (WxDxH) 628x625x1952 mm -375 liters net cap.-</t>
  </si>
  <si>
    <t>SHOWCASE CHILLER DOUBLE DOOR (NEW)</t>
  </si>
  <si>
    <t>MODEL: KSIF-762WB2</t>
  </si>
  <si>
    <t>KOLIN NO FROST SHOWCASE CHILLER DOUBLE DOOR INVERTER</t>
  </si>
  <si>
    <t>230V/60Hz ; R290 (WxDxH) 1120x635x1980 mm -711 liters net cap.-</t>
  </si>
  <si>
    <t>PERSONAL REF</t>
  </si>
  <si>
    <t>MODEL: KRD-80GPC600</t>
  </si>
  <si>
    <t>KOLIN PERSONAL REFRIGERATOR (Gray)</t>
  </si>
  <si>
    <t>230V/60Hz ; R600a (WxDxH) 449x470x676 mm -70 liters net cap.-</t>
  </si>
  <si>
    <t>MODEL: KRD-80BVC600</t>
  </si>
  <si>
    <t>KOLIN PERSONAL REFRIGERATOR (Brushed Dark Aluminum)</t>
  </si>
  <si>
    <t>MODEL: KWD-BLC-2088B</t>
  </si>
  <si>
    <t>KOLIN WATER DISPENSER BOTTOM LOAD (BLACK)</t>
  </si>
  <si>
    <t>230V/60Hz ; R134A (WxDxH) 305x300x950 mm</t>
  </si>
  <si>
    <t>MODEL: KWD-BLC-3088S</t>
  </si>
  <si>
    <t>KOLIN WATER DISPENSER BOTTOM LOAD (SILVER)</t>
  </si>
  <si>
    <t>MODEL: KCB-BLC-8859T</t>
  </si>
  <si>
    <t xml:space="preserve">KOLIN COFFEE/TEA BAR (TITANIUM) R134A </t>
  </si>
  <si>
    <t>230V/60Hz ; (WxDxH) 375x345x1150 mm</t>
  </si>
  <si>
    <t>48" old model</t>
  </si>
  <si>
    <t>MODEL: KAC-48RG</t>
  </si>
  <si>
    <t>KOLIN 48" AIR CURTAIN (old model)</t>
  </si>
  <si>
    <t>220~230V/60Hz ; 1650CFM Airflow Volume</t>
  </si>
  <si>
    <t>36"</t>
  </si>
  <si>
    <t>MODEL: KAC-36TCRM</t>
  </si>
  <si>
    <t>KOLIN 36" AIR CURTAIN</t>
  </si>
  <si>
    <t>230V/60Hz ; 1160m³/h</t>
  </si>
  <si>
    <t>48"</t>
  </si>
  <si>
    <t>MODEL: KAC-48TCRM</t>
  </si>
  <si>
    <t>KOLIN 48" AIR CURTAIN</t>
  </si>
  <si>
    <t>230V/60Hz ; 1450m³/h</t>
  </si>
  <si>
    <t>DEHUMIDIFIER (NEW)</t>
  </si>
  <si>
    <t>MODEL: KD-30L410</t>
  </si>
  <si>
    <t>KOLIN DC FAN SYSTEM DEHUMIDIFIER</t>
  </si>
  <si>
    <t>30L/day (5.5 Liters Water Tank Volume) R-410a</t>
  </si>
  <si>
    <t>(WxDxH) 355x275x528mm</t>
  </si>
  <si>
    <t>MODEL: KEA-25BWR</t>
  </si>
  <si>
    <t>KOLIN AIR COOLER WITH PURIFIER</t>
  </si>
  <si>
    <t>230V~/60Hz ; 2500m³/h</t>
  </si>
  <si>
    <t>(WxDxH) 315x280x980 mm</t>
  </si>
  <si>
    <t>MODEL: KEA-50BLRDCA</t>
  </si>
  <si>
    <t>KOLIN AIR COOLER INVERTER W/ REMOTE</t>
  </si>
  <si>
    <t>230V~/60Hz ; 5000m³/h - 45L WATER TANK CAPACITY</t>
  </si>
  <si>
    <t>(WxDxH) 640x420x1100 mm</t>
  </si>
  <si>
    <t>MODEL: KEA-60BDRDCA</t>
  </si>
  <si>
    <t>230V~/60Hz ; 6000m³/h - 60L WATER TANK CAPACITY</t>
  </si>
  <si>
    <t>(WxDxH) 740x450x1190 mm</t>
  </si>
  <si>
    <t>MODEL: KEA-120BDR</t>
  </si>
  <si>
    <t>230V~/60Hz ; 12,000m³/h - 100L WATER TANK CAPACITY</t>
  </si>
  <si>
    <t>(WxDxH) 790x520x1350 mm</t>
  </si>
  <si>
    <t>AIR PURIFIER</t>
  </si>
  <si>
    <t>MODEL: KAP-500CHCPUV</t>
  </si>
  <si>
    <t>KOLIN AIR PURIFIER WITH UV LAMP</t>
  </si>
  <si>
    <t>500 m3/h CADR, 80W, 220V, 60Hz</t>
  </si>
  <si>
    <t>Area 40-57 sqm</t>
  </si>
  <si>
    <t>MODEL: KCF-10TRD</t>
  </si>
  <si>
    <t>KOLIN AIR CIRCULATOR TRIPOD TYPE W/ REMOTE</t>
  </si>
  <si>
    <t>DC Inverter Motor ; (WxDxH) 330x330x925 mm</t>
  </si>
  <si>
    <t>MODEL: KCF-10SRD</t>
  </si>
  <si>
    <t>KOLIN AIR CIRCULATOR STANDING TYPE W/ REMOTE</t>
  </si>
  <si>
    <t>DC Inverter Motor ; (WxDxH) 602x524x962 mm</t>
  </si>
  <si>
    <t>MODEL: KCF-12SRWDC</t>
  </si>
  <si>
    <t>KOLIN 12" AIR CIRCULATOR STANDING TYPE W/ REMOTE</t>
  </si>
  <si>
    <t>DC Inverter Motor ; (WxDxH) 361x361x1046 mm</t>
  </si>
  <si>
    <t>MODEL: KCF-14WRWDC</t>
  </si>
  <si>
    <t>KOLIN 14" AIR CIRCULATOR WALL TYPE W/ REMOTE</t>
  </si>
  <si>
    <t>DC Inverter Motor ; (WxDxH) 370x328x585 mm</t>
  </si>
  <si>
    <t>MODEL: KCF-14SRGDC</t>
  </si>
  <si>
    <t>KOLIN 14" AIR CIRCULATOR STANDING TYPE W/ REMOTE</t>
  </si>
  <si>
    <t>DC Inverter Motor ; (WxDxH) 370x361x1,116 mm</t>
  </si>
  <si>
    <t>20" WALL</t>
  </si>
  <si>
    <t>MODEL: KIF-20WMBBLDC</t>
  </si>
  <si>
    <t>KOLIN 20" INDUSTRIAL FAN WALL TYPE INVERTER</t>
  </si>
  <si>
    <t>230V/60Hz RATED VOLTAGE ; 1,300-6,500m³/h AIR VOLUME</t>
  </si>
  <si>
    <t>26" WALL</t>
  </si>
  <si>
    <t>MODEL: KIF-26WMBBLDC</t>
  </si>
  <si>
    <t>KOLIN 26" INDUSTRIAL FAN WALL TYPE INVERTER</t>
  </si>
  <si>
    <t>230V/60Hz RATED VOLTAGE ; 1,900-9,500m³/h AIR VOLUME</t>
  </si>
  <si>
    <t>20" STANDING</t>
  </si>
  <si>
    <t>MODEL: KIF-20SMBBLDC</t>
  </si>
  <si>
    <t>KOLIN 20" INDUSTRIAL FAN STANDING TYPE INVERTER</t>
  </si>
  <si>
    <t>26" STANDING</t>
  </si>
  <si>
    <t>MODEL: KIF-26SMBBLDC</t>
  </si>
  <si>
    <t>KOLIN 26" INDUSTRIAL FAN STANDING TYPE INVERTER</t>
  </si>
  <si>
    <t>16" STAND</t>
  </si>
  <si>
    <t>MODEL: KF-16SMBDC</t>
  </si>
  <si>
    <t>KOLIN 16" HOUSEHOLD STAND FAN - DC INVERTER MOTOR</t>
  </si>
  <si>
    <t>230V/60Hz : 390x450x1200mm (3 Fan Speeds)</t>
  </si>
  <si>
    <t>18" STAND</t>
  </si>
  <si>
    <t>MODEL: KF-18SMBDC</t>
  </si>
  <si>
    <t>KOLIN 18" HOUSEHOLD STAND FAN - DC INVERTER MOTOR</t>
  </si>
  <si>
    <t>230V/60Hz : 470x570x1300mm (Stepless Speed Control)</t>
  </si>
  <si>
    <t>TOTAL UNIT COST</t>
  </si>
  <si>
    <t>ESTIMATED COST OF INSTALLATION (please see attached)</t>
  </si>
  <si>
    <t>OTHERS: DELIVERY CHARGE</t>
  </si>
  <si>
    <t>TOTAL ESTIMATED COST OF THE PROJECT</t>
  </si>
  <si>
    <t>INSTALLATION:</t>
  </si>
  <si>
    <t>* Installation Charge for Window Type AC: Php 1,200.00 per Unit.</t>
  </si>
  <si>
    <t>* Installation Charge for Air Curtain: Php 1,200.00 per Unit.</t>
  </si>
  <si>
    <t>* Initial Charge for 1 Wall Mounted AC: P7,500.00 (1.0HP-2.0HP) / P8,500.00 (2.5HP-3.0HP)</t>
  </si>
  <si>
    <t>Inclusions: Labor, Outdoor Standard Bracket, Consumables, 10ft PVC Pipes ¾, 1st 10ft. Royal Cord Wire and 1st 10ft. Copper Tube.</t>
  </si>
  <si>
    <t>Exclusions: Excess of 1st 10ft. Royal Cord 100/foot, Copper Tube 350/foot (1.0hp-2.0hp), 400/foot (2.5hp-3.hp), Circuit Breaker (Nema), Special Designed Bracket.</t>
  </si>
  <si>
    <r>
      <rPr>
        <sz val="10"/>
        <color indexed="8"/>
        <rFont val="Segoe UI Semibold"/>
        <charset val="134"/>
      </rPr>
      <t xml:space="preserve">* </t>
    </r>
    <r>
      <rPr>
        <b/>
        <sz val="10"/>
        <color indexed="8"/>
        <rFont val="Segoe UI Semibold"/>
        <charset val="134"/>
      </rPr>
      <t>Initial Charge for 1 Ceiling Mounted AC: P12,000.00 (3tr.) / P14,000.00 (5tr.)</t>
    </r>
    <r>
      <rPr>
        <sz val="10"/>
        <color indexed="8"/>
        <rFont val="Segoe UI Semibold"/>
        <charset val="134"/>
      </rPr>
      <t>including Labor;</t>
    </r>
  </si>
  <si>
    <t>Consumables; 1st 10ft.PVC pipes; Royal cord wire (excess P100/foot);</t>
  </si>
  <si>
    <t>1st 10ft. (3.0TR) Copper tube (excess P400/foot); 1st 10ft. (5.0TR) Copper tube (excess P600/foot);labor.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</si>
  <si>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1 Floor/Ceiling Mounted AC: P12,000.00 (3tr.) / P14,000.00 (5tr.)</t>
    </r>
    <r>
      <rPr>
        <sz val="10"/>
        <color rgb="FF000000"/>
        <rFont val="Segoe UI Semibold"/>
        <charset val="134"/>
      </rPr>
      <t>including Labor;</t>
    </r>
  </si>
  <si>
    <r>
      <rPr>
        <sz val="10"/>
        <color indexed="8"/>
        <rFont val="Segoe UI Semibold"/>
      </rPr>
      <t xml:space="preserve">* </t>
    </r>
    <r>
      <rPr>
        <b/>
        <sz val="10"/>
        <color indexed="8"/>
        <rFont val="Segoe UI Semibold"/>
      </rPr>
      <t xml:space="preserve">Initial Charge for 1 Floor Mounted AC: P11,000.00 (3tr.) / P14,000.00 (5tr.) / 20,000.00 (7.5tr) </t>
    </r>
    <r>
      <rPr>
        <sz val="10"/>
        <color indexed="8"/>
        <rFont val="Segoe UI Semibold"/>
      </rPr>
      <t>including Labor;</t>
    </r>
  </si>
  <si>
    <t>Consumables; 1st 10ft.PVC pipes; Royal cord wire (excess P100/foot); 1st 10ft. (3.0TR) Copper tube (excess P400/foot)</t>
  </si>
  <si>
    <t>; 1st 10ft. (5.0TR) Copper tube (excess P600/foot);1st 10ft. (7.5TR) Copper tube (excess P850/foot); circuit breaker 3,000.00.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</si>
  <si>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VERSAMATCH w</t>
    </r>
    <r>
      <rPr>
        <b/>
        <i/>
        <sz val="10"/>
        <color rgb="FF000000"/>
        <rFont val="Segoe UI Semibold"/>
        <charset val="134"/>
      </rPr>
      <t>all mounted</t>
    </r>
    <r>
      <rPr>
        <b/>
        <sz val="10"/>
        <color rgb="FF000000"/>
        <rFont val="Segoe UI Semibold"/>
        <charset val="134"/>
      </rPr>
      <t xml:space="preserve"> type AC: P8,500.00 (1.0hp - 2.5hp) / per indoor unit</t>
    </r>
  </si>
  <si>
    <t>Includes Labor, 10ft. copper tube, royal cord, PVC Pipe &amp; other consumables. / Exclusions: Circuit Breaker (Nema), Special Designed Bracket.</t>
  </si>
  <si>
    <t>other Exclusions: Excess of 1st 10ft. Royal Cord 100/foot, Copper Tube 350/foot (1.0hp-2.0hp), 400/foot (2.5hp), scaffholding, masonry.</t>
  </si>
  <si>
    <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floor ceiling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</si>
  <si>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ceiling cassette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</si>
  <si>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ceiling concealed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</si>
  <si>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t>WARRANTY:</t>
  </si>
  <si>
    <t>*compact manual*</t>
  </si>
  <si>
    <t>FOR WINDOW TYPE: ONE (1) YEAR FREE PARTS AND LABOR, TEN (10) YEARS WARRANTY ON COMPRESSOR.</t>
  </si>
  <si>
    <t>*compact remote, Quad, Creo*</t>
  </si>
  <si>
    <t>FOR WINDOW TYPE: ONE (1) YEAR FREE PARTS AND LABOR, THREE YEARS (3) MAIN PCB, TEN (10) YEARS WARRANTY ON COMPRESSOR.</t>
  </si>
  <si>
    <t>FOR SPLIT TYPE : ONE (1) YEAR FREE PARTS AND LABOR, THREE YEARS (3) MAIN PCB , TEN (10) YEARS WARRANTY ON COMPRESSOR.</t>
  </si>
  <si>
    <t>FOR VERSAMATCH: ONE (1) YEAR FREE PARTS AND LABOR, FIVE (5) YEARS WARRANTY ON COMPRESSOR.</t>
  </si>
  <si>
    <t>*regular non-inv*</t>
  </si>
  <si>
    <t>FOR FLOOR MOUNTED: ONE (1) YEAR FREE PARTS AND LABOR, THREE (3) YEARS WARRANTY ON COMPRESSOR.</t>
  </si>
  <si>
    <t>*inverter*</t>
  </si>
  <si>
    <t>FOR FLOOR MOUNTED: ONE (1) YEAR FREE PARTS AND LABOR, FIVE (5) YEARS WARRANTY ON COMPRESSOR.</t>
  </si>
  <si>
    <t>FOR CEILING CASSETTE (Inverter): ONE (1) YEAR FREE PARTS AND LABOR, FIVE (5) YEARS WARRANTY ON COMPRESSOR.</t>
  </si>
  <si>
    <t>FOR FLOOR/CEILING: ONE (1) YEAR FREE PARTS AND LABOR, FIVE (5) YEARS WARRANTY ON COMPRESSOR.</t>
  </si>
  <si>
    <t>FOR AIR CURTAIN: ONE (1) YEAR FREE PARTS AND LABOR.</t>
  </si>
  <si>
    <t>FOR AIR PURIFIER: ONE (1) YEAR FREE PARTS AND LABOR.</t>
  </si>
  <si>
    <t>FOR WATER DISPENSER: ONE (1) YEAR FREE PARTS AND LABOR, FIVE (5) YEARS WARRANTY ON COMPRESSOR.</t>
  </si>
  <si>
    <t>FOR COFFEE/TEA BAR: ONE (1) YEAR FREE PARTS AND LABOR, FIVE (5) YEARS WARRANTY ON COMPRESSOR.</t>
  </si>
  <si>
    <t>FOR PORTABLE AIRCON: ONE (1) YEAR FREE PARTS AND LABOR, FIVE (5) YEARS WARRANTY ON COMPRESSOR.</t>
  </si>
  <si>
    <t>FOR REFRIGERATOR: ONE (1) YEAR FREE PARTS AND LABOR, FIVE (5) YEARS WARRANTY ON COMPRESSOR.</t>
  </si>
  <si>
    <t>FOR AIR COOLER : ONE (1) YEAR FREE PARTS AND LABOR, FIVE (5) YEARS WARRANTY ON DC FAN MOTOR.</t>
  </si>
  <si>
    <t>FOR SHOWCASE CHILLER : ONE (1) YEAR FREE LABOR, (2) TWO YEARS ON PARTS, FIVE (5) YEARS WARRANTY ON COMPRESSOR.</t>
  </si>
  <si>
    <t>FOR DEHUMIDIFIER: ONE (1) YEAR FREE PARTS AND LABOR, FIVE (5) YEARS WARRANTY ON COMPRESSOR.</t>
  </si>
  <si>
    <t>FOR INDUSTRIAL FAN (Inverter): ONE (1) YEAR FREE PARTS AND LABOR, FIVE (5) YEARS WARRANTY ON DC FAN MOTOR.</t>
  </si>
  <si>
    <t>FOR HOUSEHOLD FAN (Inverter): ONE (1) YEAR FREE PARTS AND LABOR, FIVE (5) YEARS WARRANTY ON DC FAN MOTOR.</t>
  </si>
  <si>
    <t>*10SRD / 10TRD / 10TRGDC*</t>
  </si>
  <si>
    <t>FOR AIR CIRCULATOR : ONE (1) YEAR FREE PARTS AND LABOR, ONE (1) YEAR WARRANTY ON DC FAN MOTOR.</t>
  </si>
  <si>
    <t>*NEW MODELS*</t>
  </si>
  <si>
    <t>FOR AIR CIRCULATOR : ONE (1) YEAR FREE PARTS AND LABOR, FIVE (5) YEARS WARRANTY ON DC FAN MOTOR.</t>
  </si>
  <si>
    <r>
      <rPr>
        <sz val="10"/>
        <rFont val="Segoe UI Semibold"/>
        <charset val="134"/>
      </rPr>
      <t xml:space="preserve">NOTES: </t>
    </r>
    <r>
      <rPr>
        <i/>
        <u/>
        <sz val="10"/>
        <rFont val="Segoe UI Semibold"/>
        <charset val="134"/>
      </rPr>
      <t>*** Need to sign waiver agreement due to under capacity of unit choice.</t>
    </r>
  </si>
  <si>
    <t>PRICES ARE SUBJECT TO CHANGE WITHOUT PRIOR NOTICE.</t>
  </si>
  <si>
    <t>PRICES IS VAT INCLUSIVE.</t>
  </si>
  <si>
    <t>** Cost of Installation is Package with the Unit(s), this cost cannot avail separately (cost will be based on actual works).</t>
  </si>
  <si>
    <t>*** You may settle first payment for unit/s &amp; delivery. Installation payment can be settled directly to installer after actual works.</t>
  </si>
  <si>
    <t>** CURRENTLY NO AVAILABLE STOCKS FOR ANGLE BRACKET.</t>
  </si>
  <si>
    <t>** NO AVAILABLE STOCK FOR .</t>
  </si>
  <si>
    <t>** Based on provided floor plan only, subject for actual survey once location is available.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</si>
</sst>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[$-409]d\-mmm\-yy;@"/>
  </numFmts>
  <fonts count="22">
    <font>
      <sz val="11"/>
      <color theme="1"/>
      <name val="Calibri"/>
      <charset val="134"/>
      <scheme val="minor"/>
    </font>
    <font>
      <sz val="10"/>
      <name val="Segoe UI Semibold"/>
      <charset val="134"/>
    </font>
    <font>
      <sz val="10"/>
      <color theme="1"/>
      <name val="Segoe UI Semibold"/>
      <charset val="134"/>
    </font>
    <font>
      <sz val="10"/>
      <color indexed="8"/>
      <name val="Segoe UI Semibold"/>
      <charset val="134"/>
    </font>
    <font>
      <sz val="10"/>
      <color rgb="FF000000"/>
      <name val="Segoe UI Semibold"/>
      <charset val="134"/>
    </font>
    <font>
      <sz val="10"/>
      <color indexed="8"/>
      <name val="Segoe UI Semibold"/>
    </font>
    <font>
      <sz val="10"/>
      <color rgb="FFFF0000"/>
      <name val="Segoe UI Semibold"/>
      <charset val="134"/>
    </font>
    <font>
      <i/>
      <sz val="10"/>
      <name val="Segoe UI Semibold"/>
      <charset val="134"/>
    </font>
    <font>
      <i/>
      <sz val="10"/>
      <color theme="1"/>
      <name val="Segoe UI Semibold"/>
      <charset val="134"/>
    </font>
    <font>
      <i/>
      <u/>
      <sz val="10"/>
      <name val="Segoe UI Semibold"/>
      <charset val="134"/>
    </font>
    <font>
      <sz val="10"/>
      <name val="Segoe UI Semibold"/>
    </font>
    <font>
      <sz val="10"/>
      <color rgb="FFFF0000"/>
      <name val="Segoe UI Semibold"/>
    </font>
    <font>
      <b/>
      <sz val="10"/>
      <name val="Arial"/>
    </font>
    <font>
      <b/>
      <sz val="10"/>
      <name val="Arial"/>
      <charset val="134"/>
    </font>
    <font>
      <sz val="11"/>
      <name val="Segoe UI Semibold"/>
    </font>
    <font>
      <sz val="10"/>
      <name val="Berlin Sans FB Demi"/>
    </font>
    <font>
      <sz val="11"/>
      <color indexed="8"/>
      <name val="Calibri"/>
      <charset val="134"/>
    </font>
    <font>
      <b/>
      <sz val="10"/>
      <color rgb="FF000000"/>
      <name val="Segoe UI Semibold"/>
      <charset val="134"/>
    </font>
    <font>
      <b/>
      <i/>
      <sz val="10"/>
      <color rgb="FF000000"/>
      <name val="Segoe UI Semibold"/>
      <charset val="134"/>
    </font>
    <font>
      <b/>
      <sz val="10"/>
      <color indexed="8"/>
      <name val="Segoe UI Semibold"/>
    </font>
    <font>
      <b/>
      <sz val="10"/>
      <color indexed="8"/>
      <name val="Segoe UI Semibold"/>
      <charset val="134"/>
    </font>
    <font>
      <sz val="11"/>
      <color theme="1"/>
      <name val="Calibri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4B7EA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16" fillId="0" borderId="0" applyFill="0" applyProtection="0"/>
  </cellStyleXfs>
  <cellXfs count="11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2" borderId="0" xfId="0" applyFont="1" applyFill="1">
      <alignment vertical="center"/>
    </xf>
    <xf numFmtId="0" fontId="1" fillId="3" borderId="0" xfId="0" applyFont="1" applyFill="1" applyAlignment="1"/>
    <xf numFmtId="0" fontId="2" fillId="0" borderId="0" xfId="0" applyFont="1">
      <alignment vertical="center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164" fontId="1" fillId="0" borderId="3" xfId="1" applyNumberFormat="1" applyFont="1" applyBorder="1" applyAlignment="1"/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/>
    <xf numFmtId="39" fontId="1" fillId="0" borderId="6" xfId="1" applyNumberFormat="1" applyFont="1" applyBorder="1" applyAlignment="1">
      <alignment horizontal="center" vertical="center"/>
    </xf>
    <xf numFmtId="39" fontId="1" fillId="0" borderId="7" xfId="1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165" fontId="3" fillId="0" borderId="0" xfId="2" applyNumberFormat="1" applyFont="1" applyFill="1" applyBorder="1" applyAlignment="1" applyProtection="1"/>
    <xf numFmtId="0" fontId="3" fillId="0" borderId="0" xfId="2" applyFont="1" applyFill="1" applyBorder="1" applyAlignment="1" applyProtection="1"/>
    <xf numFmtId="165" fontId="4" fillId="0" borderId="0" xfId="2" applyNumberFormat="1" applyFont="1" applyFill="1" applyBorder="1" applyAlignment="1" applyProtection="1"/>
    <xf numFmtId="165" fontId="5" fillId="0" borderId="0" xfId="2" applyNumberFormat="1" applyFont="1" applyFill="1" applyBorder="1" applyAlignment="1" applyProtection="1"/>
    <xf numFmtId="0" fontId="5" fillId="0" borderId="0" xfId="2" applyFont="1" applyFill="1" applyBorder="1" applyAlignment="1" applyProtection="1"/>
    <xf numFmtId="0" fontId="4" fillId="0" borderId="0" xfId="2" applyFont="1" applyFill="1" applyBorder="1" applyAlignment="1" applyProtection="1"/>
    <xf numFmtId="0" fontId="6" fillId="0" borderId="0" xfId="0" applyFont="1" applyFill="1" applyBorder="1" applyAlignment="1"/>
    <xf numFmtId="0" fontId="1" fillId="3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>
      <alignment vertical="center"/>
    </xf>
    <xf numFmtId="0" fontId="9" fillId="0" borderId="0" xfId="0" applyFont="1" applyFill="1" applyBorder="1" applyAlignment="1"/>
    <xf numFmtId="0" fontId="10" fillId="0" borderId="0" xfId="0" applyFont="1" applyFill="1" applyAlignment="1"/>
    <xf numFmtId="0" fontId="0" fillId="4" borderId="0" xfId="0" applyFill="1">
      <alignment vertical="center"/>
    </xf>
    <xf numFmtId="0" fontId="10" fillId="0" borderId="0" xfId="0" applyFont="1" applyFill="1" applyBorder="1" applyAlignment="1"/>
    <xf numFmtId="9" fontId="11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/>
    <xf numFmtId="0" fontId="1" fillId="0" borderId="11" xfId="0" applyFont="1" applyFill="1" applyBorder="1" applyAlignment="1"/>
    <xf numFmtId="0" fontId="1" fillId="0" borderId="8" xfId="0" applyFont="1" applyFill="1" applyBorder="1" applyAlignment="1"/>
    <xf numFmtId="0" fontId="10" fillId="4" borderId="0" xfId="0" applyFont="1" applyFill="1" applyBorder="1" applyAlignment="1"/>
    <xf numFmtId="0" fontId="11" fillId="0" borderId="0" xfId="0" applyFont="1" applyFill="1" applyBorder="1" applyAlignment="1"/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 vertical="center"/>
    </xf>
    <xf numFmtId="164" fontId="14" fillId="0" borderId="0" xfId="1" applyNumberFormat="1" applyFont="1" applyBorder="1" applyAlignment="1"/>
    <xf numFmtId="0" fontId="10" fillId="0" borderId="9" xfId="0" applyFont="1" applyFill="1" applyBorder="1" applyAlignment="1"/>
    <xf numFmtId="0" fontId="10" fillId="0" borderId="11" xfId="0" applyFont="1" applyFill="1" applyBorder="1" applyAlignment="1"/>
    <xf numFmtId="0" fontId="10" fillId="0" borderId="8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4" fontId="1" fillId="0" borderId="0" xfId="1" applyNumberFormat="1" applyFont="1" applyBorder="1" applyAlignment="1">
      <alignment horizontal="center" vertical="center"/>
    </xf>
    <xf numFmtId="39" fontId="1" fillId="0" borderId="0" xfId="1" applyNumberFormat="1" applyFont="1" applyBorder="1" applyAlignment="1">
      <alignment horizontal="center" vertical="center"/>
    </xf>
    <xf numFmtId="39" fontId="1" fillId="0" borderId="0" xfId="0" applyNumberFormat="1" applyFont="1" applyFill="1" applyBorder="1" applyAlignment="1">
      <alignment horizontal="right" vertical="center"/>
    </xf>
    <xf numFmtId="0" fontId="10" fillId="5" borderId="0" xfId="0" applyFont="1" applyFill="1" applyBorder="1" applyAlignment="1"/>
    <xf numFmtId="0" fontId="15" fillId="5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10" fillId="6" borderId="0" xfId="0" applyFont="1" applyFill="1" applyBorder="1" applyAlignment="1"/>
    <xf numFmtId="0" fontId="15" fillId="6" borderId="0" xfId="0" applyFont="1" applyFill="1" applyBorder="1" applyAlignment="1">
      <alignment horizontal="center"/>
    </xf>
    <xf numFmtId="0" fontId="10" fillId="7" borderId="0" xfId="0" applyFont="1" applyFill="1" applyBorder="1" applyAlignment="1"/>
    <xf numFmtId="0" fontId="15" fillId="7" borderId="0" xfId="0" applyFont="1" applyFill="1" applyBorder="1" applyAlignment="1">
      <alignment horizontal="center"/>
    </xf>
    <xf numFmtId="0" fontId="1" fillId="0" borderId="14" xfId="0" applyFont="1" applyFill="1" applyBorder="1" applyAlignment="1"/>
    <xf numFmtId="0" fontId="1" fillId="0" borderId="13" xfId="0" applyFont="1" applyFill="1" applyBorder="1" applyAlignment="1"/>
    <xf numFmtId="0" fontId="1" fillId="0" borderId="7" xfId="0" applyFont="1" applyFill="1" applyBorder="1" applyAlignment="1"/>
    <xf numFmtId="0" fontId="10" fillId="0" borderId="14" xfId="0" applyFont="1" applyFill="1" applyBorder="1" applyAlignment="1"/>
    <xf numFmtId="0" fontId="10" fillId="0" borderId="13" xfId="0" applyFont="1" applyFill="1" applyBorder="1" applyAlignment="1"/>
    <xf numFmtId="0" fontId="10" fillId="0" borderId="7" xfId="0" applyFont="1" applyFill="1" applyBorder="1" applyAlignment="1"/>
    <xf numFmtId="4" fontId="1" fillId="0" borderId="0" xfId="0" applyNumberFormat="1" applyFont="1" applyFill="1" applyBorder="1" applyAlignment="1">
      <alignment horizontal="right" vertical="center"/>
    </xf>
    <xf numFmtId="0" fontId="10" fillId="8" borderId="0" xfId="0" applyFont="1" applyFill="1" applyBorder="1" applyAlignment="1"/>
    <xf numFmtId="0" fontId="10" fillId="0" borderId="9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39" fontId="10" fillId="0" borderId="9" xfId="0" applyNumberFormat="1" applyFont="1" applyFill="1" applyBorder="1" applyAlignment="1">
      <alignment horizontal="right" vertical="center"/>
    </xf>
    <xf numFmtId="39" fontId="10" fillId="0" borderId="11" xfId="0" applyNumberFormat="1" applyFont="1" applyFill="1" applyBorder="1" applyAlignment="1">
      <alignment horizontal="right" vertical="center"/>
    </xf>
    <xf numFmtId="39" fontId="10" fillId="0" borderId="8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horizontal="right" vertical="center"/>
    </xf>
    <xf numFmtId="4" fontId="1" fillId="0" borderId="11" xfId="0" applyNumberFormat="1" applyFont="1" applyFill="1" applyBorder="1" applyAlignment="1">
      <alignment horizontal="right" vertical="center"/>
    </xf>
    <xf numFmtId="4" fontId="1" fillId="0" borderId="8" xfId="0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" fontId="10" fillId="0" borderId="9" xfId="1" applyNumberFormat="1" applyFont="1" applyBorder="1" applyAlignment="1">
      <alignment horizontal="center" vertical="center"/>
    </xf>
    <xf numFmtId="4" fontId="10" fillId="0" borderId="11" xfId="1" applyNumberFormat="1" applyFont="1" applyBorder="1" applyAlignment="1">
      <alignment horizontal="center" vertical="center"/>
    </xf>
    <xf numFmtId="4" fontId="10" fillId="0" borderId="8" xfId="1" applyNumberFormat="1" applyFont="1" applyBorder="1" applyAlignment="1">
      <alignment horizontal="center" vertical="center"/>
    </xf>
    <xf numFmtId="39" fontId="10" fillId="0" borderId="9" xfId="1" applyNumberFormat="1" applyFont="1" applyBorder="1" applyAlignment="1">
      <alignment horizontal="center" vertical="center"/>
    </xf>
    <xf numFmtId="39" fontId="10" fillId="0" borderId="11" xfId="1" applyNumberFormat="1" applyFont="1" applyBorder="1" applyAlignment="1">
      <alignment horizontal="center" vertical="center"/>
    </xf>
    <xf numFmtId="39" fontId="10" fillId="0" borderId="8" xfId="1" applyNumberFormat="1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" fontId="10" fillId="0" borderId="9" xfId="0" applyNumberFormat="1" applyFont="1" applyFill="1" applyBorder="1" applyAlignment="1">
      <alignment horizontal="right" vertical="center"/>
    </xf>
    <xf numFmtId="4" fontId="10" fillId="0" borderId="11" xfId="0" applyNumberFormat="1" applyFont="1" applyFill="1" applyBorder="1" applyAlignment="1">
      <alignment horizontal="right" vertical="center"/>
    </xf>
    <xf numFmtId="4" fontId="10" fillId="0" borderId="8" xfId="0" applyNumberFormat="1" applyFont="1" applyFill="1" applyBorder="1" applyAlignment="1">
      <alignment horizontal="right" vertical="center"/>
    </xf>
    <xf numFmtId="39" fontId="10" fillId="0" borderId="14" xfId="1" applyNumberFormat="1" applyFont="1" applyBorder="1" applyAlignment="1">
      <alignment horizontal="center" vertical="center"/>
    </xf>
    <xf numFmtId="39" fontId="10" fillId="0" borderId="13" xfId="1" applyNumberFormat="1" applyFont="1" applyBorder="1" applyAlignment="1">
      <alignment horizontal="center" vertical="center"/>
    </xf>
    <xf numFmtId="39" fontId="10" fillId="0" borderId="7" xfId="1" applyNumberFormat="1" applyFont="1" applyBorder="1" applyAlignment="1">
      <alignment horizontal="center" vertical="center"/>
    </xf>
    <xf numFmtId="39" fontId="1" fillId="0" borderId="9" xfId="0" applyNumberFormat="1" applyFont="1" applyFill="1" applyBorder="1" applyAlignment="1">
      <alignment horizontal="right" vertical="center"/>
    </xf>
    <xf numFmtId="39" fontId="1" fillId="0" borderId="11" xfId="0" applyNumberFormat="1" applyFont="1" applyFill="1" applyBorder="1" applyAlignment="1">
      <alignment horizontal="right" vertical="center"/>
    </xf>
    <xf numFmtId="39" fontId="1" fillId="0" borderId="8" xfId="0" applyNumberFormat="1" applyFont="1" applyFill="1" applyBorder="1" applyAlignment="1">
      <alignment horizontal="right" vertical="center"/>
    </xf>
    <xf numFmtId="4" fontId="1" fillId="0" borderId="9" xfId="1" applyNumberFormat="1" applyFont="1" applyBorder="1" applyAlignment="1">
      <alignment horizontal="center" vertical="center"/>
    </xf>
    <xf numFmtId="4" fontId="1" fillId="0" borderId="11" xfId="1" applyNumberFormat="1" applyFont="1" applyBorder="1" applyAlignment="1">
      <alignment horizontal="center" vertical="center"/>
    </xf>
    <xf numFmtId="4" fontId="1" fillId="0" borderId="8" xfId="1" applyNumberFormat="1" applyFont="1" applyBorder="1" applyAlignment="1">
      <alignment horizontal="center" vertical="center"/>
    </xf>
    <xf numFmtId="39" fontId="1" fillId="0" borderId="9" xfId="1" applyNumberFormat="1" applyFont="1" applyBorder="1" applyAlignment="1">
      <alignment horizontal="center" vertical="center"/>
    </xf>
    <xf numFmtId="39" fontId="1" fillId="0" borderId="11" xfId="1" applyNumberFormat="1" applyFont="1" applyBorder="1" applyAlignment="1">
      <alignment horizontal="center" vertical="center"/>
    </xf>
    <xf numFmtId="39" fontId="1" fillId="0" borderId="8" xfId="1" applyNumberFormat="1" applyFont="1" applyBorder="1" applyAlignment="1">
      <alignment horizontal="center" vertical="center"/>
    </xf>
    <xf numFmtId="39" fontId="1" fillId="0" borderId="14" xfId="1" applyNumberFormat="1" applyFont="1" applyBorder="1" applyAlignment="1">
      <alignment horizontal="center" vertical="center"/>
    </xf>
    <xf numFmtId="39" fontId="1" fillId="0" borderId="13" xfId="1" applyNumberFormat="1" applyFont="1" applyBorder="1" applyAlignment="1">
      <alignment horizontal="center" vertical="center"/>
    </xf>
    <xf numFmtId="39" fontId="1" fillId="0" borderId="7" xfId="1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" fontId="1" fillId="0" borderId="13" xfId="1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(3) QUOTATION MARCH 2023 - 2ND FILE" xfId="2"/>
  </cellStyles>
  <dxfs count="0"/>
  <tableStyles count="0" defaultTableStyle="TableStyleMedium2" defaultPivotStyle="PivotStyleLight16"/>
  <colors>
    <mruColors>
      <color rgb="FFD4B7EA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59"/>
  <sheetViews>
    <sheetView workbookViewId="0">
      <selection activeCell="M13" sqref="M13"/>
    </sheetView>
  </sheetViews>
  <sheetFormatPr defaultColWidth="9.140625" defaultRowHeight="14.25"/>
  <cols>
    <col min="1" max="1" width="6.5703125" style="33" customWidth="1"/>
    <col min="2" max="2" width="11.42578125" style="33" customWidth="1"/>
    <col min="3" max="3" width="58.42578125" style="33" customWidth="1"/>
    <col min="4" max="4" width="12.5703125" style="33" customWidth="1"/>
    <col min="5" max="5" width="16.140625" style="33" customWidth="1"/>
    <col min="6" max="6" width="5.7109375" style="33" customWidth="1"/>
    <col min="7" max="7" width="15.42578125" style="33" customWidth="1"/>
    <col min="8" max="16384" width="9.140625" style="33"/>
  </cols>
  <sheetData>
    <row r="2" spans="1:7">
      <c r="A2" s="34">
        <v>0.26</v>
      </c>
      <c r="C2" s="35" t="s">
        <v>0</v>
      </c>
    </row>
    <row r="3" spans="1:7" ht="25.5" customHeight="1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74">
        <v>1</v>
      </c>
      <c r="B4" s="92" t="s">
        <v>7</v>
      </c>
      <c r="C4" s="52" t="s">
        <v>8</v>
      </c>
      <c r="D4" s="86">
        <v>10695</v>
      </c>
      <c r="E4" s="89">
        <f>(D4*0.74)-400</f>
        <v>7514.3</v>
      </c>
      <c r="F4" s="74" t="s">
        <v>9</v>
      </c>
      <c r="G4" s="77">
        <f>E4*A4</f>
        <v>7514.3</v>
      </c>
    </row>
    <row r="5" spans="1:7">
      <c r="A5" s="75"/>
      <c r="B5" s="93"/>
      <c r="C5" s="53" t="s">
        <v>10</v>
      </c>
      <c r="D5" s="87"/>
      <c r="E5" s="90"/>
      <c r="F5" s="75"/>
      <c r="G5" s="78"/>
    </row>
    <row r="6" spans="1:7">
      <c r="A6" s="75"/>
      <c r="B6" s="93"/>
      <c r="C6" s="53" t="s">
        <v>11</v>
      </c>
      <c r="D6" s="87"/>
      <c r="E6" s="90"/>
      <c r="F6" s="75"/>
      <c r="G6" s="78"/>
    </row>
    <row r="7" spans="1:7">
      <c r="A7" s="76"/>
      <c r="B7" s="94"/>
      <c r="C7" s="54" t="s">
        <v>12</v>
      </c>
      <c r="D7" s="88"/>
      <c r="E7" s="91"/>
      <c r="F7" s="76"/>
      <c r="G7" s="79"/>
    </row>
    <row r="8" spans="1:7" customFormat="1" ht="15">
      <c r="A8" s="55"/>
      <c r="B8" s="55"/>
      <c r="C8" s="1"/>
      <c r="D8" s="57"/>
      <c r="E8" s="57"/>
      <c r="F8" s="55"/>
      <c r="G8" s="72"/>
    </row>
    <row r="9" spans="1:7" s="31" customFormat="1" ht="16.5">
      <c r="A9" s="34">
        <v>0.24</v>
      </c>
      <c r="B9" s="49"/>
      <c r="C9" s="35" t="s">
        <v>0</v>
      </c>
      <c r="D9" s="49"/>
      <c r="E9" s="49"/>
      <c r="F9" s="50"/>
      <c r="G9" s="51"/>
    </row>
    <row r="10" spans="1:7" s="31" customFormat="1" ht="25.5" customHeight="1">
      <c r="A10" s="36" t="s">
        <v>1</v>
      </c>
      <c r="B10" s="36" t="s">
        <v>2</v>
      </c>
      <c r="C10" s="36" t="s">
        <v>3</v>
      </c>
      <c r="D10" s="36" t="s">
        <v>4</v>
      </c>
      <c r="E10" s="37" t="s">
        <v>5</v>
      </c>
      <c r="F10" s="38"/>
      <c r="G10" s="39" t="s">
        <v>6</v>
      </c>
    </row>
    <row r="11" spans="1:7" s="31" customFormat="1">
      <c r="A11" s="74">
        <v>1</v>
      </c>
      <c r="B11" s="92" t="s">
        <v>7</v>
      </c>
      <c r="C11" s="52" t="s">
        <v>8</v>
      </c>
      <c r="D11" s="86">
        <v>10695</v>
      </c>
      <c r="E11" s="89">
        <f>(D11*0.76)-400</f>
        <v>7728.2</v>
      </c>
      <c r="F11" s="83" t="s">
        <v>9</v>
      </c>
      <c r="G11" s="80">
        <f>E11*A11</f>
        <v>7728.2</v>
      </c>
    </row>
    <row r="12" spans="1:7" s="31" customFormat="1">
      <c r="A12" s="75"/>
      <c r="B12" s="93"/>
      <c r="C12" s="53" t="s">
        <v>10</v>
      </c>
      <c r="D12" s="87"/>
      <c r="E12" s="90"/>
      <c r="F12" s="84"/>
      <c r="G12" s="81"/>
    </row>
    <row r="13" spans="1:7" s="31" customFormat="1">
      <c r="A13" s="75"/>
      <c r="B13" s="93"/>
      <c r="C13" s="53" t="s">
        <v>11</v>
      </c>
      <c r="D13" s="87"/>
      <c r="E13" s="90"/>
      <c r="F13" s="84"/>
      <c r="G13" s="81"/>
    </row>
    <row r="14" spans="1:7" s="31" customFormat="1">
      <c r="A14" s="76"/>
      <c r="B14" s="94"/>
      <c r="C14" s="54" t="s">
        <v>12</v>
      </c>
      <c r="D14" s="88"/>
      <c r="E14" s="91"/>
      <c r="F14" s="85"/>
      <c r="G14" s="82"/>
    </row>
    <row r="16" spans="1:7">
      <c r="A16" s="34">
        <v>0.26</v>
      </c>
      <c r="C16" s="35" t="s">
        <v>13</v>
      </c>
    </row>
    <row r="17" spans="1:7" ht="25.5" customHeight="1">
      <c r="A17" s="36" t="s">
        <v>1</v>
      </c>
      <c r="B17" s="36" t="s">
        <v>2</v>
      </c>
      <c r="C17" s="36" t="s">
        <v>3</v>
      </c>
      <c r="D17" s="36" t="s">
        <v>4</v>
      </c>
      <c r="E17" s="37" t="s">
        <v>5</v>
      </c>
      <c r="F17" s="38"/>
      <c r="G17" s="39" t="s">
        <v>6</v>
      </c>
    </row>
    <row r="18" spans="1:7">
      <c r="A18" s="74">
        <v>1</v>
      </c>
      <c r="B18" s="92" t="s">
        <v>7</v>
      </c>
      <c r="C18" s="52" t="s">
        <v>14</v>
      </c>
      <c r="D18" s="86">
        <v>14695</v>
      </c>
      <c r="E18" s="89">
        <f>(D18*0.74)-600</f>
        <v>10274.299999999999</v>
      </c>
      <c r="F18" s="74" t="s">
        <v>9</v>
      </c>
      <c r="G18" s="77">
        <f>E18*A18</f>
        <v>10274.299999999999</v>
      </c>
    </row>
    <row r="19" spans="1:7">
      <c r="A19" s="75"/>
      <c r="B19" s="93"/>
      <c r="C19" s="53" t="s">
        <v>10</v>
      </c>
      <c r="D19" s="87"/>
      <c r="E19" s="90"/>
      <c r="F19" s="75"/>
      <c r="G19" s="78"/>
    </row>
    <row r="20" spans="1:7">
      <c r="A20" s="75"/>
      <c r="B20" s="93"/>
      <c r="C20" s="53" t="s">
        <v>15</v>
      </c>
      <c r="D20" s="87"/>
      <c r="E20" s="90"/>
      <c r="F20" s="75"/>
      <c r="G20" s="78"/>
    </row>
    <row r="21" spans="1:7">
      <c r="A21" s="76"/>
      <c r="B21" s="94"/>
      <c r="C21" s="54" t="s">
        <v>16</v>
      </c>
      <c r="D21" s="88"/>
      <c r="E21" s="91"/>
      <c r="F21" s="76"/>
      <c r="G21" s="79"/>
    </row>
    <row r="23" spans="1:7" s="31" customFormat="1" ht="16.5">
      <c r="A23" s="34">
        <v>0.24</v>
      </c>
      <c r="B23" s="49"/>
      <c r="C23" s="35" t="s">
        <v>13</v>
      </c>
      <c r="D23" s="49"/>
      <c r="E23" s="49"/>
      <c r="F23" s="50"/>
      <c r="G23" s="51"/>
    </row>
    <row r="24" spans="1:7" s="31" customFormat="1" ht="25.5" customHeight="1">
      <c r="A24" s="36" t="s">
        <v>1</v>
      </c>
      <c r="B24" s="36" t="s">
        <v>2</v>
      </c>
      <c r="C24" s="36" t="s">
        <v>3</v>
      </c>
      <c r="D24" s="36" t="s">
        <v>4</v>
      </c>
      <c r="E24" s="37" t="s">
        <v>5</v>
      </c>
      <c r="F24" s="38"/>
      <c r="G24" s="39" t="s">
        <v>6</v>
      </c>
    </row>
    <row r="25" spans="1:7" s="31" customFormat="1">
      <c r="A25" s="74">
        <v>1</v>
      </c>
      <c r="B25" s="92" t="s">
        <v>7</v>
      </c>
      <c r="C25" s="52" t="s">
        <v>14</v>
      </c>
      <c r="D25" s="86">
        <v>14695</v>
      </c>
      <c r="E25" s="89">
        <f>(D25*0.76)-600</f>
        <v>10568.2</v>
      </c>
      <c r="F25" s="74" t="s">
        <v>9</v>
      </c>
      <c r="G25" s="77">
        <f>E25*A25</f>
        <v>10568.2</v>
      </c>
    </row>
    <row r="26" spans="1:7" s="31" customFormat="1">
      <c r="A26" s="75"/>
      <c r="B26" s="93"/>
      <c r="C26" s="53" t="s">
        <v>10</v>
      </c>
      <c r="D26" s="87"/>
      <c r="E26" s="90"/>
      <c r="F26" s="75"/>
      <c r="G26" s="78"/>
    </row>
    <row r="27" spans="1:7" s="31" customFormat="1">
      <c r="A27" s="75"/>
      <c r="B27" s="93"/>
      <c r="C27" s="53" t="s">
        <v>15</v>
      </c>
      <c r="D27" s="87"/>
      <c r="E27" s="90"/>
      <c r="F27" s="75"/>
      <c r="G27" s="78"/>
    </row>
    <row r="28" spans="1:7" s="31" customFormat="1">
      <c r="A28" s="76"/>
      <c r="B28" s="94"/>
      <c r="C28" s="54" t="s">
        <v>16</v>
      </c>
      <c r="D28" s="88"/>
      <c r="E28" s="91"/>
      <c r="F28" s="76"/>
      <c r="G28" s="79"/>
    </row>
    <row r="30" spans="1:7">
      <c r="A30" s="34">
        <v>0.26</v>
      </c>
      <c r="C30" s="35" t="s">
        <v>17</v>
      </c>
    </row>
    <row r="31" spans="1:7" ht="25.5" customHeight="1">
      <c r="A31" s="36" t="s">
        <v>1</v>
      </c>
      <c r="B31" s="36" t="s">
        <v>2</v>
      </c>
      <c r="C31" s="36" t="s">
        <v>3</v>
      </c>
      <c r="D31" s="36" t="s">
        <v>4</v>
      </c>
      <c r="E31" s="37" t="s">
        <v>5</v>
      </c>
      <c r="F31" s="38"/>
      <c r="G31" s="39" t="s">
        <v>6</v>
      </c>
    </row>
    <row r="32" spans="1:7">
      <c r="A32" s="74">
        <v>1</v>
      </c>
      <c r="B32" s="92" t="s">
        <v>7</v>
      </c>
      <c r="C32" s="52" t="s">
        <v>18</v>
      </c>
      <c r="D32" s="86">
        <v>16195</v>
      </c>
      <c r="E32" s="89">
        <f>(D32*0.74)-800</f>
        <v>11184.3</v>
      </c>
      <c r="F32" s="74" t="s">
        <v>9</v>
      </c>
      <c r="G32" s="77">
        <f>E32*A32</f>
        <v>11184.3</v>
      </c>
    </row>
    <row r="33" spans="1:7">
      <c r="A33" s="75"/>
      <c r="B33" s="93"/>
      <c r="C33" s="53" t="s">
        <v>19</v>
      </c>
      <c r="D33" s="87"/>
      <c r="E33" s="90"/>
      <c r="F33" s="75"/>
      <c r="G33" s="78"/>
    </row>
    <row r="34" spans="1:7">
      <c r="A34" s="75"/>
      <c r="B34" s="93"/>
      <c r="C34" s="53" t="s">
        <v>20</v>
      </c>
      <c r="D34" s="87"/>
      <c r="E34" s="90"/>
      <c r="F34" s="75"/>
      <c r="G34" s="78"/>
    </row>
    <row r="35" spans="1:7">
      <c r="A35" s="76"/>
      <c r="B35" s="94"/>
      <c r="C35" s="54" t="s">
        <v>21</v>
      </c>
      <c r="D35" s="88"/>
      <c r="E35" s="91"/>
      <c r="F35" s="76"/>
      <c r="G35" s="79"/>
    </row>
    <row r="37" spans="1:7" s="31" customFormat="1" ht="16.5">
      <c r="A37" s="34">
        <v>0.24</v>
      </c>
      <c r="B37" s="49"/>
      <c r="C37" s="35" t="s">
        <v>17</v>
      </c>
      <c r="D37" s="49"/>
      <c r="E37" s="49"/>
      <c r="F37" s="50"/>
      <c r="G37" s="51"/>
    </row>
    <row r="38" spans="1:7" s="31" customFormat="1" ht="25.5" customHeight="1">
      <c r="A38" s="36" t="s">
        <v>1</v>
      </c>
      <c r="B38" s="36" t="s">
        <v>2</v>
      </c>
      <c r="C38" s="36" t="s">
        <v>3</v>
      </c>
      <c r="D38" s="36" t="s">
        <v>4</v>
      </c>
      <c r="E38" s="37" t="s">
        <v>5</v>
      </c>
      <c r="F38" s="38"/>
      <c r="G38" s="39" t="s">
        <v>6</v>
      </c>
    </row>
    <row r="39" spans="1:7" s="31" customFormat="1">
      <c r="A39" s="74">
        <v>1</v>
      </c>
      <c r="B39" s="92" t="s">
        <v>7</v>
      </c>
      <c r="C39" s="52" t="s">
        <v>18</v>
      </c>
      <c r="D39" s="86">
        <v>16195</v>
      </c>
      <c r="E39" s="89">
        <f>(D39*0.76)-800</f>
        <v>11508.2</v>
      </c>
      <c r="F39" s="74" t="s">
        <v>9</v>
      </c>
      <c r="G39" s="77">
        <f>E39*A39</f>
        <v>11508.2</v>
      </c>
    </row>
    <row r="40" spans="1:7" s="31" customFormat="1">
      <c r="A40" s="75"/>
      <c r="B40" s="93"/>
      <c r="C40" s="53" t="s">
        <v>19</v>
      </c>
      <c r="D40" s="87"/>
      <c r="E40" s="90"/>
      <c r="F40" s="75"/>
      <c r="G40" s="78"/>
    </row>
    <row r="41" spans="1:7" s="31" customFormat="1">
      <c r="A41" s="75"/>
      <c r="B41" s="93"/>
      <c r="C41" s="53" t="s">
        <v>20</v>
      </c>
      <c r="D41" s="87"/>
      <c r="E41" s="90"/>
      <c r="F41" s="75"/>
      <c r="G41" s="78"/>
    </row>
    <row r="42" spans="1:7" s="31" customFormat="1">
      <c r="A42" s="76"/>
      <c r="B42" s="94"/>
      <c r="C42" s="54" t="s">
        <v>21</v>
      </c>
      <c r="D42" s="88"/>
      <c r="E42" s="91"/>
      <c r="F42" s="76"/>
      <c r="G42" s="79"/>
    </row>
    <row r="44" spans="1:7">
      <c r="A44" s="34">
        <v>0.26</v>
      </c>
      <c r="C44" s="35" t="s">
        <v>22</v>
      </c>
    </row>
    <row r="45" spans="1:7" ht="25.5" customHeight="1">
      <c r="A45" s="36" t="s">
        <v>1</v>
      </c>
      <c r="B45" s="36" t="s">
        <v>2</v>
      </c>
      <c r="C45" s="36" t="s">
        <v>3</v>
      </c>
      <c r="D45" s="36" t="s">
        <v>4</v>
      </c>
      <c r="E45" s="37" t="s">
        <v>5</v>
      </c>
      <c r="F45" s="38"/>
      <c r="G45" s="39" t="s">
        <v>6</v>
      </c>
    </row>
    <row r="46" spans="1:7">
      <c r="A46" s="74">
        <v>1</v>
      </c>
      <c r="B46" s="92" t="s">
        <v>7</v>
      </c>
      <c r="C46" s="52" t="s">
        <v>23</v>
      </c>
      <c r="D46" s="86">
        <v>20495</v>
      </c>
      <c r="E46" s="89">
        <f>(D46*0.74)-1000</f>
        <v>14166.3</v>
      </c>
      <c r="F46" s="74" t="s">
        <v>9</v>
      </c>
      <c r="G46" s="77">
        <f>E46*A46</f>
        <v>14166.3</v>
      </c>
    </row>
    <row r="47" spans="1:7">
      <c r="A47" s="75"/>
      <c r="B47" s="93"/>
      <c r="C47" s="53" t="s">
        <v>10</v>
      </c>
      <c r="D47" s="87"/>
      <c r="E47" s="90"/>
      <c r="F47" s="75"/>
      <c r="G47" s="78"/>
    </row>
    <row r="48" spans="1:7">
      <c r="A48" s="75"/>
      <c r="B48" s="93"/>
      <c r="C48" s="53" t="s">
        <v>24</v>
      </c>
      <c r="D48" s="87"/>
      <c r="E48" s="90"/>
      <c r="F48" s="75"/>
      <c r="G48" s="78"/>
    </row>
    <row r="49" spans="1:7">
      <c r="A49" s="76"/>
      <c r="B49" s="94"/>
      <c r="C49" s="54" t="s">
        <v>25</v>
      </c>
      <c r="D49" s="88"/>
      <c r="E49" s="91"/>
      <c r="F49" s="76"/>
      <c r="G49" s="79"/>
    </row>
    <row r="51" spans="1:7" s="31" customFormat="1" ht="16.5">
      <c r="A51" s="34">
        <v>0.24</v>
      </c>
      <c r="B51" s="49"/>
      <c r="C51" s="35" t="s">
        <v>22</v>
      </c>
      <c r="D51" s="49"/>
      <c r="E51" s="49"/>
      <c r="F51" s="50"/>
      <c r="G51" s="51"/>
    </row>
    <row r="52" spans="1:7" s="31" customFormat="1" ht="25.5" customHeight="1">
      <c r="A52" s="36" t="s">
        <v>1</v>
      </c>
      <c r="B52" s="36" t="s">
        <v>2</v>
      </c>
      <c r="C52" s="36" t="s">
        <v>3</v>
      </c>
      <c r="D52" s="36" t="s">
        <v>4</v>
      </c>
      <c r="E52" s="37" t="s">
        <v>5</v>
      </c>
      <c r="F52" s="38"/>
      <c r="G52" s="39" t="s">
        <v>6</v>
      </c>
    </row>
    <row r="53" spans="1:7" s="31" customFormat="1">
      <c r="A53" s="74">
        <v>1</v>
      </c>
      <c r="B53" s="92" t="s">
        <v>7</v>
      </c>
      <c r="C53" s="52" t="s">
        <v>23</v>
      </c>
      <c r="D53" s="86">
        <v>20495</v>
      </c>
      <c r="E53" s="89">
        <f>(D53*0.76)-1000</f>
        <v>14576.2</v>
      </c>
      <c r="F53" s="74" t="s">
        <v>9</v>
      </c>
      <c r="G53" s="77">
        <f>E53*A53</f>
        <v>14576.2</v>
      </c>
    </row>
    <row r="54" spans="1:7" s="31" customFormat="1">
      <c r="A54" s="75"/>
      <c r="B54" s="93"/>
      <c r="C54" s="53" t="s">
        <v>10</v>
      </c>
      <c r="D54" s="87"/>
      <c r="E54" s="90"/>
      <c r="F54" s="75"/>
      <c r="G54" s="78"/>
    </row>
    <row r="55" spans="1:7" s="31" customFormat="1">
      <c r="A55" s="75"/>
      <c r="B55" s="93"/>
      <c r="C55" s="53" t="s">
        <v>24</v>
      </c>
      <c r="D55" s="87"/>
      <c r="E55" s="90"/>
      <c r="F55" s="75"/>
      <c r="G55" s="78"/>
    </row>
    <row r="56" spans="1:7" s="31" customFormat="1">
      <c r="A56" s="76"/>
      <c r="B56" s="94"/>
      <c r="C56" s="54" t="s">
        <v>25</v>
      </c>
      <c r="D56" s="88"/>
      <c r="E56" s="91"/>
      <c r="F56" s="76"/>
      <c r="G56" s="79"/>
    </row>
    <row r="58" spans="1:7">
      <c r="A58" s="73"/>
      <c r="B58" s="73"/>
      <c r="C58" s="73"/>
      <c r="D58" s="73"/>
      <c r="E58" s="73"/>
      <c r="F58" s="73"/>
      <c r="G58" s="73"/>
    </row>
    <row r="59" spans="1:7">
      <c r="A59" s="73"/>
      <c r="B59" s="73"/>
      <c r="C59" s="73"/>
      <c r="D59" s="73"/>
      <c r="E59" s="73"/>
      <c r="F59" s="73"/>
      <c r="G59" s="73"/>
    </row>
  </sheetData>
  <mergeCells count="48">
    <mergeCell ref="A39:A42"/>
    <mergeCell ref="A46:A49"/>
    <mergeCell ref="A53:A56"/>
    <mergeCell ref="B4:B7"/>
    <mergeCell ref="B11:B14"/>
    <mergeCell ref="B18:B21"/>
    <mergeCell ref="B25:B28"/>
    <mergeCell ref="B32:B35"/>
    <mergeCell ref="B39:B42"/>
    <mergeCell ref="B46:B49"/>
    <mergeCell ref="B53:B56"/>
    <mergeCell ref="A4:A7"/>
    <mergeCell ref="A11:A14"/>
    <mergeCell ref="A18:A21"/>
    <mergeCell ref="A25:A28"/>
    <mergeCell ref="A32:A35"/>
    <mergeCell ref="D39:D42"/>
    <mergeCell ref="D46:D49"/>
    <mergeCell ref="D53:D56"/>
    <mergeCell ref="E4:E7"/>
    <mergeCell ref="E11:E14"/>
    <mergeCell ref="E18:E21"/>
    <mergeCell ref="E25:E28"/>
    <mergeCell ref="E32:E35"/>
    <mergeCell ref="E39:E42"/>
    <mergeCell ref="E46:E49"/>
    <mergeCell ref="E53:E56"/>
    <mergeCell ref="D4:D7"/>
    <mergeCell ref="D11:D14"/>
    <mergeCell ref="D18:D21"/>
    <mergeCell ref="D25:D28"/>
    <mergeCell ref="D32:D35"/>
    <mergeCell ref="F39:F42"/>
    <mergeCell ref="F46:F49"/>
    <mergeCell ref="F53:F56"/>
    <mergeCell ref="G4:G7"/>
    <mergeCell ref="G11:G14"/>
    <mergeCell ref="G18:G21"/>
    <mergeCell ref="G25:G28"/>
    <mergeCell ref="G32:G35"/>
    <mergeCell ref="G39:G42"/>
    <mergeCell ref="G46:G49"/>
    <mergeCell ref="G53:G56"/>
    <mergeCell ref="F4:F7"/>
    <mergeCell ref="F11:F14"/>
    <mergeCell ref="F18:F21"/>
    <mergeCell ref="F25:F28"/>
    <mergeCell ref="F32:F35"/>
  </mergeCells>
  <pageMargins left="0.39305555555555599" right="0.17" top="0.84" bottom="0.59027777777777801" header="0.5" footer="0.196527777777778"/>
  <pageSetup scale="62" orientation="portrait" horizontalDpi="120" verticalDpi="7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G24"/>
  <sheetViews>
    <sheetView workbookViewId="0">
      <selection activeCell="A10" sqref="A10:G12"/>
    </sheetView>
  </sheetViews>
  <sheetFormatPr defaultColWidth="9.140625" defaultRowHeight="14.25"/>
  <cols>
    <col min="1" max="1" width="6.5703125" style="33" customWidth="1"/>
    <col min="2" max="2" width="11.42578125" style="33" customWidth="1"/>
    <col min="3" max="3" width="58.42578125" style="33" customWidth="1"/>
    <col min="4" max="4" width="12.5703125" style="33" customWidth="1"/>
    <col min="5" max="5" width="16.140625" style="33" customWidth="1"/>
    <col min="6" max="6" width="5.7109375" style="33" customWidth="1"/>
    <col min="7" max="7" width="15.42578125" style="33" customWidth="1"/>
    <col min="8" max="16384" width="9.140625" style="33"/>
  </cols>
  <sheetData>
    <row r="2" spans="1:7">
      <c r="A2" s="34">
        <v>0.26</v>
      </c>
      <c r="C2" s="35" t="s">
        <v>106</v>
      </c>
    </row>
    <row r="3" spans="1:7" ht="25.5" customHeight="1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83">
        <v>1</v>
      </c>
      <c r="B4" s="83" t="s">
        <v>7</v>
      </c>
      <c r="C4" s="66" t="s">
        <v>131</v>
      </c>
      <c r="D4" s="110">
        <v>119995</v>
      </c>
      <c r="E4" s="107">
        <f>D4*0.74</f>
        <v>88796.3</v>
      </c>
      <c r="F4" s="83" t="s">
        <v>9</v>
      </c>
      <c r="G4" s="80">
        <f>E4*A4</f>
        <v>88796.3</v>
      </c>
    </row>
    <row r="5" spans="1:7">
      <c r="A5" s="84"/>
      <c r="B5" s="84"/>
      <c r="C5" s="67" t="s">
        <v>132</v>
      </c>
      <c r="D5" s="111"/>
      <c r="E5" s="108"/>
      <c r="F5" s="84"/>
      <c r="G5" s="81"/>
    </row>
    <row r="6" spans="1:7">
      <c r="A6" s="85"/>
      <c r="B6" s="85"/>
      <c r="C6" s="68" t="s">
        <v>133</v>
      </c>
      <c r="D6" s="112"/>
      <c r="E6" s="109"/>
      <c r="F6" s="85"/>
      <c r="G6" s="82"/>
    </row>
    <row r="8" spans="1:7" s="31" customFormat="1" ht="16.5">
      <c r="A8" s="34">
        <v>0.24</v>
      </c>
      <c r="B8" s="49"/>
      <c r="C8" s="35" t="s">
        <v>106</v>
      </c>
      <c r="D8" s="49"/>
      <c r="E8" s="49"/>
      <c r="F8" s="50"/>
      <c r="G8" s="51"/>
    </row>
    <row r="9" spans="1:7" s="31" customFormat="1" ht="25.5" customHeight="1">
      <c r="A9" s="36" t="s">
        <v>1</v>
      </c>
      <c r="B9" s="36" t="s">
        <v>2</v>
      </c>
      <c r="C9" s="36" t="s">
        <v>3</v>
      </c>
      <c r="D9" s="36" t="s">
        <v>4</v>
      </c>
      <c r="E9" s="37" t="s">
        <v>5</v>
      </c>
      <c r="F9" s="38"/>
      <c r="G9" s="39" t="s">
        <v>6</v>
      </c>
    </row>
    <row r="10" spans="1:7" s="31" customFormat="1">
      <c r="A10" s="83">
        <v>1</v>
      </c>
      <c r="B10" s="83" t="s">
        <v>7</v>
      </c>
      <c r="C10" s="66" t="s">
        <v>131</v>
      </c>
      <c r="D10" s="110">
        <v>119995</v>
      </c>
      <c r="E10" s="107">
        <f>D10*0.76</f>
        <v>91196.2</v>
      </c>
      <c r="F10" s="83" t="s">
        <v>9</v>
      </c>
      <c r="G10" s="80">
        <f>E10*A10</f>
        <v>91196.2</v>
      </c>
    </row>
    <row r="11" spans="1:7" s="31" customFormat="1">
      <c r="A11" s="84"/>
      <c r="B11" s="84"/>
      <c r="C11" s="67" t="s">
        <v>132</v>
      </c>
      <c r="D11" s="111"/>
      <c r="E11" s="108"/>
      <c r="F11" s="84"/>
      <c r="G11" s="81"/>
    </row>
    <row r="12" spans="1:7" s="31" customFormat="1">
      <c r="A12" s="85"/>
      <c r="B12" s="85"/>
      <c r="C12" s="68" t="s">
        <v>133</v>
      </c>
      <c r="D12" s="112"/>
      <c r="E12" s="109"/>
      <c r="F12" s="85"/>
      <c r="G12" s="82"/>
    </row>
    <row r="14" spans="1:7">
      <c r="A14" s="34">
        <v>0.26</v>
      </c>
      <c r="C14" s="35" t="s">
        <v>134</v>
      </c>
    </row>
    <row r="15" spans="1:7" ht="25.5" customHeight="1">
      <c r="A15" s="36" t="s">
        <v>1</v>
      </c>
      <c r="B15" s="36" t="s">
        <v>2</v>
      </c>
      <c r="C15" s="36" t="s">
        <v>3</v>
      </c>
      <c r="D15" s="36" t="s">
        <v>4</v>
      </c>
      <c r="E15" s="37" t="s">
        <v>5</v>
      </c>
      <c r="F15" s="38"/>
      <c r="G15" s="39" t="s">
        <v>6</v>
      </c>
    </row>
    <row r="16" spans="1:7">
      <c r="A16" s="83">
        <v>1</v>
      </c>
      <c r="B16" s="83" t="s">
        <v>7</v>
      </c>
      <c r="C16" s="66" t="s">
        <v>135</v>
      </c>
      <c r="D16" s="110">
        <v>154995</v>
      </c>
      <c r="E16" s="107">
        <f>(D16*0.74)</f>
        <v>114696.3</v>
      </c>
      <c r="F16" s="83" t="s">
        <v>9</v>
      </c>
      <c r="G16" s="80">
        <f>E16*A16</f>
        <v>114696.3</v>
      </c>
    </row>
    <row r="17" spans="1:7">
      <c r="A17" s="84"/>
      <c r="B17" s="84"/>
      <c r="C17" s="67" t="s">
        <v>132</v>
      </c>
      <c r="D17" s="111"/>
      <c r="E17" s="108"/>
      <c r="F17" s="84"/>
      <c r="G17" s="81"/>
    </row>
    <row r="18" spans="1:7">
      <c r="A18" s="85"/>
      <c r="B18" s="85"/>
      <c r="C18" s="68" t="s">
        <v>136</v>
      </c>
      <c r="D18" s="112"/>
      <c r="E18" s="109"/>
      <c r="F18" s="85"/>
      <c r="G18" s="82"/>
    </row>
    <row r="20" spans="1:7" s="31" customFormat="1" ht="16.5">
      <c r="A20" s="34">
        <v>0.24</v>
      </c>
      <c r="B20" s="49"/>
      <c r="C20" s="35" t="s">
        <v>134</v>
      </c>
      <c r="D20" s="49"/>
      <c r="E20" s="49"/>
      <c r="F20" s="50"/>
      <c r="G20" s="51"/>
    </row>
    <row r="21" spans="1:7" s="31" customFormat="1" ht="25.5" customHeight="1">
      <c r="A21" s="36" t="s">
        <v>1</v>
      </c>
      <c r="B21" s="36" t="s">
        <v>2</v>
      </c>
      <c r="C21" s="36" t="s">
        <v>3</v>
      </c>
      <c r="D21" s="36" t="s">
        <v>4</v>
      </c>
      <c r="E21" s="37" t="s">
        <v>5</v>
      </c>
      <c r="F21" s="38"/>
      <c r="G21" s="39" t="s">
        <v>6</v>
      </c>
    </row>
    <row r="22" spans="1:7" s="31" customFormat="1">
      <c r="A22" s="83">
        <v>1</v>
      </c>
      <c r="B22" s="83" t="s">
        <v>7</v>
      </c>
      <c r="C22" s="66" t="s">
        <v>135</v>
      </c>
      <c r="D22" s="110">
        <v>154995</v>
      </c>
      <c r="E22" s="107">
        <f>(D22*0.76)</f>
        <v>117796.2</v>
      </c>
      <c r="F22" s="83" t="s">
        <v>9</v>
      </c>
      <c r="G22" s="80">
        <f>E22*A22</f>
        <v>117796.2</v>
      </c>
    </row>
    <row r="23" spans="1:7" s="31" customFormat="1">
      <c r="A23" s="84"/>
      <c r="B23" s="84"/>
      <c r="C23" s="67" t="s">
        <v>132</v>
      </c>
      <c r="D23" s="111"/>
      <c r="E23" s="108"/>
      <c r="F23" s="84"/>
      <c r="G23" s="81"/>
    </row>
    <row r="24" spans="1:7" s="31" customFormat="1">
      <c r="A24" s="85"/>
      <c r="B24" s="85"/>
      <c r="C24" s="68" t="s">
        <v>136</v>
      </c>
      <c r="D24" s="112"/>
      <c r="E24" s="109"/>
      <c r="F24" s="85"/>
      <c r="G24" s="82"/>
    </row>
  </sheetData>
  <mergeCells count="24">
    <mergeCell ref="A4:A6"/>
    <mergeCell ref="A10:A12"/>
    <mergeCell ref="A16:A18"/>
    <mergeCell ref="A22:A24"/>
    <mergeCell ref="B4:B6"/>
    <mergeCell ref="B10:B12"/>
    <mergeCell ref="B16:B18"/>
    <mergeCell ref="B22:B24"/>
    <mergeCell ref="D4:D6"/>
    <mergeCell ref="D10:D12"/>
    <mergeCell ref="D16:D18"/>
    <mergeCell ref="D22:D24"/>
    <mergeCell ref="E4:E6"/>
    <mergeCell ref="E10:E12"/>
    <mergeCell ref="E16:E18"/>
    <mergeCell ref="E22:E24"/>
    <mergeCell ref="F4:F6"/>
    <mergeCell ref="F10:F12"/>
    <mergeCell ref="F16:F18"/>
    <mergeCell ref="F22:F24"/>
    <mergeCell ref="G4:G6"/>
    <mergeCell ref="G10:G12"/>
    <mergeCell ref="G16:G18"/>
    <mergeCell ref="G22:G24"/>
  </mergeCells>
  <pageMargins left="0.39305555555555599" right="0.17" top="0.84" bottom="0.59027777777777801" header="0.5" footer="0.196527777777778"/>
  <pageSetup scale="62" orientation="portrait" horizontalDpi="120" verticalDpi="7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</sheetPr>
  <dimension ref="A2:G48"/>
  <sheetViews>
    <sheetView topLeftCell="A26" workbookViewId="0">
      <selection activeCell="A34" sqref="A34:G36"/>
    </sheetView>
  </sheetViews>
  <sheetFormatPr defaultColWidth="9.140625" defaultRowHeight="14.25"/>
  <cols>
    <col min="1" max="1" width="6.5703125" style="33" customWidth="1"/>
    <col min="2" max="2" width="11.42578125" style="33" customWidth="1"/>
    <col min="3" max="3" width="58.42578125" style="33" customWidth="1"/>
    <col min="4" max="4" width="12.5703125" style="33" customWidth="1"/>
    <col min="5" max="5" width="16.140625" style="33" customWidth="1"/>
    <col min="6" max="6" width="5.7109375" style="33" customWidth="1"/>
    <col min="7" max="7" width="15.42578125" style="33" customWidth="1"/>
    <col min="8" max="16384" width="9.140625" style="33"/>
  </cols>
  <sheetData>
    <row r="2" spans="1:7">
      <c r="A2" s="34">
        <v>0.26</v>
      </c>
      <c r="C2" s="35" t="s">
        <v>137</v>
      </c>
    </row>
    <row r="3" spans="1:7" ht="25.5" customHeight="1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83">
        <v>1</v>
      </c>
      <c r="B4" s="83" t="s">
        <v>7</v>
      </c>
      <c r="C4" s="66" t="s">
        <v>138</v>
      </c>
      <c r="D4" s="110">
        <v>42995</v>
      </c>
      <c r="E4" s="107">
        <f>D4*0.74</f>
        <v>31816.3</v>
      </c>
      <c r="F4" s="83" t="s">
        <v>9</v>
      </c>
      <c r="G4" s="80">
        <f>E4*A4</f>
        <v>31816.3</v>
      </c>
    </row>
    <row r="5" spans="1:7">
      <c r="A5" s="84"/>
      <c r="B5" s="84"/>
      <c r="C5" s="53" t="s">
        <v>139</v>
      </c>
      <c r="D5" s="111"/>
      <c r="E5" s="108"/>
      <c r="F5" s="84"/>
      <c r="G5" s="81"/>
    </row>
    <row r="6" spans="1:7">
      <c r="A6" s="85"/>
      <c r="B6" s="85"/>
      <c r="C6" s="54" t="s">
        <v>140</v>
      </c>
      <c r="D6" s="112"/>
      <c r="E6" s="109"/>
      <c r="F6" s="85"/>
      <c r="G6" s="82"/>
    </row>
    <row r="8" spans="1:7" s="31" customFormat="1" ht="16.5">
      <c r="A8" s="34">
        <v>0.24</v>
      </c>
      <c r="B8" s="49"/>
      <c r="C8" s="35" t="s">
        <v>137</v>
      </c>
      <c r="D8" s="49"/>
      <c r="E8" s="49"/>
      <c r="F8" s="50"/>
      <c r="G8" s="51"/>
    </row>
    <row r="9" spans="1:7" s="31" customFormat="1" ht="25.5" customHeight="1">
      <c r="A9" s="36" t="s">
        <v>1</v>
      </c>
      <c r="B9" s="36" t="s">
        <v>2</v>
      </c>
      <c r="C9" s="36" t="s">
        <v>3</v>
      </c>
      <c r="D9" s="36" t="s">
        <v>4</v>
      </c>
      <c r="E9" s="37" t="s">
        <v>5</v>
      </c>
      <c r="F9" s="38"/>
      <c r="G9" s="39" t="s">
        <v>6</v>
      </c>
    </row>
    <row r="10" spans="1:7" s="31" customFormat="1">
      <c r="A10" s="83">
        <v>1</v>
      </c>
      <c r="B10" s="83" t="s">
        <v>7</v>
      </c>
      <c r="C10" s="66" t="s">
        <v>138</v>
      </c>
      <c r="D10" s="110">
        <v>42995</v>
      </c>
      <c r="E10" s="107">
        <f>D10*0.76</f>
        <v>32676.2</v>
      </c>
      <c r="F10" s="83" t="s">
        <v>9</v>
      </c>
      <c r="G10" s="80">
        <f>E10*A10</f>
        <v>32676.2</v>
      </c>
    </row>
    <row r="11" spans="1:7" s="31" customFormat="1">
      <c r="A11" s="84"/>
      <c r="B11" s="84"/>
      <c r="C11" s="53" t="s">
        <v>139</v>
      </c>
      <c r="D11" s="111"/>
      <c r="E11" s="108"/>
      <c r="F11" s="84"/>
      <c r="G11" s="81"/>
    </row>
    <row r="12" spans="1:7" s="31" customFormat="1">
      <c r="A12" s="85"/>
      <c r="B12" s="85"/>
      <c r="C12" s="54" t="s">
        <v>140</v>
      </c>
      <c r="D12" s="112"/>
      <c r="E12" s="109"/>
      <c r="F12" s="85"/>
      <c r="G12" s="82"/>
    </row>
    <row r="14" spans="1:7">
      <c r="A14" s="34">
        <v>0.26</v>
      </c>
      <c r="C14" s="35" t="s">
        <v>141</v>
      </c>
    </row>
    <row r="15" spans="1:7" ht="25.5" customHeight="1">
      <c r="A15" s="36" t="s">
        <v>1</v>
      </c>
      <c r="B15" s="36" t="s">
        <v>2</v>
      </c>
      <c r="C15" s="36" t="s">
        <v>3</v>
      </c>
      <c r="D15" s="36" t="s">
        <v>4</v>
      </c>
      <c r="E15" s="37" t="s">
        <v>5</v>
      </c>
      <c r="F15" s="38"/>
      <c r="G15" s="39" t="s">
        <v>6</v>
      </c>
    </row>
    <row r="16" spans="1:7">
      <c r="A16" s="83">
        <v>1</v>
      </c>
      <c r="B16" s="83" t="s">
        <v>7</v>
      </c>
      <c r="C16" s="66" t="s">
        <v>142</v>
      </c>
      <c r="D16" s="110">
        <v>59995</v>
      </c>
      <c r="E16" s="107">
        <f>D16*0.74</f>
        <v>44396.3</v>
      </c>
      <c r="F16" s="83" t="s">
        <v>9</v>
      </c>
      <c r="G16" s="80">
        <f>E16*A16</f>
        <v>44396.3</v>
      </c>
    </row>
    <row r="17" spans="1:7">
      <c r="A17" s="84"/>
      <c r="B17" s="84"/>
      <c r="C17" s="53" t="s">
        <v>139</v>
      </c>
      <c r="D17" s="111"/>
      <c r="E17" s="108"/>
      <c r="F17" s="84"/>
      <c r="G17" s="81"/>
    </row>
    <row r="18" spans="1:7">
      <c r="A18" s="85"/>
      <c r="B18" s="85"/>
      <c r="C18" s="54" t="s">
        <v>143</v>
      </c>
      <c r="D18" s="112"/>
      <c r="E18" s="109"/>
      <c r="F18" s="85"/>
      <c r="G18" s="82"/>
    </row>
    <row r="20" spans="1:7" s="31" customFormat="1" ht="16.5">
      <c r="A20" s="34">
        <v>0.24</v>
      </c>
      <c r="B20" s="49"/>
      <c r="C20" s="35" t="s">
        <v>141</v>
      </c>
      <c r="D20" s="49"/>
      <c r="E20" s="49"/>
      <c r="F20" s="50"/>
      <c r="G20" s="51"/>
    </row>
    <row r="21" spans="1:7" s="31" customFormat="1" ht="25.5" customHeight="1">
      <c r="A21" s="36" t="s">
        <v>1</v>
      </c>
      <c r="B21" s="36" t="s">
        <v>2</v>
      </c>
      <c r="C21" s="36" t="s">
        <v>3</v>
      </c>
      <c r="D21" s="36" t="s">
        <v>4</v>
      </c>
      <c r="E21" s="37" t="s">
        <v>5</v>
      </c>
      <c r="F21" s="38"/>
      <c r="G21" s="39" t="s">
        <v>6</v>
      </c>
    </row>
    <row r="22" spans="1:7" s="31" customFormat="1">
      <c r="A22" s="83">
        <v>1</v>
      </c>
      <c r="B22" s="83" t="s">
        <v>7</v>
      </c>
      <c r="C22" s="66" t="s">
        <v>142</v>
      </c>
      <c r="D22" s="110">
        <v>59995</v>
      </c>
      <c r="E22" s="107">
        <f>D22*0.76</f>
        <v>45596.2</v>
      </c>
      <c r="F22" s="83" t="s">
        <v>9</v>
      </c>
      <c r="G22" s="80">
        <f>E22*A22</f>
        <v>45596.2</v>
      </c>
    </row>
    <row r="23" spans="1:7" s="31" customFormat="1">
      <c r="A23" s="84"/>
      <c r="B23" s="84"/>
      <c r="C23" s="53" t="s">
        <v>139</v>
      </c>
      <c r="D23" s="111"/>
      <c r="E23" s="108"/>
      <c r="F23" s="84"/>
      <c r="G23" s="81"/>
    </row>
    <row r="24" spans="1:7" s="31" customFormat="1">
      <c r="A24" s="85"/>
      <c r="B24" s="85"/>
      <c r="C24" s="54" t="s">
        <v>143</v>
      </c>
      <c r="D24" s="112"/>
      <c r="E24" s="109"/>
      <c r="F24" s="85"/>
      <c r="G24" s="82"/>
    </row>
    <row r="26" spans="1:7">
      <c r="A26" s="34">
        <v>0.26</v>
      </c>
      <c r="C26" s="35" t="s">
        <v>144</v>
      </c>
    </row>
    <row r="27" spans="1:7" ht="25.5" customHeight="1">
      <c r="A27" s="36" t="s">
        <v>1</v>
      </c>
      <c r="B27" s="36" t="s">
        <v>2</v>
      </c>
      <c r="C27" s="36" t="s">
        <v>3</v>
      </c>
      <c r="D27" s="36" t="s">
        <v>4</v>
      </c>
      <c r="E27" s="37" t="s">
        <v>5</v>
      </c>
      <c r="F27" s="38"/>
      <c r="G27" s="39" t="s">
        <v>6</v>
      </c>
    </row>
    <row r="28" spans="1:7">
      <c r="A28" s="83">
        <v>1</v>
      </c>
      <c r="B28" s="83" t="s">
        <v>7</v>
      </c>
      <c r="C28" s="66" t="s">
        <v>145</v>
      </c>
      <c r="D28" s="110">
        <v>79995</v>
      </c>
      <c r="E28" s="107">
        <f>D28*0.74</f>
        <v>59196.3</v>
      </c>
      <c r="F28" s="83" t="s">
        <v>9</v>
      </c>
      <c r="G28" s="80">
        <f>E28*A28</f>
        <v>59196.3</v>
      </c>
    </row>
    <row r="29" spans="1:7">
      <c r="A29" s="84"/>
      <c r="B29" s="84"/>
      <c r="C29" s="53" t="s">
        <v>139</v>
      </c>
      <c r="D29" s="111"/>
      <c r="E29" s="108"/>
      <c r="F29" s="84"/>
      <c r="G29" s="81"/>
    </row>
    <row r="30" spans="1:7">
      <c r="A30" s="85"/>
      <c r="B30" s="85"/>
      <c r="C30" s="54" t="s">
        <v>146</v>
      </c>
      <c r="D30" s="112"/>
      <c r="E30" s="109"/>
      <c r="F30" s="85"/>
      <c r="G30" s="82"/>
    </row>
    <row r="32" spans="1:7" s="31" customFormat="1" ht="16.5">
      <c r="A32" s="34">
        <v>0.24</v>
      </c>
      <c r="B32" s="49"/>
      <c r="C32" s="35" t="s">
        <v>144</v>
      </c>
      <c r="D32" s="49"/>
      <c r="E32" s="49"/>
      <c r="F32" s="50"/>
      <c r="G32" s="51"/>
    </row>
    <row r="33" spans="1:7" s="31" customFormat="1" ht="25.5" customHeight="1">
      <c r="A33" s="36" t="s">
        <v>1</v>
      </c>
      <c r="B33" s="36" t="s">
        <v>2</v>
      </c>
      <c r="C33" s="36" t="s">
        <v>3</v>
      </c>
      <c r="D33" s="36" t="s">
        <v>4</v>
      </c>
      <c r="E33" s="37" t="s">
        <v>5</v>
      </c>
      <c r="F33" s="38"/>
      <c r="G33" s="39" t="s">
        <v>6</v>
      </c>
    </row>
    <row r="34" spans="1:7" s="31" customFormat="1">
      <c r="A34" s="83">
        <v>1</v>
      </c>
      <c r="B34" s="83" t="s">
        <v>7</v>
      </c>
      <c r="C34" s="66" t="s">
        <v>145</v>
      </c>
      <c r="D34" s="110">
        <v>79995</v>
      </c>
      <c r="E34" s="107">
        <f>D34*0.76</f>
        <v>60796.2</v>
      </c>
      <c r="F34" s="83" t="s">
        <v>9</v>
      </c>
      <c r="G34" s="80">
        <f>E34*A34</f>
        <v>60796.2</v>
      </c>
    </row>
    <row r="35" spans="1:7" s="31" customFormat="1">
      <c r="A35" s="84"/>
      <c r="B35" s="84"/>
      <c r="C35" s="53" t="s">
        <v>139</v>
      </c>
      <c r="D35" s="111"/>
      <c r="E35" s="108"/>
      <c r="F35" s="84"/>
      <c r="G35" s="81"/>
    </row>
    <row r="36" spans="1:7" s="31" customFormat="1">
      <c r="A36" s="85"/>
      <c r="B36" s="85"/>
      <c r="C36" s="54" t="s">
        <v>146</v>
      </c>
      <c r="D36" s="112"/>
      <c r="E36" s="109"/>
      <c r="F36" s="85"/>
      <c r="G36" s="82"/>
    </row>
    <row r="38" spans="1:7">
      <c r="A38" s="34">
        <v>0.26</v>
      </c>
      <c r="C38" s="35" t="s">
        <v>147</v>
      </c>
    </row>
    <row r="39" spans="1:7" ht="25.5" customHeight="1">
      <c r="A39" s="36" t="s">
        <v>1</v>
      </c>
      <c r="B39" s="36" t="s">
        <v>2</v>
      </c>
      <c r="C39" s="36" t="s">
        <v>3</v>
      </c>
      <c r="D39" s="36" t="s">
        <v>4</v>
      </c>
      <c r="E39" s="37" t="s">
        <v>5</v>
      </c>
      <c r="F39" s="38"/>
      <c r="G39" s="39" t="s">
        <v>6</v>
      </c>
    </row>
    <row r="40" spans="1:7">
      <c r="A40" s="83">
        <v>1</v>
      </c>
      <c r="B40" s="83" t="s">
        <v>7</v>
      </c>
      <c r="C40" s="66" t="s">
        <v>148</v>
      </c>
      <c r="D40" s="110">
        <v>109995</v>
      </c>
      <c r="E40" s="107">
        <f>D40*0.74</f>
        <v>81396.3</v>
      </c>
      <c r="F40" s="83" t="s">
        <v>9</v>
      </c>
      <c r="G40" s="80">
        <f>E40*A40</f>
        <v>81396.3</v>
      </c>
    </row>
    <row r="41" spans="1:7">
      <c r="A41" s="84"/>
      <c r="B41" s="84"/>
      <c r="C41" s="53" t="s">
        <v>139</v>
      </c>
      <c r="D41" s="111"/>
      <c r="E41" s="108"/>
      <c r="F41" s="84"/>
      <c r="G41" s="81"/>
    </row>
    <row r="42" spans="1:7">
      <c r="A42" s="85"/>
      <c r="B42" s="85"/>
      <c r="C42" s="54" t="s">
        <v>149</v>
      </c>
      <c r="D42" s="112"/>
      <c r="E42" s="109"/>
      <c r="F42" s="85"/>
      <c r="G42" s="82"/>
    </row>
    <row r="44" spans="1:7" s="31" customFormat="1" ht="16.5">
      <c r="A44" s="34">
        <v>0.24</v>
      </c>
      <c r="B44" s="49"/>
      <c r="C44" s="35" t="s">
        <v>147</v>
      </c>
      <c r="D44" s="49"/>
      <c r="E44" s="49"/>
      <c r="F44" s="50"/>
      <c r="G44" s="51"/>
    </row>
    <row r="45" spans="1:7" s="31" customFormat="1" ht="25.5" customHeight="1">
      <c r="A45" s="36" t="s">
        <v>1</v>
      </c>
      <c r="B45" s="36" t="s">
        <v>2</v>
      </c>
      <c r="C45" s="36" t="s">
        <v>3</v>
      </c>
      <c r="D45" s="36" t="s">
        <v>4</v>
      </c>
      <c r="E45" s="37" t="s">
        <v>5</v>
      </c>
      <c r="F45" s="38"/>
      <c r="G45" s="39" t="s">
        <v>6</v>
      </c>
    </row>
    <row r="46" spans="1:7" s="31" customFormat="1">
      <c r="A46" s="83">
        <v>1</v>
      </c>
      <c r="B46" s="83" t="s">
        <v>7</v>
      </c>
      <c r="C46" s="66" t="s">
        <v>148</v>
      </c>
      <c r="D46" s="110">
        <v>109995</v>
      </c>
      <c r="E46" s="107">
        <f>D46*0.76</f>
        <v>83596.2</v>
      </c>
      <c r="F46" s="83" t="s">
        <v>9</v>
      </c>
      <c r="G46" s="80">
        <f>E46*A46</f>
        <v>83596.2</v>
      </c>
    </row>
    <row r="47" spans="1:7" s="31" customFormat="1">
      <c r="A47" s="84"/>
      <c r="B47" s="84"/>
      <c r="C47" s="53" t="s">
        <v>139</v>
      </c>
      <c r="D47" s="111"/>
      <c r="E47" s="108"/>
      <c r="F47" s="84"/>
      <c r="G47" s="81"/>
    </row>
    <row r="48" spans="1:7" s="31" customFormat="1">
      <c r="A48" s="85"/>
      <c r="B48" s="85"/>
      <c r="C48" s="54" t="s">
        <v>149</v>
      </c>
      <c r="D48" s="112"/>
      <c r="E48" s="109"/>
      <c r="F48" s="85"/>
      <c r="G48" s="82"/>
    </row>
  </sheetData>
  <mergeCells count="48">
    <mergeCell ref="A34:A36"/>
    <mergeCell ref="A40:A42"/>
    <mergeCell ref="A46:A48"/>
    <mergeCell ref="B4:B6"/>
    <mergeCell ref="B10:B12"/>
    <mergeCell ref="B16:B18"/>
    <mergeCell ref="B22:B24"/>
    <mergeCell ref="B28:B30"/>
    <mergeCell ref="B34:B36"/>
    <mergeCell ref="B40:B42"/>
    <mergeCell ref="B46:B48"/>
    <mergeCell ref="A4:A6"/>
    <mergeCell ref="A10:A12"/>
    <mergeCell ref="A16:A18"/>
    <mergeCell ref="A22:A24"/>
    <mergeCell ref="A28:A30"/>
    <mergeCell ref="D34:D36"/>
    <mergeCell ref="D40:D42"/>
    <mergeCell ref="D46:D48"/>
    <mergeCell ref="E4:E6"/>
    <mergeCell ref="E10:E12"/>
    <mergeCell ref="E16:E18"/>
    <mergeCell ref="E22:E24"/>
    <mergeCell ref="E28:E30"/>
    <mergeCell ref="E34:E36"/>
    <mergeCell ref="E40:E42"/>
    <mergeCell ref="E46:E48"/>
    <mergeCell ref="D4:D6"/>
    <mergeCell ref="D10:D12"/>
    <mergeCell ref="D16:D18"/>
    <mergeCell ref="D22:D24"/>
    <mergeCell ref="D28:D30"/>
    <mergeCell ref="F34:F36"/>
    <mergeCell ref="F40:F42"/>
    <mergeCell ref="F46:F48"/>
    <mergeCell ref="G4:G6"/>
    <mergeCell ref="G10:G12"/>
    <mergeCell ref="G16:G18"/>
    <mergeCell ref="G22:G24"/>
    <mergeCell ref="G28:G30"/>
    <mergeCell ref="G34:G36"/>
    <mergeCell ref="G40:G42"/>
    <mergeCell ref="G46:G48"/>
    <mergeCell ref="F4:F6"/>
    <mergeCell ref="F10:F12"/>
    <mergeCell ref="F16:F18"/>
    <mergeCell ref="F22:F24"/>
    <mergeCell ref="F28:F30"/>
  </mergeCells>
  <pageMargins left="0.39305555555555599" right="0.17" top="0.84" bottom="0.59027777777777801" header="0.5" footer="0.196527777777778"/>
  <pageSetup scale="62" orientation="portrait" horizontalDpi="120" verticalDpi="7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G189"/>
  <sheetViews>
    <sheetView topLeftCell="A167" workbookViewId="0">
      <selection activeCell="A22" sqref="A22:G24"/>
    </sheetView>
  </sheetViews>
  <sheetFormatPr defaultColWidth="9.140625" defaultRowHeight="14.25"/>
  <cols>
    <col min="1" max="1" width="6.5703125" style="33" customWidth="1"/>
    <col min="2" max="2" width="11.42578125" style="33" customWidth="1"/>
    <col min="3" max="3" width="58.42578125" style="33" customWidth="1"/>
    <col min="4" max="4" width="12.5703125" style="33" customWidth="1"/>
    <col min="5" max="5" width="16.140625" style="33" customWidth="1"/>
    <col min="6" max="6" width="5.7109375" style="33" customWidth="1"/>
    <col min="7" max="7" width="15.42578125" style="33" customWidth="1"/>
    <col min="8" max="16384" width="9.140625" style="33"/>
  </cols>
  <sheetData>
    <row r="1" spans="1:7">
      <c r="A1" s="59"/>
      <c r="B1" s="59"/>
      <c r="C1" s="60" t="s">
        <v>150</v>
      </c>
      <c r="D1" s="59"/>
      <c r="E1" s="59"/>
    </row>
    <row r="2" spans="1:7">
      <c r="A2" s="34">
        <v>0.26</v>
      </c>
      <c r="C2" s="35" t="s">
        <v>151</v>
      </c>
    </row>
    <row r="3" spans="1:7" ht="25.5" customHeight="1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83">
        <v>1</v>
      </c>
      <c r="B4" s="83" t="s">
        <v>7</v>
      </c>
      <c r="C4" s="52" t="s">
        <v>152</v>
      </c>
      <c r="D4" s="110">
        <v>10995</v>
      </c>
      <c r="E4" s="107">
        <f>D4*0.74</f>
        <v>8136.3</v>
      </c>
      <c r="F4" s="83" t="s">
        <v>9</v>
      </c>
      <c r="G4" s="80">
        <f>E4*A4</f>
        <v>8136.3</v>
      </c>
    </row>
    <row r="5" spans="1:7">
      <c r="A5" s="84"/>
      <c r="B5" s="84"/>
      <c r="C5" s="53" t="s">
        <v>153</v>
      </c>
      <c r="D5" s="111"/>
      <c r="E5" s="108"/>
      <c r="F5" s="84"/>
      <c r="G5" s="81"/>
    </row>
    <row r="6" spans="1:7">
      <c r="A6" s="85"/>
      <c r="B6" s="85"/>
      <c r="C6" s="54" t="s">
        <v>154</v>
      </c>
      <c r="D6" s="112"/>
      <c r="E6" s="109"/>
      <c r="F6" s="85"/>
      <c r="G6" s="82"/>
    </row>
    <row r="8" spans="1:7" s="31" customFormat="1" ht="16.5">
      <c r="A8" s="34">
        <v>0.24</v>
      </c>
      <c r="B8" s="49"/>
      <c r="C8" s="35" t="s">
        <v>151</v>
      </c>
      <c r="D8" s="49"/>
      <c r="E8" s="49"/>
      <c r="F8" s="50"/>
      <c r="G8" s="51"/>
    </row>
    <row r="9" spans="1:7" s="31" customFormat="1" ht="25.5" customHeight="1">
      <c r="A9" s="36" t="s">
        <v>1</v>
      </c>
      <c r="B9" s="36" t="s">
        <v>2</v>
      </c>
      <c r="C9" s="36" t="s">
        <v>3</v>
      </c>
      <c r="D9" s="36" t="s">
        <v>4</v>
      </c>
      <c r="E9" s="37" t="s">
        <v>5</v>
      </c>
      <c r="F9" s="38"/>
      <c r="G9" s="39" t="s">
        <v>6</v>
      </c>
    </row>
    <row r="10" spans="1:7" s="31" customFormat="1">
      <c r="A10" s="83">
        <v>1</v>
      </c>
      <c r="B10" s="83" t="s">
        <v>7</v>
      </c>
      <c r="C10" s="52" t="s">
        <v>152</v>
      </c>
      <c r="D10" s="110">
        <v>10995</v>
      </c>
      <c r="E10" s="107">
        <f>D10*0.76</f>
        <v>8356.2000000000007</v>
      </c>
      <c r="F10" s="83" t="s">
        <v>9</v>
      </c>
      <c r="G10" s="80">
        <f>E10*A10</f>
        <v>8356.2000000000007</v>
      </c>
    </row>
    <row r="11" spans="1:7" s="31" customFormat="1">
      <c r="A11" s="84"/>
      <c r="B11" s="84"/>
      <c r="C11" s="53" t="s">
        <v>153</v>
      </c>
      <c r="D11" s="111"/>
      <c r="E11" s="108"/>
      <c r="F11" s="84"/>
      <c r="G11" s="81"/>
    </row>
    <row r="12" spans="1:7" s="31" customFormat="1">
      <c r="A12" s="85"/>
      <c r="B12" s="85"/>
      <c r="C12" s="54" t="s">
        <v>154</v>
      </c>
      <c r="D12" s="112"/>
      <c r="E12" s="109"/>
      <c r="F12" s="85"/>
      <c r="G12" s="82"/>
    </row>
    <row r="14" spans="1:7">
      <c r="A14" s="34">
        <v>0.26</v>
      </c>
      <c r="C14" s="35" t="s">
        <v>155</v>
      </c>
    </row>
    <row r="15" spans="1:7" ht="25.5" customHeight="1">
      <c r="A15" s="36" t="s">
        <v>1</v>
      </c>
      <c r="B15" s="36" t="s">
        <v>2</v>
      </c>
      <c r="C15" s="36" t="s">
        <v>3</v>
      </c>
      <c r="D15" s="36" t="s">
        <v>4</v>
      </c>
      <c r="E15" s="37" t="s">
        <v>5</v>
      </c>
      <c r="F15" s="38"/>
      <c r="G15" s="39" t="s">
        <v>6</v>
      </c>
    </row>
    <row r="16" spans="1:7">
      <c r="A16" s="83">
        <v>1</v>
      </c>
      <c r="B16" s="83" t="s">
        <v>7</v>
      </c>
      <c r="C16" s="52" t="s">
        <v>156</v>
      </c>
      <c r="D16" s="110">
        <v>12995</v>
      </c>
      <c r="E16" s="107">
        <f>D16*0.74</f>
        <v>9616.2999999999993</v>
      </c>
      <c r="F16" s="83" t="s">
        <v>9</v>
      </c>
      <c r="G16" s="80">
        <f>E16*A16</f>
        <v>9616.2999999999993</v>
      </c>
    </row>
    <row r="17" spans="1:7">
      <c r="A17" s="84"/>
      <c r="B17" s="84"/>
      <c r="C17" s="53" t="s">
        <v>153</v>
      </c>
      <c r="D17" s="111"/>
      <c r="E17" s="108"/>
      <c r="F17" s="84"/>
      <c r="G17" s="81"/>
    </row>
    <row r="18" spans="1:7">
      <c r="A18" s="85"/>
      <c r="B18" s="85"/>
      <c r="C18" s="54" t="s">
        <v>157</v>
      </c>
      <c r="D18" s="112"/>
      <c r="E18" s="109"/>
      <c r="F18" s="85"/>
      <c r="G18" s="82"/>
    </row>
    <row r="20" spans="1:7" s="31" customFormat="1" ht="16.5">
      <c r="A20" s="34">
        <v>0.24</v>
      </c>
      <c r="B20" s="49"/>
      <c r="C20" s="35" t="s">
        <v>155</v>
      </c>
      <c r="D20" s="49"/>
      <c r="E20" s="49"/>
      <c r="F20" s="50"/>
      <c r="G20" s="51"/>
    </row>
    <row r="21" spans="1:7" s="31" customFormat="1" ht="25.5" customHeight="1">
      <c r="A21" s="36" t="s">
        <v>1</v>
      </c>
      <c r="B21" s="36" t="s">
        <v>2</v>
      </c>
      <c r="C21" s="36" t="s">
        <v>3</v>
      </c>
      <c r="D21" s="36" t="s">
        <v>4</v>
      </c>
      <c r="E21" s="37" t="s">
        <v>5</v>
      </c>
      <c r="F21" s="38"/>
      <c r="G21" s="39" t="s">
        <v>6</v>
      </c>
    </row>
    <row r="22" spans="1:7" s="31" customFormat="1">
      <c r="A22" s="83">
        <v>1</v>
      </c>
      <c r="B22" s="83" t="s">
        <v>7</v>
      </c>
      <c r="C22" s="52" t="s">
        <v>156</v>
      </c>
      <c r="D22" s="110">
        <v>12995</v>
      </c>
      <c r="E22" s="107">
        <f>D22*0.76</f>
        <v>9876.2000000000007</v>
      </c>
      <c r="F22" s="83" t="s">
        <v>9</v>
      </c>
      <c r="G22" s="80">
        <f>E22*A22</f>
        <v>9876.2000000000007</v>
      </c>
    </row>
    <row r="23" spans="1:7" s="31" customFormat="1">
      <c r="A23" s="84"/>
      <c r="B23" s="84"/>
      <c r="C23" s="53" t="s">
        <v>153</v>
      </c>
      <c r="D23" s="111"/>
      <c r="E23" s="108"/>
      <c r="F23" s="84"/>
      <c r="G23" s="81"/>
    </row>
    <row r="24" spans="1:7" s="31" customFormat="1">
      <c r="A24" s="85"/>
      <c r="B24" s="85"/>
      <c r="C24" s="54" t="s">
        <v>157</v>
      </c>
      <c r="D24" s="112"/>
      <c r="E24" s="109"/>
      <c r="F24" s="85"/>
      <c r="G24" s="82"/>
    </row>
    <row r="26" spans="1:7">
      <c r="A26" s="34">
        <v>0.26</v>
      </c>
      <c r="C26" s="35" t="s">
        <v>158</v>
      </c>
    </row>
    <row r="27" spans="1:7" ht="25.5" customHeight="1">
      <c r="A27" s="36" t="s">
        <v>1</v>
      </c>
      <c r="B27" s="36" t="s">
        <v>2</v>
      </c>
      <c r="C27" s="36" t="s">
        <v>3</v>
      </c>
      <c r="D27" s="36" t="s">
        <v>4</v>
      </c>
      <c r="E27" s="37" t="s">
        <v>5</v>
      </c>
      <c r="F27" s="38"/>
      <c r="G27" s="39" t="s">
        <v>6</v>
      </c>
    </row>
    <row r="28" spans="1:7">
      <c r="A28" s="83">
        <v>1</v>
      </c>
      <c r="B28" s="83" t="s">
        <v>7</v>
      </c>
      <c r="C28" s="52" t="s">
        <v>159</v>
      </c>
      <c r="D28" s="110">
        <v>15995</v>
      </c>
      <c r="E28" s="107">
        <f>D28*0.74</f>
        <v>11836.3</v>
      </c>
      <c r="F28" s="83" t="s">
        <v>9</v>
      </c>
      <c r="G28" s="80">
        <f>E28*A28</f>
        <v>11836.3</v>
      </c>
    </row>
    <row r="29" spans="1:7">
      <c r="A29" s="84"/>
      <c r="B29" s="84"/>
      <c r="C29" s="53" t="s">
        <v>153</v>
      </c>
      <c r="D29" s="111"/>
      <c r="E29" s="108"/>
      <c r="F29" s="84"/>
      <c r="G29" s="81"/>
    </row>
    <row r="30" spans="1:7">
      <c r="A30" s="85"/>
      <c r="B30" s="85"/>
      <c r="C30" s="54" t="s">
        <v>160</v>
      </c>
      <c r="D30" s="112"/>
      <c r="E30" s="109"/>
      <c r="F30" s="85"/>
      <c r="G30" s="82"/>
    </row>
    <row r="32" spans="1:7" s="31" customFormat="1" ht="16.5">
      <c r="A32" s="34">
        <v>0.24</v>
      </c>
      <c r="B32" s="49"/>
      <c r="C32" s="35" t="s">
        <v>158</v>
      </c>
      <c r="D32" s="49"/>
      <c r="E32" s="49"/>
      <c r="F32" s="50"/>
      <c r="G32" s="51"/>
    </row>
    <row r="33" spans="1:7" s="31" customFormat="1" ht="25.5" customHeight="1">
      <c r="A33" s="36" t="s">
        <v>1</v>
      </c>
      <c r="B33" s="36" t="s">
        <v>2</v>
      </c>
      <c r="C33" s="36" t="s">
        <v>3</v>
      </c>
      <c r="D33" s="36" t="s">
        <v>4</v>
      </c>
      <c r="E33" s="37" t="s">
        <v>5</v>
      </c>
      <c r="F33" s="38"/>
      <c r="G33" s="39" t="s">
        <v>6</v>
      </c>
    </row>
    <row r="34" spans="1:7" s="31" customFormat="1">
      <c r="A34" s="83">
        <v>1</v>
      </c>
      <c r="B34" s="83" t="s">
        <v>7</v>
      </c>
      <c r="C34" s="52" t="s">
        <v>159</v>
      </c>
      <c r="D34" s="110">
        <v>15995</v>
      </c>
      <c r="E34" s="107">
        <f>D34*0.76</f>
        <v>12156.2</v>
      </c>
      <c r="F34" s="83" t="s">
        <v>9</v>
      </c>
      <c r="G34" s="80">
        <f>E34*A34</f>
        <v>12156.2</v>
      </c>
    </row>
    <row r="35" spans="1:7" s="31" customFormat="1">
      <c r="A35" s="84"/>
      <c r="B35" s="84"/>
      <c r="C35" s="53" t="s">
        <v>153</v>
      </c>
      <c r="D35" s="111"/>
      <c r="E35" s="108"/>
      <c r="F35" s="84"/>
      <c r="G35" s="81"/>
    </row>
    <row r="36" spans="1:7" s="31" customFormat="1">
      <c r="A36" s="85"/>
      <c r="B36" s="85"/>
      <c r="C36" s="54" t="s">
        <v>160</v>
      </c>
      <c r="D36" s="112"/>
      <c r="E36" s="109"/>
      <c r="F36" s="85"/>
      <c r="G36" s="82"/>
    </row>
    <row r="38" spans="1:7">
      <c r="A38" s="34">
        <v>0.26</v>
      </c>
      <c r="C38" s="35" t="s">
        <v>161</v>
      </c>
    </row>
    <row r="39" spans="1:7" ht="25.5" customHeight="1">
      <c r="A39" s="36" t="s">
        <v>1</v>
      </c>
      <c r="B39" s="36" t="s">
        <v>2</v>
      </c>
      <c r="C39" s="36" t="s">
        <v>3</v>
      </c>
      <c r="D39" s="36" t="s">
        <v>4</v>
      </c>
      <c r="E39" s="37" t="s">
        <v>5</v>
      </c>
      <c r="F39" s="38"/>
      <c r="G39" s="39" t="s">
        <v>6</v>
      </c>
    </row>
    <row r="40" spans="1:7">
      <c r="A40" s="83">
        <v>1</v>
      </c>
      <c r="B40" s="83" t="s">
        <v>7</v>
      </c>
      <c r="C40" s="52" t="s">
        <v>162</v>
      </c>
      <c r="D40" s="110">
        <v>19995</v>
      </c>
      <c r="E40" s="107">
        <f>D40*0.74</f>
        <v>14796.3</v>
      </c>
      <c r="F40" s="83" t="s">
        <v>9</v>
      </c>
      <c r="G40" s="80">
        <f>E40*A40</f>
        <v>14796.3</v>
      </c>
    </row>
    <row r="41" spans="1:7">
      <c r="A41" s="84"/>
      <c r="B41" s="84"/>
      <c r="C41" s="53" t="s">
        <v>153</v>
      </c>
      <c r="D41" s="111"/>
      <c r="E41" s="108"/>
      <c r="F41" s="84"/>
      <c r="G41" s="81"/>
    </row>
    <row r="42" spans="1:7">
      <c r="A42" s="85"/>
      <c r="B42" s="85"/>
      <c r="C42" s="54" t="s">
        <v>163</v>
      </c>
      <c r="D42" s="112"/>
      <c r="E42" s="109"/>
      <c r="F42" s="85"/>
      <c r="G42" s="82"/>
    </row>
    <row r="44" spans="1:7" s="31" customFormat="1" ht="16.5">
      <c r="A44" s="34">
        <v>0.24</v>
      </c>
      <c r="B44" s="49"/>
      <c r="C44" s="35" t="s">
        <v>161</v>
      </c>
      <c r="D44" s="49"/>
      <c r="E44" s="49"/>
      <c r="F44" s="50"/>
      <c r="G44" s="51"/>
    </row>
    <row r="45" spans="1:7" s="31" customFormat="1" ht="25.5" customHeight="1">
      <c r="A45" s="36" t="s">
        <v>1</v>
      </c>
      <c r="B45" s="36" t="s">
        <v>2</v>
      </c>
      <c r="C45" s="36" t="s">
        <v>3</v>
      </c>
      <c r="D45" s="36" t="s">
        <v>4</v>
      </c>
      <c r="E45" s="37" t="s">
        <v>5</v>
      </c>
      <c r="F45" s="38"/>
      <c r="G45" s="39" t="s">
        <v>6</v>
      </c>
    </row>
    <row r="46" spans="1:7" s="31" customFormat="1">
      <c r="A46" s="83">
        <v>1</v>
      </c>
      <c r="B46" s="83" t="s">
        <v>7</v>
      </c>
      <c r="C46" s="52" t="s">
        <v>162</v>
      </c>
      <c r="D46" s="110">
        <v>19995</v>
      </c>
      <c r="E46" s="107">
        <f>D46*0.76</f>
        <v>15196.2</v>
      </c>
      <c r="F46" s="83" t="s">
        <v>9</v>
      </c>
      <c r="G46" s="80">
        <f>E46*A46</f>
        <v>15196.2</v>
      </c>
    </row>
    <row r="47" spans="1:7" s="31" customFormat="1">
      <c r="A47" s="84"/>
      <c r="B47" s="84"/>
      <c r="C47" s="53" t="s">
        <v>153</v>
      </c>
      <c r="D47" s="111"/>
      <c r="E47" s="108"/>
      <c r="F47" s="84"/>
      <c r="G47" s="81"/>
    </row>
    <row r="48" spans="1:7" s="31" customFormat="1">
      <c r="A48" s="85"/>
      <c r="B48" s="85"/>
      <c r="C48" s="54" t="s">
        <v>163</v>
      </c>
      <c r="D48" s="112"/>
      <c r="E48" s="109"/>
      <c r="F48" s="85"/>
      <c r="G48" s="82"/>
    </row>
    <row r="51" spans="1:7">
      <c r="A51" s="43"/>
      <c r="B51" s="43"/>
      <c r="C51" s="61" t="s">
        <v>164</v>
      </c>
      <c r="D51" s="43"/>
      <c r="E51" s="43"/>
    </row>
    <row r="53" spans="1:7">
      <c r="A53" s="34">
        <v>0.26</v>
      </c>
      <c r="C53" s="35" t="s">
        <v>151</v>
      </c>
    </row>
    <row r="54" spans="1:7" ht="25.5" customHeight="1">
      <c r="A54" s="36" t="s">
        <v>1</v>
      </c>
      <c r="B54" s="36" t="s">
        <v>2</v>
      </c>
      <c r="C54" s="36" t="s">
        <v>3</v>
      </c>
      <c r="D54" s="36" t="s">
        <v>4</v>
      </c>
      <c r="E54" s="37" t="s">
        <v>5</v>
      </c>
      <c r="F54" s="38"/>
      <c r="G54" s="39" t="s">
        <v>6</v>
      </c>
    </row>
    <row r="55" spans="1:7">
      <c r="A55" s="83">
        <v>1</v>
      </c>
      <c r="B55" s="83" t="s">
        <v>7</v>
      </c>
      <c r="C55" s="52" t="s">
        <v>165</v>
      </c>
      <c r="D55" s="110">
        <v>29995</v>
      </c>
      <c r="E55" s="107">
        <f>D55*0.74</f>
        <v>22196.3</v>
      </c>
      <c r="F55" s="83" t="s">
        <v>9</v>
      </c>
      <c r="G55" s="80">
        <f>E55*A55</f>
        <v>22196.3</v>
      </c>
    </row>
    <row r="56" spans="1:7">
      <c r="A56" s="84"/>
      <c r="B56" s="84"/>
      <c r="C56" s="53" t="s">
        <v>153</v>
      </c>
      <c r="D56" s="111"/>
      <c r="E56" s="108"/>
      <c r="F56" s="84"/>
      <c r="G56" s="81"/>
    </row>
    <row r="57" spans="1:7">
      <c r="A57" s="85"/>
      <c r="B57" s="85"/>
      <c r="C57" s="54" t="s">
        <v>166</v>
      </c>
      <c r="D57" s="112"/>
      <c r="E57" s="109"/>
      <c r="F57" s="85"/>
      <c r="G57" s="82"/>
    </row>
    <row r="59" spans="1:7" s="31" customFormat="1" ht="16.5">
      <c r="A59" s="34">
        <v>0.24</v>
      </c>
      <c r="B59" s="49"/>
      <c r="C59" s="35" t="s">
        <v>151</v>
      </c>
      <c r="D59" s="49"/>
      <c r="E59" s="49"/>
      <c r="F59" s="50"/>
      <c r="G59" s="51"/>
    </row>
    <row r="60" spans="1:7" s="31" customFormat="1" ht="25.5" customHeight="1">
      <c r="A60" s="36" t="s">
        <v>1</v>
      </c>
      <c r="B60" s="36" t="s">
        <v>2</v>
      </c>
      <c r="C60" s="36" t="s">
        <v>3</v>
      </c>
      <c r="D60" s="36" t="s">
        <v>4</v>
      </c>
      <c r="E60" s="37" t="s">
        <v>5</v>
      </c>
      <c r="F60" s="38"/>
      <c r="G60" s="39" t="s">
        <v>6</v>
      </c>
    </row>
    <row r="61" spans="1:7" s="31" customFormat="1">
      <c r="A61" s="83">
        <v>1</v>
      </c>
      <c r="B61" s="83" t="s">
        <v>7</v>
      </c>
      <c r="C61" s="52" t="s">
        <v>165</v>
      </c>
      <c r="D61" s="110">
        <v>29995</v>
      </c>
      <c r="E61" s="107">
        <f>D61*0.76</f>
        <v>22796.2</v>
      </c>
      <c r="F61" s="83" t="s">
        <v>9</v>
      </c>
      <c r="G61" s="80">
        <f>E61*A61</f>
        <v>22796.2</v>
      </c>
    </row>
    <row r="62" spans="1:7" s="31" customFormat="1">
      <c r="A62" s="84"/>
      <c r="B62" s="84"/>
      <c r="C62" s="53" t="s">
        <v>153</v>
      </c>
      <c r="D62" s="111"/>
      <c r="E62" s="108"/>
      <c r="F62" s="84"/>
      <c r="G62" s="81"/>
    </row>
    <row r="63" spans="1:7" s="31" customFormat="1">
      <c r="A63" s="85"/>
      <c r="B63" s="85"/>
      <c r="C63" s="54" t="s">
        <v>166</v>
      </c>
      <c r="D63" s="112"/>
      <c r="E63" s="109"/>
      <c r="F63" s="85"/>
      <c r="G63" s="82"/>
    </row>
    <row r="65" spans="1:7">
      <c r="A65" s="34">
        <v>0.26</v>
      </c>
      <c r="C65" s="35" t="s">
        <v>155</v>
      </c>
    </row>
    <row r="66" spans="1:7" ht="25.5" customHeight="1">
      <c r="A66" s="36" t="s">
        <v>1</v>
      </c>
      <c r="B66" s="36" t="s">
        <v>2</v>
      </c>
      <c r="C66" s="36" t="s">
        <v>3</v>
      </c>
      <c r="D66" s="36" t="s">
        <v>4</v>
      </c>
      <c r="E66" s="37" t="s">
        <v>5</v>
      </c>
      <c r="F66" s="38"/>
      <c r="G66" s="39" t="s">
        <v>6</v>
      </c>
    </row>
    <row r="67" spans="1:7">
      <c r="A67" s="83">
        <v>1</v>
      </c>
      <c r="B67" s="83" t="s">
        <v>7</v>
      </c>
      <c r="C67" s="52" t="s">
        <v>167</v>
      </c>
      <c r="D67" s="110">
        <v>31995</v>
      </c>
      <c r="E67" s="107">
        <f>D67*0.74</f>
        <v>23676.3</v>
      </c>
      <c r="F67" s="83" t="s">
        <v>9</v>
      </c>
      <c r="G67" s="80">
        <f>E67*A67</f>
        <v>23676.3</v>
      </c>
    </row>
    <row r="68" spans="1:7">
      <c r="A68" s="84"/>
      <c r="B68" s="84"/>
      <c r="C68" s="53" t="s">
        <v>153</v>
      </c>
      <c r="D68" s="111"/>
      <c r="E68" s="108"/>
      <c r="F68" s="84"/>
      <c r="G68" s="81"/>
    </row>
    <row r="69" spans="1:7">
      <c r="A69" s="85"/>
      <c r="B69" s="85"/>
      <c r="C69" s="54" t="s">
        <v>168</v>
      </c>
      <c r="D69" s="112"/>
      <c r="E69" s="109"/>
      <c r="F69" s="85"/>
      <c r="G69" s="82"/>
    </row>
    <row r="71" spans="1:7" s="31" customFormat="1" ht="16.5">
      <c r="A71" s="34">
        <v>0.24</v>
      </c>
      <c r="B71" s="49"/>
      <c r="C71" s="35" t="s">
        <v>155</v>
      </c>
      <c r="D71" s="49"/>
      <c r="E71" s="49"/>
      <c r="F71" s="50"/>
      <c r="G71" s="51"/>
    </row>
    <row r="72" spans="1:7" s="31" customFormat="1" ht="25.5" customHeight="1">
      <c r="A72" s="36" t="s">
        <v>1</v>
      </c>
      <c r="B72" s="36" t="s">
        <v>2</v>
      </c>
      <c r="C72" s="36" t="s">
        <v>3</v>
      </c>
      <c r="D72" s="36" t="s">
        <v>4</v>
      </c>
      <c r="E72" s="37" t="s">
        <v>5</v>
      </c>
      <c r="F72" s="38"/>
      <c r="G72" s="39" t="s">
        <v>6</v>
      </c>
    </row>
    <row r="73" spans="1:7" s="31" customFormat="1">
      <c r="A73" s="83">
        <v>1</v>
      </c>
      <c r="B73" s="83" t="s">
        <v>7</v>
      </c>
      <c r="C73" s="52" t="s">
        <v>167</v>
      </c>
      <c r="D73" s="110">
        <v>31995</v>
      </c>
      <c r="E73" s="107">
        <f>D73*0.76</f>
        <v>24316.2</v>
      </c>
      <c r="F73" s="83" t="s">
        <v>9</v>
      </c>
      <c r="G73" s="80">
        <f>E73*A73</f>
        <v>24316.2</v>
      </c>
    </row>
    <row r="74" spans="1:7" s="31" customFormat="1">
      <c r="A74" s="84"/>
      <c r="B74" s="84"/>
      <c r="C74" s="53" t="s">
        <v>153</v>
      </c>
      <c r="D74" s="111"/>
      <c r="E74" s="108"/>
      <c r="F74" s="84"/>
      <c r="G74" s="81"/>
    </row>
    <row r="75" spans="1:7" s="31" customFormat="1">
      <c r="A75" s="85"/>
      <c r="B75" s="85"/>
      <c r="C75" s="54" t="s">
        <v>168</v>
      </c>
      <c r="D75" s="112"/>
      <c r="E75" s="109"/>
      <c r="F75" s="85"/>
      <c r="G75" s="82"/>
    </row>
    <row r="77" spans="1:7">
      <c r="A77" s="34">
        <v>0.26</v>
      </c>
      <c r="C77" s="35" t="s">
        <v>158</v>
      </c>
    </row>
    <row r="78" spans="1:7" ht="25.5" customHeight="1">
      <c r="A78" s="36" t="s">
        <v>1</v>
      </c>
      <c r="B78" s="36" t="s">
        <v>2</v>
      </c>
      <c r="C78" s="36" t="s">
        <v>3</v>
      </c>
      <c r="D78" s="36" t="s">
        <v>4</v>
      </c>
      <c r="E78" s="37" t="s">
        <v>5</v>
      </c>
      <c r="F78" s="38"/>
      <c r="G78" s="39" t="s">
        <v>6</v>
      </c>
    </row>
    <row r="79" spans="1:7">
      <c r="A79" s="83">
        <v>1</v>
      </c>
      <c r="B79" s="83" t="s">
        <v>7</v>
      </c>
      <c r="C79" s="52" t="s">
        <v>169</v>
      </c>
      <c r="D79" s="110">
        <v>35995</v>
      </c>
      <c r="E79" s="107">
        <f>D79*0.74</f>
        <v>26636.3</v>
      </c>
      <c r="F79" s="83" t="s">
        <v>9</v>
      </c>
      <c r="G79" s="80">
        <f>E79*A79</f>
        <v>26636.3</v>
      </c>
    </row>
    <row r="80" spans="1:7">
      <c r="A80" s="84"/>
      <c r="B80" s="84"/>
      <c r="C80" s="53" t="s">
        <v>153</v>
      </c>
      <c r="D80" s="111"/>
      <c r="E80" s="108"/>
      <c r="F80" s="84"/>
      <c r="G80" s="81"/>
    </row>
    <row r="81" spans="1:7">
      <c r="A81" s="85"/>
      <c r="B81" s="85"/>
      <c r="C81" s="54" t="s">
        <v>170</v>
      </c>
      <c r="D81" s="112"/>
      <c r="E81" s="109"/>
      <c r="F81" s="85"/>
      <c r="G81" s="82"/>
    </row>
    <row r="83" spans="1:7" s="31" customFormat="1" ht="16.5">
      <c r="A83" s="34">
        <v>0.24</v>
      </c>
      <c r="B83" s="49"/>
      <c r="C83" s="35" t="s">
        <v>158</v>
      </c>
      <c r="D83" s="49"/>
      <c r="E83" s="49"/>
      <c r="F83" s="50"/>
      <c r="G83" s="51"/>
    </row>
    <row r="84" spans="1:7" s="31" customFormat="1" ht="25.5" customHeight="1">
      <c r="A84" s="36" t="s">
        <v>1</v>
      </c>
      <c r="B84" s="36" t="s">
        <v>2</v>
      </c>
      <c r="C84" s="36" t="s">
        <v>3</v>
      </c>
      <c r="D84" s="36" t="s">
        <v>4</v>
      </c>
      <c r="E84" s="37" t="s">
        <v>5</v>
      </c>
      <c r="F84" s="38"/>
      <c r="G84" s="39" t="s">
        <v>6</v>
      </c>
    </row>
    <row r="85" spans="1:7" s="31" customFormat="1">
      <c r="A85" s="83">
        <v>1</v>
      </c>
      <c r="B85" s="83" t="s">
        <v>7</v>
      </c>
      <c r="C85" s="52" t="s">
        <v>169</v>
      </c>
      <c r="D85" s="110">
        <v>35995</v>
      </c>
      <c r="E85" s="107">
        <f>D85*0.76</f>
        <v>27356.2</v>
      </c>
      <c r="F85" s="83" t="s">
        <v>9</v>
      </c>
      <c r="G85" s="80">
        <f>E85*A85</f>
        <v>27356.2</v>
      </c>
    </row>
    <row r="86" spans="1:7" s="31" customFormat="1">
      <c r="A86" s="84"/>
      <c r="B86" s="84"/>
      <c r="C86" s="53" t="s">
        <v>153</v>
      </c>
      <c r="D86" s="111"/>
      <c r="E86" s="108"/>
      <c r="F86" s="84"/>
      <c r="G86" s="81"/>
    </row>
    <row r="87" spans="1:7" s="31" customFormat="1">
      <c r="A87" s="85"/>
      <c r="B87" s="85"/>
      <c r="C87" s="54" t="s">
        <v>170</v>
      </c>
      <c r="D87" s="112"/>
      <c r="E87" s="109"/>
      <c r="F87" s="85"/>
      <c r="G87" s="82"/>
    </row>
    <row r="89" spans="1:7">
      <c r="A89" s="34">
        <v>0.26</v>
      </c>
      <c r="C89" s="35" t="s">
        <v>161</v>
      </c>
    </row>
    <row r="90" spans="1:7" ht="25.5" customHeight="1">
      <c r="A90" s="36" t="s">
        <v>1</v>
      </c>
      <c r="B90" s="36" t="s">
        <v>2</v>
      </c>
      <c r="C90" s="36" t="s">
        <v>3</v>
      </c>
      <c r="D90" s="36" t="s">
        <v>4</v>
      </c>
      <c r="E90" s="37" t="s">
        <v>5</v>
      </c>
      <c r="F90" s="38"/>
      <c r="G90" s="39" t="s">
        <v>6</v>
      </c>
    </row>
    <row r="91" spans="1:7">
      <c r="A91" s="83">
        <v>1</v>
      </c>
      <c r="B91" s="83" t="s">
        <v>7</v>
      </c>
      <c r="C91" s="52" t="s">
        <v>171</v>
      </c>
      <c r="D91" s="110">
        <v>39995</v>
      </c>
      <c r="E91" s="107">
        <f>D91*0.74</f>
        <v>29596.3</v>
      </c>
      <c r="F91" s="83" t="s">
        <v>9</v>
      </c>
      <c r="G91" s="80">
        <f>E91*A91</f>
        <v>29596.3</v>
      </c>
    </row>
    <row r="92" spans="1:7">
      <c r="A92" s="84"/>
      <c r="B92" s="84"/>
      <c r="C92" s="53" t="s">
        <v>153</v>
      </c>
      <c r="D92" s="111"/>
      <c r="E92" s="108"/>
      <c r="F92" s="84"/>
      <c r="G92" s="81"/>
    </row>
    <row r="93" spans="1:7">
      <c r="A93" s="85"/>
      <c r="B93" s="85"/>
      <c r="C93" s="54" t="s">
        <v>172</v>
      </c>
      <c r="D93" s="112"/>
      <c r="E93" s="109"/>
      <c r="F93" s="85"/>
      <c r="G93" s="82"/>
    </row>
    <row r="95" spans="1:7" s="31" customFormat="1" ht="16.5">
      <c r="A95" s="34">
        <v>0.24</v>
      </c>
      <c r="B95" s="49"/>
      <c r="C95" s="35" t="s">
        <v>161</v>
      </c>
      <c r="D95" s="49"/>
      <c r="E95" s="49"/>
      <c r="F95" s="50"/>
      <c r="G95" s="51"/>
    </row>
    <row r="96" spans="1:7" s="31" customFormat="1" ht="25.5" customHeight="1">
      <c r="A96" s="36" t="s">
        <v>1</v>
      </c>
      <c r="B96" s="36" t="s">
        <v>2</v>
      </c>
      <c r="C96" s="36" t="s">
        <v>3</v>
      </c>
      <c r="D96" s="36" t="s">
        <v>4</v>
      </c>
      <c r="E96" s="37" t="s">
        <v>5</v>
      </c>
      <c r="F96" s="38"/>
      <c r="G96" s="39" t="s">
        <v>6</v>
      </c>
    </row>
    <row r="97" spans="1:7" s="31" customFormat="1">
      <c r="A97" s="83">
        <v>1</v>
      </c>
      <c r="B97" s="83" t="s">
        <v>7</v>
      </c>
      <c r="C97" s="52" t="s">
        <v>171</v>
      </c>
      <c r="D97" s="110">
        <v>39995</v>
      </c>
      <c r="E97" s="107">
        <f>D97*0.76</f>
        <v>30396.2</v>
      </c>
      <c r="F97" s="83" t="s">
        <v>9</v>
      </c>
      <c r="G97" s="80">
        <f>E97*A97</f>
        <v>30396.2</v>
      </c>
    </row>
    <row r="98" spans="1:7" s="31" customFormat="1">
      <c r="A98" s="84"/>
      <c r="B98" s="84"/>
      <c r="C98" s="53" t="s">
        <v>153</v>
      </c>
      <c r="D98" s="111"/>
      <c r="E98" s="108"/>
      <c r="F98" s="84"/>
      <c r="G98" s="81"/>
    </row>
    <row r="99" spans="1:7" s="31" customFormat="1">
      <c r="A99" s="85"/>
      <c r="B99" s="85"/>
      <c r="C99" s="54" t="s">
        <v>172</v>
      </c>
      <c r="D99" s="112"/>
      <c r="E99" s="109"/>
      <c r="F99" s="85"/>
      <c r="G99" s="82"/>
    </row>
    <row r="102" spans="1:7">
      <c r="A102" s="62"/>
      <c r="B102" s="62"/>
      <c r="C102" s="63" t="s">
        <v>173</v>
      </c>
      <c r="D102" s="62"/>
      <c r="E102" s="62"/>
    </row>
    <row r="104" spans="1:7">
      <c r="A104" s="34">
        <v>0.26</v>
      </c>
      <c r="C104" s="35" t="s">
        <v>151</v>
      </c>
    </row>
    <row r="105" spans="1:7" ht="25.5" customHeight="1">
      <c r="A105" s="36" t="s">
        <v>1</v>
      </c>
      <c r="B105" s="36" t="s">
        <v>2</v>
      </c>
      <c r="C105" s="36" t="s">
        <v>3</v>
      </c>
      <c r="D105" s="36" t="s">
        <v>4</v>
      </c>
      <c r="E105" s="37" t="s">
        <v>5</v>
      </c>
      <c r="F105" s="38"/>
      <c r="G105" s="39" t="s">
        <v>6</v>
      </c>
    </row>
    <row r="106" spans="1:7">
      <c r="A106" s="83">
        <v>1</v>
      </c>
      <c r="B106" s="83" t="s">
        <v>7</v>
      </c>
      <c r="C106" s="52" t="s">
        <v>174</v>
      </c>
      <c r="D106" s="110">
        <v>25995</v>
      </c>
      <c r="E106" s="107">
        <f>D106*0.74</f>
        <v>19236.3</v>
      </c>
      <c r="F106" s="83" t="s">
        <v>9</v>
      </c>
      <c r="G106" s="80">
        <f>E106*A106</f>
        <v>19236.3</v>
      </c>
    </row>
    <row r="107" spans="1:7">
      <c r="A107" s="84"/>
      <c r="B107" s="84"/>
      <c r="C107" s="53" t="s">
        <v>153</v>
      </c>
      <c r="D107" s="111"/>
      <c r="E107" s="108"/>
      <c r="F107" s="84"/>
      <c r="G107" s="81"/>
    </row>
    <row r="108" spans="1:7">
      <c r="A108" s="85"/>
      <c r="B108" s="85"/>
      <c r="C108" s="54" t="s">
        <v>175</v>
      </c>
      <c r="D108" s="112"/>
      <c r="E108" s="109"/>
      <c r="F108" s="85"/>
      <c r="G108" s="82"/>
    </row>
    <row r="110" spans="1:7" s="31" customFormat="1" ht="16.5">
      <c r="A110" s="34">
        <v>0.24</v>
      </c>
      <c r="B110" s="49"/>
      <c r="C110" s="35" t="s">
        <v>151</v>
      </c>
      <c r="D110" s="49"/>
      <c r="E110" s="49"/>
      <c r="F110" s="50"/>
      <c r="G110" s="51"/>
    </row>
    <row r="111" spans="1:7" s="31" customFormat="1" ht="25.5" customHeight="1">
      <c r="A111" s="36" t="s">
        <v>1</v>
      </c>
      <c r="B111" s="36" t="s">
        <v>2</v>
      </c>
      <c r="C111" s="36" t="s">
        <v>3</v>
      </c>
      <c r="D111" s="36" t="s">
        <v>4</v>
      </c>
      <c r="E111" s="37" t="s">
        <v>5</v>
      </c>
      <c r="F111" s="38"/>
      <c r="G111" s="39" t="s">
        <v>6</v>
      </c>
    </row>
    <row r="112" spans="1:7" s="31" customFormat="1">
      <c r="A112" s="83">
        <v>1</v>
      </c>
      <c r="B112" s="83" t="s">
        <v>7</v>
      </c>
      <c r="C112" s="52" t="s">
        <v>174</v>
      </c>
      <c r="D112" s="110">
        <v>25995</v>
      </c>
      <c r="E112" s="107">
        <f>D112*0.76</f>
        <v>19756.2</v>
      </c>
      <c r="F112" s="83" t="s">
        <v>9</v>
      </c>
      <c r="G112" s="80">
        <f>E112*A112</f>
        <v>19756.2</v>
      </c>
    </row>
    <row r="113" spans="1:7" s="31" customFormat="1">
      <c r="A113" s="84"/>
      <c r="B113" s="84"/>
      <c r="C113" s="53" t="s">
        <v>153</v>
      </c>
      <c r="D113" s="111"/>
      <c r="E113" s="108"/>
      <c r="F113" s="84"/>
      <c r="G113" s="81"/>
    </row>
    <row r="114" spans="1:7" s="31" customFormat="1">
      <c r="A114" s="85"/>
      <c r="B114" s="85"/>
      <c r="C114" s="54" t="s">
        <v>175</v>
      </c>
      <c r="D114" s="112"/>
      <c r="E114" s="109"/>
      <c r="F114" s="85"/>
      <c r="G114" s="82"/>
    </row>
    <row r="116" spans="1:7">
      <c r="A116" s="34">
        <v>0.26</v>
      </c>
      <c r="C116" s="35" t="s">
        <v>155</v>
      </c>
    </row>
    <row r="117" spans="1:7" ht="25.5" customHeight="1">
      <c r="A117" s="36" t="s">
        <v>1</v>
      </c>
      <c r="B117" s="36" t="s">
        <v>2</v>
      </c>
      <c r="C117" s="36" t="s">
        <v>3</v>
      </c>
      <c r="D117" s="36" t="s">
        <v>4</v>
      </c>
      <c r="E117" s="37" t="s">
        <v>5</v>
      </c>
      <c r="F117" s="38"/>
      <c r="G117" s="39" t="s">
        <v>6</v>
      </c>
    </row>
    <row r="118" spans="1:7">
      <c r="A118" s="83">
        <v>1</v>
      </c>
      <c r="B118" s="83" t="s">
        <v>7</v>
      </c>
      <c r="C118" s="52" t="s">
        <v>176</v>
      </c>
      <c r="D118" s="110">
        <v>27995</v>
      </c>
      <c r="E118" s="107">
        <f>D118*0.74</f>
        <v>20716.3</v>
      </c>
      <c r="F118" s="83" t="s">
        <v>9</v>
      </c>
      <c r="G118" s="80">
        <f>E118*A118</f>
        <v>20716.3</v>
      </c>
    </row>
    <row r="119" spans="1:7">
      <c r="A119" s="84"/>
      <c r="B119" s="84"/>
      <c r="C119" s="53" t="s">
        <v>153</v>
      </c>
      <c r="D119" s="111"/>
      <c r="E119" s="108"/>
      <c r="F119" s="84"/>
      <c r="G119" s="81"/>
    </row>
    <row r="120" spans="1:7">
      <c r="A120" s="85"/>
      <c r="B120" s="85"/>
      <c r="C120" s="54" t="s">
        <v>177</v>
      </c>
      <c r="D120" s="112"/>
      <c r="E120" s="109"/>
      <c r="F120" s="85"/>
      <c r="G120" s="82"/>
    </row>
    <row r="122" spans="1:7" s="31" customFormat="1" ht="16.5">
      <c r="A122" s="34">
        <v>0.24</v>
      </c>
      <c r="B122" s="49"/>
      <c r="C122" s="35" t="s">
        <v>155</v>
      </c>
      <c r="D122" s="49"/>
      <c r="E122" s="49"/>
      <c r="F122" s="50"/>
      <c r="G122" s="51"/>
    </row>
    <row r="123" spans="1:7" s="31" customFormat="1" ht="25.5" customHeight="1">
      <c r="A123" s="36" t="s">
        <v>1</v>
      </c>
      <c r="B123" s="36" t="s">
        <v>2</v>
      </c>
      <c r="C123" s="36" t="s">
        <v>3</v>
      </c>
      <c r="D123" s="36" t="s">
        <v>4</v>
      </c>
      <c r="E123" s="37" t="s">
        <v>5</v>
      </c>
      <c r="F123" s="38"/>
      <c r="G123" s="39" t="s">
        <v>6</v>
      </c>
    </row>
    <row r="124" spans="1:7" s="31" customFormat="1">
      <c r="A124" s="83">
        <v>1</v>
      </c>
      <c r="B124" s="83" t="s">
        <v>7</v>
      </c>
      <c r="C124" s="52" t="s">
        <v>176</v>
      </c>
      <c r="D124" s="110">
        <v>27995</v>
      </c>
      <c r="E124" s="107">
        <f>D124*0.76</f>
        <v>21276.2</v>
      </c>
      <c r="F124" s="83" t="s">
        <v>9</v>
      </c>
      <c r="G124" s="80">
        <f>E124*A124</f>
        <v>21276.2</v>
      </c>
    </row>
    <row r="125" spans="1:7" s="31" customFormat="1">
      <c r="A125" s="84"/>
      <c r="B125" s="84"/>
      <c r="C125" s="53" t="s">
        <v>153</v>
      </c>
      <c r="D125" s="111"/>
      <c r="E125" s="108"/>
      <c r="F125" s="84"/>
      <c r="G125" s="81"/>
    </row>
    <row r="126" spans="1:7" s="31" customFormat="1">
      <c r="A126" s="85"/>
      <c r="B126" s="85"/>
      <c r="C126" s="54" t="s">
        <v>177</v>
      </c>
      <c r="D126" s="112"/>
      <c r="E126" s="109"/>
      <c r="F126" s="85"/>
      <c r="G126" s="82"/>
    </row>
    <row r="128" spans="1:7">
      <c r="A128" s="34">
        <v>0.26</v>
      </c>
      <c r="C128" s="35" t="s">
        <v>158</v>
      </c>
    </row>
    <row r="129" spans="1:7" ht="25.5" customHeight="1">
      <c r="A129" s="36" t="s">
        <v>1</v>
      </c>
      <c r="B129" s="36" t="s">
        <v>2</v>
      </c>
      <c r="C129" s="36" t="s">
        <v>3</v>
      </c>
      <c r="D129" s="36" t="s">
        <v>4</v>
      </c>
      <c r="E129" s="37" t="s">
        <v>5</v>
      </c>
      <c r="F129" s="38"/>
      <c r="G129" s="39" t="s">
        <v>6</v>
      </c>
    </row>
    <row r="130" spans="1:7">
      <c r="A130" s="83">
        <v>1</v>
      </c>
      <c r="B130" s="83" t="s">
        <v>7</v>
      </c>
      <c r="C130" s="52" t="s">
        <v>178</v>
      </c>
      <c r="D130" s="110">
        <v>29995</v>
      </c>
      <c r="E130" s="107">
        <f>D130*0.74</f>
        <v>22196.3</v>
      </c>
      <c r="F130" s="83" t="s">
        <v>9</v>
      </c>
      <c r="G130" s="80">
        <f>E130*A130</f>
        <v>22196.3</v>
      </c>
    </row>
    <row r="131" spans="1:7">
      <c r="A131" s="84"/>
      <c r="B131" s="84"/>
      <c r="C131" s="53" t="s">
        <v>153</v>
      </c>
      <c r="D131" s="111"/>
      <c r="E131" s="108"/>
      <c r="F131" s="84"/>
      <c r="G131" s="81"/>
    </row>
    <row r="132" spans="1:7">
      <c r="A132" s="85"/>
      <c r="B132" s="85"/>
      <c r="C132" s="54" t="s">
        <v>179</v>
      </c>
      <c r="D132" s="112"/>
      <c r="E132" s="109"/>
      <c r="F132" s="85"/>
      <c r="G132" s="82"/>
    </row>
    <row r="134" spans="1:7" s="31" customFormat="1" ht="16.5">
      <c r="A134" s="34">
        <v>0.24</v>
      </c>
      <c r="B134" s="49"/>
      <c r="C134" s="35" t="s">
        <v>158</v>
      </c>
      <c r="D134" s="49"/>
      <c r="E134" s="49"/>
      <c r="F134" s="50"/>
      <c r="G134" s="51"/>
    </row>
    <row r="135" spans="1:7" s="31" customFormat="1" ht="25.5" customHeight="1">
      <c r="A135" s="36" t="s">
        <v>1</v>
      </c>
      <c r="B135" s="36" t="s">
        <v>2</v>
      </c>
      <c r="C135" s="36" t="s">
        <v>3</v>
      </c>
      <c r="D135" s="36" t="s">
        <v>4</v>
      </c>
      <c r="E135" s="37" t="s">
        <v>5</v>
      </c>
      <c r="F135" s="38"/>
      <c r="G135" s="39" t="s">
        <v>6</v>
      </c>
    </row>
    <row r="136" spans="1:7" s="31" customFormat="1">
      <c r="A136" s="83">
        <v>1</v>
      </c>
      <c r="B136" s="83" t="s">
        <v>7</v>
      </c>
      <c r="C136" s="52" t="s">
        <v>178</v>
      </c>
      <c r="D136" s="110">
        <v>29995</v>
      </c>
      <c r="E136" s="107">
        <f>D136*0.76</f>
        <v>22796.2</v>
      </c>
      <c r="F136" s="83" t="s">
        <v>9</v>
      </c>
      <c r="G136" s="80">
        <f>E136*A136</f>
        <v>22796.2</v>
      </c>
    </row>
    <row r="137" spans="1:7" s="31" customFormat="1">
      <c r="A137" s="84"/>
      <c r="B137" s="84"/>
      <c r="C137" s="53" t="s">
        <v>153</v>
      </c>
      <c r="D137" s="111"/>
      <c r="E137" s="108"/>
      <c r="F137" s="84"/>
      <c r="G137" s="81"/>
    </row>
    <row r="138" spans="1:7" s="31" customFormat="1">
      <c r="A138" s="85"/>
      <c r="B138" s="85"/>
      <c r="C138" s="54" t="s">
        <v>179</v>
      </c>
      <c r="D138" s="112"/>
      <c r="E138" s="109"/>
      <c r="F138" s="85"/>
      <c r="G138" s="82"/>
    </row>
    <row r="140" spans="1:7">
      <c r="A140" s="34">
        <v>0.26</v>
      </c>
      <c r="C140" s="35" t="s">
        <v>161</v>
      </c>
    </row>
    <row r="141" spans="1:7" ht="25.5" customHeight="1">
      <c r="A141" s="36" t="s">
        <v>1</v>
      </c>
      <c r="B141" s="36" t="s">
        <v>2</v>
      </c>
      <c r="C141" s="36" t="s">
        <v>3</v>
      </c>
      <c r="D141" s="36" t="s">
        <v>4</v>
      </c>
      <c r="E141" s="37" t="s">
        <v>5</v>
      </c>
      <c r="F141" s="38"/>
      <c r="G141" s="39" t="s">
        <v>6</v>
      </c>
    </row>
    <row r="142" spans="1:7">
      <c r="A142" s="83">
        <v>1</v>
      </c>
      <c r="B142" s="83" t="s">
        <v>7</v>
      </c>
      <c r="C142" s="52" t="s">
        <v>180</v>
      </c>
      <c r="D142" s="110">
        <v>34995</v>
      </c>
      <c r="E142" s="107">
        <f>D142*0.74</f>
        <v>25896.3</v>
      </c>
      <c r="F142" s="83" t="s">
        <v>9</v>
      </c>
      <c r="G142" s="80">
        <f>E142*A142</f>
        <v>25896.3</v>
      </c>
    </row>
    <row r="143" spans="1:7">
      <c r="A143" s="84"/>
      <c r="B143" s="84"/>
      <c r="C143" s="53" t="s">
        <v>153</v>
      </c>
      <c r="D143" s="111"/>
      <c r="E143" s="108"/>
      <c r="F143" s="84"/>
      <c r="G143" s="81"/>
    </row>
    <row r="144" spans="1:7">
      <c r="A144" s="85"/>
      <c r="B144" s="85"/>
      <c r="C144" s="54" t="s">
        <v>181</v>
      </c>
      <c r="D144" s="112"/>
      <c r="E144" s="109"/>
      <c r="F144" s="85"/>
      <c r="G144" s="82"/>
    </row>
    <row r="146" spans="1:7" s="31" customFormat="1" ht="16.5">
      <c r="A146" s="34">
        <v>0.24</v>
      </c>
      <c r="B146" s="49"/>
      <c r="C146" s="35" t="s">
        <v>161</v>
      </c>
      <c r="D146" s="49"/>
      <c r="E146" s="49"/>
      <c r="F146" s="50"/>
      <c r="G146" s="51"/>
    </row>
    <row r="147" spans="1:7" s="31" customFormat="1" ht="25.5" customHeight="1">
      <c r="A147" s="36" t="s">
        <v>1</v>
      </c>
      <c r="B147" s="36" t="s">
        <v>2</v>
      </c>
      <c r="C147" s="36" t="s">
        <v>3</v>
      </c>
      <c r="D147" s="36" t="s">
        <v>4</v>
      </c>
      <c r="E147" s="37" t="s">
        <v>5</v>
      </c>
      <c r="F147" s="38"/>
      <c r="G147" s="39" t="s">
        <v>6</v>
      </c>
    </row>
    <row r="148" spans="1:7" s="31" customFormat="1">
      <c r="A148" s="83">
        <v>1</v>
      </c>
      <c r="B148" s="83" t="s">
        <v>7</v>
      </c>
      <c r="C148" s="52" t="s">
        <v>180</v>
      </c>
      <c r="D148" s="110">
        <v>34995</v>
      </c>
      <c r="E148" s="107">
        <f>D148*0.76</f>
        <v>26596.2</v>
      </c>
      <c r="F148" s="83" t="s">
        <v>9</v>
      </c>
      <c r="G148" s="80">
        <f>E148*A148</f>
        <v>26596.2</v>
      </c>
    </row>
    <row r="149" spans="1:7" s="31" customFormat="1">
      <c r="A149" s="84"/>
      <c r="B149" s="84"/>
      <c r="C149" s="53" t="s">
        <v>153</v>
      </c>
      <c r="D149" s="111"/>
      <c r="E149" s="108"/>
      <c r="F149" s="84"/>
      <c r="G149" s="81"/>
    </row>
    <row r="150" spans="1:7" s="31" customFormat="1">
      <c r="A150" s="85"/>
      <c r="B150" s="85"/>
      <c r="C150" s="54" t="s">
        <v>181</v>
      </c>
      <c r="D150" s="112"/>
      <c r="E150" s="109"/>
      <c r="F150" s="85"/>
      <c r="G150" s="82"/>
    </row>
    <row r="153" spans="1:7">
      <c r="A153" s="64"/>
      <c r="B153" s="64"/>
      <c r="C153" s="65" t="s">
        <v>182</v>
      </c>
      <c r="D153" s="64"/>
      <c r="E153" s="64"/>
    </row>
    <row r="155" spans="1:7">
      <c r="A155" s="34">
        <v>0.26</v>
      </c>
      <c r="C155" s="35" t="s">
        <v>151</v>
      </c>
    </row>
    <row r="156" spans="1:7" ht="25.5" customHeight="1">
      <c r="A156" s="36" t="s">
        <v>1</v>
      </c>
      <c r="B156" s="36" t="s">
        <v>2</v>
      </c>
      <c r="C156" s="36" t="s">
        <v>3</v>
      </c>
      <c r="D156" s="36" t="s">
        <v>4</v>
      </c>
      <c r="E156" s="37" t="s">
        <v>5</v>
      </c>
      <c r="F156" s="38"/>
      <c r="G156" s="39" t="s">
        <v>6</v>
      </c>
    </row>
    <row r="157" spans="1:7">
      <c r="A157" s="83">
        <v>1</v>
      </c>
      <c r="B157" s="83" t="s">
        <v>7</v>
      </c>
      <c r="C157" s="52" t="s">
        <v>183</v>
      </c>
      <c r="D157" s="110">
        <v>22995</v>
      </c>
      <c r="E157" s="107">
        <f>D157*0.74</f>
        <v>17016.3</v>
      </c>
      <c r="F157" s="83" t="s">
        <v>9</v>
      </c>
      <c r="G157" s="80">
        <f>E157*A157</f>
        <v>17016.3</v>
      </c>
    </row>
    <row r="158" spans="1:7">
      <c r="A158" s="84"/>
      <c r="B158" s="84"/>
      <c r="C158" s="53" t="s">
        <v>153</v>
      </c>
      <c r="D158" s="111"/>
      <c r="E158" s="108"/>
      <c r="F158" s="84"/>
      <c r="G158" s="81"/>
    </row>
    <row r="159" spans="1:7">
      <c r="A159" s="85"/>
      <c r="B159" s="85"/>
      <c r="C159" s="54" t="s">
        <v>184</v>
      </c>
      <c r="D159" s="112"/>
      <c r="E159" s="109"/>
      <c r="F159" s="85"/>
      <c r="G159" s="82"/>
    </row>
    <row r="161" spans="1:7" s="31" customFormat="1" ht="16.5">
      <c r="A161" s="34">
        <v>0.24</v>
      </c>
      <c r="B161" s="49"/>
      <c r="C161" s="35" t="s">
        <v>151</v>
      </c>
      <c r="D161" s="49"/>
      <c r="E161" s="49"/>
      <c r="F161" s="50"/>
      <c r="G161" s="51"/>
    </row>
    <row r="162" spans="1:7" s="31" customFormat="1" ht="25.5" customHeight="1">
      <c r="A162" s="36" t="s">
        <v>1</v>
      </c>
      <c r="B162" s="36" t="s">
        <v>2</v>
      </c>
      <c r="C162" s="36" t="s">
        <v>3</v>
      </c>
      <c r="D162" s="36" t="s">
        <v>4</v>
      </c>
      <c r="E162" s="37" t="s">
        <v>5</v>
      </c>
      <c r="F162" s="38"/>
      <c r="G162" s="39" t="s">
        <v>6</v>
      </c>
    </row>
    <row r="163" spans="1:7" s="31" customFormat="1">
      <c r="A163" s="83">
        <v>1</v>
      </c>
      <c r="B163" s="83" t="s">
        <v>7</v>
      </c>
      <c r="C163" s="52" t="s">
        <v>183</v>
      </c>
      <c r="D163" s="110">
        <v>22995</v>
      </c>
      <c r="E163" s="107">
        <f>D163*0.76</f>
        <v>17476.2</v>
      </c>
      <c r="F163" s="83" t="s">
        <v>9</v>
      </c>
      <c r="G163" s="80">
        <f>E163*A163</f>
        <v>17476.2</v>
      </c>
    </row>
    <row r="164" spans="1:7" s="31" customFormat="1">
      <c r="A164" s="84"/>
      <c r="B164" s="84"/>
      <c r="C164" s="53" t="s">
        <v>153</v>
      </c>
      <c r="D164" s="111"/>
      <c r="E164" s="108"/>
      <c r="F164" s="84"/>
      <c r="G164" s="81"/>
    </row>
    <row r="165" spans="1:7" s="31" customFormat="1">
      <c r="A165" s="85"/>
      <c r="B165" s="85"/>
      <c r="C165" s="54" t="s">
        <v>184</v>
      </c>
      <c r="D165" s="112"/>
      <c r="E165" s="109"/>
      <c r="F165" s="85"/>
      <c r="G165" s="82"/>
    </row>
    <row r="167" spans="1:7">
      <c r="A167" s="34">
        <v>0.26</v>
      </c>
      <c r="C167" s="35" t="s">
        <v>155</v>
      </c>
    </row>
    <row r="168" spans="1:7" ht="25.5" customHeight="1">
      <c r="A168" s="36" t="s">
        <v>1</v>
      </c>
      <c r="B168" s="36" t="s">
        <v>2</v>
      </c>
      <c r="C168" s="36" t="s">
        <v>3</v>
      </c>
      <c r="D168" s="36" t="s">
        <v>4</v>
      </c>
      <c r="E168" s="37" t="s">
        <v>5</v>
      </c>
      <c r="F168" s="38"/>
      <c r="G168" s="39" t="s">
        <v>6</v>
      </c>
    </row>
    <row r="169" spans="1:7">
      <c r="A169" s="83">
        <v>1</v>
      </c>
      <c r="B169" s="83" t="s">
        <v>7</v>
      </c>
      <c r="C169" s="52" t="s">
        <v>185</v>
      </c>
      <c r="D169" s="110">
        <v>24995</v>
      </c>
      <c r="E169" s="107">
        <f>D169*0.74</f>
        <v>18496.3</v>
      </c>
      <c r="F169" s="83" t="s">
        <v>9</v>
      </c>
      <c r="G169" s="80">
        <f>E169*A169</f>
        <v>18496.3</v>
      </c>
    </row>
    <row r="170" spans="1:7">
      <c r="A170" s="84"/>
      <c r="B170" s="84"/>
      <c r="C170" s="53" t="s">
        <v>153</v>
      </c>
      <c r="D170" s="111"/>
      <c r="E170" s="108"/>
      <c r="F170" s="84"/>
      <c r="G170" s="81"/>
    </row>
    <row r="171" spans="1:7">
      <c r="A171" s="85"/>
      <c r="B171" s="85"/>
      <c r="C171" s="54" t="s">
        <v>186</v>
      </c>
      <c r="D171" s="112"/>
      <c r="E171" s="109"/>
      <c r="F171" s="85"/>
      <c r="G171" s="82"/>
    </row>
    <row r="173" spans="1:7" s="31" customFormat="1" ht="16.5">
      <c r="A173" s="34">
        <v>0.24</v>
      </c>
      <c r="B173" s="49"/>
      <c r="C173" s="35" t="s">
        <v>155</v>
      </c>
      <c r="D173" s="49"/>
      <c r="E173" s="49"/>
      <c r="F173" s="50"/>
      <c r="G173" s="51"/>
    </row>
    <row r="174" spans="1:7" s="31" customFormat="1" ht="25.5" customHeight="1">
      <c r="A174" s="36" t="s">
        <v>1</v>
      </c>
      <c r="B174" s="36" t="s">
        <v>2</v>
      </c>
      <c r="C174" s="36" t="s">
        <v>3</v>
      </c>
      <c r="D174" s="36" t="s">
        <v>4</v>
      </c>
      <c r="E174" s="37" t="s">
        <v>5</v>
      </c>
      <c r="F174" s="38"/>
      <c r="G174" s="39" t="s">
        <v>6</v>
      </c>
    </row>
    <row r="175" spans="1:7" s="31" customFormat="1">
      <c r="A175" s="83">
        <v>1</v>
      </c>
      <c r="B175" s="83" t="s">
        <v>7</v>
      </c>
      <c r="C175" s="52" t="s">
        <v>185</v>
      </c>
      <c r="D175" s="110">
        <v>24995</v>
      </c>
      <c r="E175" s="107">
        <f>D175*0.76</f>
        <v>18996.2</v>
      </c>
      <c r="F175" s="83" t="s">
        <v>9</v>
      </c>
      <c r="G175" s="80">
        <f>E175*A175</f>
        <v>18996.2</v>
      </c>
    </row>
    <row r="176" spans="1:7" s="31" customFormat="1">
      <c r="A176" s="84"/>
      <c r="B176" s="84"/>
      <c r="C176" s="53" t="s">
        <v>153</v>
      </c>
      <c r="D176" s="111"/>
      <c r="E176" s="108"/>
      <c r="F176" s="84"/>
      <c r="G176" s="81"/>
    </row>
    <row r="177" spans="1:7" s="31" customFormat="1">
      <c r="A177" s="85"/>
      <c r="B177" s="85"/>
      <c r="C177" s="54" t="s">
        <v>186</v>
      </c>
      <c r="D177" s="112"/>
      <c r="E177" s="109"/>
      <c r="F177" s="85"/>
      <c r="G177" s="82"/>
    </row>
    <row r="179" spans="1:7">
      <c r="A179" s="34">
        <v>0.26</v>
      </c>
      <c r="C179" s="35" t="s">
        <v>158</v>
      </c>
    </row>
    <row r="180" spans="1:7" ht="25.5" customHeight="1">
      <c r="A180" s="36" t="s">
        <v>1</v>
      </c>
      <c r="B180" s="36" t="s">
        <v>2</v>
      </c>
      <c r="C180" s="36" t="s">
        <v>3</v>
      </c>
      <c r="D180" s="36" t="s">
        <v>4</v>
      </c>
      <c r="E180" s="37" t="s">
        <v>5</v>
      </c>
      <c r="F180" s="38"/>
      <c r="G180" s="39" t="s">
        <v>6</v>
      </c>
    </row>
    <row r="181" spans="1:7">
      <c r="A181" s="83">
        <v>1</v>
      </c>
      <c r="B181" s="83" t="s">
        <v>7</v>
      </c>
      <c r="C181" s="52" t="s">
        <v>187</v>
      </c>
      <c r="D181" s="110">
        <v>27995</v>
      </c>
      <c r="E181" s="107">
        <f>D181*0.74</f>
        <v>20716.3</v>
      </c>
      <c r="F181" s="83" t="s">
        <v>9</v>
      </c>
      <c r="G181" s="80">
        <f>E181*A181</f>
        <v>20716.3</v>
      </c>
    </row>
    <row r="182" spans="1:7">
      <c r="A182" s="84"/>
      <c r="B182" s="84"/>
      <c r="C182" s="53" t="s">
        <v>153</v>
      </c>
      <c r="D182" s="111"/>
      <c r="E182" s="108"/>
      <c r="F182" s="84"/>
      <c r="G182" s="81"/>
    </row>
    <row r="183" spans="1:7">
      <c r="A183" s="85"/>
      <c r="B183" s="85"/>
      <c r="C183" s="54" t="s">
        <v>188</v>
      </c>
      <c r="D183" s="112"/>
      <c r="E183" s="109"/>
      <c r="F183" s="85"/>
      <c r="G183" s="82"/>
    </row>
    <row r="185" spans="1:7" s="31" customFormat="1" ht="16.5">
      <c r="A185" s="34">
        <v>0.24</v>
      </c>
      <c r="B185" s="49"/>
      <c r="C185" s="35" t="s">
        <v>158</v>
      </c>
      <c r="D185" s="49"/>
      <c r="E185" s="49"/>
      <c r="F185" s="50"/>
      <c r="G185" s="51"/>
    </row>
    <row r="186" spans="1:7" s="31" customFormat="1" ht="25.5" customHeight="1">
      <c r="A186" s="36" t="s">
        <v>1</v>
      </c>
      <c r="B186" s="36" t="s">
        <v>2</v>
      </c>
      <c r="C186" s="36" t="s">
        <v>3</v>
      </c>
      <c r="D186" s="36" t="s">
        <v>4</v>
      </c>
      <c r="E186" s="37" t="s">
        <v>5</v>
      </c>
      <c r="F186" s="38"/>
      <c r="G186" s="39" t="s">
        <v>6</v>
      </c>
    </row>
    <row r="187" spans="1:7" s="31" customFormat="1">
      <c r="A187" s="83">
        <v>1</v>
      </c>
      <c r="B187" s="83" t="s">
        <v>7</v>
      </c>
      <c r="C187" s="52" t="s">
        <v>187</v>
      </c>
      <c r="D187" s="110">
        <v>27995</v>
      </c>
      <c r="E187" s="107">
        <f>D187*0.76</f>
        <v>21276.2</v>
      </c>
      <c r="F187" s="83" t="s">
        <v>9</v>
      </c>
      <c r="G187" s="80">
        <f>E187*A187</f>
        <v>21276.2</v>
      </c>
    </row>
    <row r="188" spans="1:7" s="31" customFormat="1">
      <c r="A188" s="84"/>
      <c r="B188" s="84"/>
      <c r="C188" s="53" t="s">
        <v>153</v>
      </c>
      <c r="D188" s="111"/>
      <c r="E188" s="108"/>
      <c r="F188" s="84"/>
      <c r="G188" s="81"/>
    </row>
    <row r="189" spans="1:7" s="31" customFormat="1">
      <c r="A189" s="85"/>
      <c r="B189" s="85"/>
      <c r="C189" s="54" t="s">
        <v>188</v>
      </c>
      <c r="D189" s="112"/>
      <c r="E189" s="109"/>
      <c r="F189" s="85"/>
      <c r="G189" s="82"/>
    </row>
  </sheetData>
  <mergeCells count="180">
    <mergeCell ref="A4:A6"/>
    <mergeCell ref="A10:A12"/>
    <mergeCell ref="A16:A18"/>
    <mergeCell ref="A22:A24"/>
    <mergeCell ref="A28:A30"/>
    <mergeCell ref="A34:A36"/>
    <mergeCell ref="A40:A42"/>
    <mergeCell ref="A46:A48"/>
    <mergeCell ref="A55:A57"/>
    <mergeCell ref="A61:A63"/>
    <mergeCell ref="A67:A69"/>
    <mergeCell ref="A73:A75"/>
    <mergeCell ref="A79:A81"/>
    <mergeCell ref="A85:A87"/>
    <mergeCell ref="A91:A93"/>
    <mergeCell ref="A97:A99"/>
    <mergeCell ref="A106:A108"/>
    <mergeCell ref="A112:A114"/>
    <mergeCell ref="A118:A120"/>
    <mergeCell ref="A124:A126"/>
    <mergeCell ref="A130:A132"/>
    <mergeCell ref="A136:A138"/>
    <mergeCell ref="A142:A144"/>
    <mergeCell ref="A148:A150"/>
    <mergeCell ref="A157:A159"/>
    <mergeCell ref="A163:A165"/>
    <mergeCell ref="A169:A171"/>
    <mergeCell ref="A175:A177"/>
    <mergeCell ref="A181:A183"/>
    <mergeCell ref="A187:A189"/>
    <mergeCell ref="B4:B6"/>
    <mergeCell ref="B10:B12"/>
    <mergeCell ref="B16:B18"/>
    <mergeCell ref="B22:B24"/>
    <mergeCell ref="B28:B30"/>
    <mergeCell ref="B34:B36"/>
    <mergeCell ref="B40:B42"/>
    <mergeCell ref="B46:B48"/>
    <mergeCell ref="B55:B57"/>
    <mergeCell ref="B61:B63"/>
    <mergeCell ref="B67:B69"/>
    <mergeCell ref="B73:B75"/>
    <mergeCell ref="B79:B81"/>
    <mergeCell ref="B85:B87"/>
    <mergeCell ref="B91:B93"/>
    <mergeCell ref="B97:B99"/>
    <mergeCell ref="B106:B108"/>
    <mergeCell ref="B112:B114"/>
    <mergeCell ref="B118:B120"/>
    <mergeCell ref="B124:B126"/>
    <mergeCell ref="B130:B132"/>
    <mergeCell ref="B136:B138"/>
    <mergeCell ref="B142:B144"/>
    <mergeCell ref="B148:B150"/>
    <mergeCell ref="B157:B159"/>
    <mergeCell ref="B163:B165"/>
    <mergeCell ref="B169:B171"/>
    <mergeCell ref="B175:B177"/>
    <mergeCell ref="B181:B183"/>
    <mergeCell ref="B187:B189"/>
    <mergeCell ref="D4:D6"/>
    <mergeCell ref="D10:D12"/>
    <mergeCell ref="D16:D18"/>
    <mergeCell ref="D22:D24"/>
    <mergeCell ref="D28:D30"/>
    <mergeCell ref="D34:D36"/>
    <mergeCell ref="D40:D42"/>
    <mergeCell ref="D46:D48"/>
    <mergeCell ref="D55:D57"/>
    <mergeCell ref="D61:D63"/>
    <mergeCell ref="D67:D69"/>
    <mergeCell ref="D73:D75"/>
    <mergeCell ref="D79:D81"/>
    <mergeCell ref="D85:D87"/>
    <mergeCell ref="D91:D93"/>
    <mergeCell ref="D97:D99"/>
    <mergeCell ref="D106:D108"/>
    <mergeCell ref="D112:D114"/>
    <mergeCell ref="D118:D120"/>
    <mergeCell ref="D124:D126"/>
    <mergeCell ref="D130:D132"/>
    <mergeCell ref="D136:D138"/>
    <mergeCell ref="D142:D144"/>
    <mergeCell ref="D148:D150"/>
    <mergeCell ref="D157:D159"/>
    <mergeCell ref="D163:D165"/>
    <mergeCell ref="D169:D171"/>
    <mergeCell ref="D175:D177"/>
    <mergeCell ref="D181:D183"/>
    <mergeCell ref="D187:D189"/>
    <mergeCell ref="E4:E6"/>
    <mergeCell ref="E10:E12"/>
    <mergeCell ref="E16:E18"/>
    <mergeCell ref="E22:E24"/>
    <mergeCell ref="E28:E30"/>
    <mergeCell ref="E34:E36"/>
    <mergeCell ref="E40:E42"/>
    <mergeCell ref="E46:E48"/>
    <mergeCell ref="E55:E57"/>
    <mergeCell ref="E61:E63"/>
    <mergeCell ref="E67:E69"/>
    <mergeCell ref="E73:E75"/>
    <mergeCell ref="E79:E81"/>
    <mergeCell ref="E85:E87"/>
    <mergeCell ref="E91:E93"/>
    <mergeCell ref="E97:E99"/>
    <mergeCell ref="E106:E108"/>
    <mergeCell ref="E112:E114"/>
    <mergeCell ref="E118:E120"/>
    <mergeCell ref="E124:E126"/>
    <mergeCell ref="E130:E132"/>
    <mergeCell ref="E136:E138"/>
    <mergeCell ref="E142:E144"/>
    <mergeCell ref="E148:E150"/>
    <mergeCell ref="E157:E159"/>
    <mergeCell ref="E163:E165"/>
    <mergeCell ref="E169:E171"/>
    <mergeCell ref="E175:E177"/>
    <mergeCell ref="E181:E183"/>
    <mergeCell ref="E187:E189"/>
    <mergeCell ref="F4:F6"/>
    <mergeCell ref="F10:F12"/>
    <mergeCell ref="F16:F18"/>
    <mergeCell ref="F22:F24"/>
    <mergeCell ref="F28:F30"/>
    <mergeCell ref="F34:F36"/>
    <mergeCell ref="F40:F42"/>
    <mergeCell ref="F46:F48"/>
    <mergeCell ref="F55:F57"/>
    <mergeCell ref="F61:F63"/>
    <mergeCell ref="F67:F69"/>
    <mergeCell ref="F73:F75"/>
    <mergeCell ref="F79:F81"/>
    <mergeCell ref="F85:F87"/>
    <mergeCell ref="F91:F93"/>
    <mergeCell ref="F97:F99"/>
    <mergeCell ref="F106:F108"/>
    <mergeCell ref="F112:F114"/>
    <mergeCell ref="F118:F120"/>
    <mergeCell ref="F124:F126"/>
    <mergeCell ref="F130:F132"/>
    <mergeCell ref="F136:F138"/>
    <mergeCell ref="F142:F144"/>
    <mergeCell ref="F148:F150"/>
    <mergeCell ref="F157:F159"/>
    <mergeCell ref="F163:F165"/>
    <mergeCell ref="F169:F171"/>
    <mergeCell ref="F175:F177"/>
    <mergeCell ref="F181:F183"/>
    <mergeCell ref="F187:F189"/>
    <mergeCell ref="G4:G6"/>
    <mergeCell ref="G10:G12"/>
    <mergeCell ref="G16:G18"/>
    <mergeCell ref="G22:G24"/>
    <mergeCell ref="G28:G30"/>
    <mergeCell ref="G34:G36"/>
    <mergeCell ref="G40:G42"/>
    <mergeCell ref="G46:G48"/>
    <mergeCell ref="G55:G57"/>
    <mergeCell ref="G61:G63"/>
    <mergeCell ref="G67:G69"/>
    <mergeCell ref="G73:G75"/>
    <mergeCell ref="G79:G81"/>
    <mergeCell ref="G85:G87"/>
    <mergeCell ref="G91:G93"/>
    <mergeCell ref="G97:G99"/>
    <mergeCell ref="G106:G108"/>
    <mergeCell ref="G112:G114"/>
    <mergeCell ref="G118:G120"/>
    <mergeCell ref="G124:G126"/>
    <mergeCell ref="G130:G132"/>
    <mergeCell ref="G136:G138"/>
    <mergeCell ref="G142:G144"/>
    <mergeCell ref="G148:G150"/>
    <mergeCell ref="G157:G159"/>
    <mergeCell ref="G163:G165"/>
    <mergeCell ref="G169:G171"/>
    <mergeCell ref="G175:G177"/>
    <mergeCell ref="G181:G183"/>
    <mergeCell ref="G187:G189"/>
  </mergeCells>
  <pageMargins left="0.39305555555555599" right="0.17" top="0.84" bottom="0.59027777777777801" header="0.5" footer="0.196527777777778"/>
  <pageSetup scale="62" orientation="portrait" horizontalDpi="120" verticalDpi="7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2:G88"/>
  <sheetViews>
    <sheetView topLeftCell="A76" workbookViewId="0">
      <selection activeCell="G98" sqref="G98"/>
    </sheetView>
  </sheetViews>
  <sheetFormatPr defaultColWidth="9.140625" defaultRowHeight="14.25"/>
  <cols>
    <col min="1" max="1" width="6.5703125" style="33" customWidth="1"/>
    <col min="2" max="2" width="11.42578125" style="33" customWidth="1"/>
    <col min="3" max="3" width="58.5703125" style="33" customWidth="1"/>
    <col min="4" max="4" width="12.5703125" style="33" customWidth="1"/>
    <col min="5" max="5" width="16.140625" style="33" customWidth="1"/>
    <col min="6" max="6" width="5.7109375" style="33" customWidth="1"/>
    <col min="7" max="7" width="15.42578125" style="33" customWidth="1"/>
    <col min="8" max="16384" width="9.140625" style="33"/>
  </cols>
  <sheetData>
    <row r="2" spans="1:7" s="31" customFormat="1">
      <c r="A2" s="34">
        <v>0.27</v>
      </c>
      <c r="B2" s="33"/>
      <c r="C2" s="35"/>
      <c r="D2" s="33"/>
      <c r="E2" s="33"/>
      <c r="F2" s="33"/>
      <c r="G2" s="33"/>
    </row>
    <row r="3" spans="1:7" s="31" customFormat="1" ht="25.5" customHeight="1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 s="31" customFormat="1">
      <c r="A4" s="83">
        <v>1</v>
      </c>
      <c r="B4" s="113" t="s">
        <v>7</v>
      </c>
      <c r="C4" s="40" t="s">
        <v>189</v>
      </c>
      <c r="D4" s="104">
        <v>22995</v>
      </c>
      <c r="E4" s="107">
        <f>(D4*0.73)-1000</f>
        <v>15786.35</v>
      </c>
      <c r="F4" s="83" t="s">
        <v>9</v>
      </c>
      <c r="G4" s="101">
        <f>E4*A4</f>
        <v>15786.35</v>
      </c>
    </row>
    <row r="5" spans="1:7" s="31" customFormat="1">
      <c r="A5" s="84"/>
      <c r="B5" s="114"/>
      <c r="C5" s="41" t="s">
        <v>190</v>
      </c>
      <c r="D5" s="105"/>
      <c r="E5" s="108"/>
      <c r="F5" s="84"/>
      <c r="G5" s="102"/>
    </row>
    <row r="6" spans="1:7" s="31" customFormat="1">
      <c r="A6" s="85"/>
      <c r="B6" s="115"/>
      <c r="C6" s="42" t="s">
        <v>191</v>
      </c>
      <c r="D6" s="106"/>
      <c r="E6" s="109"/>
      <c r="F6" s="85"/>
      <c r="G6" s="103"/>
    </row>
    <row r="8" spans="1:7" s="31" customFormat="1">
      <c r="A8" s="34">
        <v>0.25</v>
      </c>
      <c r="B8" s="33"/>
      <c r="C8" s="35"/>
      <c r="D8" s="33"/>
      <c r="E8" s="33"/>
      <c r="F8" s="33"/>
      <c r="G8" s="33"/>
    </row>
    <row r="9" spans="1:7" s="31" customFormat="1" ht="25.5" customHeight="1">
      <c r="A9" s="36" t="s">
        <v>1</v>
      </c>
      <c r="B9" s="36" t="s">
        <v>2</v>
      </c>
      <c r="C9" s="36" t="s">
        <v>3</v>
      </c>
      <c r="D9" s="36" t="s">
        <v>4</v>
      </c>
      <c r="E9" s="37" t="s">
        <v>5</v>
      </c>
      <c r="F9" s="38"/>
      <c r="G9" s="39" t="s">
        <v>6</v>
      </c>
    </row>
    <row r="10" spans="1:7" s="31" customFormat="1">
      <c r="A10" s="83">
        <v>1</v>
      </c>
      <c r="B10" s="113" t="s">
        <v>7</v>
      </c>
      <c r="C10" s="40" t="s">
        <v>189</v>
      </c>
      <c r="D10" s="104">
        <v>22995</v>
      </c>
      <c r="E10" s="107">
        <f>(D10*0.75)-1000</f>
        <v>16246.25</v>
      </c>
      <c r="F10" s="83" t="s">
        <v>9</v>
      </c>
      <c r="G10" s="101">
        <f>E10*A10</f>
        <v>16246.25</v>
      </c>
    </row>
    <row r="11" spans="1:7" s="31" customFormat="1">
      <c r="A11" s="84"/>
      <c r="B11" s="114"/>
      <c r="C11" s="41" t="s">
        <v>190</v>
      </c>
      <c r="D11" s="105"/>
      <c r="E11" s="108"/>
      <c r="F11" s="84"/>
      <c r="G11" s="102"/>
    </row>
    <row r="12" spans="1:7" s="31" customFormat="1">
      <c r="A12" s="85"/>
      <c r="B12" s="115"/>
      <c r="C12" s="42" t="s">
        <v>191</v>
      </c>
      <c r="D12" s="106"/>
      <c r="E12" s="109"/>
      <c r="F12" s="85"/>
      <c r="G12" s="103"/>
    </row>
    <row r="14" spans="1:7" s="31" customFormat="1">
      <c r="A14" s="34">
        <v>0.27</v>
      </c>
      <c r="B14" s="33"/>
      <c r="C14" s="35"/>
      <c r="D14" s="33"/>
      <c r="E14" s="33"/>
      <c r="F14" s="33"/>
      <c r="G14" s="33"/>
    </row>
    <row r="15" spans="1:7" s="31" customFormat="1" ht="25.5" customHeight="1">
      <c r="A15" s="36" t="s">
        <v>1</v>
      </c>
      <c r="B15" s="36" t="s">
        <v>2</v>
      </c>
      <c r="C15" s="36" t="s">
        <v>3</v>
      </c>
      <c r="D15" s="36" t="s">
        <v>4</v>
      </c>
      <c r="E15" s="37" t="s">
        <v>5</v>
      </c>
      <c r="F15" s="38"/>
      <c r="G15" s="39" t="s">
        <v>6</v>
      </c>
    </row>
    <row r="16" spans="1:7" s="31" customFormat="1">
      <c r="A16" s="83">
        <v>1</v>
      </c>
      <c r="B16" s="113" t="s">
        <v>7</v>
      </c>
      <c r="C16" s="40" t="s">
        <v>192</v>
      </c>
      <c r="D16" s="104">
        <v>24995</v>
      </c>
      <c r="E16" s="107">
        <f>(D16*0.73)-1000</f>
        <v>17246.349999999999</v>
      </c>
      <c r="F16" s="83" t="s">
        <v>9</v>
      </c>
      <c r="G16" s="101">
        <f>E16*A16</f>
        <v>17246.349999999999</v>
      </c>
    </row>
    <row r="17" spans="1:7" s="31" customFormat="1">
      <c r="A17" s="84"/>
      <c r="B17" s="114"/>
      <c r="C17" s="41" t="s">
        <v>190</v>
      </c>
      <c r="D17" s="105"/>
      <c r="E17" s="108"/>
      <c r="F17" s="84"/>
      <c r="G17" s="102"/>
    </row>
    <row r="18" spans="1:7" s="31" customFormat="1">
      <c r="A18" s="85"/>
      <c r="B18" s="115"/>
      <c r="C18" s="42" t="s">
        <v>193</v>
      </c>
      <c r="D18" s="106"/>
      <c r="E18" s="109"/>
      <c r="F18" s="85"/>
      <c r="G18" s="103"/>
    </row>
    <row r="20" spans="1:7" s="31" customFormat="1">
      <c r="A20" s="34">
        <v>0.25</v>
      </c>
      <c r="B20" s="33"/>
      <c r="C20" s="35"/>
      <c r="D20" s="33"/>
      <c r="E20" s="33"/>
      <c r="F20" s="33"/>
      <c r="G20" s="33"/>
    </row>
    <row r="21" spans="1:7" s="31" customFormat="1" ht="25.5" customHeight="1">
      <c r="A21" s="36" t="s">
        <v>1</v>
      </c>
      <c r="B21" s="36" t="s">
        <v>2</v>
      </c>
      <c r="C21" s="36" t="s">
        <v>3</v>
      </c>
      <c r="D21" s="36" t="s">
        <v>4</v>
      </c>
      <c r="E21" s="37" t="s">
        <v>5</v>
      </c>
      <c r="F21" s="38"/>
      <c r="G21" s="39" t="s">
        <v>6</v>
      </c>
    </row>
    <row r="22" spans="1:7" s="31" customFormat="1">
      <c r="A22" s="83">
        <v>1</v>
      </c>
      <c r="B22" s="113" t="s">
        <v>7</v>
      </c>
      <c r="C22" s="40" t="s">
        <v>192</v>
      </c>
      <c r="D22" s="104">
        <v>24995</v>
      </c>
      <c r="E22" s="107">
        <f>(D22*0.75)-1000</f>
        <v>17746.25</v>
      </c>
      <c r="F22" s="83" t="s">
        <v>9</v>
      </c>
      <c r="G22" s="101">
        <f>E22*A22</f>
        <v>17746.25</v>
      </c>
    </row>
    <row r="23" spans="1:7" s="31" customFormat="1">
      <c r="A23" s="84"/>
      <c r="B23" s="114"/>
      <c r="C23" s="41" t="s">
        <v>190</v>
      </c>
      <c r="D23" s="105"/>
      <c r="E23" s="108"/>
      <c r="F23" s="84"/>
      <c r="G23" s="102"/>
    </row>
    <row r="24" spans="1:7" s="31" customFormat="1">
      <c r="A24" s="85"/>
      <c r="B24" s="115"/>
      <c r="C24" s="42" t="s">
        <v>193</v>
      </c>
      <c r="D24" s="106"/>
      <c r="E24" s="109"/>
      <c r="F24" s="85"/>
      <c r="G24" s="103"/>
    </row>
    <row r="26" spans="1:7" s="31" customFormat="1">
      <c r="A26" s="34">
        <v>0.27</v>
      </c>
      <c r="B26" s="33"/>
      <c r="C26" s="35"/>
      <c r="D26" s="33"/>
      <c r="E26" s="33"/>
      <c r="F26" s="33"/>
      <c r="G26" s="33"/>
    </row>
    <row r="27" spans="1:7" s="31" customFormat="1" ht="25.5" customHeight="1">
      <c r="A27" s="36" t="s">
        <v>1</v>
      </c>
      <c r="B27" s="36" t="s">
        <v>2</v>
      </c>
      <c r="C27" s="36" t="s">
        <v>3</v>
      </c>
      <c r="D27" s="36" t="s">
        <v>4</v>
      </c>
      <c r="E27" s="37" t="s">
        <v>5</v>
      </c>
      <c r="F27" s="38"/>
      <c r="G27" s="39" t="s">
        <v>6</v>
      </c>
    </row>
    <row r="28" spans="1:7" s="31" customFormat="1">
      <c r="A28" s="83">
        <v>1</v>
      </c>
      <c r="B28" s="113" t="s">
        <v>7</v>
      </c>
      <c r="C28" s="40" t="s">
        <v>194</v>
      </c>
      <c r="D28" s="104">
        <v>31995</v>
      </c>
      <c r="E28" s="107">
        <f>(D28*0.73)-2000</f>
        <v>21356.35</v>
      </c>
      <c r="F28" s="83" t="s">
        <v>9</v>
      </c>
      <c r="G28" s="101">
        <f>E28*A28</f>
        <v>21356.35</v>
      </c>
    </row>
    <row r="29" spans="1:7" s="31" customFormat="1">
      <c r="A29" s="84"/>
      <c r="B29" s="114"/>
      <c r="C29" s="41" t="s">
        <v>195</v>
      </c>
      <c r="D29" s="105"/>
      <c r="E29" s="108"/>
      <c r="F29" s="84"/>
      <c r="G29" s="102"/>
    </row>
    <row r="30" spans="1:7" s="31" customFormat="1">
      <c r="A30" s="85"/>
      <c r="B30" s="115"/>
      <c r="C30" s="42" t="s">
        <v>196</v>
      </c>
      <c r="D30" s="106"/>
      <c r="E30" s="109"/>
      <c r="F30" s="85"/>
      <c r="G30" s="103"/>
    </row>
    <row r="32" spans="1:7" s="31" customFormat="1">
      <c r="A32" s="34">
        <v>0.25</v>
      </c>
      <c r="B32" s="33"/>
      <c r="C32" s="35"/>
      <c r="D32" s="33"/>
      <c r="E32" s="33"/>
      <c r="F32" s="33"/>
      <c r="G32" s="33"/>
    </row>
    <row r="33" spans="1:7" s="31" customFormat="1" ht="25.5" customHeight="1">
      <c r="A33" s="36" t="s">
        <v>1</v>
      </c>
      <c r="B33" s="36" t="s">
        <v>2</v>
      </c>
      <c r="C33" s="36" t="s">
        <v>3</v>
      </c>
      <c r="D33" s="36" t="s">
        <v>4</v>
      </c>
      <c r="E33" s="37" t="s">
        <v>5</v>
      </c>
      <c r="F33" s="38"/>
      <c r="G33" s="39" t="s">
        <v>6</v>
      </c>
    </row>
    <row r="34" spans="1:7" s="31" customFormat="1">
      <c r="A34" s="83">
        <v>1</v>
      </c>
      <c r="B34" s="113" t="s">
        <v>7</v>
      </c>
      <c r="C34" s="40" t="s">
        <v>194</v>
      </c>
      <c r="D34" s="104">
        <v>31995</v>
      </c>
      <c r="E34" s="107">
        <f>(D34*0.75)-2000</f>
        <v>21996.25</v>
      </c>
      <c r="F34" s="83" t="s">
        <v>9</v>
      </c>
      <c r="G34" s="101">
        <f>E34*A34</f>
        <v>21996.25</v>
      </c>
    </row>
    <row r="35" spans="1:7" s="31" customFormat="1">
      <c r="A35" s="84"/>
      <c r="B35" s="114"/>
      <c r="C35" s="41" t="s">
        <v>195</v>
      </c>
      <c r="D35" s="105"/>
      <c r="E35" s="108"/>
      <c r="F35" s="84"/>
      <c r="G35" s="102"/>
    </row>
    <row r="36" spans="1:7" s="31" customFormat="1">
      <c r="A36" s="85"/>
      <c r="B36" s="115"/>
      <c r="C36" s="42" t="s">
        <v>196</v>
      </c>
      <c r="D36" s="106"/>
      <c r="E36" s="109"/>
      <c r="F36" s="85"/>
      <c r="G36" s="103"/>
    </row>
    <row r="38" spans="1:7" s="31" customFormat="1">
      <c r="A38" s="34">
        <v>0.27</v>
      </c>
      <c r="B38" s="33"/>
      <c r="C38" s="35"/>
      <c r="D38" s="33"/>
      <c r="E38" s="33"/>
      <c r="F38" s="33"/>
      <c r="G38" s="33"/>
    </row>
    <row r="39" spans="1:7" s="31" customFormat="1" ht="25.5" customHeight="1">
      <c r="A39" s="36" t="s">
        <v>1</v>
      </c>
      <c r="B39" s="36" t="s">
        <v>2</v>
      </c>
      <c r="C39" s="36" t="s">
        <v>3</v>
      </c>
      <c r="D39" s="36" t="s">
        <v>4</v>
      </c>
      <c r="E39" s="37" t="s">
        <v>5</v>
      </c>
      <c r="F39" s="38"/>
      <c r="G39" s="39" t="s">
        <v>6</v>
      </c>
    </row>
    <row r="40" spans="1:7" s="31" customFormat="1">
      <c r="A40" s="83">
        <v>1</v>
      </c>
      <c r="B40" s="113" t="s">
        <v>7</v>
      </c>
      <c r="C40" s="40" t="s">
        <v>197</v>
      </c>
      <c r="D40" s="104">
        <v>34495</v>
      </c>
      <c r="E40" s="107">
        <f>(D40*0.73)-3000</f>
        <v>22181.35</v>
      </c>
      <c r="F40" s="83" t="s">
        <v>9</v>
      </c>
      <c r="G40" s="101">
        <f>E40*A40</f>
        <v>22181.35</v>
      </c>
    </row>
    <row r="41" spans="1:7" s="31" customFormat="1">
      <c r="A41" s="84"/>
      <c r="B41" s="114"/>
      <c r="C41" s="41" t="s">
        <v>195</v>
      </c>
      <c r="D41" s="105"/>
      <c r="E41" s="108"/>
      <c r="F41" s="84"/>
      <c r="G41" s="102"/>
    </row>
    <row r="42" spans="1:7" s="31" customFormat="1">
      <c r="A42" s="85"/>
      <c r="B42" s="115"/>
      <c r="C42" s="42" t="s">
        <v>198</v>
      </c>
      <c r="D42" s="106"/>
      <c r="E42" s="109"/>
      <c r="F42" s="85"/>
      <c r="G42" s="103"/>
    </row>
    <row r="44" spans="1:7" s="31" customFormat="1">
      <c r="A44" s="34">
        <v>0.25</v>
      </c>
      <c r="B44" s="33"/>
      <c r="C44" s="35"/>
      <c r="D44" s="33"/>
      <c r="E44" s="33"/>
      <c r="F44" s="33"/>
      <c r="G44" s="33"/>
    </row>
    <row r="45" spans="1:7" s="31" customFormat="1" ht="25.5" customHeight="1">
      <c r="A45" s="36" t="s">
        <v>1</v>
      </c>
      <c r="B45" s="36" t="s">
        <v>2</v>
      </c>
      <c r="C45" s="36" t="s">
        <v>3</v>
      </c>
      <c r="D45" s="36" t="s">
        <v>4</v>
      </c>
      <c r="E45" s="37" t="s">
        <v>5</v>
      </c>
      <c r="F45" s="38"/>
      <c r="G45" s="39" t="s">
        <v>6</v>
      </c>
    </row>
    <row r="46" spans="1:7" s="31" customFormat="1">
      <c r="A46" s="83">
        <v>1</v>
      </c>
      <c r="B46" s="113" t="s">
        <v>7</v>
      </c>
      <c r="C46" s="40" t="s">
        <v>197</v>
      </c>
      <c r="D46" s="104">
        <v>34495</v>
      </c>
      <c r="E46" s="107">
        <f>(D46*0.75)-3000</f>
        <v>22871.25</v>
      </c>
      <c r="F46" s="83" t="s">
        <v>9</v>
      </c>
      <c r="G46" s="101">
        <f>E46*A46</f>
        <v>22871.25</v>
      </c>
    </row>
    <row r="47" spans="1:7" s="31" customFormat="1">
      <c r="A47" s="84"/>
      <c r="B47" s="114"/>
      <c r="C47" s="41" t="s">
        <v>195</v>
      </c>
      <c r="D47" s="105"/>
      <c r="E47" s="108"/>
      <c r="F47" s="84"/>
      <c r="G47" s="102"/>
    </row>
    <row r="48" spans="1:7" s="31" customFormat="1">
      <c r="A48" s="85"/>
      <c r="B48" s="115"/>
      <c r="C48" s="42" t="s">
        <v>198</v>
      </c>
      <c r="D48" s="106"/>
      <c r="E48" s="109"/>
      <c r="F48" s="85"/>
      <c r="G48" s="103"/>
    </row>
    <row r="50" spans="1:7" s="31" customFormat="1">
      <c r="A50" s="34">
        <v>0.27</v>
      </c>
      <c r="B50" s="33"/>
      <c r="C50" s="35"/>
      <c r="D50" s="33"/>
      <c r="E50" s="33"/>
      <c r="F50" s="33"/>
      <c r="G50" s="33"/>
    </row>
    <row r="51" spans="1:7" s="31" customFormat="1" ht="25.5" customHeight="1">
      <c r="A51" s="36" t="s">
        <v>1</v>
      </c>
      <c r="B51" s="36" t="s">
        <v>2</v>
      </c>
      <c r="C51" s="36" t="s">
        <v>3</v>
      </c>
      <c r="D51" s="36" t="s">
        <v>4</v>
      </c>
      <c r="E51" s="37" t="s">
        <v>5</v>
      </c>
      <c r="F51" s="38"/>
      <c r="G51" s="39" t="s">
        <v>6</v>
      </c>
    </row>
    <row r="52" spans="1:7" s="31" customFormat="1">
      <c r="A52" s="83">
        <v>1</v>
      </c>
      <c r="B52" s="113" t="s">
        <v>7</v>
      </c>
      <c r="C52" s="40" t="s">
        <v>199</v>
      </c>
      <c r="D52" s="104">
        <v>38495</v>
      </c>
      <c r="E52" s="107">
        <f>(D52*0.73)-2000</f>
        <v>26101.35</v>
      </c>
      <c r="F52" s="83" t="s">
        <v>9</v>
      </c>
      <c r="G52" s="101">
        <f>E52*A52</f>
        <v>26101.35</v>
      </c>
    </row>
    <row r="53" spans="1:7" s="31" customFormat="1">
      <c r="A53" s="84"/>
      <c r="B53" s="114"/>
      <c r="C53" s="41" t="s">
        <v>195</v>
      </c>
      <c r="D53" s="105"/>
      <c r="E53" s="108"/>
      <c r="F53" s="84"/>
      <c r="G53" s="102"/>
    </row>
    <row r="54" spans="1:7" s="31" customFormat="1">
      <c r="A54" s="85"/>
      <c r="B54" s="115"/>
      <c r="C54" s="42" t="s">
        <v>200</v>
      </c>
      <c r="D54" s="106"/>
      <c r="E54" s="109"/>
      <c r="F54" s="85"/>
      <c r="G54" s="103"/>
    </row>
    <row r="56" spans="1:7" s="31" customFormat="1">
      <c r="A56" s="34">
        <v>0.25</v>
      </c>
      <c r="B56" s="33"/>
      <c r="C56" s="35"/>
      <c r="D56" s="33"/>
      <c r="E56" s="33"/>
      <c r="F56" s="33"/>
      <c r="G56" s="33"/>
    </row>
    <row r="57" spans="1:7" s="31" customFormat="1" ht="25.5" customHeight="1">
      <c r="A57" s="36" t="s">
        <v>1</v>
      </c>
      <c r="B57" s="36" t="s">
        <v>2</v>
      </c>
      <c r="C57" s="36" t="s">
        <v>3</v>
      </c>
      <c r="D57" s="36" t="s">
        <v>4</v>
      </c>
      <c r="E57" s="37" t="s">
        <v>5</v>
      </c>
      <c r="F57" s="38"/>
      <c r="G57" s="39" t="s">
        <v>6</v>
      </c>
    </row>
    <row r="58" spans="1:7" s="31" customFormat="1">
      <c r="A58" s="83">
        <v>1</v>
      </c>
      <c r="B58" s="113" t="s">
        <v>7</v>
      </c>
      <c r="C58" s="40" t="s">
        <v>199</v>
      </c>
      <c r="D58" s="104">
        <v>38495</v>
      </c>
      <c r="E58" s="107">
        <f>(D58*0.75)-2000</f>
        <v>26871.25</v>
      </c>
      <c r="F58" s="83" t="s">
        <v>9</v>
      </c>
      <c r="G58" s="101">
        <f>E58*A58</f>
        <v>26871.25</v>
      </c>
    </row>
    <row r="59" spans="1:7" s="31" customFormat="1">
      <c r="A59" s="84"/>
      <c r="B59" s="114"/>
      <c r="C59" s="41" t="s">
        <v>195</v>
      </c>
      <c r="D59" s="105"/>
      <c r="E59" s="108"/>
      <c r="F59" s="84"/>
      <c r="G59" s="102"/>
    </row>
    <row r="60" spans="1:7" s="31" customFormat="1">
      <c r="A60" s="85"/>
      <c r="B60" s="115"/>
      <c r="C60" s="42" t="s">
        <v>200</v>
      </c>
      <c r="D60" s="106"/>
      <c r="E60" s="109"/>
      <c r="F60" s="85"/>
      <c r="G60" s="103"/>
    </row>
    <row r="63" spans="1:7" s="31" customFormat="1">
      <c r="A63" s="34">
        <v>0.27</v>
      </c>
      <c r="B63" s="33"/>
      <c r="C63" s="35" t="s">
        <v>201</v>
      </c>
      <c r="D63" s="33"/>
      <c r="E63" s="33"/>
      <c r="F63" s="33"/>
      <c r="G63" s="33"/>
    </row>
    <row r="64" spans="1:7" s="31" customFormat="1" ht="25.5" customHeight="1">
      <c r="A64" s="36" t="s">
        <v>1</v>
      </c>
      <c r="B64" s="36" t="s">
        <v>2</v>
      </c>
      <c r="C64" s="36" t="s">
        <v>3</v>
      </c>
      <c r="D64" s="36" t="s">
        <v>4</v>
      </c>
      <c r="E64" s="37" t="s">
        <v>5</v>
      </c>
      <c r="F64" s="38"/>
      <c r="G64" s="39" t="s">
        <v>6</v>
      </c>
    </row>
    <row r="65" spans="1:7" s="31" customFormat="1">
      <c r="A65" s="83">
        <v>1</v>
      </c>
      <c r="B65" s="113" t="s">
        <v>7</v>
      </c>
      <c r="C65" s="40" t="s">
        <v>202</v>
      </c>
      <c r="D65" s="104">
        <v>67995</v>
      </c>
      <c r="E65" s="107">
        <f>(D65*0.73)-3000</f>
        <v>46636.35</v>
      </c>
      <c r="F65" s="83" t="s">
        <v>9</v>
      </c>
      <c r="G65" s="101">
        <f>E65*A65</f>
        <v>46636.35</v>
      </c>
    </row>
    <row r="66" spans="1:7" s="31" customFormat="1">
      <c r="A66" s="84"/>
      <c r="B66" s="114"/>
      <c r="C66" s="41" t="s">
        <v>203</v>
      </c>
      <c r="D66" s="105"/>
      <c r="E66" s="108"/>
      <c r="F66" s="84"/>
      <c r="G66" s="102"/>
    </row>
    <row r="67" spans="1:7" s="31" customFormat="1">
      <c r="A67" s="85"/>
      <c r="B67" s="115"/>
      <c r="C67" s="42" t="s">
        <v>204</v>
      </c>
      <c r="D67" s="106"/>
      <c r="E67" s="109"/>
      <c r="F67" s="85"/>
      <c r="G67" s="103"/>
    </row>
    <row r="69" spans="1:7" s="31" customFormat="1">
      <c r="A69" s="34">
        <v>0.25</v>
      </c>
      <c r="B69" s="33"/>
      <c r="C69" s="35"/>
      <c r="D69" s="33"/>
      <c r="E69" s="33"/>
      <c r="F69" s="33"/>
      <c r="G69" s="33"/>
    </row>
    <row r="70" spans="1:7" s="31" customFormat="1" ht="25.5" customHeight="1">
      <c r="A70" s="36" t="s">
        <v>1</v>
      </c>
      <c r="B70" s="36" t="s">
        <v>2</v>
      </c>
      <c r="C70" s="36" t="s">
        <v>3</v>
      </c>
      <c r="D70" s="36" t="s">
        <v>4</v>
      </c>
      <c r="E70" s="37" t="s">
        <v>5</v>
      </c>
      <c r="F70" s="38"/>
      <c r="G70" s="39" t="s">
        <v>6</v>
      </c>
    </row>
    <row r="71" spans="1:7" s="31" customFormat="1">
      <c r="A71" s="83">
        <v>1</v>
      </c>
      <c r="B71" s="113" t="s">
        <v>7</v>
      </c>
      <c r="C71" s="40" t="s">
        <v>202</v>
      </c>
      <c r="D71" s="104">
        <v>67995</v>
      </c>
      <c r="E71" s="107">
        <f>(D71*0.75)-3000</f>
        <v>47996.25</v>
      </c>
      <c r="F71" s="83" t="s">
        <v>9</v>
      </c>
      <c r="G71" s="101">
        <f>E71*A71</f>
        <v>47996.25</v>
      </c>
    </row>
    <row r="72" spans="1:7" s="31" customFormat="1">
      <c r="A72" s="84"/>
      <c r="B72" s="114"/>
      <c r="C72" s="41" t="s">
        <v>203</v>
      </c>
      <c r="D72" s="105"/>
      <c r="E72" s="108"/>
      <c r="F72" s="84"/>
      <c r="G72" s="102"/>
    </row>
    <row r="73" spans="1:7" s="31" customFormat="1">
      <c r="A73" s="85"/>
      <c r="B73" s="115"/>
      <c r="C73" s="42" t="s">
        <v>204</v>
      </c>
      <c r="D73" s="106"/>
      <c r="E73" s="109"/>
      <c r="F73" s="85"/>
      <c r="G73" s="103"/>
    </row>
    <row r="77" spans="1:7" s="31" customFormat="1">
      <c r="A77" s="34">
        <v>0.3</v>
      </c>
      <c r="B77" s="33"/>
      <c r="C77" s="35" t="s">
        <v>205</v>
      </c>
      <c r="D77" s="33"/>
      <c r="E77" s="33"/>
      <c r="F77" s="33"/>
      <c r="G77" s="33"/>
    </row>
    <row r="78" spans="1:7" s="31" customFormat="1" ht="25.5" customHeight="1">
      <c r="A78" s="36" t="s">
        <v>1</v>
      </c>
      <c r="B78" s="36" t="s">
        <v>2</v>
      </c>
      <c r="C78" s="36" t="s">
        <v>3</v>
      </c>
      <c r="D78" s="36" t="s">
        <v>4</v>
      </c>
      <c r="E78" s="37" t="s">
        <v>5</v>
      </c>
      <c r="F78" s="38"/>
      <c r="G78" s="39" t="s">
        <v>6</v>
      </c>
    </row>
    <row r="79" spans="1:7" s="31" customFormat="1">
      <c r="A79" s="83">
        <v>1</v>
      </c>
      <c r="B79" s="113" t="s">
        <v>7</v>
      </c>
      <c r="C79" s="40" t="s">
        <v>206</v>
      </c>
      <c r="D79" s="104">
        <v>7995</v>
      </c>
      <c r="E79" s="107">
        <f>(D79*0.7)</f>
        <v>5596.5</v>
      </c>
      <c r="F79" s="83" t="s">
        <v>9</v>
      </c>
      <c r="G79" s="101">
        <f>E79*A79</f>
        <v>5596.5</v>
      </c>
    </row>
    <row r="80" spans="1:7" s="31" customFormat="1">
      <c r="A80" s="84"/>
      <c r="B80" s="114"/>
      <c r="C80" s="41" t="s">
        <v>207</v>
      </c>
      <c r="D80" s="105"/>
      <c r="E80" s="108"/>
      <c r="F80" s="84"/>
      <c r="G80" s="102"/>
    </row>
    <row r="81" spans="1:7" s="31" customFormat="1">
      <c r="A81" s="85"/>
      <c r="B81" s="115"/>
      <c r="C81" s="42" t="s">
        <v>208</v>
      </c>
      <c r="D81" s="106"/>
      <c r="E81" s="109"/>
      <c r="F81" s="85"/>
      <c r="G81" s="103"/>
    </row>
    <row r="82" spans="1:7" s="31" customFormat="1">
      <c r="A82" s="55"/>
      <c r="B82" s="55"/>
      <c r="C82" s="1"/>
      <c r="D82" s="56"/>
      <c r="E82" s="57"/>
      <c r="F82" s="55"/>
      <c r="G82" s="58"/>
    </row>
    <row r="84" spans="1:7" s="31" customFormat="1">
      <c r="A84" s="34">
        <v>0.3</v>
      </c>
      <c r="B84" s="33"/>
      <c r="C84" s="35" t="s">
        <v>205</v>
      </c>
      <c r="D84" s="33"/>
      <c r="E84" s="33"/>
      <c r="F84" s="33"/>
      <c r="G84" s="33"/>
    </row>
    <row r="85" spans="1:7" s="31" customFormat="1" ht="25.5" customHeight="1">
      <c r="A85" s="36" t="s">
        <v>1</v>
      </c>
      <c r="B85" s="36" t="s">
        <v>2</v>
      </c>
      <c r="C85" s="36" t="s">
        <v>3</v>
      </c>
      <c r="D85" s="36" t="s">
        <v>4</v>
      </c>
      <c r="E85" s="37" t="s">
        <v>5</v>
      </c>
      <c r="F85" s="38"/>
      <c r="G85" s="39" t="s">
        <v>6</v>
      </c>
    </row>
    <row r="86" spans="1:7" s="31" customFormat="1">
      <c r="A86" s="83">
        <v>1</v>
      </c>
      <c r="B86" s="113" t="s">
        <v>7</v>
      </c>
      <c r="C86" s="40" t="s">
        <v>209</v>
      </c>
      <c r="D86" s="104">
        <v>8495</v>
      </c>
      <c r="E86" s="107">
        <f>(D86*0.7)</f>
        <v>5946.5</v>
      </c>
      <c r="F86" s="83" t="s">
        <v>9</v>
      </c>
      <c r="G86" s="101">
        <f>E86*A86</f>
        <v>5946.5</v>
      </c>
    </row>
    <row r="87" spans="1:7" s="31" customFormat="1">
      <c r="A87" s="84"/>
      <c r="B87" s="114"/>
      <c r="C87" s="41" t="s">
        <v>210</v>
      </c>
      <c r="D87" s="105"/>
      <c r="E87" s="108"/>
      <c r="F87" s="84"/>
      <c r="G87" s="102"/>
    </row>
    <row r="88" spans="1:7" s="31" customFormat="1">
      <c r="A88" s="85"/>
      <c r="B88" s="115"/>
      <c r="C88" s="42" t="s">
        <v>208</v>
      </c>
      <c r="D88" s="106"/>
      <c r="E88" s="109"/>
      <c r="F88" s="85"/>
      <c r="G88" s="103"/>
    </row>
  </sheetData>
  <mergeCells count="84">
    <mergeCell ref="A4:A6"/>
    <mergeCell ref="A10:A12"/>
    <mergeCell ref="A16:A18"/>
    <mergeCell ref="A22:A24"/>
    <mergeCell ref="A28:A30"/>
    <mergeCell ref="A34:A36"/>
    <mergeCell ref="A40:A42"/>
    <mergeCell ref="A46:A48"/>
    <mergeCell ref="A52:A54"/>
    <mergeCell ref="A58:A60"/>
    <mergeCell ref="A65:A67"/>
    <mergeCell ref="A71:A73"/>
    <mergeCell ref="A79:A81"/>
    <mergeCell ref="A86:A88"/>
    <mergeCell ref="B4:B6"/>
    <mergeCell ref="B10:B12"/>
    <mergeCell ref="B16:B18"/>
    <mergeCell ref="B22:B24"/>
    <mergeCell ref="B28:B30"/>
    <mergeCell ref="B34:B36"/>
    <mergeCell ref="B40:B42"/>
    <mergeCell ref="B46:B48"/>
    <mergeCell ref="B52:B54"/>
    <mergeCell ref="B58:B60"/>
    <mergeCell ref="B65:B67"/>
    <mergeCell ref="B71:B73"/>
    <mergeCell ref="B79:B81"/>
    <mergeCell ref="B86:B88"/>
    <mergeCell ref="D4:D6"/>
    <mergeCell ref="D10:D12"/>
    <mergeCell ref="D16:D18"/>
    <mergeCell ref="D22:D24"/>
    <mergeCell ref="D28:D30"/>
    <mergeCell ref="D34:D36"/>
    <mergeCell ref="D40:D42"/>
    <mergeCell ref="D46:D48"/>
    <mergeCell ref="D52:D54"/>
    <mergeCell ref="D58:D60"/>
    <mergeCell ref="D65:D67"/>
    <mergeCell ref="D71:D73"/>
    <mergeCell ref="D79:D81"/>
    <mergeCell ref="D86:D88"/>
    <mergeCell ref="E4:E6"/>
    <mergeCell ref="E10:E12"/>
    <mergeCell ref="E16:E18"/>
    <mergeCell ref="E22:E24"/>
    <mergeCell ref="E28:E30"/>
    <mergeCell ref="E34:E36"/>
    <mergeCell ref="E40:E42"/>
    <mergeCell ref="E46:E48"/>
    <mergeCell ref="E52:E54"/>
    <mergeCell ref="E58:E60"/>
    <mergeCell ref="E65:E67"/>
    <mergeCell ref="E71:E73"/>
    <mergeCell ref="E79:E81"/>
    <mergeCell ref="E86:E88"/>
    <mergeCell ref="F4:F6"/>
    <mergeCell ref="F10:F12"/>
    <mergeCell ref="F16:F18"/>
    <mergeCell ref="F22:F24"/>
    <mergeCell ref="F28:F30"/>
    <mergeCell ref="F34:F36"/>
    <mergeCell ref="F40:F42"/>
    <mergeCell ref="F46:F48"/>
    <mergeCell ref="F52:F54"/>
    <mergeCell ref="F58:F60"/>
    <mergeCell ref="F65:F67"/>
    <mergeCell ref="F71:F73"/>
    <mergeCell ref="F79:F81"/>
    <mergeCell ref="F86:F88"/>
    <mergeCell ref="G4:G6"/>
    <mergeCell ref="G10:G12"/>
    <mergeCell ref="G16:G18"/>
    <mergeCell ref="G22:G24"/>
    <mergeCell ref="G28:G30"/>
    <mergeCell ref="G34:G36"/>
    <mergeCell ref="G40:G42"/>
    <mergeCell ref="G46:G48"/>
    <mergeCell ref="G52:G54"/>
    <mergeCell ref="G58:G60"/>
    <mergeCell ref="G65:G67"/>
    <mergeCell ref="G71:G73"/>
    <mergeCell ref="G79:G81"/>
    <mergeCell ref="G86:G88"/>
  </mergeCells>
  <pageMargins left="0.39305555555555599" right="0.17" top="0.84" bottom="0.59027777777777801" header="0.5" footer="0.196527777777778"/>
  <pageSetup scale="62" orientation="portrait" horizontalDpi="120" verticalDpi="7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2:G18"/>
  <sheetViews>
    <sheetView workbookViewId="0">
      <selection activeCell="K15" sqref="K15"/>
    </sheetView>
  </sheetViews>
  <sheetFormatPr defaultColWidth="9.140625" defaultRowHeight="14.25"/>
  <cols>
    <col min="1" max="1" width="6.5703125" style="33" customWidth="1"/>
    <col min="2" max="2" width="11.42578125" style="33" customWidth="1"/>
    <col min="3" max="3" width="58.42578125" style="33" customWidth="1"/>
    <col min="4" max="4" width="12.5703125" style="33" customWidth="1"/>
    <col min="5" max="5" width="16.140625" style="33" customWidth="1"/>
    <col min="6" max="6" width="5.7109375" style="33" customWidth="1"/>
    <col min="7" max="7" width="15.42578125" style="33" customWidth="1"/>
    <col min="8" max="16384" width="9.140625" style="33"/>
  </cols>
  <sheetData>
    <row r="2" spans="1:7">
      <c r="A2" s="34">
        <v>0.3</v>
      </c>
      <c r="C2" s="35"/>
    </row>
    <row r="3" spans="1:7" ht="25.5" customHeight="1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83">
        <v>1</v>
      </c>
      <c r="B4" s="113" t="s">
        <v>7</v>
      </c>
      <c r="C4" s="40" t="s">
        <v>211</v>
      </c>
      <c r="D4" s="104">
        <v>8495</v>
      </c>
      <c r="E4" s="107">
        <f>D4*0.7</f>
        <v>5946.5</v>
      </c>
      <c r="F4" s="83" t="s">
        <v>9</v>
      </c>
      <c r="G4" s="101">
        <f>E4*A4</f>
        <v>5946.5</v>
      </c>
    </row>
    <row r="5" spans="1:7">
      <c r="A5" s="84"/>
      <c r="B5" s="114"/>
      <c r="C5" s="41" t="s">
        <v>212</v>
      </c>
      <c r="D5" s="105"/>
      <c r="E5" s="108"/>
      <c r="F5" s="84"/>
      <c r="G5" s="102"/>
    </row>
    <row r="6" spans="1:7">
      <c r="A6" s="85"/>
      <c r="B6" s="115"/>
      <c r="C6" s="54" t="s">
        <v>213</v>
      </c>
      <c r="D6" s="106"/>
      <c r="E6" s="109"/>
      <c r="F6" s="85"/>
      <c r="G6" s="103"/>
    </row>
    <row r="8" spans="1:7" s="31" customFormat="1">
      <c r="A8" s="34">
        <v>0.3</v>
      </c>
      <c r="B8" s="33"/>
      <c r="C8" s="35"/>
      <c r="D8" s="33"/>
      <c r="E8" s="33"/>
      <c r="F8" s="33"/>
      <c r="G8" s="33"/>
    </row>
    <row r="9" spans="1:7" s="31" customFormat="1" ht="25.5" customHeight="1">
      <c r="A9" s="36" t="s">
        <v>1</v>
      </c>
      <c r="B9" s="36" t="s">
        <v>2</v>
      </c>
      <c r="C9" s="36" t="s">
        <v>3</v>
      </c>
      <c r="D9" s="36" t="s">
        <v>4</v>
      </c>
      <c r="E9" s="37" t="s">
        <v>5</v>
      </c>
      <c r="F9" s="38"/>
      <c r="G9" s="39" t="s">
        <v>6</v>
      </c>
    </row>
    <row r="10" spans="1:7" s="31" customFormat="1">
      <c r="A10" s="74">
        <v>1</v>
      </c>
      <c r="B10" s="92" t="s">
        <v>7</v>
      </c>
      <c r="C10" s="52" t="s">
        <v>214</v>
      </c>
      <c r="D10" s="104">
        <v>8495</v>
      </c>
      <c r="E10" s="107">
        <f>D10*0.7</f>
        <v>5946.5</v>
      </c>
      <c r="F10" s="83" t="s">
        <v>9</v>
      </c>
      <c r="G10" s="101">
        <f>E10*A10</f>
        <v>5946.5</v>
      </c>
    </row>
    <row r="11" spans="1:7" s="31" customFormat="1">
      <c r="A11" s="75"/>
      <c r="B11" s="93"/>
      <c r="C11" s="53" t="s">
        <v>215</v>
      </c>
      <c r="D11" s="105"/>
      <c r="E11" s="108"/>
      <c r="F11" s="84"/>
      <c r="G11" s="102"/>
    </row>
    <row r="12" spans="1:7" s="31" customFormat="1">
      <c r="A12" s="76"/>
      <c r="B12" s="94"/>
      <c r="C12" s="54" t="s">
        <v>213</v>
      </c>
      <c r="D12" s="106"/>
      <c r="E12" s="109"/>
      <c r="F12" s="85"/>
      <c r="G12" s="103"/>
    </row>
    <row r="14" spans="1:7">
      <c r="A14" s="34">
        <v>0.3</v>
      </c>
      <c r="C14" s="35"/>
    </row>
    <row r="15" spans="1:7" ht="25.5" customHeight="1">
      <c r="A15" s="36" t="s">
        <v>1</v>
      </c>
      <c r="B15" s="36" t="s">
        <v>2</v>
      </c>
      <c r="C15" s="36" t="s">
        <v>3</v>
      </c>
      <c r="D15" s="36" t="s">
        <v>4</v>
      </c>
      <c r="E15" s="37" t="s">
        <v>5</v>
      </c>
      <c r="F15" s="38"/>
      <c r="G15" s="39" t="s">
        <v>6</v>
      </c>
    </row>
    <row r="16" spans="1:7">
      <c r="A16" s="83">
        <v>1</v>
      </c>
      <c r="B16" s="83" t="s">
        <v>7</v>
      </c>
      <c r="C16" s="40" t="s">
        <v>216</v>
      </c>
      <c r="D16" s="104">
        <v>10995</v>
      </c>
      <c r="E16" s="107">
        <f>D16*0.7</f>
        <v>7696.5</v>
      </c>
      <c r="F16" s="83" t="s">
        <v>9</v>
      </c>
      <c r="G16" s="101">
        <f>E16*A16</f>
        <v>7696.5</v>
      </c>
    </row>
    <row r="17" spans="1:7">
      <c r="A17" s="84"/>
      <c r="B17" s="84"/>
      <c r="C17" s="41" t="s">
        <v>217</v>
      </c>
      <c r="D17" s="105"/>
      <c r="E17" s="108"/>
      <c r="F17" s="84"/>
      <c r="G17" s="102"/>
    </row>
    <row r="18" spans="1:7">
      <c r="A18" s="85"/>
      <c r="B18" s="85"/>
      <c r="C18" s="42" t="s">
        <v>218</v>
      </c>
      <c r="D18" s="106"/>
      <c r="E18" s="109"/>
      <c r="F18" s="85"/>
      <c r="G18" s="103"/>
    </row>
  </sheetData>
  <mergeCells count="18">
    <mergeCell ref="A4:A6"/>
    <mergeCell ref="A10:A12"/>
    <mergeCell ref="A16:A18"/>
    <mergeCell ref="B4:B6"/>
    <mergeCell ref="B10:B12"/>
    <mergeCell ref="B16:B18"/>
    <mergeCell ref="D4:D6"/>
    <mergeCell ref="D10:D12"/>
    <mergeCell ref="D16:D18"/>
    <mergeCell ref="E4:E6"/>
    <mergeCell ref="E10:E12"/>
    <mergeCell ref="E16:E18"/>
    <mergeCell ref="F4:F6"/>
    <mergeCell ref="F10:F12"/>
    <mergeCell ref="F16:F18"/>
    <mergeCell ref="G4:G6"/>
    <mergeCell ref="G10:G12"/>
    <mergeCell ref="G16:G18"/>
  </mergeCells>
  <pageMargins left="0.39305555555555599" right="0.17" top="0.84" bottom="0.59027777777777801" header="0.5" footer="0.196527777777778"/>
  <pageSetup scale="62" orientation="portrait" horizontalDpi="120" verticalDpi="7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2:G42"/>
  <sheetViews>
    <sheetView tabSelected="1" topLeftCell="A33" workbookViewId="0">
      <selection activeCell="E39" sqref="E39:E42"/>
    </sheetView>
  </sheetViews>
  <sheetFormatPr defaultColWidth="9.140625" defaultRowHeight="14.25"/>
  <cols>
    <col min="1" max="1" width="6.5703125" style="33" customWidth="1"/>
    <col min="2" max="2" width="11.42578125" style="33" customWidth="1"/>
    <col min="3" max="3" width="58.42578125" style="33" customWidth="1"/>
    <col min="4" max="4" width="12.5703125" style="33" customWidth="1"/>
    <col min="5" max="5" width="16.140625" style="33" customWidth="1"/>
    <col min="6" max="6" width="5.7109375" style="33" customWidth="1"/>
    <col min="7" max="7" width="15.42578125" style="33" customWidth="1"/>
    <col min="8" max="16384" width="9.140625" style="33"/>
  </cols>
  <sheetData>
    <row r="2" spans="1:7">
      <c r="A2" s="34">
        <v>0.5</v>
      </c>
      <c r="C2" s="35" t="s">
        <v>219</v>
      </c>
    </row>
    <row r="3" spans="1:7" ht="25.5" customHeight="1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83">
        <v>1</v>
      </c>
      <c r="B4" s="113" t="s">
        <v>7</v>
      </c>
      <c r="C4" s="40" t="s">
        <v>220</v>
      </c>
      <c r="D4" s="104">
        <v>13395</v>
      </c>
      <c r="E4" s="107">
        <f>D4*0.5</f>
        <v>6697.5</v>
      </c>
      <c r="F4" s="83" t="s">
        <v>9</v>
      </c>
      <c r="G4" s="101">
        <f>E4*A4</f>
        <v>6697.5</v>
      </c>
    </row>
    <row r="5" spans="1:7">
      <c r="A5" s="84"/>
      <c r="B5" s="114"/>
      <c r="C5" s="41" t="s">
        <v>221</v>
      </c>
      <c r="D5" s="105"/>
      <c r="E5" s="108"/>
      <c r="F5" s="84"/>
      <c r="G5" s="102"/>
    </row>
    <row r="6" spans="1:7">
      <c r="A6" s="85"/>
      <c r="B6" s="115"/>
      <c r="C6" s="42" t="s">
        <v>222</v>
      </c>
      <c r="D6" s="106"/>
      <c r="E6" s="109"/>
      <c r="F6" s="85"/>
      <c r="G6" s="103"/>
    </row>
    <row r="8" spans="1:7" s="31" customFormat="1" ht="16.5">
      <c r="A8" s="34">
        <v>0.27</v>
      </c>
      <c r="B8" s="49"/>
      <c r="C8" s="35" t="s">
        <v>223</v>
      </c>
      <c r="D8" s="49"/>
      <c r="E8" s="49"/>
      <c r="F8" s="50"/>
      <c r="G8" s="51"/>
    </row>
    <row r="9" spans="1:7" s="31" customFormat="1" ht="25.5" customHeight="1">
      <c r="A9" s="36" t="s">
        <v>1</v>
      </c>
      <c r="B9" s="36" t="s">
        <v>2</v>
      </c>
      <c r="C9" s="36" t="s">
        <v>3</v>
      </c>
      <c r="D9" s="36" t="s">
        <v>4</v>
      </c>
      <c r="E9" s="37" t="s">
        <v>5</v>
      </c>
      <c r="F9" s="38"/>
      <c r="G9" s="39" t="s">
        <v>6</v>
      </c>
    </row>
    <row r="10" spans="1:7" s="31" customFormat="1">
      <c r="A10" s="83">
        <v>1</v>
      </c>
      <c r="B10" s="83" t="s">
        <v>7</v>
      </c>
      <c r="C10" s="40" t="s">
        <v>224</v>
      </c>
      <c r="D10" s="104">
        <v>14595</v>
      </c>
      <c r="E10" s="107">
        <f>D10*0.73</f>
        <v>10654.35</v>
      </c>
      <c r="F10" s="83" t="s">
        <v>9</v>
      </c>
      <c r="G10" s="101">
        <f>E10*A10</f>
        <v>10654.35</v>
      </c>
    </row>
    <row r="11" spans="1:7" s="31" customFormat="1">
      <c r="A11" s="84"/>
      <c r="B11" s="84"/>
      <c r="C11" s="41" t="s">
        <v>225</v>
      </c>
      <c r="D11" s="105"/>
      <c r="E11" s="108"/>
      <c r="F11" s="84"/>
      <c r="G11" s="102"/>
    </row>
    <row r="12" spans="1:7" s="31" customFormat="1">
      <c r="A12" s="85"/>
      <c r="B12" s="85"/>
      <c r="C12" s="42" t="s">
        <v>226</v>
      </c>
      <c r="D12" s="106"/>
      <c r="E12" s="109"/>
      <c r="F12" s="85"/>
      <c r="G12" s="103"/>
    </row>
    <row r="14" spans="1:7">
      <c r="A14" s="34">
        <v>0.25</v>
      </c>
      <c r="C14" s="35" t="s">
        <v>223</v>
      </c>
    </row>
    <row r="15" spans="1:7" ht="25.5" customHeight="1">
      <c r="A15" s="36" t="s">
        <v>1</v>
      </c>
      <c r="B15" s="36" t="s">
        <v>2</v>
      </c>
      <c r="C15" s="36" t="s">
        <v>3</v>
      </c>
      <c r="D15" s="36" t="s">
        <v>4</v>
      </c>
      <c r="E15" s="37" t="s">
        <v>5</v>
      </c>
      <c r="F15" s="38"/>
      <c r="G15" s="39" t="s">
        <v>6</v>
      </c>
    </row>
    <row r="16" spans="1:7">
      <c r="A16" s="83">
        <v>1</v>
      </c>
      <c r="B16" s="83" t="s">
        <v>7</v>
      </c>
      <c r="C16" s="40" t="s">
        <v>224</v>
      </c>
      <c r="D16" s="104">
        <v>14595</v>
      </c>
      <c r="E16" s="107">
        <f>D16*0.75</f>
        <v>10946.25</v>
      </c>
      <c r="F16" s="83" t="s">
        <v>9</v>
      </c>
      <c r="G16" s="101">
        <f>E16*A16</f>
        <v>10946.25</v>
      </c>
    </row>
    <row r="17" spans="1:7">
      <c r="A17" s="84"/>
      <c r="B17" s="84"/>
      <c r="C17" s="41" t="s">
        <v>225</v>
      </c>
      <c r="D17" s="105"/>
      <c r="E17" s="108"/>
      <c r="F17" s="84"/>
      <c r="G17" s="102"/>
    </row>
    <row r="18" spans="1:7">
      <c r="A18" s="85"/>
      <c r="B18" s="85"/>
      <c r="C18" s="42" t="s">
        <v>226</v>
      </c>
      <c r="D18" s="106"/>
      <c r="E18" s="109"/>
      <c r="F18" s="85"/>
      <c r="G18" s="103"/>
    </row>
    <row r="20" spans="1:7" s="31" customFormat="1" ht="16.5">
      <c r="A20" s="34">
        <v>0.27</v>
      </c>
      <c r="B20" s="49"/>
      <c r="C20" s="35" t="s">
        <v>227</v>
      </c>
      <c r="D20" s="49"/>
      <c r="E20" s="49"/>
      <c r="F20" s="50"/>
      <c r="G20" s="51"/>
    </row>
    <row r="21" spans="1:7" s="31" customFormat="1" ht="25.5" customHeight="1">
      <c r="A21" s="36" t="s">
        <v>1</v>
      </c>
      <c r="B21" s="36" t="s">
        <v>2</v>
      </c>
      <c r="C21" s="36" t="s">
        <v>3</v>
      </c>
      <c r="D21" s="36" t="s">
        <v>4</v>
      </c>
      <c r="E21" s="37" t="s">
        <v>5</v>
      </c>
      <c r="F21" s="38"/>
      <c r="G21" s="39" t="s">
        <v>6</v>
      </c>
    </row>
    <row r="22" spans="1:7" s="31" customFormat="1">
      <c r="A22" s="83">
        <v>1</v>
      </c>
      <c r="B22" s="113" t="s">
        <v>7</v>
      </c>
      <c r="C22" s="40" t="s">
        <v>228</v>
      </c>
      <c r="D22" s="104">
        <v>17195</v>
      </c>
      <c r="E22" s="107">
        <f>D22*0.73</f>
        <v>12552.35</v>
      </c>
      <c r="F22" s="83" t="s">
        <v>9</v>
      </c>
      <c r="G22" s="101">
        <f>E22*A22</f>
        <v>12552.35</v>
      </c>
    </row>
    <row r="23" spans="1:7" s="31" customFormat="1">
      <c r="A23" s="84"/>
      <c r="B23" s="114"/>
      <c r="C23" s="41" t="s">
        <v>229</v>
      </c>
      <c r="D23" s="105"/>
      <c r="E23" s="108"/>
      <c r="F23" s="84"/>
      <c r="G23" s="102"/>
    </row>
    <row r="24" spans="1:7" s="31" customFormat="1">
      <c r="A24" s="85"/>
      <c r="B24" s="115"/>
      <c r="C24" s="42" t="s">
        <v>230</v>
      </c>
      <c r="D24" s="106"/>
      <c r="E24" s="109"/>
      <c r="F24" s="85"/>
      <c r="G24" s="103"/>
    </row>
    <row r="26" spans="1:7">
      <c r="A26" s="34">
        <v>0.25</v>
      </c>
      <c r="C26" s="35" t="s">
        <v>227</v>
      </c>
    </row>
    <row r="27" spans="1:7" ht="25.5" customHeight="1">
      <c r="A27" s="36" t="s">
        <v>1</v>
      </c>
      <c r="B27" s="36" t="s">
        <v>2</v>
      </c>
      <c r="C27" s="36" t="s">
        <v>3</v>
      </c>
      <c r="D27" s="36" t="s">
        <v>4</v>
      </c>
      <c r="E27" s="37" t="s">
        <v>5</v>
      </c>
      <c r="F27" s="38"/>
      <c r="G27" s="39" t="s">
        <v>6</v>
      </c>
    </row>
    <row r="28" spans="1:7">
      <c r="A28" s="83">
        <v>1</v>
      </c>
      <c r="B28" s="113" t="s">
        <v>7</v>
      </c>
      <c r="C28" s="40" t="s">
        <v>228</v>
      </c>
      <c r="D28" s="104">
        <v>17195</v>
      </c>
      <c r="E28" s="107">
        <f>D28*0.75</f>
        <v>12896.25</v>
      </c>
      <c r="F28" s="83" t="s">
        <v>9</v>
      </c>
      <c r="G28" s="101">
        <f>E28*A28</f>
        <v>12896.25</v>
      </c>
    </row>
    <row r="29" spans="1:7">
      <c r="A29" s="84"/>
      <c r="B29" s="114"/>
      <c r="C29" s="41" t="s">
        <v>229</v>
      </c>
      <c r="D29" s="105"/>
      <c r="E29" s="108"/>
      <c r="F29" s="84"/>
      <c r="G29" s="102"/>
    </row>
    <row r="30" spans="1:7">
      <c r="A30" s="85"/>
      <c r="B30" s="115"/>
      <c r="C30" s="42" t="s">
        <v>230</v>
      </c>
      <c r="D30" s="106"/>
      <c r="E30" s="109"/>
      <c r="F30" s="85"/>
      <c r="G30" s="103"/>
    </row>
    <row r="37" spans="1:7">
      <c r="A37" s="34">
        <v>0.3</v>
      </c>
      <c r="C37" s="44" t="s">
        <v>231</v>
      </c>
    </row>
    <row r="38" spans="1:7" ht="25.5" customHeight="1">
      <c r="A38" s="36" t="s">
        <v>1</v>
      </c>
      <c r="B38" s="36" t="s">
        <v>2</v>
      </c>
      <c r="C38" s="36" t="s">
        <v>3</v>
      </c>
      <c r="D38" s="36" t="s">
        <v>4</v>
      </c>
      <c r="E38" s="37" t="s">
        <v>5</v>
      </c>
      <c r="F38" s="38"/>
      <c r="G38" s="39" t="s">
        <v>6</v>
      </c>
    </row>
    <row r="39" spans="1:7">
      <c r="A39" s="74">
        <v>1</v>
      </c>
      <c r="B39" s="74" t="s">
        <v>7</v>
      </c>
      <c r="C39" s="52" t="s">
        <v>232</v>
      </c>
      <c r="D39" s="98">
        <v>14995</v>
      </c>
      <c r="E39" s="89">
        <f>(D39*0.7)</f>
        <v>10496.5</v>
      </c>
      <c r="F39" s="74" t="s">
        <v>9</v>
      </c>
      <c r="G39" s="95">
        <f>E39*A39</f>
        <v>10496.5</v>
      </c>
    </row>
    <row r="40" spans="1:7">
      <c r="A40" s="75"/>
      <c r="B40" s="75"/>
      <c r="C40" s="53" t="s">
        <v>233</v>
      </c>
      <c r="D40" s="99"/>
      <c r="E40" s="90"/>
      <c r="F40" s="75"/>
      <c r="G40" s="96"/>
    </row>
    <row r="41" spans="1:7">
      <c r="A41" s="75"/>
      <c r="B41" s="75"/>
      <c r="C41" s="53" t="s">
        <v>234</v>
      </c>
      <c r="D41" s="99"/>
      <c r="E41" s="90"/>
      <c r="F41" s="75"/>
      <c r="G41" s="96"/>
    </row>
    <row r="42" spans="1:7">
      <c r="A42" s="76"/>
      <c r="B42" s="76"/>
      <c r="C42" s="54" t="s">
        <v>235</v>
      </c>
      <c r="D42" s="100"/>
      <c r="E42" s="91"/>
      <c r="F42" s="76"/>
      <c r="G42" s="97"/>
    </row>
  </sheetData>
  <mergeCells count="36">
    <mergeCell ref="A39:A42"/>
    <mergeCell ref="B4:B6"/>
    <mergeCell ref="B10:B12"/>
    <mergeCell ref="B16:B18"/>
    <mergeCell ref="B22:B24"/>
    <mergeCell ref="B28:B30"/>
    <mergeCell ref="B39:B42"/>
    <mergeCell ref="A4:A6"/>
    <mergeCell ref="A10:A12"/>
    <mergeCell ref="A16:A18"/>
    <mergeCell ref="A22:A24"/>
    <mergeCell ref="A28:A30"/>
    <mergeCell ref="D39:D42"/>
    <mergeCell ref="E4:E6"/>
    <mergeCell ref="E10:E12"/>
    <mergeCell ref="E16:E18"/>
    <mergeCell ref="E22:E24"/>
    <mergeCell ref="E28:E30"/>
    <mergeCell ref="E39:E42"/>
    <mergeCell ref="D4:D6"/>
    <mergeCell ref="D10:D12"/>
    <mergeCell ref="D16:D18"/>
    <mergeCell ref="D22:D24"/>
    <mergeCell ref="D28:D30"/>
    <mergeCell ref="F39:F42"/>
    <mergeCell ref="G4:G6"/>
    <mergeCell ref="G10:G12"/>
    <mergeCell ref="G16:G18"/>
    <mergeCell ref="G22:G24"/>
    <mergeCell ref="G28:G30"/>
    <mergeCell ref="G39:G42"/>
    <mergeCell ref="F4:F6"/>
    <mergeCell ref="F10:F12"/>
    <mergeCell ref="F16:F18"/>
    <mergeCell ref="F22:F24"/>
    <mergeCell ref="F28:F30"/>
  </mergeCells>
  <pageMargins left="0.39305555555555599" right="0.17" top="0.84" bottom="0.59027777777777801" header="0.5" footer="0.196527777777778"/>
  <pageSetup scale="62" orientation="portrait" horizontalDpi="120" verticalDpi="7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2:G38"/>
  <sheetViews>
    <sheetView topLeftCell="A17" workbookViewId="0">
      <selection activeCell="G33" sqref="G33"/>
    </sheetView>
  </sheetViews>
  <sheetFormatPr defaultColWidth="9.140625" defaultRowHeight="14.25"/>
  <cols>
    <col min="1" max="1" width="6.5703125" style="33" customWidth="1"/>
    <col min="2" max="2" width="11.42578125" style="33" customWidth="1"/>
    <col min="3" max="3" width="58.42578125" style="33" customWidth="1"/>
    <col min="4" max="4" width="12.5703125" style="33" customWidth="1"/>
    <col min="5" max="5" width="16.140625" style="33" customWidth="1"/>
    <col min="6" max="6" width="5.7109375" style="33" customWidth="1"/>
    <col min="7" max="7" width="15.42578125" style="33" customWidth="1"/>
    <col min="8" max="16384" width="9.140625" style="33"/>
  </cols>
  <sheetData>
    <row r="2" spans="1:7">
      <c r="A2" s="34">
        <v>0.3</v>
      </c>
      <c r="C2" s="35"/>
    </row>
    <row r="3" spans="1:7" ht="25.5" customHeight="1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83">
        <v>1</v>
      </c>
      <c r="B4" s="113" t="s">
        <v>7</v>
      </c>
      <c r="C4" s="40" t="s">
        <v>236</v>
      </c>
      <c r="D4" s="104">
        <v>8795</v>
      </c>
      <c r="E4" s="107">
        <f>D4*0.7</f>
        <v>6156.5</v>
      </c>
      <c r="F4" s="83" t="s">
        <v>9</v>
      </c>
      <c r="G4" s="101">
        <f>E4*A4</f>
        <v>6156.5</v>
      </c>
    </row>
    <row r="5" spans="1:7">
      <c r="A5" s="84"/>
      <c r="B5" s="114"/>
      <c r="C5" s="41" t="s">
        <v>237</v>
      </c>
      <c r="D5" s="105"/>
      <c r="E5" s="108"/>
      <c r="F5" s="84"/>
      <c r="G5" s="102"/>
    </row>
    <row r="6" spans="1:7">
      <c r="A6" s="84"/>
      <c r="B6" s="114"/>
      <c r="C6" s="41" t="s">
        <v>238</v>
      </c>
      <c r="D6" s="116"/>
      <c r="E6" s="108"/>
      <c r="F6" s="84"/>
      <c r="G6" s="102"/>
    </row>
    <row r="7" spans="1:7">
      <c r="A7" s="85"/>
      <c r="B7" s="115"/>
      <c r="C7" s="42" t="s">
        <v>239</v>
      </c>
      <c r="D7" s="106"/>
      <c r="E7" s="109"/>
      <c r="F7" s="85"/>
      <c r="G7" s="103"/>
    </row>
    <row r="9" spans="1:7" s="31" customFormat="1">
      <c r="A9" s="34">
        <v>0.3</v>
      </c>
      <c r="B9" s="33"/>
      <c r="C9" s="35"/>
      <c r="D9" s="33"/>
      <c r="E9" s="33"/>
      <c r="F9" s="33"/>
      <c r="G9" s="33"/>
    </row>
    <row r="10" spans="1:7" s="31" customFormat="1" ht="25.5" customHeight="1">
      <c r="A10" s="36" t="s">
        <v>1</v>
      </c>
      <c r="B10" s="36" t="s">
        <v>2</v>
      </c>
      <c r="C10" s="36" t="s">
        <v>3</v>
      </c>
      <c r="D10" s="36" t="s">
        <v>4</v>
      </c>
      <c r="E10" s="37" t="s">
        <v>5</v>
      </c>
      <c r="F10" s="38"/>
      <c r="G10" s="39" t="s">
        <v>6</v>
      </c>
    </row>
    <row r="11" spans="1:7" s="31" customFormat="1">
      <c r="A11" s="83">
        <v>1</v>
      </c>
      <c r="B11" s="113" t="s">
        <v>7</v>
      </c>
      <c r="C11" s="40" t="s">
        <v>240</v>
      </c>
      <c r="D11" s="104">
        <v>16495</v>
      </c>
      <c r="E11" s="107">
        <f>D11*0.7</f>
        <v>11546.5</v>
      </c>
      <c r="F11" s="83" t="s">
        <v>9</v>
      </c>
      <c r="G11" s="101">
        <f>E11*A11</f>
        <v>11546.5</v>
      </c>
    </row>
    <row r="12" spans="1:7" s="31" customFormat="1">
      <c r="A12" s="84"/>
      <c r="B12" s="114"/>
      <c r="C12" s="41" t="s">
        <v>241</v>
      </c>
      <c r="D12" s="105"/>
      <c r="E12" s="108"/>
      <c r="F12" s="84"/>
      <c r="G12" s="102"/>
    </row>
    <row r="13" spans="1:7" s="31" customFormat="1">
      <c r="A13" s="84"/>
      <c r="B13" s="114"/>
      <c r="C13" s="41" t="s">
        <v>242</v>
      </c>
      <c r="D13" s="116"/>
      <c r="E13" s="108"/>
      <c r="F13" s="84"/>
      <c r="G13" s="102"/>
    </row>
    <row r="14" spans="1:7" s="31" customFormat="1">
      <c r="A14" s="85"/>
      <c r="B14" s="115"/>
      <c r="C14" s="42" t="s">
        <v>243</v>
      </c>
      <c r="D14" s="106"/>
      <c r="E14" s="109"/>
      <c r="F14" s="85"/>
      <c r="G14" s="103"/>
    </row>
    <row r="16" spans="1:7" s="31" customFormat="1">
      <c r="A16" s="34">
        <v>0.3</v>
      </c>
      <c r="B16" s="33"/>
      <c r="C16" s="35"/>
      <c r="D16" s="33"/>
      <c r="E16" s="33"/>
      <c r="F16" s="33"/>
      <c r="G16" s="33"/>
    </row>
    <row r="17" spans="1:7" s="31" customFormat="1" ht="25.5" customHeight="1">
      <c r="A17" s="36" t="s">
        <v>1</v>
      </c>
      <c r="B17" s="36" t="s">
        <v>2</v>
      </c>
      <c r="C17" s="36" t="s">
        <v>3</v>
      </c>
      <c r="D17" s="36" t="s">
        <v>4</v>
      </c>
      <c r="E17" s="37" t="s">
        <v>5</v>
      </c>
      <c r="F17" s="38"/>
      <c r="G17" s="39" t="s">
        <v>6</v>
      </c>
    </row>
    <row r="18" spans="1:7" s="31" customFormat="1">
      <c r="A18" s="83">
        <v>1</v>
      </c>
      <c r="B18" s="113" t="s">
        <v>7</v>
      </c>
      <c r="C18" s="40" t="s">
        <v>244</v>
      </c>
      <c r="D18" s="104">
        <v>19495</v>
      </c>
      <c r="E18" s="107">
        <f>D18*0.7</f>
        <v>13646.5</v>
      </c>
      <c r="F18" s="83" t="s">
        <v>9</v>
      </c>
      <c r="G18" s="101">
        <f>E18*A18</f>
        <v>13646.5</v>
      </c>
    </row>
    <row r="19" spans="1:7" s="31" customFormat="1">
      <c r="A19" s="84"/>
      <c r="B19" s="114"/>
      <c r="C19" s="41" t="s">
        <v>241</v>
      </c>
      <c r="D19" s="105"/>
      <c r="E19" s="108"/>
      <c r="F19" s="84"/>
      <c r="G19" s="102"/>
    </row>
    <row r="20" spans="1:7" s="31" customFormat="1">
      <c r="A20" s="84"/>
      <c r="B20" s="114"/>
      <c r="C20" s="41" t="s">
        <v>245</v>
      </c>
      <c r="D20" s="116"/>
      <c r="E20" s="108"/>
      <c r="F20" s="84"/>
      <c r="G20" s="102"/>
    </row>
    <row r="21" spans="1:7" s="31" customFormat="1">
      <c r="A21" s="85"/>
      <c r="B21" s="115"/>
      <c r="C21" s="42" t="s">
        <v>246</v>
      </c>
      <c r="D21" s="106"/>
      <c r="E21" s="109"/>
      <c r="F21" s="85"/>
      <c r="G21" s="103"/>
    </row>
    <row r="23" spans="1:7" s="31" customFormat="1">
      <c r="A23" s="34">
        <v>0.3</v>
      </c>
      <c r="B23" s="33"/>
      <c r="C23" s="35"/>
      <c r="D23" s="33"/>
      <c r="E23" s="33"/>
      <c r="F23" s="33"/>
      <c r="G23" s="33"/>
    </row>
    <row r="24" spans="1:7" s="31" customFormat="1" ht="25.5" customHeight="1">
      <c r="A24" s="36" t="s">
        <v>1</v>
      </c>
      <c r="B24" s="36" t="s">
        <v>2</v>
      </c>
      <c r="C24" s="36" t="s">
        <v>3</v>
      </c>
      <c r="D24" s="36" t="s">
        <v>4</v>
      </c>
      <c r="E24" s="37" t="s">
        <v>5</v>
      </c>
      <c r="F24" s="38"/>
      <c r="G24" s="39" t="s">
        <v>6</v>
      </c>
    </row>
    <row r="25" spans="1:7" s="31" customFormat="1">
      <c r="A25" s="83">
        <v>1</v>
      </c>
      <c r="B25" s="113" t="s">
        <v>7</v>
      </c>
      <c r="C25" s="40" t="s">
        <v>247</v>
      </c>
      <c r="D25" s="104">
        <v>27495</v>
      </c>
      <c r="E25" s="107">
        <f>D25*0.7</f>
        <v>19246.5</v>
      </c>
      <c r="F25" s="83" t="s">
        <v>9</v>
      </c>
      <c r="G25" s="101">
        <f>E25*A25</f>
        <v>19246.5</v>
      </c>
    </row>
    <row r="26" spans="1:7" s="31" customFormat="1">
      <c r="A26" s="84"/>
      <c r="B26" s="114"/>
      <c r="C26" s="41" t="s">
        <v>241</v>
      </c>
      <c r="D26" s="105"/>
      <c r="E26" s="108"/>
      <c r="F26" s="84"/>
      <c r="G26" s="102"/>
    </row>
    <row r="27" spans="1:7" s="31" customFormat="1">
      <c r="A27" s="84"/>
      <c r="B27" s="114"/>
      <c r="C27" s="41" t="s">
        <v>248</v>
      </c>
      <c r="D27" s="116"/>
      <c r="E27" s="108"/>
      <c r="F27" s="84"/>
      <c r="G27" s="102"/>
    </row>
    <row r="28" spans="1:7" s="31" customFormat="1">
      <c r="A28" s="85"/>
      <c r="B28" s="115"/>
      <c r="C28" s="42" t="s">
        <v>249</v>
      </c>
      <c r="D28" s="106"/>
      <c r="E28" s="109"/>
      <c r="F28" s="85"/>
      <c r="G28" s="103"/>
    </row>
    <row r="33" spans="1:7" s="1" customFormat="1">
      <c r="A33" s="34">
        <v>0.3</v>
      </c>
      <c r="B33" s="33"/>
      <c r="C33" s="44" t="s">
        <v>250</v>
      </c>
    </row>
    <row r="34" spans="1:7" s="1" customFormat="1" ht="25.5" customHeight="1">
      <c r="A34" s="45" t="s">
        <v>1</v>
      </c>
      <c r="B34" s="45" t="s">
        <v>2</v>
      </c>
      <c r="C34" s="45" t="s">
        <v>3</v>
      </c>
      <c r="D34" s="45" t="s">
        <v>4</v>
      </c>
      <c r="E34" s="46" t="s">
        <v>5</v>
      </c>
      <c r="F34" s="47"/>
      <c r="G34" s="48" t="s">
        <v>6</v>
      </c>
    </row>
    <row r="35" spans="1:7" s="1" customFormat="1" ht="15" customHeight="1">
      <c r="A35" s="83">
        <v>1</v>
      </c>
      <c r="B35" s="113" t="s">
        <v>7</v>
      </c>
      <c r="C35" s="40" t="s">
        <v>251</v>
      </c>
      <c r="D35" s="104">
        <v>11650</v>
      </c>
      <c r="E35" s="107">
        <f>(D35*0.7)-3000</f>
        <v>5155</v>
      </c>
      <c r="F35" s="83" t="s">
        <v>9</v>
      </c>
      <c r="G35" s="101">
        <f>E35*A35</f>
        <v>5155</v>
      </c>
    </row>
    <row r="36" spans="1:7" s="1" customFormat="1" ht="15" customHeight="1">
      <c r="A36" s="84"/>
      <c r="B36" s="114"/>
      <c r="C36" s="41" t="s">
        <v>252</v>
      </c>
      <c r="D36" s="105"/>
      <c r="E36" s="108"/>
      <c r="F36" s="84"/>
      <c r="G36" s="102"/>
    </row>
    <row r="37" spans="1:7" s="1" customFormat="1">
      <c r="A37" s="84"/>
      <c r="B37" s="114"/>
      <c r="C37" s="41" t="s">
        <v>253</v>
      </c>
      <c r="D37" s="105"/>
      <c r="E37" s="108"/>
      <c r="F37" s="84"/>
      <c r="G37" s="102"/>
    </row>
    <row r="38" spans="1:7" s="1" customFormat="1">
      <c r="A38" s="85"/>
      <c r="B38" s="115"/>
      <c r="C38" s="42" t="s">
        <v>254</v>
      </c>
      <c r="D38" s="106"/>
      <c r="E38" s="109"/>
      <c r="F38" s="85"/>
      <c r="G38" s="103"/>
    </row>
  </sheetData>
  <mergeCells count="30">
    <mergeCell ref="A4:A7"/>
    <mergeCell ref="A11:A14"/>
    <mergeCell ref="A18:A21"/>
    <mergeCell ref="A25:A28"/>
    <mergeCell ref="A35:A38"/>
    <mergeCell ref="B4:B7"/>
    <mergeCell ref="B11:B14"/>
    <mergeCell ref="B18:B21"/>
    <mergeCell ref="B25:B28"/>
    <mergeCell ref="B35:B38"/>
    <mergeCell ref="D4:D7"/>
    <mergeCell ref="D11:D14"/>
    <mergeCell ref="D18:D21"/>
    <mergeCell ref="D25:D28"/>
    <mergeCell ref="D35:D38"/>
    <mergeCell ref="E4:E7"/>
    <mergeCell ref="E11:E14"/>
    <mergeCell ref="E18:E21"/>
    <mergeCell ref="E25:E28"/>
    <mergeCell ref="E35:E38"/>
    <mergeCell ref="F4:F7"/>
    <mergeCell ref="F11:F14"/>
    <mergeCell ref="F18:F21"/>
    <mergeCell ref="F25:F28"/>
    <mergeCell ref="F35:F38"/>
    <mergeCell ref="G4:G7"/>
    <mergeCell ref="G11:G14"/>
    <mergeCell ref="G18:G21"/>
    <mergeCell ref="G25:G28"/>
    <mergeCell ref="G35:G38"/>
  </mergeCells>
  <pageMargins left="0.39305555555555599" right="0.17" top="0.84" bottom="0.59027777777777801" header="0.5" footer="0.196527777777778"/>
  <pageSetup scale="62" orientation="portrait" horizontalDpi="120" verticalDpi="7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G48"/>
  <sheetViews>
    <sheetView workbookViewId="0">
      <selection activeCell="E4" sqref="E4:E6"/>
    </sheetView>
  </sheetViews>
  <sheetFormatPr defaultColWidth="9.140625" defaultRowHeight="14.25"/>
  <cols>
    <col min="1" max="1" width="6.5703125" style="33" customWidth="1"/>
    <col min="2" max="2" width="11.42578125" style="33" customWidth="1"/>
    <col min="3" max="3" width="58.42578125" style="33" customWidth="1"/>
    <col min="4" max="4" width="12.5703125" style="33" customWidth="1"/>
    <col min="5" max="5" width="16.140625" style="33" customWidth="1"/>
    <col min="6" max="6" width="5.7109375" style="33" customWidth="1"/>
    <col min="7" max="7" width="15.42578125" style="33" customWidth="1"/>
    <col min="8" max="16384" width="9.140625" style="33"/>
  </cols>
  <sheetData>
    <row r="2" spans="1:7">
      <c r="A2" s="34">
        <v>0.3</v>
      </c>
      <c r="C2" s="35"/>
    </row>
    <row r="3" spans="1:7" ht="25.5" customHeight="1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83">
        <v>1</v>
      </c>
      <c r="B4" s="113" t="s">
        <v>7</v>
      </c>
      <c r="C4" s="40" t="s">
        <v>255</v>
      </c>
      <c r="D4" s="104">
        <v>4195</v>
      </c>
      <c r="E4" s="107">
        <v>1895</v>
      </c>
      <c r="F4" s="83" t="s">
        <v>9</v>
      </c>
      <c r="G4" s="101">
        <f>E4*A4</f>
        <v>1895</v>
      </c>
    </row>
    <row r="5" spans="1:7">
      <c r="A5" s="84"/>
      <c r="B5" s="114"/>
      <c r="C5" s="41" t="s">
        <v>256</v>
      </c>
      <c r="D5" s="105"/>
      <c r="E5" s="108"/>
      <c r="F5" s="84"/>
      <c r="G5" s="102"/>
    </row>
    <row r="6" spans="1:7">
      <c r="A6" s="85"/>
      <c r="B6" s="115"/>
      <c r="C6" s="42" t="s">
        <v>257</v>
      </c>
      <c r="D6" s="106"/>
      <c r="E6" s="109"/>
      <c r="F6" s="85"/>
      <c r="G6" s="103"/>
    </row>
    <row r="8" spans="1:7" s="31" customFormat="1">
      <c r="A8" s="34">
        <v>0.3</v>
      </c>
      <c r="B8" s="33"/>
      <c r="C8" s="35"/>
      <c r="D8" s="33"/>
      <c r="E8" s="33"/>
      <c r="F8" s="33"/>
      <c r="G8" s="33"/>
    </row>
    <row r="9" spans="1:7" s="31" customFormat="1" ht="25.5" customHeight="1">
      <c r="A9" s="36" t="s">
        <v>1</v>
      </c>
      <c r="B9" s="36" t="s">
        <v>2</v>
      </c>
      <c r="C9" s="36" t="s">
        <v>3</v>
      </c>
      <c r="D9" s="36" t="s">
        <v>4</v>
      </c>
      <c r="E9" s="37" t="s">
        <v>5</v>
      </c>
      <c r="F9" s="38"/>
      <c r="G9" s="39" t="s">
        <v>6</v>
      </c>
    </row>
    <row r="10" spans="1:7" s="31" customFormat="1">
      <c r="A10" s="83">
        <v>1</v>
      </c>
      <c r="B10" s="113" t="s">
        <v>7</v>
      </c>
      <c r="C10" s="40" t="s">
        <v>258</v>
      </c>
      <c r="D10" s="104">
        <v>4195</v>
      </c>
      <c r="E10" s="107">
        <v>2650</v>
      </c>
      <c r="F10" s="83" t="s">
        <v>9</v>
      </c>
      <c r="G10" s="101">
        <f>E10*A10</f>
        <v>2650</v>
      </c>
    </row>
    <row r="11" spans="1:7" s="31" customFormat="1">
      <c r="A11" s="84"/>
      <c r="B11" s="114"/>
      <c r="C11" s="41" t="s">
        <v>259</v>
      </c>
      <c r="D11" s="105"/>
      <c r="E11" s="108"/>
      <c r="F11" s="84"/>
      <c r="G11" s="102"/>
    </row>
    <row r="12" spans="1:7" s="31" customFormat="1">
      <c r="A12" s="85"/>
      <c r="B12" s="115"/>
      <c r="C12" s="42" t="s">
        <v>260</v>
      </c>
      <c r="D12" s="106"/>
      <c r="E12" s="109"/>
      <c r="F12" s="85"/>
      <c r="G12" s="103"/>
    </row>
    <row r="14" spans="1:7" s="31" customFormat="1">
      <c r="A14" s="34">
        <v>0.26</v>
      </c>
      <c r="B14" s="33"/>
      <c r="C14" s="35"/>
      <c r="D14" s="33"/>
      <c r="E14" s="33"/>
      <c r="F14" s="33"/>
      <c r="G14" s="33"/>
    </row>
    <row r="15" spans="1:7" s="31" customFormat="1" ht="25.5" customHeight="1">
      <c r="A15" s="36" t="s">
        <v>1</v>
      </c>
      <c r="B15" s="36" t="s">
        <v>2</v>
      </c>
      <c r="C15" s="36" t="s">
        <v>3</v>
      </c>
      <c r="D15" s="36" t="s">
        <v>4</v>
      </c>
      <c r="E15" s="37" t="s">
        <v>5</v>
      </c>
      <c r="F15" s="38"/>
      <c r="G15" s="39" t="s">
        <v>6</v>
      </c>
    </row>
    <row r="16" spans="1:7" s="31" customFormat="1">
      <c r="A16" s="83">
        <v>1</v>
      </c>
      <c r="B16" s="113" t="s">
        <v>7</v>
      </c>
      <c r="C16" s="40" t="s">
        <v>261</v>
      </c>
      <c r="D16" s="104">
        <v>4995</v>
      </c>
      <c r="E16" s="107">
        <f>(D16*0.74)-150</f>
        <v>3546.3</v>
      </c>
      <c r="F16" s="83" t="s">
        <v>9</v>
      </c>
      <c r="G16" s="101">
        <f>E16*A16</f>
        <v>3546.3</v>
      </c>
    </row>
    <row r="17" spans="1:7" s="31" customFormat="1">
      <c r="A17" s="84"/>
      <c r="B17" s="114"/>
      <c r="C17" s="41" t="s">
        <v>262</v>
      </c>
      <c r="D17" s="105"/>
      <c r="E17" s="108"/>
      <c r="F17" s="84"/>
      <c r="G17" s="102"/>
    </row>
    <row r="18" spans="1:7" s="31" customFormat="1">
      <c r="A18" s="85"/>
      <c r="B18" s="115"/>
      <c r="C18" s="42" t="s">
        <v>263</v>
      </c>
      <c r="D18" s="106"/>
      <c r="E18" s="109"/>
      <c r="F18" s="85"/>
      <c r="G18" s="103"/>
    </row>
    <row r="20" spans="1:7" s="31" customFormat="1">
      <c r="A20" s="34">
        <v>0.24</v>
      </c>
      <c r="B20" s="33"/>
      <c r="C20" s="35"/>
      <c r="D20" s="33"/>
      <c r="E20" s="33"/>
      <c r="F20" s="33"/>
      <c r="G20" s="33"/>
    </row>
    <row r="21" spans="1:7" s="31" customFormat="1" ht="25.5" customHeight="1">
      <c r="A21" s="36" t="s">
        <v>1</v>
      </c>
      <c r="B21" s="36" t="s">
        <v>2</v>
      </c>
      <c r="C21" s="36" t="s">
        <v>3</v>
      </c>
      <c r="D21" s="36" t="s">
        <v>4</v>
      </c>
      <c r="E21" s="37" t="s">
        <v>5</v>
      </c>
      <c r="F21" s="38"/>
      <c r="G21" s="39" t="s">
        <v>6</v>
      </c>
    </row>
    <row r="22" spans="1:7" s="31" customFormat="1">
      <c r="A22" s="83">
        <v>1</v>
      </c>
      <c r="B22" s="113" t="s">
        <v>7</v>
      </c>
      <c r="C22" s="40" t="s">
        <v>261</v>
      </c>
      <c r="D22" s="104">
        <v>4995</v>
      </c>
      <c r="E22" s="107">
        <f>(D22*0.76)-150</f>
        <v>3646.2</v>
      </c>
      <c r="F22" s="83" t="s">
        <v>9</v>
      </c>
      <c r="G22" s="101">
        <f>E22*A22</f>
        <v>3646.2</v>
      </c>
    </row>
    <row r="23" spans="1:7" s="31" customFormat="1">
      <c r="A23" s="84"/>
      <c r="B23" s="114"/>
      <c r="C23" s="41" t="s">
        <v>262</v>
      </c>
      <c r="D23" s="105"/>
      <c r="E23" s="108"/>
      <c r="F23" s="84"/>
      <c r="G23" s="102"/>
    </row>
    <row r="24" spans="1:7" s="31" customFormat="1">
      <c r="A24" s="85"/>
      <c r="B24" s="115"/>
      <c r="C24" s="42" t="s">
        <v>263</v>
      </c>
      <c r="D24" s="106"/>
      <c r="E24" s="109"/>
      <c r="F24" s="85"/>
      <c r="G24" s="103"/>
    </row>
    <row r="26" spans="1:7" s="31" customFormat="1">
      <c r="A26" s="34">
        <v>0.26</v>
      </c>
      <c r="B26" s="33"/>
      <c r="C26" s="35"/>
      <c r="D26" s="33"/>
      <c r="E26" s="33"/>
      <c r="F26" s="33"/>
      <c r="G26" s="33"/>
    </row>
    <row r="27" spans="1:7" s="31" customFormat="1" ht="25.5" customHeight="1">
      <c r="A27" s="36" t="s">
        <v>1</v>
      </c>
      <c r="B27" s="36" t="s">
        <v>2</v>
      </c>
      <c r="C27" s="36" t="s">
        <v>3</v>
      </c>
      <c r="D27" s="36" t="s">
        <v>4</v>
      </c>
      <c r="E27" s="37" t="s">
        <v>5</v>
      </c>
      <c r="F27" s="38"/>
      <c r="G27" s="39" t="s">
        <v>6</v>
      </c>
    </row>
    <row r="28" spans="1:7" s="31" customFormat="1">
      <c r="A28" s="83">
        <v>1</v>
      </c>
      <c r="B28" s="113" t="s">
        <v>7</v>
      </c>
      <c r="C28" s="40" t="s">
        <v>264</v>
      </c>
      <c r="D28" s="104">
        <v>4695</v>
      </c>
      <c r="E28" s="107">
        <f>(D28*0.74)-150</f>
        <v>3324.3</v>
      </c>
      <c r="F28" s="83" t="s">
        <v>9</v>
      </c>
      <c r="G28" s="101">
        <f>E28*A28</f>
        <v>3324.3</v>
      </c>
    </row>
    <row r="29" spans="1:7" s="31" customFormat="1">
      <c r="A29" s="84"/>
      <c r="B29" s="114"/>
      <c r="C29" s="41" t="s">
        <v>265</v>
      </c>
      <c r="D29" s="105"/>
      <c r="E29" s="108"/>
      <c r="F29" s="84"/>
      <c r="G29" s="102"/>
    </row>
    <row r="30" spans="1:7" s="31" customFormat="1">
      <c r="A30" s="85"/>
      <c r="B30" s="115"/>
      <c r="C30" s="42" t="s">
        <v>266</v>
      </c>
      <c r="D30" s="106"/>
      <c r="E30" s="109"/>
      <c r="F30" s="85"/>
      <c r="G30" s="103"/>
    </row>
    <row r="32" spans="1:7" s="31" customFormat="1">
      <c r="A32" s="34">
        <v>0.24</v>
      </c>
      <c r="B32" s="33"/>
      <c r="C32" s="35"/>
      <c r="D32" s="33"/>
      <c r="E32" s="33"/>
      <c r="F32" s="33"/>
      <c r="G32" s="33"/>
    </row>
    <row r="33" spans="1:7" s="31" customFormat="1" ht="25.5" customHeight="1">
      <c r="A33" s="36" t="s">
        <v>1</v>
      </c>
      <c r="B33" s="36" t="s">
        <v>2</v>
      </c>
      <c r="C33" s="36" t="s">
        <v>3</v>
      </c>
      <c r="D33" s="36" t="s">
        <v>4</v>
      </c>
      <c r="E33" s="37" t="s">
        <v>5</v>
      </c>
      <c r="F33" s="38"/>
      <c r="G33" s="39" t="s">
        <v>6</v>
      </c>
    </row>
    <row r="34" spans="1:7" s="31" customFormat="1">
      <c r="A34" s="83">
        <v>1</v>
      </c>
      <c r="B34" s="113" t="s">
        <v>7</v>
      </c>
      <c r="C34" s="40" t="s">
        <v>264</v>
      </c>
      <c r="D34" s="104">
        <v>4695</v>
      </c>
      <c r="E34" s="107">
        <f>(D34*0.76)-150</f>
        <v>3418.2</v>
      </c>
      <c r="F34" s="83" t="s">
        <v>9</v>
      </c>
      <c r="G34" s="101">
        <f>E34*A34</f>
        <v>3418.2</v>
      </c>
    </row>
    <row r="35" spans="1:7" s="31" customFormat="1">
      <c r="A35" s="84"/>
      <c r="B35" s="114"/>
      <c r="C35" s="41" t="s">
        <v>265</v>
      </c>
      <c r="D35" s="105"/>
      <c r="E35" s="108"/>
      <c r="F35" s="84"/>
      <c r="G35" s="102"/>
    </row>
    <row r="36" spans="1:7" s="31" customFormat="1">
      <c r="A36" s="85"/>
      <c r="B36" s="115"/>
      <c r="C36" s="42" t="s">
        <v>266</v>
      </c>
      <c r="D36" s="106"/>
      <c r="E36" s="109"/>
      <c r="F36" s="85"/>
      <c r="G36" s="103"/>
    </row>
    <row r="38" spans="1:7" s="31" customFormat="1">
      <c r="A38" s="34">
        <v>0.26</v>
      </c>
      <c r="B38" s="33"/>
      <c r="C38" s="35"/>
      <c r="D38" s="33"/>
      <c r="E38" s="33"/>
      <c r="F38" s="33"/>
      <c r="G38" s="33"/>
    </row>
    <row r="39" spans="1:7" s="31" customFormat="1" ht="25.5" customHeight="1">
      <c r="A39" s="36" t="s">
        <v>1</v>
      </c>
      <c r="B39" s="36" t="s">
        <v>2</v>
      </c>
      <c r="C39" s="36" t="s">
        <v>3</v>
      </c>
      <c r="D39" s="36" t="s">
        <v>4</v>
      </c>
      <c r="E39" s="37" t="s">
        <v>5</v>
      </c>
      <c r="F39" s="38"/>
      <c r="G39" s="39" t="s">
        <v>6</v>
      </c>
    </row>
    <row r="40" spans="1:7" s="31" customFormat="1">
      <c r="A40" s="83">
        <v>1</v>
      </c>
      <c r="B40" s="113" t="s">
        <v>7</v>
      </c>
      <c r="C40" s="40" t="s">
        <v>267</v>
      </c>
      <c r="D40" s="104">
        <v>5995</v>
      </c>
      <c r="E40" s="107">
        <f>(D40*0.74)-150</f>
        <v>4286.3</v>
      </c>
      <c r="F40" s="83" t="s">
        <v>9</v>
      </c>
      <c r="G40" s="101">
        <f>E40*A40</f>
        <v>4286.3</v>
      </c>
    </row>
    <row r="41" spans="1:7" s="31" customFormat="1">
      <c r="A41" s="84"/>
      <c r="B41" s="114"/>
      <c r="C41" s="41" t="s">
        <v>268</v>
      </c>
      <c r="D41" s="105"/>
      <c r="E41" s="108"/>
      <c r="F41" s="84"/>
      <c r="G41" s="102"/>
    </row>
    <row r="42" spans="1:7" s="31" customFormat="1">
      <c r="A42" s="85"/>
      <c r="B42" s="115"/>
      <c r="C42" s="42" t="s">
        <v>269</v>
      </c>
      <c r="D42" s="106"/>
      <c r="E42" s="109"/>
      <c r="F42" s="85"/>
      <c r="G42" s="103"/>
    </row>
    <row r="44" spans="1:7" s="31" customFormat="1">
      <c r="A44" s="34">
        <v>0.24</v>
      </c>
      <c r="B44" s="33"/>
      <c r="C44" s="35"/>
      <c r="D44" s="33"/>
      <c r="E44" s="33"/>
      <c r="F44" s="33"/>
      <c r="G44" s="33"/>
    </row>
    <row r="45" spans="1:7" s="31" customFormat="1" ht="25.5" customHeight="1">
      <c r="A45" s="36" t="s">
        <v>1</v>
      </c>
      <c r="B45" s="36" t="s">
        <v>2</v>
      </c>
      <c r="C45" s="36" t="s">
        <v>3</v>
      </c>
      <c r="D45" s="36" t="s">
        <v>4</v>
      </c>
      <c r="E45" s="37" t="s">
        <v>5</v>
      </c>
      <c r="F45" s="38"/>
      <c r="G45" s="39" t="s">
        <v>6</v>
      </c>
    </row>
    <row r="46" spans="1:7" s="31" customFormat="1">
      <c r="A46" s="83">
        <v>1</v>
      </c>
      <c r="B46" s="113" t="s">
        <v>7</v>
      </c>
      <c r="C46" s="40" t="s">
        <v>267</v>
      </c>
      <c r="D46" s="104">
        <v>5995</v>
      </c>
      <c r="E46" s="107">
        <f>(D46*0.76)-150</f>
        <v>4406.2</v>
      </c>
      <c r="F46" s="83" t="s">
        <v>9</v>
      </c>
      <c r="G46" s="101">
        <f>E46*A46</f>
        <v>4406.2</v>
      </c>
    </row>
    <row r="47" spans="1:7" s="31" customFormat="1">
      <c r="A47" s="84"/>
      <c r="B47" s="114"/>
      <c r="C47" s="41" t="s">
        <v>268</v>
      </c>
      <c r="D47" s="105"/>
      <c r="E47" s="108"/>
      <c r="F47" s="84"/>
      <c r="G47" s="102"/>
    </row>
    <row r="48" spans="1:7" s="31" customFormat="1">
      <c r="A48" s="85"/>
      <c r="B48" s="115"/>
      <c r="C48" s="42" t="s">
        <v>269</v>
      </c>
      <c r="D48" s="106"/>
      <c r="E48" s="109"/>
      <c r="F48" s="85"/>
      <c r="G48" s="103"/>
    </row>
  </sheetData>
  <mergeCells count="48">
    <mergeCell ref="A34:A36"/>
    <mergeCell ref="A40:A42"/>
    <mergeCell ref="A46:A48"/>
    <mergeCell ref="B4:B6"/>
    <mergeCell ref="B10:B12"/>
    <mergeCell ref="B16:B18"/>
    <mergeCell ref="B22:B24"/>
    <mergeCell ref="B28:B30"/>
    <mergeCell ref="B34:B36"/>
    <mergeCell ref="B40:B42"/>
    <mergeCell ref="B46:B48"/>
    <mergeCell ref="A4:A6"/>
    <mergeCell ref="A10:A12"/>
    <mergeCell ref="A16:A18"/>
    <mergeCell ref="A22:A24"/>
    <mergeCell ref="A28:A30"/>
    <mergeCell ref="D34:D36"/>
    <mergeCell ref="D40:D42"/>
    <mergeCell ref="D46:D48"/>
    <mergeCell ref="E4:E6"/>
    <mergeCell ref="E10:E12"/>
    <mergeCell ref="E16:E18"/>
    <mergeCell ref="E22:E24"/>
    <mergeCell ref="E28:E30"/>
    <mergeCell ref="E34:E36"/>
    <mergeCell ref="E40:E42"/>
    <mergeCell ref="E46:E48"/>
    <mergeCell ref="D4:D6"/>
    <mergeCell ref="D10:D12"/>
    <mergeCell ref="D16:D18"/>
    <mergeCell ref="D22:D24"/>
    <mergeCell ref="D28:D30"/>
    <mergeCell ref="F34:F36"/>
    <mergeCell ref="F40:F42"/>
    <mergeCell ref="F46:F48"/>
    <mergeCell ref="G4:G6"/>
    <mergeCell ref="G10:G12"/>
    <mergeCell ref="G16:G18"/>
    <mergeCell ref="G22:G24"/>
    <mergeCell ref="G28:G30"/>
    <mergeCell ref="G34:G36"/>
    <mergeCell ref="G40:G42"/>
    <mergeCell ref="G46:G48"/>
    <mergeCell ref="F4:F6"/>
    <mergeCell ref="F10:F12"/>
    <mergeCell ref="F16:F18"/>
    <mergeCell ref="F22:F24"/>
    <mergeCell ref="F28:F30"/>
  </mergeCells>
  <pageMargins left="0.39305555555555599" right="0.17" top="0.84" bottom="0.59027777777777801" header="0.5" footer="0.196527777777778"/>
  <pageSetup scale="62" orientation="portrait" horizontalDpi="120" verticalDpi="7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2:G48"/>
  <sheetViews>
    <sheetView workbookViewId="0">
      <selection activeCell="I15" sqref="I15"/>
    </sheetView>
  </sheetViews>
  <sheetFormatPr defaultColWidth="9.140625" defaultRowHeight="14.25"/>
  <cols>
    <col min="1" max="1" width="6.5703125" style="33" customWidth="1"/>
    <col min="2" max="2" width="11.42578125" style="33" customWidth="1"/>
    <col min="3" max="3" width="58.42578125" style="33" customWidth="1"/>
    <col min="4" max="4" width="12.5703125" style="33" customWidth="1"/>
    <col min="5" max="5" width="16.140625" style="33" customWidth="1"/>
    <col min="6" max="6" width="5.7109375" style="33" customWidth="1"/>
    <col min="7" max="7" width="15.42578125" style="33" customWidth="1"/>
    <col min="8" max="16384" width="9.140625" style="33"/>
  </cols>
  <sheetData>
    <row r="2" spans="1:7" s="31" customFormat="1">
      <c r="A2" s="34">
        <v>0.26</v>
      </c>
      <c r="B2" s="33"/>
      <c r="C2" s="35" t="s">
        <v>270</v>
      </c>
      <c r="D2" s="33"/>
      <c r="E2" s="33"/>
      <c r="F2" s="33"/>
      <c r="G2" s="33"/>
    </row>
    <row r="3" spans="1:7" s="31" customFormat="1" ht="25.5" customHeight="1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 s="31" customFormat="1">
      <c r="A4" s="83">
        <v>1</v>
      </c>
      <c r="B4" s="113" t="s">
        <v>7</v>
      </c>
      <c r="C4" s="40" t="s">
        <v>271</v>
      </c>
      <c r="D4" s="104">
        <v>5995</v>
      </c>
      <c r="E4" s="107">
        <f>(D4*0.74)-150</f>
        <v>4286.3</v>
      </c>
      <c r="F4" s="83" t="s">
        <v>9</v>
      </c>
      <c r="G4" s="101">
        <f>E4*A4</f>
        <v>4286.3</v>
      </c>
    </row>
    <row r="5" spans="1:7" s="31" customFormat="1">
      <c r="A5" s="84"/>
      <c r="B5" s="114"/>
      <c r="C5" s="41" t="s">
        <v>272</v>
      </c>
      <c r="D5" s="105"/>
      <c r="E5" s="108"/>
      <c r="F5" s="84"/>
      <c r="G5" s="102"/>
    </row>
    <row r="6" spans="1:7" s="31" customFormat="1">
      <c r="A6" s="85"/>
      <c r="B6" s="115"/>
      <c r="C6" s="42" t="s">
        <v>273</v>
      </c>
      <c r="D6" s="106"/>
      <c r="E6" s="109"/>
      <c r="F6" s="85"/>
      <c r="G6" s="103"/>
    </row>
    <row r="8" spans="1:7" s="31" customFormat="1">
      <c r="A8" s="34">
        <v>0.24</v>
      </c>
      <c r="B8" s="33"/>
      <c r="C8" s="35" t="s">
        <v>270</v>
      </c>
      <c r="D8" s="33"/>
      <c r="E8" s="33"/>
      <c r="F8" s="33"/>
      <c r="G8" s="33"/>
    </row>
    <row r="9" spans="1:7" s="31" customFormat="1" ht="25.5" customHeight="1">
      <c r="A9" s="36" t="s">
        <v>1</v>
      </c>
      <c r="B9" s="36" t="s">
        <v>2</v>
      </c>
      <c r="C9" s="36" t="s">
        <v>3</v>
      </c>
      <c r="D9" s="36" t="s">
        <v>4</v>
      </c>
      <c r="E9" s="37" t="s">
        <v>5</v>
      </c>
      <c r="F9" s="38"/>
      <c r="G9" s="39" t="s">
        <v>6</v>
      </c>
    </row>
    <row r="10" spans="1:7" s="31" customFormat="1">
      <c r="A10" s="83">
        <v>1</v>
      </c>
      <c r="B10" s="113" t="s">
        <v>7</v>
      </c>
      <c r="C10" s="40" t="s">
        <v>271</v>
      </c>
      <c r="D10" s="104">
        <v>5995</v>
      </c>
      <c r="E10" s="107">
        <f>(D10*0.76)-150</f>
        <v>4406.2</v>
      </c>
      <c r="F10" s="83" t="s">
        <v>9</v>
      </c>
      <c r="G10" s="101">
        <f>E10*A10</f>
        <v>4406.2</v>
      </c>
    </row>
    <row r="11" spans="1:7" s="31" customFormat="1">
      <c r="A11" s="84"/>
      <c r="B11" s="114"/>
      <c r="C11" s="41" t="s">
        <v>272</v>
      </c>
      <c r="D11" s="105"/>
      <c r="E11" s="108"/>
      <c r="F11" s="84"/>
      <c r="G11" s="102"/>
    </row>
    <row r="12" spans="1:7" s="31" customFormat="1">
      <c r="A12" s="85"/>
      <c r="B12" s="115"/>
      <c r="C12" s="42" t="s">
        <v>273</v>
      </c>
      <c r="D12" s="106"/>
      <c r="E12" s="109"/>
      <c r="F12" s="85"/>
      <c r="G12" s="103"/>
    </row>
    <row r="14" spans="1:7" s="31" customFormat="1">
      <c r="A14" s="34">
        <v>0.26</v>
      </c>
      <c r="B14" s="33"/>
      <c r="C14" s="35" t="s">
        <v>274</v>
      </c>
      <c r="D14" s="33"/>
      <c r="E14" s="33"/>
      <c r="F14" s="33"/>
      <c r="G14" s="33"/>
    </row>
    <row r="15" spans="1:7" s="31" customFormat="1" ht="25.5" customHeight="1">
      <c r="A15" s="36" t="s">
        <v>1</v>
      </c>
      <c r="B15" s="36" t="s">
        <v>2</v>
      </c>
      <c r="C15" s="36" t="s">
        <v>3</v>
      </c>
      <c r="D15" s="36" t="s">
        <v>4</v>
      </c>
      <c r="E15" s="37" t="s">
        <v>5</v>
      </c>
      <c r="F15" s="38"/>
      <c r="G15" s="39" t="s">
        <v>6</v>
      </c>
    </row>
    <row r="16" spans="1:7" s="31" customFormat="1">
      <c r="A16" s="83">
        <v>1</v>
      </c>
      <c r="B16" s="113" t="s">
        <v>7</v>
      </c>
      <c r="C16" s="40" t="s">
        <v>275</v>
      </c>
      <c r="D16" s="104">
        <v>7195</v>
      </c>
      <c r="E16" s="107">
        <f>(D16*0.74)-150</f>
        <v>5174.3</v>
      </c>
      <c r="F16" s="83" t="s">
        <v>9</v>
      </c>
      <c r="G16" s="101">
        <f>E16*A16</f>
        <v>5174.3</v>
      </c>
    </row>
    <row r="17" spans="1:7" s="31" customFormat="1">
      <c r="A17" s="84"/>
      <c r="B17" s="114"/>
      <c r="C17" s="41" t="s">
        <v>276</v>
      </c>
      <c r="D17" s="105"/>
      <c r="E17" s="108"/>
      <c r="F17" s="84"/>
      <c r="G17" s="102"/>
    </row>
    <row r="18" spans="1:7" s="31" customFormat="1">
      <c r="A18" s="85"/>
      <c r="B18" s="115"/>
      <c r="C18" s="42" t="s">
        <v>277</v>
      </c>
      <c r="D18" s="106"/>
      <c r="E18" s="109"/>
      <c r="F18" s="85"/>
      <c r="G18" s="103"/>
    </row>
    <row r="20" spans="1:7" s="31" customFormat="1">
      <c r="A20" s="34">
        <v>0.24</v>
      </c>
      <c r="B20" s="33"/>
      <c r="C20" s="35" t="s">
        <v>274</v>
      </c>
      <c r="D20" s="33"/>
      <c r="E20" s="33"/>
      <c r="F20" s="33"/>
      <c r="G20" s="33"/>
    </row>
    <row r="21" spans="1:7" s="31" customFormat="1" ht="25.5" customHeight="1">
      <c r="A21" s="36" t="s">
        <v>1</v>
      </c>
      <c r="B21" s="36" t="s">
        <v>2</v>
      </c>
      <c r="C21" s="36" t="s">
        <v>3</v>
      </c>
      <c r="D21" s="36" t="s">
        <v>4</v>
      </c>
      <c r="E21" s="37" t="s">
        <v>5</v>
      </c>
      <c r="F21" s="38"/>
      <c r="G21" s="39" t="s">
        <v>6</v>
      </c>
    </row>
    <row r="22" spans="1:7" s="31" customFormat="1">
      <c r="A22" s="83">
        <v>1</v>
      </c>
      <c r="B22" s="113" t="s">
        <v>7</v>
      </c>
      <c r="C22" s="40" t="s">
        <v>275</v>
      </c>
      <c r="D22" s="104">
        <v>7195</v>
      </c>
      <c r="E22" s="107">
        <f>(D22*0.76)-150</f>
        <v>5318.2</v>
      </c>
      <c r="F22" s="83" t="s">
        <v>9</v>
      </c>
      <c r="G22" s="101">
        <f>E22*A22</f>
        <v>5318.2</v>
      </c>
    </row>
    <row r="23" spans="1:7" s="31" customFormat="1">
      <c r="A23" s="84"/>
      <c r="B23" s="114"/>
      <c r="C23" s="41" t="s">
        <v>276</v>
      </c>
      <c r="D23" s="105"/>
      <c r="E23" s="108"/>
      <c r="F23" s="84"/>
      <c r="G23" s="102"/>
    </row>
    <row r="24" spans="1:7" s="31" customFormat="1">
      <c r="A24" s="85"/>
      <c r="B24" s="115"/>
      <c r="C24" s="42" t="s">
        <v>277</v>
      </c>
      <c r="D24" s="106"/>
      <c r="E24" s="109"/>
      <c r="F24" s="85"/>
      <c r="G24" s="103"/>
    </row>
    <row r="26" spans="1:7" s="31" customFormat="1">
      <c r="A26" s="34">
        <v>0.26</v>
      </c>
      <c r="B26" s="33"/>
      <c r="C26" s="35" t="s">
        <v>278</v>
      </c>
      <c r="D26" s="33"/>
      <c r="E26" s="33"/>
      <c r="F26" s="33"/>
      <c r="G26" s="33"/>
    </row>
    <row r="27" spans="1:7" s="31" customFormat="1" ht="25.5" customHeight="1">
      <c r="A27" s="36" t="s">
        <v>1</v>
      </c>
      <c r="B27" s="36" t="s">
        <v>2</v>
      </c>
      <c r="C27" s="36" t="s">
        <v>3</v>
      </c>
      <c r="D27" s="36" t="s">
        <v>4</v>
      </c>
      <c r="E27" s="37" t="s">
        <v>5</v>
      </c>
      <c r="F27" s="38"/>
      <c r="G27" s="39" t="s">
        <v>6</v>
      </c>
    </row>
    <row r="28" spans="1:7" s="31" customFormat="1">
      <c r="A28" s="83">
        <v>1</v>
      </c>
      <c r="B28" s="113" t="s">
        <v>7</v>
      </c>
      <c r="C28" s="40" t="s">
        <v>279</v>
      </c>
      <c r="D28" s="104">
        <v>6195</v>
      </c>
      <c r="E28" s="107">
        <f>(D28*0.74)-150</f>
        <v>4434.3</v>
      </c>
      <c r="F28" s="83" t="s">
        <v>9</v>
      </c>
      <c r="G28" s="101">
        <f>E28*A28</f>
        <v>4434.3</v>
      </c>
    </row>
    <row r="29" spans="1:7" s="31" customFormat="1">
      <c r="A29" s="84"/>
      <c r="B29" s="114"/>
      <c r="C29" s="41" t="s">
        <v>280</v>
      </c>
      <c r="D29" s="105"/>
      <c r="E29" s="108"/>
      <c r="F29" s="84"/>
      <c r="G29" s="102"/>
    </row>
    <row r="30" spans="1:7" s="31" customFormat="1">
      <c r="A30" s="85"/>
      <c r="B30" s="115"/>
      <c r="C30" s="42" t="s">
        <v>273</v>
      </c>
      <c r="D30" s="106"/>
      <c r="E30" s="109"/>
      <c r="F30" s="85"/>
      <c r="G30" s="103"/>
    </row>
    <row r="32" spans="1:7" s="31" customFormat="1">
      <c r="A32" s="34">
        <v>0.24</v>
      </c>
      <c r="B32" s="33"/>
      <c r="C32" s="35" t="s">
        <v>278</v>
      </c>
      <c r="D32" s="33"/>
      <c r="E32" s="33"/>
      <c r="F32" s="33"/>
      <c r="G32" s="33"/>
    </row>
    <row r="33" spans="1:7" s="31" customFormat="1" ht="25.5" customHeight="1">
      <c r="A33" s="36" t="s">
        <v>1</v>
      </c>
      <c r="B33" s="36" t="s">
        <v>2</v>
      </c>
      <c r="C33" s="36" t="s">
        <v>3</v>
      </c>
      <c r="D33" s="36" t="s">
        <v>4</v>
      </c>
      <c r="E33" s="37" t="s">
        <v>5</v>
      </c>
      <c r="F33" s="38"/>
      <c r="G33" s="39" t="s">
        <v>6</v>
      </c>
    </row>
    <row r="34" spans="1:7" s="31" customFormat="1">
      <c r="A34" s="83">
        <v>1</v>
      </c>
      <c r="B34" s="113" t="s">
        <v>7</v>
      </c>
      <c r="C34" s="40" t="s">
        <v>279</v>
      </c>
      <c r="D34" s="104">
        <v>6195</v>
      </c>
      <c r="E34" s="107">
        <f>(D34*0.76)-150</f>
        <v>4558.2</v>
      </c>
      <c r="F34" s="83" t="s">
        <v>9</v>
      </c>
      <c r="G34" s="101">
        <f>E34*A34</f>
        <v>4558.2</v>
      </c>
    </row>
    <row r="35" spans="1:7" s="31" customFormat="1">
      <c r="A35" s="84"/>
      <c r="B35" s="114"/>
      <c r="C35" s="41" t="s">
        <v>280</v>
      </c>
      <c r="D35" s="105"/>
      <c r="E35" s="108"/>
      <c r="F35" s="84"/>
      <c r="G35" s="102"/>
    </row>
    <row r="36" spans="1:7" s="31" customFormat="1">
      <c r="A36" s="85"/>
      <c r="B36" s="115"/>
      <c r="C36" s="42" t="s">
        <v>273</v>
      </c>
      <c r="D36" s="106"/>
      <c r="E36" s="109"/>
      <c r="F36" s="85"/>
      <c r="G36" s="103"/>
    </row>
    <row r="38" spans="1:7" s="31" customFormat="1">
      <c r="A38" s="34">
        <v>0.26</v>
      </c>
      <c r="B38" s="33"/>
      <c r="C38" s="35" t="s">
        <v>281</v>
      </c>
      <c r="D38" s="33"/>
      <c r="E38" s="33"/>
      <c r="F38" s="33"/>
      <c r="G38" s="33"/>
    </row>
    <row r="39" spans="1:7" s="31" customFormat="1" ht="25.5" customHeight="1">
      <c r="A39" s="36" t="s">
        <v>1</v>
      </c>
      <c r="B39" s="36" t="s">
        <v>2</v>
      </c>
      <c r="C39" s="36" t="s">
        <v>3</v>
      </c>
      <c r="D39" s="36" t="s">
        <v>4</v>
      </c>
      <c r="E39" s="37" t="s">
        <v>5</v>
      </c>
      <c r="F39" s="38"/>
      <c r="G39" s="39" t="s">
        <v>6</v>
      </c>
    </row>
    <row r="40" spans="1:7" s="31" customFormat="1">
      <c r="A40" s="83">
        <v>1</v>
      </c>
      <c r="B40" s="113" t="s">
        <v>7</v>
      </c>
      <c r="C40" s="40" t="s">
        <v>282</v>
      </c>
      <c r="D40" s="104">
        <v>7495</v>
      </c>
      <c r="E40" s="107">
        <f>(D40*0.74)-150</f>
        <v>5396.3</v>
      </c>
      <c r="F40" s="83" t="s">
        <v>9</v>
      </c>
      <c r="G40" s="101">
        <f>E40*A40</f>
        <v>5396.3</v>
      </c>
    </row>
    <row r="41" spans="1:7" s="31" customFormat="1">
      <c r="A41" s="84"/>
      <c r="B41" s="114"/>
      <c r="C41" s="41" t="s">
        <v>283</v>
      </c>
      <c r="D41" s="105"/>
      <c r="E41" s="108"/>
      <c r="F41" s="84"/>
      <c r="G41" s="102"/>
    </row>
    <row r="42" spans="1:7" s="31" customFormat="1">
      <c r="A42" s="85"/>
      <c r="B42" s="115"/>
      <c r="C42" s="42" t="s">
        <v>277</v>
      </c>
      <c r="D42" s="106"/>
      <c r="E42" s="109"/>
      <c r="F42" s="85"/>
      <c r="G42" s="103"/>
    </row>
    <row r="44" spans="1:7" s="31" customFormat="1">
      <c r="A44" s="34">
        <v>0.24</v>
      </c>
      <c r="B44" s="33"/>
      <c r="C44" s="35" t="s">
        <v>281</v>
      </c>
      <c r="D44" s="33"/>
      <c r="E44" s="33"/>
      <c r="F44" s="33"/>
      <c r="G44" s="33"/>
    </row>
    <row r="45" spans="1:7" s="31" customFormat="1" ht="25.5" customHeight="1">
      <c r="A45" s="36" t="s">
        <v>1</v>
      </c>
      <c r="B45" s="36" t="s">
        <v>2</v>
      </c>
      <c r="C45" s="36" t="s">
        <v>3</v>
      </c>
      <c r="D45" s="36" t="s">
        <v>4</v>
      </c>
      <c r="E45" s="37" t="s">
        <v>5</v>
      </c>
      <c r="F45" s="38"/>
      <c r="G45" s="39" t="s">
        <v>6</v>
      </c>
    </row>
    <row r="46" spans="1:7" s="31" customFormat="1">
      <c r="A46" s="83">
        <v>1</v>
      </c>
      <c r="B46" s="113" t="s">
        <v>7</v>
      </c>
      <c r="C46" s="40" t="s">
        <v>282</v>
      </c>
      <c r="D46" s="104">
        <v>7495</v>
      </c>
      <c r="E46" s="107">
        <f>(D46*0.76)-150</f>
        <v>5546.2</v>
      </c>
      <c r="F46" s="83" t="s">
        <v>9</v>
      </c>
      <c r="G46" s="101">
        <f>E46*A46</f>
        <v>5546.2</v>
      </c>
    </row>
    <row r="47" spans="1:7" s="31" customFormat="1">
      <c r="A47" s="84"/>
      <c r="B47" s="114"/>
      <c r="C47" s="41" t="s">
        <v>283</v>
      </c>
      <c r="D47" s="105"/>
      <c r="E47" s="108"/>
      <c r="F47" s="84"/>
      <c r="G47" s="102"/>
    </row>
    <row r="48" spans="1:7" s="31" customFormat="1">
      <c r="A48" s="85"/>
      <c r="B48" s="115"/>
      <c r="C48" s="42" t="s">
        <v>277</v>
      </c>
      <c r="D48" s="106"/>
      <c r="E48" s="109"/>
      <c r="F48" s="85"/>
      <c r="G48" s="103"/>
    </row>
  </sheetData>
  <mergeCells count="48">
    <mergeCell ref="A34:A36"/>
    <mergeCell ref="A40:A42"/>
    <mergeCell ref="A46:A48"/>
    <mergeCell ref="B4:B6"/>
    <mergeCell ref="B10:B12"/>
    <mergeCell ref="B16:B18"/>
    <mergeCell ref="B22:B24"/>
    <mergeCell ref="B28:B30"/>
    <mergeCell ref="B34:B36"/>
    <mergeCell ref="B40:B42"/>
    <mergeCell ref="B46:B48"/>
    <mergeCell ref="A4:A6"/>
    <mergeCell ref="A10:A12"/>
    <mergeCell ref="A16:A18"/>
    <mergeCell ref="A22:A24"/>
    <mergeCell ref="A28:A30"/>
    <mergeCell ref="D34:D36"/>
    <mergeCell ref="D40:D42"/>
    <mergeCell ref="D46:D48"/>
    <mergeCell ref="E4:E6"/>
    <mergeCell ref="E10:E12"/>
    <mergeCell ref="E16:E18"/>
    <mergeCell ref="E22:E24"/>
    <mergeCell ref="E28:E30"/>
    <mergeCell ref="E34:E36"/>
    <mergeCell ref="E40:E42"/>
    <mergeCell ref="E46:E48"/>
    <mergeCell ref="D4:D6"/>
    <mergeCell ref="D10:D12"/>
    <mergeCell ref="D16:D18"/>
    <mergeCell ref="D22:D24"/>
    <mergeCell ref="D28:D30"/>
    <mergeCell ref="F34:F36"/>
    <mergeCell ref="F40:F42"/>
    <mergeCell ref="F46:F48"/>
    <mergeCell ref="G4:G6"/>
    <mergeCell ref="G10:G12"/>
    <mergeCell ref="G16:G18"/>
    <mergeCell ref="G22:G24"/>
    <mergeCell ref="G28:G30"/>
    <mergeCell ref="G34:G36"/>
    <mergeCell ref="G40:G42"/>
    <mergeCell ref="G46:G48"/>
    <mergeCell ref="F4:F6"/>
    <mergeCell ref="F10:F12"/>
    <mergeCell ref="F16:F18"/>
    <mergeCell ref="F22:F24"/>
    <mergeCell ref="F28:F30"/>
  </mergeCells>
  <pageMargins left="0.39305555555555599" right="0.17" top="0.84" bottom="0.59027777777777801" header="0.5" footer="0.196527777777778"/>
  <pageSetup scale="62" orientation="portrait" horizontalDpi="120" verticalDpi="7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2:G28"/>
  <sheetViews>
    <sheetView workbookViewId="0">
      <selection activeCell="D13" sqref="D13"/>
    </sheetView>
  </sheetViews>
  <sheetFormatPr defaultColWidth="9.140625" defaultRowHeight="14.25"/>
  <cols>
    <col min="1" max="1" width="6.5703125" style="33" customWidth="1"/>
    <col min="2" max="2" width="11.42578125" style="33" customWidth="1"/>
    <col min="3" max="3" width="58.42578125" style="33" customWidth="1"/>
    <col min="4" max="4" width="12.5703125" style="33" customWidth="1"/>
    <col min="5" max="5" width="16.140625" style="33" customWidth="1"/>
    <col min="6" max="6" width="5.7109375" style="33" customWidth="1"/>
    <col min="7" max="7" width="15.42578125" style="33" customWidth="1"/>
    <col min="8" max="16384" width="9.140625" style="33"/>
  </cols>
  <sheetData>
    <row r="2" spans="1:7" s="31" customFormat="1">
      <c r="A2" s="34">
        <v>0.26</v>
      </c>
      <c r="B2" s="33"/>
      <c r="C2" s="35" t="s">
        <v>284</v>
      </c>
      <c r="D2" s="33"/>
      <c r="E2" s="33"/>
      <c r="F2" s="33"/>
      <c r="G2" s="33"/>
    </row>
    <row r="3" spans="1:7" s="31" customFormat="1" ht="25.5" customHeight="1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 s="31" customFormat="1">
      <c r="A4" s="83">
        <v>1</v>
      </c>
      <c r="B4" s="113" t="s">
        <v>7</v>
      </c>
      <c r="C4" s="40" t="s">
        <v>285</v>
      </c>
      <c r="D4" s="104">
        <v>3295</v>
      </c>
      <c r="E4" s="107">
        <f>(D4*0.74)-75</f>
        <v>2363.3000000000002</v>
      </c>
      <c r="F4" s="83" t="s">
        <v>9</v>
      </c>
      <c r="G4" s="101">
        <f>E4*A4</f>
        <v>2363.3000000000002</v>
      </c>
    </row>
    <row r="5" spans="1:7" s="31" customFormat="1">
      <c r="A5" s="84"/>
      <c r="B5" s="114"/>
      <c r="C5" s="41" t="s">
        <v>286</v>
      </c>
      <c r="D5" s="105"/>
      <c r="E5" s="108"/>
      <c r="F5" s="84"/>
      <c r="G5" s="102"/>
    </row>
    <row r="6" spans="1:7" s="31" customFormat="1">
      <c r="A6" s="85"/>
      <c r="B6" s="115"/>
      <c r="C6" s="42" t="s">
        <v>287</v>
      </c>
      <c r="D6" s="106"/>
      <c r="E6" s="109"/>
      <c r="F6" s="85"/>
      <c r="G6" s="103"/>
    </row>
    <row r="8" spans="1:7" s="31" customFormat="1">
      <c r="A8" s="34">
        <v>0.24</v>
      </c>
      <c r="B8" s="33"/>
      <c r="C8" s="35" t="s">
        <v>284</v>
      </c>
      <c r="D8" s="33"/>
      <c r="E8" s="33"/>
      <c r="F8" s="33"/>
      <c r="G8" s="33"/>
    </row>
    <row r="9" spans="1:7" s="31" customFormat="1" ht="25.5" customHeight="1">
      <c r="A9" s="36" t="s">
        <v>1</v>
      </c>
      <c r="B9" s="36" t="s">
        <v>2</v>
      </c>
      <c r="C9" s="36" t="s">
        <v>3</v>
      </c>
      <c r="D9" s="36" t="s">
        <v>4</v>
      </c>
      <c r="E9" s="37" t="s">
        <v>5</v>
      </c>
      <c r="F9" s="38"/>
      <c r="G9" s="39" t="s">
        <v>6</v>
      </c>
    </row>
    <row r="10" spans="1:7" s="31" customFormat="1">
      <c r="A10" s="83">
        <v>1</v>
      </c>
      <c r="B10" s="113" t="s">
        <v>7</v>
      </c>
      <c r="C10" s="40" t="s">
        <v>285</v>
      </c>
      <c r="D10" s="104">
        <v>3295</v>
      </c>
      <c r="E10" s="107">
        <f>(D10*0.76)-75</f>
        <v>2429.1999999999998</v>
      </c>
      <c r="F10" s="83" t="s">
        <v>9</v>
      </c>
      <c r="G10" s="101">
        <f>E10*A10</f>
        <v>2429.1999999999998</v>
      </c>
    </row>
    <row r="11" spans="1:7" s="31" customFormat="1">
      <c r="A11" s="84"/>
      <c r="B11" s="114"/>
      <c r="C11" s="41" t="s">
        <v>286</v>
      </c>
      <c r="D11" s="105"/>
      <c r="E11" s="108"/>
      <c r="F11" s="84"/>
      <c r="G11" s="102"/>
    </row>
    <row r="12" spans="1:7" s="31" customFormat="1">
      <c r="A12" s="85"/>
      <c r="B12" s="115"/>
      <c r="C12" s="42" t="s">
        <v>287</v>
      </c>
      <c r="D12" s="106"/>
      <c r="E12" s="109"/>
      <c r="F12" s="85"/>
      <c r="G12" s="103"/>
    </row>
    <row r="14" spans="1:7" customFormat="1" ht="15">
      <c r="A14" s="33"/>
      <c r="B14" s="33"/>
      <c r="C14" s="33"/>
      <c r="D14" s="33"/>
      <c r="E14" s="33"/>
      <c r="F14" s="33"/>
      <c r="G14" s="33"/>
    </row>
    <row r="15" spans="1:7" s="32" customFormat="1" ht="15">
      <c r="A15" s="43"/>
      <c r="B15" s="43"/>
      <c r="C15" s="43"/>
      <c r="D15" s="43"/>
      <c r="E15" s="43"/>
      <c r="F15" s="43"/>
      <c r="G15" s="43"/>
    </row>
    <row r="16" spans="1:7" customFormat="1" ht="15">
      <c r="A16" s="33"/>
      <c r="B16" s="33"/>
      <c r="C16" s="33"/>
      <c r="D16" s="33"/>
      <c r="E16" s="33"/>
      <c r="F16" s="33"/>
      <c r="G16" s="33"/>
    </row>
    <row r="17" spans="1:7" customFormat="1" ht="15">
      <c r="A17" s="33"/>
      <c r="B17" s="33"/>
      <c r="C17" s="33"/>
      <c r="D17" s="33"/>
      <c r="E17" s="33"/>
      <c r="F17" s="33"/>
      <c r="G17" s="33"/>
    </row>
    <row r="18" spans="1:7" s="31" customFormat="1">
      <c r="A18" s="34">
        <v>0.26</v>
      </c>
      <c r="B18" s="33"/>
      <c r="C18" s="35" t="s">
        <v>288</v>
      </c>
      <c r="D18" s="33"/>
      <c r="E18" s="33"/>
      <c r="F18" s="33"/>
      <c r="G18" s="33"/>
    </row>
    <row r="19" spans="1:7" s="31" customFormat="1" ht="25.5" customHeight="1">
      <c r="A19" s="36" t="s">
        <v>1</v>
      </c>
      <c r="B19" s="36" t="s">
        <v>2</v>
      </c>
      <c r="C19" s="36" t="s">
        <v>3</v>
      </c>
      <c r="D19" s="36" t="s">
        <v>4</v>
      </c>
      <c r="E19" s="37" t="s">
        <v>5</v>
      </c>
      <c r="F19" s="38"/>
      <c r="G19" s="39" t="s">
        <v>6</v>
      </c>
    </row>
    <row r="20" spans="1:7" s="31" customFormat="1">
      <c r="A20" s="83">
        <v>1</v>
      </c>
      <c r="B20" s="113" t="s">
        <v>7</v>
      </c>
      <c r="C20" s="40" t="s">
        <v>289</v>
      </c>
      <c r="D20" s="104">
        <v>4195</v>
      </c>
      <c r="E20" s="107">
        <f>(D20*0.74)-75</f>
        <v>3029.3</v>
      </c>
      <c r="F20" s="83" t="s">
        <v>9</v>
      </c>
      <c r="G20" s="101">
        <f>E20*A20</f>
        <v>3029.3</v>
      </c>
    </row>
    <row r="21" spans="1:7" s="31" customFormat="1">
      <c r="A21" s="84"/>
      <c r="B21" s="114"/>
      <c r="C21" s="41" t="s">
        <v>290</v>
      </c>
      <c r="D21" s="105"/>
      <c r="E21" s="108"/>
      <c r="F21" s="84"/>
      <c r="G21" s="102"/>
    </row>
    <row r="22" spans="1:7" s="31" customFormat="1">
      <c r="A22" s="85"/>
      <c r="B22" s="115"/>
      <c r="C22" s="42" t="s">
        <v>291</v>
      </c>
      <c r="D22" s="106"/>
      <c r="E22" s="109"/>
      <c r="F22" s="85"/>
      <c r="G22" s="103"/>
    </row>
    <row r="24" spans="1:7" s="31" customFormat="1">
      <c r="A24" s="34">
        <v>0.24</v>
      </c>
      <c r="B24" s="33"/>
      <c r="C24" s="35" t="s">
        <v>288</v>
      </c>
      <c r="D24" s="33"/>
      <c r="E24" s="33"/>
      <c r="F24" s="33"/>
      <c r="G24" s="33"/>
    </row>
    <row r="25" spans="1:7" s="31" customFormat="1" ht="25.5" customHeight="1">
      <c r="A25" s="36" t="s">
        <v>1</v>
      </c>
      <c r="B25" s="36" t="s">
        <v>2</v>
      </c>
      <c r="C25" s="36" t="s">
        <v>3</v>
      </c>
      <c r="D25" s="36" t="s">
        <v>4</v>
      </c>
      <c r="E25" s="37" t="s">
        <v>5</v>
      </c>
      <c r="F25" s="38"/>
      <c r="G25" s="39" t="s">
        <v>6</v>
      </c>
    </row>
    <row r="26" spans="1:7" s="31" customFormat="1">
      <c r="A26" s="83">
        <v>1</v>
      </c>
      <c r="B26" s="113" t="s">
        <v>7</v>
      </c>
      <c r="C26" s="40" t="s">
        <v>289</v>
      </c>
      <c r="D26" s="104">
        <v>4195</v>
      </c>
      <c r="E26" s="107">
        <f>(D26*0.76)-75</f>
        <v>3113.2</v>
      </c>
      <c r="F26" s="83" t="s">
        <v>9</v>
      </c>
      <c r="G26" s="101">
        <f>E26*A26</f>
        <v>3113.2</v>
      </c>
    </row>
    <row r="27" spans="1:7" s="31" customFormat="1">
      <c r="A27" s="84"/>
      <c r="B27" s="114"/>
      <c r="C27" s="41" t="s">
        <v>290</v>
      </c>
      <c r="D27" s="105"/>
      <c r="E27" s="108"/>
      <c r="F27" s="84"/>
      <c r="G27" s="102"/>
    </row>
    <row r="28" spans="1:7" s="31" customFormat="1">
      <c r="A28" s="85"/>
      <c r="B28" s="115"/>
      <c r="C28" s="42" t="s">
        <v>291</v>
      </c>
      <c r="D28" s="106"/>
      <c r="E28" s="109"/>
      <c r="F28" s="85"/>
      <c r="G28" s="103"/>
    </row>
  </sheetData>
  <mergeCells count="24">
    <mergeCell ref="A4:A6"/>
    <mergeCell ref="A10:A12"/>
    <mergeCell ref="A20:A22"/>
    <mergeCell ref="A26:A28"/>
    <mergeCell ref="B4:B6"/>
    <mergeCell ref="B10:B12"/>
    <mergeCell ref="B20:B22"/>
    <mergeCell ref="B26:B28"/>
    <mergeCell ref="D4:D6"/>
    <mergeCell ref="D10:D12"/>
    <mergeCell ref="D20:D22"/>
    <mergeCell ref="D26:D28"/>
    <mergeCell ref="E4:E6"/>
    <mergeCell ref="E10:E12"/>
    <mergeCell ref="E20:E22"/>
    <mergeCell ref="E26:E28"/>
    <mergeCell ref="F4:F6"/>
    <mergeCell ref="F10:F12"/>
    <mergeCell ref="F20:F22"/>
    <mergeCell ref="F26:F28"/>
    <mergeCell ref="G4:G6"/>
    <mergeCell ref="G10:G12"/>
    <mergeCell ref="G20:G22"/>
    <mergeCell ref="G26:G28"/>
  </mergeCells>
  <pageMargins left="0.39305555555555599" right="0.17" top="0.84" bottom="0.59027777777777801" header="0.5" footer="0.196527777777778"/>
  <pageSetup scale="62" orientation="portrait" horizontalDpi="120" verticalDpi="7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G56"/>
  <sheetViews>
    <sheetView workbookViewId="0">
      <selection activeCell="C15" sqref="C15"/>
    </sheetView>
  </sheetViews>
  <sheetFormatPr defaultColWidth="9.140625" defaultRowHeight="14.25"/>
  <cols>
    <col min="1" max="1" width="6.5703125" style="33" customWidth="1"/>
    <col min="2" max="2" width="11.42578125" style="33" customWidth="1"/>
    <col min="3" max="3" width="58.42578125" style="33" customWidth="1"/>
    <col min="4" max="4" width="12.5703125" style="33" customWidth="1"/>
    <col min="5" max="5" width="16.140625" style="33" customWidth="1"/>
    <col min="6" max="6" width="5.7109375" style="33" customWidth="1"/>
    <col min="7" max="7" width="15.42578125" style="33" customWidth="1"/>
    <col min="8" max="16384" width="9.140625" style="33"/>
  </cols>
  <sheetData>
    <row r="2" spans="1:7">
      <c r="A2" s="34">
        <v>0.26</v>
      </c>
      <c r="C2" s="35" t="s">
        <v>26</v>
      </c>
    </row>
    <row r="3" spans="1:7" ht="25.5" customHeight="1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74">
        <v>1</v>
      </c>
      <c r="B4" s="74" t="s">
        <v>7</v>
      </c>
      <c r="C4" s="52" t="s">
        <v>27</v>
      </c>
      <c r="D4" s="98">
        <v>16595</v>
      </c>
      <c r="E4" s="89">
        <f>(D4*0.74)-600</f>
        <v>11680.3</v>
      </c>
      <c r="F4" s="74" t="s">
        <v>9</v>
      </c>
      <c r="G4" s="95">
        <f>E4*A4</f>
        <v>11680.3</v>
      </c>
    </row>
    <row r="5" spans="1:7">
      <c r="A5" s="75"/>
      <c r="B5" s="75"/>
      <c r="C5" s="53" t="s">
        <v>28</v>
      </c>
      <c r="D5" s="99"/>
      <c r="E5" s="90"/>
      <c r="F5" s="75"/>
      <c r="G5" s="96"/>
    </row>
    <row r="6" spans="1:7">
      <c r="A6" s="75"/>
      <c r="B6" s="75"/>
      <c r="C6" s="53" t="s">
        <v>29</v>
      </c>
      <c r="D6" s="99"/>
      <c r="E6" s="90"/>
      <c r="F6" s="75"/>
      <c r="G6" s="96"/>
    </row>
    <row r="7" spans="1:7">
      <c r="A7" s="76"/>
      <c r="B7" s="76"/>
      <c r="C7" s="54" t="s">
        <v>16</v>
      </c>
      <c r="D7" s="100"/>
      <c r="E7" s="91"/>
      <c r="F7" s="76"/>
      <c r="G7" s="97"/>
    </row>
    <row r="9" spans="1:7" s="31" customFormat="1" ht="16.5">
      <c r="A9" s="34">
        <v>0.24</v>
      </c>
      <c r="B9" s="49"/>
      <c r="C9" s="35" t="s">
        <v>26</v>
      </c>
      <c r="D9" s="49"/>
      <c r="E9" s="49"/>
      <c r="F9" s="50"/>
      <c r="G9" s="51"/>
    </row>
    <row r="10" spans="1:7" s="31" customFormat="1" ht="25.5" customHeight="1">
      <c r="A10" s="36" t="s">
        <v>1</v>
      </c>
      <c r="B10" s="36" t="s">
        <v>2</v>
      </c>
      <c r="C10" s="36" t="s">
        <v>3</v>
      </c>
      <c r="D10" s="36" t="s">
        <v>4</v>
      </c>
      <c r="E10" s="37" t="s">
        <v>5</v>
      </c>
      <c r="F10" s="38"/>
      <c r="G10" s="39" t="s">
        <v>6</v>
      </c>
    </row>
    <row r="11" spans="1:7" s="31" customFormat="1">
      <c r="A11" s="74">
        <v>1</v>
      </c>
      <c r="B11" s="74" t="s">
        <v>7</v>
      </c>
      <c r="C11" s="52" t="s">
        <v>27</v>
      </c>
      <c r="D11" s="98">
        <v>16595</v>
      </c>
      <c r="E11" s="89">
        <f>(D11*0.76)-600</f>
        <v>12012.2</v>
      </c>
      <c r="F11" s="74" t="s">
        <v>9</v>
      </c>
      <c r="G11" s="95">
        <f>E11*A11</f>
        <v>12012.2</v>
      </c>
    </row>
    <row r="12" spans="1:7" s="31" customFormat="1">
      <c r="A12" s="75"/>
      <c r="B12" s="75"/>
      <c r="C12" s="53" t="s">
        <v>28</v>
      </c>
      <c r="D12" s="99"/>
      <c r="E12" s="90"/>
      <c r="F12" s="75"/>
      <c r="G12" s="96"/>
    </row>
    <row r="13" spans="1:7" s="31" customFormat="1">
      <c r="A13" s="75"/>
      <c r="B13" s="75"/>
      <c r="C13" s="53" t="s">
        <v>29</v>
      </c>
      <c r="D13" s="99"/>
      <c r="E13" s="90"/>
      <c r="F13" s="75"/>
      <c r="G13" s="96"/>
    </row>
    <row r="14" spans="1:7" s="31" customFormat="1">
      <c r="A14" s="76"/>
      <c r="B14" s="76"/>
      <c r="C14" s="54" t="s">
        <v>16</v>
      </c>
      <c r="D14" s="100"/>
      <c r="E14" s="91"/>
      <c r="F14" s="76"/>
      <c r="G14" s="97"/>
    </row>
    <row r="16" spans="1:7">
      <c r="A16" s="34">
        <v>0.26</v>
      </c>
      <c r="C16" s="35" t="s">
        <v>30</v>
      </c>
    </row>
    <row r="17" spans="1:7" ht="25.5" customHeight="1">
      <c r="A17" s="36" t="s">
        <v>1</v>
      </c>
      <c r="B17" s="36" t="s">
        <v>2</v>
      </c>
      <c r="C17" s="36" t="s">
        <v>3</v>
      </c>
      <c r="D17" s="36" t="s">
        <v>4</v>
      </c>
      <c r="E17" s="37" t="s">
        <v>5</v>
      </c>
      <c r="F17" s="38"/>
      <c r="G17" s="39" t="s">
        <v>6</v>
      </c>
    </row>
    <row r="18" spans="1:7">
      <c r="A18" s="74">
        <v>1</v>
      </c>
      <c r="B18" s="74" t="s">
        <v>7</v>
      </c>
      <c r="C18" s="52" t="s">
        <v>31</v>
      </c>
      <c r="D18" s="98">
        <v>17995</v>
      </c>
      <c r="E18" s="89">
        <f>(D18*0.74)-800</f>
        <v>12516.3</v>
      </c>
      <c r="F18" s="74" t="s">
        <v>9</v>
      </c>
      <c r="G18" s="95">
        <f>E18*A18</f>
        <v>12516.3</v>
      </c>
    </row>
    <row r="19" spans="1:7">
      <c r="A19" s="75"/>
      <c r="B19" s="75"/>
      <c r="C19" s="53" t="s">
        <v>28</v>
      </c>
      <c r="D19" s="99"/>
      <c r="E19" s="90"/>
      <c r="F19" s="75"/>
      <c r="G19" s="96"/>
    </row>
    <row r="20" spans="1:7">
      <c r="A20" s="75"/>
      <c r="B20" s="75"/>
      <c r="C20" s="53" t="s">
        <v>32</v>
      </c>
      <c r="D20" s="99"/>
      <c r="E20" s="90"/>
      <c r="F20" s="75"/>
      <c r="G20" s="96"/>
    </row>
    <row r="21" spans="1:7">
      <c r="A21" s="76"/>
      <c r="B21" s="76"/>
      <c r="C21" s="54" t="s">
        <v>16</v>
      </c>
      <c r="D21" s="100"/>
      <c r="E21" s="91"/>
      <c r="F21" s="76"/>
      <c r="G21" s="97"/>
    </row>
    <row r="23" spans="1:7" s="31" customFormat="1" ht="16.5">
      <c r="A23" s="34">
        <v>0.24</v>
      </c>
      <c r="B23" s="49"/>
      <c r="C23" s="35" t="s">
        <v>30</v>
      </c>
      <c r="D23" s="49"/>
      <c r="E23" s="49"/>
      <c r="F23" s="50"/>
      <c r="G23" s="51"/>
    </row>
    <row r="24" spans="1:7" s="31" customFormat="1" ht="25.5" customHeight="1">
      <c r="A24" s="36" t="s">
        <v>1</v>
      </c>
      <c r="B24" s="36" t="s">
        <v>2</v>
      </c>
      <c r="C24" s="36" t="s">
        <v>3</v>
      </c>
      <c r="D24" s="36" t="s">
        <v>4</v>
      </c>
      <c r="E24" s="37" t="s">
        <v>5</v>
      </c>
      <c r="F24" s="38"/>
      <c r="G24" s="39" t="s">
        <v>6</v>
      </c>
    </row>
    <row r="25" spans="1:7" s="31" customFormat="1">
      <c r="A25" s="74">
        <v>1</v>
      </c>
      <c r="B25" s="74" t="s">
        <v>7</v>
      </c>
      <c r="C25" s="52" t="s">
        <v>31</v>
      </c>
      <c r="D25" s="98">
        <v>17995</v>
      </c>
      <c r="E25" s="89">
        <f>(D25*0.76)-800</f>
        <v>12876.2</v>
      </c>
      <c r="F25" s="74" t="s">
        <v>9</v>
      </c>
      <c r="G25" s="95">
        <f>E25*A25</f>
        <v>12876.2</v>
      </c>
    </row>
    <row r="26" spans="1:7" s="31" customFormat="1">
      <c r="A26" s="75"/>
      <c r="B26" s="75"/>
      <c r="C26" s="53" t="s">
        <v>28</v>
      </c>
      <c r="D26" s="99"/>
      <c r="E26" s="90"/>
      <c r="F26" s="75"/>
      <c r="G26" s="96"/>
    </row>
    <row r="27" spans="1:7" s="31" customFormat="1">
      <c r="A27" s="75"/>
      <c r="B27" s="75"/>
      <c r="C27" s="53" t="s">
        <v>32</v>
      </c>
      <c r="D27" s="99"/>
      <c r="E27" s="90"/>
      <c r="F27" s="75"/>
      <c r="G27" s="96"/>
    </row>
    <row r="28" spans="1:7" s="31" customFormat="1">
      <c r="A28" s="76"/>
      <c r="B28" s="76"/>
      <c r="C28" s="54" t="s">
        <v>16</v>
      </c>
      <c r="D28" s="100"/>
      <c r="E28" s="91"/>
      <c r="F28" s="76"/>
      <c r="G28" s="97"/>
    </row>
    <row r="30" spans="1:7">
      <c r="A30" s="34">
        <v>0.26</v>
      </c>
      <c r="C30" s="35" t="s">
        <v>33</v>
      </c>
    </row>
    <row r="31" spans="1:7" ht="25.5" customHeight="1">
      <c r="A31" s="36" t="s">
        <v>1</v>
      </c>
      <c r="B31" s="36" t="s">
        <v>2</v>
      </c>
      <c r="C31" s="36" t="s">
        <v>3</v>
      </c>
      <c r="D31" s="36" t="s">
        <v>4</v>
      </c>
      <c r="E31" s="37" t="s">
        <v>5</v>
      </c>
      <c r="F31" s="38"/>
      <c r="G31" s="39" t="s">
        <v>6</v>
      </c>
    </row>
    <row r="32" spans="1:7">
      <c r="A32" s="74">
        <v>1</v>
      </c>
      <c r="B32" s="92" t="s">
        <v>7</v>
      </c>
      <c r="C32" s="52" t="s">
        <v>34</v>
      </c>
      <c r="D32" s="86">
        <v>22495</v>
      </c>
      <c r="E32" s="89">
        <f>(D32*0.74)-1000</f>
        <v>15646.3</v>
      </c>
      <c r="F32" s="74" t="s">
        <v>9</v>
      </c>
      <c r="G32" s="77">
        <f>E32*A32</f>
        <v>15646.3</v>
      </c>
    </row>
    <row r="33" spans="1:7">
      <c r="A33" s="75"/>
      <c r="B33" s="93"/>
      <c r="C33" s="53" t="s">
        <v>28</v>
      </c>
      <c r="D33" s="87"/>
      <c r="E33" s="90"/>
      <c r="F33" s="75"/>
      <c r="G33" s="78"/>
    </row>
    <row r="34" spans="1:7">
      <c r="A34" s="75"/>
      <c r="B34" s="93"/>
      <c r="C34" s="53" t="s">
        <v>35</v>
      </c>
      <c r="D34" s="87"/>
      <c r="E34" s="90"/>
      <c r="F34" s="75"/>
      <c r="G34" s="78"/>
    </row>
    <row r="35" spans="1:7">
      <c r="A35" s="76"/>
      <c r="B35" s="94"/>
      <c r="C35" s="54" t="s">
        <v>36</v>
      </c>
      <c r="D35" s="88"/>
      <c r="E35" s="91"/>
      <c r="F35" s="76"/>
      <c r="G35" s="79"/>
    </row>
    <row r="37" spans="1:7" s="31" customFormat="1" ht="16.5">
      <c r="A37" s="34">
        <v>0.24</v>
      </c>
      <c r="B37" s="49"/>
      <c r="C37" s="35" t="s">
        <v>33</v>
      </c>
      <c r="D37" s="49"/>
      <c r="E37" s="49"/>
      <c r="F37" s="50"/>
      <c r="G37" s="51"/>
    </row>
    <row r="38" spans="1:7" s="31" customFormat="1" ht="25.5" customHeight="1">
      <c r="A38" s="36" t="s">
        <v>1</v>
      </c>
      <c r="B38" s="36" t="s">
        <v>2</v>
      </c>
      <c r="C38" s="36" t="s">
        <v>3</v>
      </c>
      <c r="D38" s="36" t="s">
        <v>4</v>
      </c>
      <c r="E38" s="37" t="s">
        <v>5</v>
      </c>
      <c r="F38" s="38"/>
      <c r="G38" s="39" t="s">
        <v>6</v>
      </c>
    </row>
    <row r="39" spans="1:7" s="31" customFormat="1">
      <c r="A39" s="74">
        <v>1</v>
      </c>
      <c r="B39" s="92" t="s">
        <v>7</v>
      </c>
      <c r="C39" s="52" t="s">
        <v>34</v>
      </c>
      <c r="D39" s="86">
        <v>22495</v>
      </c>
      <c r="E39" s="89">
        <f>(D39*0.76)-1000</f>
        <v>16096.2</v>
      </c>
      <c r="F39" s="74" t="s">
        <v>9</v>
      </c>
      <c r="G39" s="77">
        <f>E39*A39</f>
        <v>16096.2</v>
      </c>
    </row>
    <row r="40" spans="1:7" s="31" customFormat="1">
      <c r="A40" s="75"/>
      <c r="B40" s="93"/>
      <c r="C40" s="53" t="s">
        <v>28</v>
      </c>
      <c r="D40" s="87"/>
      <c r="E40" s="90"/>
      <c r="F40" s="75"/>
      <c r="G40" s="78"/>
    </row>
    <row r="41" spans="1:7" s="31" customFormat="1">
      <c r="A41" s="75"/>
      <c r="B41" s="93"/>
      <c r="C41" s="53" t="s">
        <v>35</v>
      </c>
      <c r="D41" s="87"/>
      <c r="E41" s="90"/>
      <c r="F41" s="75"/>
      <c r="G41" s="78"/>
    </row>
    <row r="42" spans="1:7" s="31" customFormat="1">
      <c r="A42" s="76"/>
      <c r="B42" s="94"/>
      <c r="C42" s="54" t="s">
        <v>36</v>
      </c>
      <c r="D42" s="88"/>
      <c r="E42" s="91"/>
      <c r="F42" s="76"/>
      <c r="G42" s="79"/>
    </row>
    <row r="44" spans="1:7">
      <c r="A44" s="34">
        <v>0.26</v>
      </c>
      <c r="C44" s="35" t="s">
        <v>37</v>
      </c>
    </row>
    <row r="45" spans="1:7" ht="25.5" customHeight="1">
      <c r="A45" s="36" t="s">
        <v>1</v>
      </c>
      <c r="B45" s="36" t="s">
        <v>2</v>
      </c>
      <c r="C45" s="36" t="s">
        <v>3</v>
      </c>
      <c r="D45" s="36" t="s">
        <v>4</v>
      </c>
      <c r="E45" s="37" t="s">
        <v>5</v>
      </c>
      <c r="F45" s="38"/>
      <c r="G45" s="39" t="s">
        <v>6</v>
      </c>
    </row>
    <row r="46" spans="1:7">
      <c r="A46" s="74">
        <v>1</v>
      </c>
      <c r="B46" s="92" t="s">
        <v>7</v>
      </c>
      <c r="C46" s="52" t="s">
        <v>38</v>
      </c>
      <c r="D46" s="86">
        <v>30995</v>
      </c>
      <c r="E46" s="89">
        <f>(D46*0.74)-1200</f>
        <v>21736.3</v>
      </c>
      <c r="F46" s="74" t="s">
        <v>9</v>
      </c>
      <c r="G46" s="77">
        <f>E46*A46</f>
        <v>21736.3</v>
      </c>
    </row>
    <row r="47" spans="1:7">
      <c r="A47" s="75"/>
      <c r="B47" s="93"/>
      <c r="C47" s="53" t="s">
        <v>28</v>
      </c>
      <c r="D47" s="87"/>
      <c r="E47" s="90"/>
      <c r="F47" s="75"/>
      <c r="G47" s="78"/>
    </row>
    <row r="48" spans="1:7">
      <c r="A48" s="75"/>
      <c r="B48" s="93"/>
      <c r="C48" s="53" t="s">
        <v>39</v>
      </c>
      <c r="D48" s="87"/>
      <c r="E48" s="90"/>
      <c r="F48" s="75"/>
      <c r="G48" s="78"/>
    </row>
    <row r="49" spans="1:7">
      <c r="A49" s="76"/>
      <c r="B49" s="94"/>
      <c r="C49" s="54" t="s">
        <v>40</v>
      </c>
      <c r="D49" s="88"/>
      <c r="E49" s="91"/>
      <c r="F49" s="76"/>
      <c r="G49" s="79"/>
    </row>
    <row r="51" spans="1:7" s="31" customFormat="1" ht="16.5">
      <c r="A51" s="34">
        <v>0.24</v>
      </c>
      <c r="B51" s="49"/>
      <c r="C51" s="35" t="s">
        <v>37</v>
      </c>
      <c r="D51" s="49"/>
      <c r="E51" s="49"/>
      <c r="F51" s="50"/>
      <c r="G51" s="51"/>
    </row>
    <row r="52" spans="1:7" s="31" customFormat="1" ht="25.5" customHeight="1">
      <c r="A52" s="36" t="s">
        <v>1</v>
      </c>
      <c r="B52" s="36" t="s">
        <v>2</v>
      </c>
      <c r="C52" s="36" t="s">
        <v>3</v>
      </c>
      <c r="D52" s="36" t="s">
        <v>4</v>
      </c>
      <c r="E52" s="37" t="s">
        <v>5</v>
      </c>
      <c r="F52" s="38"/>
      <c r="G52" s="39" t="s">
        <v>6</v>
      </c>
    </row>
    <row r="53" spans="1:7" s="31" customFormat="1">
      <c r="A53" s="74">
        <v>1</v>
      </c>
      <c r="B53" s="92" t="s">
        <v>7</v>
      </c>
      <c r="C53" s="52" t="s">
        <v>38</v>
      </c>
      <c r="D53" s="86">
        <v>30995</v>
      </c>
      <c r="E53" s="89">
        <f>(D53*0.76)-1200</f>
        <v>22356.2</v>
      </c>
      <c r="F53" s="74" t="s">
        <v>9</v>
      </c>
      <c r="G53" s="77">
        <f>E53*A53</f>
        <v>22356.2</v>
      </c>
    </row>
    <row r="54" spans="1:7" s="31" customFormat="1">
      <c r="A54" s="75"/>
      <c r="B54" s="93"/>
      <c r="C54" s="53" t="s">
        <v>28</v>
      </c>
      <c r="D54" s="87"/>
      <c r="E54" s="90"/>
      <c r="F54" s="75"/>
      <c r="G54" s="78"/>
    </row>
    <row r="55" spans="1:7" s="31" customFormat="1">
      <c r="A55" s="75"/>
      <c r="B55" s="93"/>
      <c r="C55" s="53" t="s">
        <v>39</v>
      </c>
      <c r="D55" s="87"/>
      <c r="E55" s="90"/>
      <c r="F55" s="75"/>
      <c r="G55" s="78"/>
    </row>
    <row r="56" spans="1:7" s="31" customFormat="1">
      <c r="A56" s="76"/>
      <c r="B56" s="94"/>
      <c r="C56" s="54" t="s">
        <v>40</v>
      </c>
      <c r="D56" s="88"/>
      <c r="E56" s="91"/>
      <c r="F56" s="76"/>
      <c r="G56" s="79"/>
    </row>
  </sheetData>
  <mergeCells count="48">
    <mergeCell ref="A39:A42"/>
    <mergeCell ref="A46:A49"/>
    <mergeCell ref="A53:A56"/>
    <mergeCell ref="B4:B7"/>
    <mergeCell ref="B11:B14"/>
    <mergeCell ref="B18:B21"/>
    <mergeCell ref="B25:B28"/>
    <mergeCell ref="B32:B35"/>
    <mergeCell ref="B39:B42"/>
    <mergeCell ref="B46:B49"/>
    <mergeCell ref="B53:B56"/>
    <mergeCell ref="A4:A7"/>
    <mergeCell ref="A11:A14"/>
    <mergeCell ref="A18:A21"/>
    <mergeCell ref="A25:A28"/>
    <mergeCell ref="A32:A35"/>
    <mergeCell ref="D39:D42"/>
    <mergeCell ref="D46:D49"/>
    <mergeCell ref="D53:D56"/>
    <mergeCell ref="E4:E7"/>
    <mergeCell ref="E11:E14"/>
    <mergeCell ref="E18:E21"/>
    <mergeCell ref="E25:E28"/>
    <mergeCell ref="E32:E35"/>
    <mergeCell ref="E39:E42"/>
    <mergeCell ref="E46:E49"/>
    <mergeCell ref="E53:E56"/>
    <mergeCell ref="D4:D7"/>
    <mergeCell ref="D11:D14"/>
    <mergeCell ref="D18:D21"/>
    <mergeCell ref="D25:D28"/>
    <mergeCell ref="D32:D35"/>
    <mergeCell ref="F39:F42"/>
    <mergeCell ref="F46:F49"/>
    <mergeCell ref="F53:F56"/>
    <mergeCell ref="G4:G7"/>
    <mergeCell ref="G11:G14"/>
    <mergeCell ref="G18:G21"/>
    <mergeCell ref="G25:G28"/>
    <mergeCell ref="G32:G35"/>
    <mergeCell ref="G39:G42"/>
    <mergeCell ref="G46:G49"/>
    <mergeCell ref="G53:G56"/>
    <mergeCell ref="F4:F7"/>
    <mergeCell ref="F11:F14"/>
    <mergeCell ref="F18:F21"/>
    <mergeCell ref="F25:F28"/>
    <mergeCell ref="F32:F35"/>
  </mergeCells>
  <pageMargins left="0.39305555555555599" right="0.17" top="0.84" bottom="0.59027777777777801" header="0.5" footer="0.196527777777778"/>
  <pageSetup scale="62" orientation="portrait" horizontalDpi="120" verticalDpi="7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7030A0"/>
  </sheetPr>
  <dimension ref="A3:G108"/>
  <sheetViews>
    <sheetView topLeftCell="A37" workbookViewId="0">
      <selection sqref="A1:XFD1048576"/>
    </sheetView>
  </sheetViews>
  <sheetFormatPr defaultColWidth="9.140625" defaultRowHeight="14.25"/>
  <cols>
    <col min="1" max="4" width="9.140625" style="5"/>
    <col min="5" max="5" width="24.5703125" style="5" customWidth="1"/>
    <col min="6" max="6" width="8.42578125" style="5" customWidth="1"/>
    <col min="7" max="7" width="22.42578125" style="5" customWidth="1"/>
    <col min="8" max="16384" width="9.140625" style="5"/>
  </cols>
  <sheetData>
    <row r="3" spans="1:7" s="1" customFormat="1">
      <c r="A3" s="6" t="s">
        <v>292</v>
      </c>
      <c r="B3" s="7"/>
      <c r="C3" s="7"/>
      <c r="D3" s="7"/>
      <c r="E3" s="8"/>
      <c r="F3" s="9" t="s">
        <v>9</v>
      </c>
      <c r="G3" s="10">
        <v>0</v>
      </c>
    </row>
    <row r="4" spans="1:7" s="1" customFormat="1">
      <c r="A4" s="11" t="s">
        <v>293</v>
      </c>
      <c r="B4" s="12"/>
      <c r="C4" s="13"/>
      <c r="D4" s="14"/>
      <c r="E4" s="15"/>
      <c r="F4" s="16" t="s">
        <v>9</v>
      </c>
      <c r="G4" s="17">
        <v>0</v>
      </c>
    </row>
    <row r="5" spans="1:7" s="1" customFormat="1">
      <c r="A5" s="6" t="s">
        <v>294</v>
      </c>
      <c r="B5" s="18"/>
      <c r="C5" s="18"/>
      <c r="D5" s="7"/>
      <c r="E5" s="8"/>
      <c r="F5" s="19" t="s">
        <v>9</v>
      </c>
      <c r="G5" s="10">
        <v>600</v>
      </c>
    </row>
    <row r="6" spans="1:7" s="1" customFormat="1">
      <c r="A6" s="6" t="s">
        <v>295</v>
      </c>
      <c r="B6" s="18"/>
      <c r="C6" s="18"/>
      <c r="D6" s="7"/>
      <c r="E6" s="8"/>
      <c r="F6" s="19" t="s">
        <v>9</v>
      </c>
      <c r="G6" s="10">
        <v>0</v>
      </c>
    </row>
    <row r="10" spans="1:7" s="1" customFormat="1">
      <c r="A10" s="1" t="s">
        <v>296</v>
      </c>
    </row>
    <row r="11" spans="1:7" s="1" customFormat="1">
      <c r="B11" s="1" t="s">
        <v>297</v>
      </c>
    </row>
    <row r="12" spans="1:7" s="2" customFormat="1"/>
    <row r="13" spans="1:7" s="2" customFormat="1">
      <c r="B13" s="1" t="s">
        <v>298</v>
      </c>
    </row>
    <row r="15" spans="1:7" s="1" customFormat="1">
      <c r="B15" s="1" t="s">
        <v>299</v>
      </c>
    </row>
    <row r="16" spans="1:7" s="1" customFormat="1">
      <c r="B16" s="1" t="s">
        <v>300</v>
      </c>
    </row>
    <row r="17" spans="2:2" s="1" customFormat="1">
      <c r="B17" s="1" t="s">
        <v>301</v>
      </c>
    </row>
    <row r="19" spans="2:2" s="1" customFormat="1">
      <c r="B19" s="20" t="s">
        <v>302</v>
      </c>
    </row>
    <row r="20" spans="2:2" s="1" customFormat="1">
      <c r="B20" s="21" t="s">
        <v>303</v>
      </c>
    </row>
    <row r="21" spans="2:2" s="1" customFormat="1">
      <c r="B21" s="21" t="s">
        <v>304</v>
      </c>
    </row>
    <row r="23" spans="2:2">
      <c r="B23" s="22" t="s">
        <v>305</v>
      </c>
    </row>
    <row r="24" spans="2:2">
      <c r="B24" s="21" t="s">
        <v>303</v>
      </c>
    </row>
    <row r="25" spans="2:2">
      <c r="B25" s="21" t="s">
        <v>304</v>
      </c>
    </row>
    <row r="26" spans="2:2">
      <c r="B26" s="21"/>
    </row>
    <row r="27" spans="2:2" s="1" customFormat="1">
      <c r="B27" s="23" t="s">
        <v>306</v>
      </c>
    </row>
    <row r="28" spans="2:2" s="1" customFormat="1">
      <c r="B28" s="24" t="s">
        <v>307</v>
      </c>
    </row>
    <row r="29" spans="2:2" s="1" customFormat="1">
      <c r="B29" s="24" t="s">
        <v>308</v>
      </c>
    </row>
    <row r="31" spans="2:2" s="1" customFormat="1">
      <c r="B31" s="22" t="s">
        <v>309</v>
      </c>
    </row>
    <row r="32" spans="2:2" s="1" customFormat="1">
      <c r="B32" s="25" t="s">
        <v>310</v>
      </c>
    </row>
    <row r="33" spans="2:2" s="1" customFormat="1">
      <c r="B33" s="1" t="s">
        <v>311</v>
      </c>
    </row>
    <row r="34" spans="2:2" s="2" customFormat="1"/>
    <row r="35" spans="2:2" s="2" customFormat="1">
      <c r="B35" s="22" t="s">
        <v>312</v>
      </c>
    </row>
    <row r="36" spans="2:2" s="2" customFormat="1">
      <c r="B36" s="25" t="s">
        <v>310</v>
      </c>
    </row>
    <row r="37" spans="2:2" s="2" customFormat="1">
      <c r="B37" s="1" t="s">
        <v>311</v>
      </c>
    </row>
    <row r="38" spans="2:2" s="2" customFormat="1"/>
    <row r="39" spans="2:2" s="2" customFormat="1">
      <c r="B39" s="22" t="s">
        <v>313</v>
      </c>
    </row>
    <row r="40" spans="2:2" s="2" customFormat="1">
      <c r="B40" s="25" t="s">
        <v>310</v>
      </c>
    </row>
    <row r="41" spans="2:2" s="2" customFormat="1">
      <c r="B41" s="1" t="s">
        <v>311</v>
      </c>
    </row>
    <row r="42" spans="2:2" s="2" customFormat="1"/>
    <row r="43" spans="2:2" s="2" customFormat="1">
      <c r="B43" s="22" t="s">
        <v>314</v>
      </c>
    </row>
    <row r="44" spans="2:2" s="2" customFormat="1">
      <c r="B44" s="25" t="s">
        <v>310</v>
      </c>
    </row>
    <row r="45" spans="2:2">
      <c r="B45" s="1" t="s">
        <v>311</v>
      </c>
    </row>
    <row r="47" spans="2:2" s="3" customFormat="1"/>
    <row r="49" spans="1:2" s="1" customFormat="1">
      <c r="A49" s="1" t="s">
        <v>315</v>
      </c>
    </row>
    <row r="50" spans="1:2" s="1" customFormat="1">
      <c r="B50" s="26" t="s">
        <v>316</v>
      </c>
    </row>
    <row r="51" spans="1:2" s="1" customFormat="1">
      <c r="B51" s="1" t="s">
        <v>317</v>
      </c>
    </row>
    <row r="52" spans="1:2" s="1" customFormat="1">
      <c r="B52" s="26" t="s">
        <v>318</v>
      </c>
    </row>
    <row r="53" spans="1:2" s="1" customFormat="1">
      <c r="B53" s="1" t="s">
        <v>319</v>
      </c>
    </row>
    <row r="55" spans="1:2" s="1" customFormat="1">
      <c r="B55" s="1" t="s">
        <v>320</v>
      </c>
    </row>
    <row r="57" spans="1:2" s="1" customFormat="1">
      <c r="B57" s="1" t="s">
        <v>321</v>
      </c>
    </row>
    <row r="59" spans="1:2" customFormat="1" ht="15">
      <c r="B59" s="26" t="s">
        <v>322</v>
      </c>
    </row>
    <row r="60" spans="1:2" s="1" customFormat="1">
      <c r="B60" s="1" t="s">
        <v>323</v>
      </c>
    </row>
    <row r="61" spans="1:2" s="2" customFormat="1">
      <c r="B61" s="26" t="s">
        <v>324</v>
      </c>
    </row>
    <row r="62" spans="1:2" s="2" customFormat="1">
      <c r="B62" s="1" t="s">
        <v>325</v>
      </c>
    </row>
    <row r="64" spans="1:2" s="1" customFormat="1">
      <c r="B64" s="1" t="s">
        <v>326</v>
      </c>
    </row>
    <row r="66" spans="2:2">
      <c r="B66" s="1" t="s">
        <v>327</v>
      </c>
    </row>
    <row r="67" spans="2:2">
      <c r="B67" s="1"/>
    </row>
    <row r="68" spans="2:2" s="1" customFormat="1">
      <c r="B68" s="1" t="s">
        <v>328</v>
      </c>
    </row>
    <row r="70" spans="2:2" customFormat="1" ht="15">
      <c r="B70" s="1" t="s">
        <v>329</v>
      </c>
    </row>
    <row r="71" spans="2:2" customFormat="1" ht="15">
      <c r="B71" s="5"/>
    </row>
    <row r="72" spans="2:2" customFormat="1" ht="15">
      <c r="B72" s="1" t="s">
        <v>330</v>
      </c>
    </row>
    <row r="73" spans="2:2" customFormat="1" ht="15">
      <c r="B73" s="2"/>
    </row>
    <row r="74" spans="2:2" customFormat="1" ht="15">
      <c r="B74" s="1" t="s">
        <v>331</v>
      </c>
    </row>
    <row r="75" spans="2:2" customFormat="1" ht="15">
      <c r="B75" s="5"/>
    </row>
    <row r="76" spans="2:2" customFormat="1" ht="15">
      <c r="B76" s="1" t="s">
        <v>332</v>
      </c>
    </row>
    <row r="77" spans="2:2" customFormat="1" ht="15">
      <c r="B77" s="5"/>
    </row>
    <row r="78" spans="2:2" s="1" customFormat="1">
      <c r="B78" s="1" t="s">
        <v>333</v>
      </c>
    </row>
    <row r="80" spans="2:2" s="1" customFormat="1">
      <c r="B80" s="1" t="s">
        <v>334</v>
      </c>
    </row>
    <row r="82" spans="2:2">
      <c r="B82" s="1" t="s">
        <v>335</v>
      </c>
    </row>
    <row r="84" spans="2:2">
      <c r="B84" s="1" t="s">
        <v>336</v>
      </c>
    </row>
    <row r="85" spans="2:2" s="2" customFormat="1"/>
    <row r="86" spans="2:2" s="2" customFormat="1">
      <c r="B86" s="1" t="s">
        <v>337</v>
      </c>
    </row>
    <row r="87" spans="2:2" s="2" customFormat="1">
      <c r="B87" s="1"/>
    </row>
    <row r="88" spans="2:2" s="2" customFormat="1">
      <c r="B88" s="1" t="s">
        <v>338</v>
      </c>
    </row>
    <row r="89" spans="2:2" s="2" customFormat="1">
      <c r="B89" s="26" t="s">
        <v>339</v>
      </c>
    </row>
    <row r="90" spans="2:2" s="2" customFormat="1">
      <c r="B90" s="1" t="s">
        <v>340</v>
      </c>
    </row>
    <row r="91" spans="2:2" s="2" customFormat="1">
      <c r="B91" s="26" t="s">
        <v>341</v>
      </c>
    </row>
    <row r="92" spans="2:2" s="2" customFormat="1">
      <c r="B92" s="1" t="s">
        <v>342</v>
      </c>
    </row>
    <row r="93" spans="2:2" s="2" customFormat="1">
      <c r="B93" s="1"/>
    </row>
    <row r="94" spans="2:2" s="2" customFormat="1">
      <c r="B94" s="1"/>
    </row>
    <row r="95" spans="2:2" s="2" customFormat="1">
      <c r="B95" s="1"/>
    </row>
    <row r="96" spans="2:2" s="4" customFormat="1">
      <c r="B96" s="27"/>
    </row>
    <row r="97" spans="1:2" s="1" customFormat="1">
      <c r="A97" s="1" t="s">
        <v>343</v>
      </c>
    </row>
    <row r="98" spans="1:2" s="1" customFormat="1">
      <c r="B98" s="1" t="s">
        <v>344</v>
      </c>
    </row>
    <row r="99" spans="1:2" s="1" customFormat="1">
      <c r="B99" s="1" t="s">
        <v>345</v>
      </c>
    </row>
    <row r="100" spans="1:2" s="1" customFormat="1"/>
    <row r="101" spans="1:2">
      <c r="B101" s="28" t="s">
        <v>346</v>
      </c>
    </row>
    <row r="102" spans="1:2">
      <c r="B102" s="29" t="s">
        <v>347</v>
      </c>
    </row>
    <row r="104" spans="1:2">
      <c r="B104" s="30" t="s">
        <v>348</v>
      </c>
    </row>
    <row r="106" spans="1:2" s="1" customFormat="1">
      <c r="B106" s="28" t="s">
        <v>349</v>
      </c>
    </row>
    <row r="108" spans="1:2">
      <c r="B108" s="5" t="s">
        <v>350</v>
      </c>
    </row>
  </sheetData>
  <pageMargins left="0.75" right="0.75" top="1" bottom="1" header="0.5" footer="0.5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G56"/>
  <sheetViews>
    <sheetView topLeftCell="A30" workbookViewId="0">
      <selection activeCell="C47" sqref="C47"/>
    </sheetView>
  </sheetViews>
  <sheetFormatPr defaultColWidth="9.140625" defaultRowHeight="14.25"/>
  <cols>
    <col min="1" max="1" width="6.5703125" style="33" customWidth="1"/>
    <col min="2" max="2" width="11.42578125" style="33" customWidth="1"/>
    <col min="3" max="3" width="58.42578125" style="33" customWidth="1"/>
    <col min="4" max="4" width="12.5703125" style="33" customWidth="1"/>
    <col min="5" max="5" width="16.140625" style="33" customWidth="1"/>
    <col min="6" max="6" width="5.7109375" style="33" customWidth="1"/>
    <col min="7" max="7" width="15.42578125" style="33" customWidth="1"/>
    <col min="8" max="16384" width="9.140625" style="33"/>
  </cols>
  <sheetData>
    <row r="2" spans="1:7">
      <c r="A2" s="34">
        <v>0.26</v>
      </c>
      <c r="C2" s="35" t="s">
        <v>41</v>
      </c>
    </row>
    <row r="3" spans="1:7" ht="25.5" customHeight="1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83">
        <v>1</v>
      </c>
      <c r="B4" s="83" t="s">
        <v>7</v>
      </c>
      <c r="C4" s="40" t="s">
        <v>42</v>
      </c>
      <c r="D4" s="104">
        <v>22495</v>
      </c>
      <c r="E4" s="107">
        <f>(D4*0.74)-600</f>
        <v>16046.3</v>
      </c>
      <c r="F4" s="83" t="s">
        <v>9</v>
      </c>
      <c r="G4" s="101">
        <f>E4*A4</f>
        <v>16046.3</v>
      </c>
    </row>
    <row r="5" spans="1:7">
      <c r="A5" s="84"/>
      <c r="B5" s="84"/>
      <c r="C5" s="41" t="s">
        <v>43</v>
      </c>
      <c r="D5" s="105"/>
      <c r="E5" s="108"/>
      <c r="F5" s="84"/>
      <c r="G5" s="102"/>
    </row>
    <row r="6" spans="1:7">
      <c r="A6" s="84"/>
      <c r="B6" s="84"/>
      <c r="C6" s="41" t="s">
        <v>44</v>
      </c>
      <c r="D6" s="105"/>
      <c r="E6" s="108"/>
      <c r="F6" s="84"/>
      <c r="G6" s="102"/>
    </row>
    <row r="7" spans="1:7">
      <c r="A7" s="85"/>
      <c r="B7" s="85"/>
      <c r="C7" s="42" t="s">
        <v>45</v>
      </c>
      <c r="D7" s="106"/>
      <c r="E7" s="109"/>
      <c r="F7" s="85"/>
      <c r="G7" s="103"/>
    </row>
    <row r="9" spans="1:7" s="31" customFormat="1" ht="16.5">
      <c r="A9" s="34">
        <v>0.24</v>
      </c>
      <c r="B9" s="49"/>
      <c r="C9" s="35" t="s">
        <v>41</v>
      </c>
      <c r="D9" s="49"/>
      <c r="E9" s="49"/>
      <c r="F9" s="50"/>
      <c r="G9" s="51"/>
    </row>
    <row r="10" spans="1:7" s="31" customFormat="1" ht="25.5" customHeight="1">
      <c r="A10" s="36" t="s">
        <v>1</v>
      </c>
      <c r="B10" s="36" t="s">
        <v>2</v>
      </c>
      <c r="C10" s="36" t="s">
        <v>3</v>
      </c>
      <c r="D10" s="36" t="s">
        <v>4</v>
      </c>
      <c r="E10" s="37" t="s">
        <v>5</v>
      </c>
      <c r="F10" s="38"/>
      <c r="G10" s="39" t="s">
        <v>6</v>
      </c>
    </row>
    <row r="11" spans="1:7" s="31" customFormat="1">
      <c r="A11" s="83">
        <v>1</v>
      </c>
      <c r="B11" s="83" t="s">
        <v>7</v>
      </c>
      <c r="C11" s="40" t="s">
        <v>42</v>
      </c>
      <c r="D11" s="104">
        <v>22495</v>
      </c>
      <c r="E11" s="107">
        <f>(D11*0.76)-600</f>
        <v>16496.2</v>
      </c>
      <c r="F11" s="83" t="s">
        <v>9</v>
      </c>
      <c r="G11" s="101">
        <f>E11*A11</f>
        <v>16496.2</v>
      </c>
    </row>
    <row r="12" spans="1:7" s="31" customFormat="1">
      <c r="A12" s="84"/>
      <c r="B12" s="84"/>
      <c r="C12" s="41" t="s">
        <v>43</v>
      </c>
      <c r="D12" s="105"/>
      <c r="E12" s="108"/>
      <c r="F12" s="84"/>
      <c r="G12" s="102"/>
    </row>
    <row r="13" spans="1:7" s="31" customFormat="1">
      <c r="A13" s="84"/>
      <c r="B13" s="84"/>
      <c r="C13" s="41" t="s">
        <v>44</v>
      </c>
      <c r="D13" s="105"/>
      <c r="E13" s="108"/>
      <c r="F13" s="84"/>
      <c r="G13" s="102"/>
    </row>
    <row r="14" spans="1:7" s="31" customFormat="1">
      <c r="A14" s="85"/>
      <c r="B14" s="85"/>
      <c r="C14" s="42" t="s">
        <v>45</v>
      </c>
      <c r="D14" s="106"/>
      <c r="E14" s="109"/>
      <c r="F14" s="85"/>
      <c r="G14" s="103"/>
    </row>
    <row r="16" spans="1:7">
      <c r="A16" s="34">
        <v>0.26</v>
      </c>
      <c r="C16" s="35" t="s">
        <v>46</v>
      </c>
    </row>
    <row r="17" spans="1:7" ht="25.5" customHeight="1">
      <c r="A17" s="36" t="s">
        <v>1</v>
      </c>
      <c r="B17" s="36" t="s">
        <v>2</v>
      </c>
      <c r="C17" s="36" t="s">
        <v>3</v>
      </c>
      <c r="D17" s="36" t="s">
        <v>4</v>
      </c>
      <c r="E17" s="37" t="s">
        <v>5</v>
      </c>
      <c r="F17" s="38"/>
      <c r="G17" s="39" t="s">
        <v>6</v>
      </c>
    </row>
    <row r="18" spans="1:7">
      <c r="A18" s="83">
        <v>1</v>
      </c>
      <c r="B18" s="83" t="s">
        <v>7</v>
      </c>
      <c r="C18" s="40" t="s">
        <v>47</v>
      </c>
      <c r="D18" s="104">
        <v>24995</v>
      </c>
      <c r="E18" s="107">
        <f>(D18*0.74)-800</f>
        <v>17696.3</v>
      </c>
      <c r="F18" s="83" t="s">
        <v>9</v>
      </c>
      <c r="G18" s="101">
        <f>E18*A18</f>
        <v>17696.3</v>
      </c>
    </row>
    <row r="19" spans="1:7">
      <c r="A19" s="84"/>
      <c r="B19" s="84"/>
      <c r="C19" s="41" t="s">
        <v>43</v>
      </c>
      <c r="D19" s="105"/>
      <c r="E19" s="108"/>
      <c r="F19" s="84"/>
      <c r="G19" s="102"/>
    </row>
    <row r="20" spans="1:7">
      <c r="A20" s="84"/>
      <c r="B20" s="84"/>
      <c r="C20" s="41" t="s">
        <v>48</v>
      </c>
      <c r="D20" s="105"/>
      <c r="E20" s="108"/>
      <c r="F20" s="84"/>
      <c r="G20" s="102"/>
    </row>
    <row r="21" spans="1:7">
      <c r="A21" s="85"/>
      <c r="B21" s="85"/>
      <c r="C21" s="42" t="s">
        <v>45</v>
      </c>
      <c r="D21" s="106"/>
      <c r="E21" s="109"/>
      <c r="F21" s="85"/>
      <c r="G21" s="103"/>
    </row>
    <row r="23" spans="1:7" s="31" customFormat="1" ht="16.5">
      <c r="A23" s="34">
        <v>0.24</v>
      </c>
      <c r="B23" s="49"/>
      <c r="C23" s="35" t="s">
        <v>46</v>
      </c>
      <c r="D23" s="49"/>
      <c r="E23" s="49"/>
      <c r="F23" s="50"/>
      <c r="G23" s="51"/>
    </row>
    <row r="24" spans="1:7" s="31" customFormat="1" ht="25.5" customHeight="1">
      <c r="A24" s="36" t="s">
        <v>1</v>
      </c>
      <c r="B24" s="36" t="s">
        <v>2</v>
      </c>
      <c r="C24" s="36" t="s">
        <v>3</v>
      </c>
      <c r="D24" s="36" t="s">
        <v>4</v>
      </c>
      <c r="E24" s="37" t="s">
        <v>5</v>
      </c>
      <c r="F24" s="38"/>
      <c r="G24" s="39" t="s">
        <v>6</v>
      </c>
    </row>
    <row r="25" spans="1:7" s="31" customFormat="1">
      <c r="A25" s="83">
        <v>1</v>
      </c>
      <c r="B25" s="83" t="s">
        <v>7</v>
      </c>
      <c r="C25" s="40" t="s">
        <v>47</v>
      </c>
      <c r="D25" s="104">
        <v>24995</v>
      </c>
      <c r="E25" s="107">
        <f>(D25*0.76)-800</f>
        <v>18196.2</v>
      </c>
      <c r="F25" s="83" t="s">
        <v>9</v>
      </c>
      <c r="G25" s="101">
        <f>E25*A25</f>
        <v>18196.2</v>
      </c>
    </row>
    <row r="26" spans="1:7" s="31" customFormat="1">
      <c r="A26" s="84"/>
      <c r="B26" s="84"/>
      <c r="C26" s="41" t="s">
        <v>43</v>
      </c>
      <c r="D26" s="105"/>
      <c r="E26" s="108"/>
      <c r="F26" s="84"/>
      <c r="G26" s="102"/>
    </row>
    <row r="27" spans="1:7" s="31" customFormat="1">
      <c r="A27" s="84"/>
      <c r="B27" s="84"/>
      <c r="C27" s="41" t="s">
        <v>48</v>
      </c>
      <c r="D27" s="105"/>
      <c r="E27" s="108"/>
      <c r="F27" s="84"/>
      <c r="G27" s="102"/>
    </row>
    <row r="28" spans="1:7" s="31" customFormat="1">
      <c r="A28" s="85"/>
      <c r="B28" s="85"/>
      <c r="C28" s="42" t="s">
        <v>45</v>
      </c>
      <c r="D28" s="106"/>
      <c r="E28" s="109"/>
      <c r="F28" s="85"/>
      <c r="G28" s="103"/>
    </row>
    <row r="30" spans="1:7">
      <c r="A30" s="34">
        <v>0.26</v>
      </c>
      <c r="C30" s="35" t="s">
        <v>49</v>
      </c>
    </row>
    <row r="31" spans="1:7" ht="25.5" customHeight="1">
      <c r="A31" s="36" t="s">
        <v>1</v>
      </c>
      <c r="B31" s="36" t="s">
        <v>2</v>
      </c>
      <c r="C31" s="36" t="s">
        <v>3</v>
      </c>
      <c r="D31" s="36" t="s">
        <v>4</v>
      </c>
      <c r="E31" s="37" t="s">
        <v>5</v>
      </c>
      <c r="F31" s="38"/>
      <c r="G31" s="39" t="s">
        <v>6</v>
      </c>
    </row>
    <row r="32" spans="1:7">
      <c r="A32" s="83">
        <v>1</v>
      </c>
      <c r="B32" s="83" t="s">
        <v>7</v>
      </c>
      <c r="C32" s="40" t="s">
        <v>50</v>
      </c>
      <c r="D32" s="104">
        <v>27995</v>
      </c>
      <c r="E32" s="107">
        <f>(D32*0.74)-1000</f>
        <v>19716.3</v>
      </c>
      <c r="F32" s="83" t="s">
        <v>9</v>
      </c>
      <c r="G32" s="101">
        <f>E32*A32</f>
        <v>19716.3</v>
      </c>
    </row>
    <row r="33" spans="1:7">
      <c r="A33" s="84"/>
      <c r="B33" s="84"/>
      <c r="C33" s="41" t="s">
        <v>43</v>
      </c>
      <c r="D33" s="105"/>
      <c r="E33" s="108"/>
      <c r="F33" s="84"/>
      <c r="G33" s="102"/>
    </row>
    <row r="34" spans="1:7">
      <c r="A34" s="84"/>
      <c r="B34" s="84"/>
      <c r="C34" s="41" t="s">
        <v>51</v>
      </c>
      <c r="D34" s="105"/>
      <c r="E34" s="108"/>
      <c r="F34" s="84"/>
      <c r="G34" s="102"/>
    </row>
    <row r="35" spans="1:7">
      <c r="A35" s="85"/>
      <c r="B35" s="85"/>
      <c r="C35" s="42" t="s">
        <v>45</v>
      </c>
      <c r="D35" s="106"/>
      <c r="E35" s="109"/>
      <c r="F35" s="85"/>
      <c r="G35" s="103"/>
    </row>
    <row r="37" spans="1:7" s="31" customFormat="1" ht="16.5">
      <c r="A37" s="34">
        <v>0.24</v>
      </c>
      <c r="B37" s="49"/>
      <c r="C37" s="35" t="s">
        <v>49</v>
      </c>
      <c r="D37" s="49"/>
      <c r="E37" s="49"/>
      <c r="F37" s="50"/>
      <c r="G37" s="51"/>
    </row>
    <row r="38" spans="1:7" s="31" customFormat="1" ht="25.5" customHeight="1">
      <c r="A38" s="36" t="s">
        <v>1</v>
      </c>
      <c r="B38" s="36" t="s">
        <v>2</v>
      </c>
      <c r="C38" s="36" t="s">
        <v>3</v>
      </c>
      <c r="D38" s="36" t="s">
        <v>4</v>
      </c>
      <c r="E38" s="37" t="s">
        <v>5</v>
      </c>
      <c r="F38" s="38"/>
      <c r="G38" s="39" t="s">
        <v>6</v>
      </c>
    </row>
    <row r="39" spans="1:7" s="31" customFormat="1">
      <c r="A39" s="83">
        <v>1</v>
      </c>
      <c r="B39" s="83" t="s">
        <v>7</v>
      </c>
      <c r="C39" s="40" t="s">
        <v>50</v>
      </c>
      <c r="D39" s="104">
        <v>27995</v>
      </c>
      <c r="E39" s="107">
        <f>(D39*0.76)-1000</f>
        <v>20276.2</v>
      </c>
      <c r="F39" s="83" t="s">
        <v>9</v>
      </c>
      <c r="G39" s="101">
        <f>E39*A39</f>
        <v>20276.2</v>
      </c>
    </row>
    <row r="40" spans="1:7" s="31" customFormat="1">
      <c r="A40" s="84"/>
      <c r="B40" s="84"/>
      <c r="C40" s="41" t="s">
        <v>43</v>
      </c>
      <c r="D40" s="105"/>
      <c r="E40" s="108"/>
      <c r="F40" s="84"/>
      <c r="G40" s="102"/>
    </row>
    <row r="41" spans="1:7" s="31" customFormat="1">
      <c r="A41" s="84"/>
      <c r="B41" s="84"/>
      <c r="C41" s="41" t="s">
        <v>51</v>
      </c>
      <c r="D41" s="105"/>
      <c r="E41" s="108"/>
      <c r="F41" s="84"/>
      <c r="G41" s="102"/>
    </row>
    <row r="42" spans="1:7" s="31" customFormat="1">
      <c r="A42" s="85"/>
      <c r="B42" s="85"/>
      <c r="C42" s="42" t="s">
        <v>45</v>
      </c>
      <c r="D42" s="106"/>
      <c r="E42" s="109"/>
      <c r="F42" s="85"/>
      <c r="G42" s="103"/>
    </row>
    <row r="44" spans="1:7">
      <c r="A44" s="34">
        <v>0.26</v>
      </c>
      <c r="C44" s="35" t="s">
        <v>52</v>
      </c>
    </row>
    <row r="45" spans="1:7" ht="25.5" customHeight="1">
      <c r="A45" s="36" t="s">
        <v>1</v>
      </c>
      <c r="B45" s="36" t="s">
        <v>2</v>
      </c>
      <c r="C45" s="36" t="s">
        <v>3</v>
      </c>
      <c r="D45" s="36" t="s">
        <v>4</v>
      </c>
      <c r="E45" s="37" t="s">
        <v>5</v>
      </c>
      <c r="F45" s="38"/>
      <c r="G45" s="39" t="s">
        <v>6</v>
      </c>
    </row>
    <row r="46" spans="1:7">
      <c r="A46" s="83">
        <v>1</v>
      </c>
      <c r="B46" s="83" t="s">
        <v>7</v>
      </c>
      <c r="C46" s="40" t="s">
        <v>53</v>
      </c>
      <c r="D46" s="104">
        <v>36995</v>
      </c>
      <c r="E46" s="107">
        <f>(D46*0.74)-1200</f>
        <v>26176.3</v>
      </c>
      <c r="F46" s="83" t="s">
        <v>9</v>
      </c>
      <c r="G46" s="101">
        <f>E46*A46</f>
        <v>26176.3</v>
      </c>
    </row>
    <row r="47" spans="1:7">
      <c r="A47" s="84"/>
      <c r="B47" s="84"/>
      <c r="C47" s="41" t="s">
        <v>43</v>
      </c>
      <c r="D47" s="105"/>
      <c r="E47" s="108"/>
      <c r="F47" s="84"/>
      <c r="G47" s="102"/>
    </row>
    <row r="48" spans="1:7">
      <c r="A48" s="84"/>
      <c r="B48" s="84"/>
      <c r="C48" s="41" t="s">
        <v>54</v>
      </c>
      <c r="D48" s="105"/>
      <c r="E48" s="108"/>
      <c r="F48" s="84"/>
      <c r="G48" s="102"/>
    </row>
    <row r="49" spans="1:7">
      <c r="A49" s="85"/>
      <c r="B49" s="85"/>
      <c r="C49" s="42" t="s">
        <v>55</v>
      </c>
      <c r="D49" s="106"/>
      <c r="E49" s="109"/>
      <c r="F49" s="85"/>
      <c r="G49" s="103"/>
    </row>
    <row r="51" spans="1:7" s="31" customFormat="1" ht="16.5">
      <c r="A51" s="34">
        <v>0.24</v>
      </c>
      <c r="B51" s="49"/>
      <c r="C51" s="35" t="s">
        <v>52</v>
      </c>
      <c r="D51" s="49"/>
      <c r="E51" s="49"/>
      <c r="F51" s="50"/>
      <c r="G51" s="51"/>
    </row>
    <row r="52" spans="1:7" s="31" customFormat="1" ht="25.5" customHeight="1">
      <c r="A52" s="36" t="s">
        <v>1</v>
      </c>
      <c r="B52" s="36" t="s">
        <v>2</v>
      </c>
      <c r="C52" s="36" t="s">
        <v>3</v>
      </c>
      <c r="D52" s="36" t="s">
        <v>4</v>
      </c>
      <c r="E52" s="37" t="s">
        <v>5</v>
      </c>
      <c r="F52" s="38"/>
      <c r="G52" s="39" t="s">
        <v>6</v>
      </c>
    </row>
    <row r="53" spans="1:7" s="31" customFormat="1">
      <c r="A53" s="83">
        <v>1</v>
      </c>
      <c r="B53" s="83" t="s">
        <v>7</v>
      </c>
      <c r="C53" s="40" t="s">
        <v>53</v>
      </c>
      <c r="D53" s="104">
        <v>36995</v>
      </c>
      <c r="E53" s="107">
        <f>(D53*0.76)-1200</f>
        <v>26916.2</v>
      </c>
      <c r="F53" s="83" t="s">
        <v>9</v>
      </c>
      <c r="G53" s="101">
        <f>E53*A53</f>
        <v>26916.2</v>
      </c>
    </row>
    <row r="54" spans="1:7" s="31" customFormat="1">
      <c r="A54" s="84"/>
      <c r="B54" s="84"/>
      <c r="C54" s="41" t="s">
        <v>43</v>
      </c>
      <c r="D54" s="105"/>
      <c r="E54" s="108"/>
      <c r="F54" s="84"/>
      <c r="G54" s="102"/>
    </row>
    <row r="55" spans="1:7" s="31" customFormat="1">
      <c r="A55" s="84"/>
      <c r="B55" s="84"/>
      <c r="C55" s="41" t="s">
        <v>54</v>
      </c>
      <c r="D55" s="105"/>
      <c r="E55" s="108"/>
      <c r="F55" s="84"/>
      <c r="G55" s="102"/>
    </row>
    <row r="56" spans="1:7" s="31" customFormat="1">
      <c r="A56" s="85"/>
      <c r="B56" s="85"/>
      <c r="C56" s="42" t="s">
        <v>55</v>
      </c>
      <c r="D56" s="106"/>
      <c r="E56" s="109"/>
      <c r="F56" s="85"/>
      <c r="G56" s="103"/>
    </row>
  </sheetData>
  <mergeCells count="48">
    <mergeCell ref="A39:A42"/>
    <mergeCell ref="A46:A49"/>
    <mergeCell ref="A53:A56"/>
    <mergeCell ref="B4:B7"/>
    <mergeCell ref="B11:B14"/>
    <mergeCell ref="B18:B21"/>
    <mergeCell ref="B25:B28"/>
    <mergeCell ref="B32:B35"/>
    <mergeCell ref="B39:B42"/>
    <mergeCell ref="B46:B49"/>
    <mergeCell ref="B53:B56"/>
    <mergeCell ref="A4:A7"/>
    <mergeCell ref="A11:A14"/>
    <mergeCell ref="A18:A21"/>
    <mergeCell ref="A25:A28"/>
    <mergeCell ref="A32:A35"/>
    <mergeCell ref="D39:D42"/>
    <mergeCell ref="D46:D49"/>
    <mergeCell ref="D53:D56"/>
    <mergeCell ref="E4:E7"/>
    <mergeCell ref="E11:E14"/>
    <mergeCell ref="E18:E21"/>
    <mergeCell ref="E25:E28"/>
    <mergeCell ref="E32:E35"/>
    <mergeCell ref="E39:E42"/>
    <mergeCell ref="E46:E49"/>
    <mergeCell ref="E53:E56"/>
    <mergeCell ref="D4:D7"/>
    <mergeCell ref="D11:D14"/>
    <mergeCell ref="D18:D21"/>
    <mergeCell ref="D25:D28"/>
    <mergeCell ref="D32:D35"/>
    <mergeCell ref="F39:F42"/>
    <mergeCell ref="F46:F49"/>
    <mergeCell ref="F53:F56"/>
    <mergeCell ref="G4:G7"/>
    <mergeCell ref="G11:G14"/>
    <mergeCell ref="G18:G21"/>
    <mergeCell ref="G25:G28"/>
    <mergeCell ref="G32:G35"/>
    <mergeCell ref="G39:G42"/>
    <mergeCell ref="G46:G49"/>
    <mergeCell ref="G53:G56"/>
    <mergeCell ref="F4:F7"/>
    <mergeCell ref="F11:F14"/>
    <mergeCell ref="F18:F21"/>
    <mergeCell ref="F25:F28"/>
    <mergeCell ref="F32:F35"/>
  </mergeCells>
  <pageMargins left="0.39305555555555599" right="0.17" top="0.84" bottom="0.59027777777777801" header="0.5" footer="0.196527777777778"/>
  <pageSetup scale="62" orientation="portrait" horizontalDpi="120" verticalDpi="7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G70"/>
  <sheetViews>
    <sheetView topLeftCell="A9" workbookViewId="0">
      <selection activeCell="D25" sqref="D25:D28"/>
    </sheetView>
  </sheetViews>
  <sheetFormatPr defaultColWidth="9.140625" defaultRowHeight="14.25"/>
  <cols>
    <col min="1" max="1" width="6.5703125" style="33" customWidth="1"/>
    <col min="2" max="2" width="11.42578125" style="33" customWidth="1"/>
    <col min="3" max="3" width="58.42578125" style="33" customWidth="1"/>
    <col min="4" max="4" width="12.5703125" style="33" customWidth="1"/>
    <col min="5" max="5" width="16.140625" style="33" customWidth="1"/>
    <col min="6" max="6" width="5.7109375" style="33" customWidth="1"/>
    <col min="7" max="7" width="15.42578125" style="33" customWidth="1"/>
    <col min="8" max="16384" width="9.140625" style="33"/>
  </cols>
  <sheetData>
    <row r="2" spans="1:7">
      <c r="A2" s="34">
        <v>0.26</v>
      </c>
      <c r="C2" s="35" t="s">
        <v>41</v>
      </c>
    </row>
    <row r="3" spans="1:7" ht="25.5" customHeight="1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83">
        <v>1</v>
      </c>
      <c r="B4" s="83" t="s">
        <v>7</v>
      </c>
      <c r="C4" s="40" t="s">
        <v>56</v>
      </c>
      <c r="D4" s="110">
        <v>26195</v>
      </c>
      <c r="E4" s="107">
        <f>(D4*0.74)-1300</f>
        <v>18084.3</v>
      </c>
      <c r="F4" s="83" t="s">
        <v>9</v>
      </c>
      <c r="G4" s="80">
        <f>E4*A4</f>
        <v>18084.3</v>
      </c>
    </row>
    <row r="5" spans="1:7">
      <c r="A5" s="84"/>
      <c r="B5" s="84"/>
      <c r="C5" s="41" t="s">
        <v>57</v>
      </c>
      <c r="D5" s="111"/>
      <c r="E5" s="108"/>
      <c r="F5" s="84"/>
      <c r="G5" s="81"/>
    </row>
    <row r="6" spans="1:7">
      <c r="A6" s="84"/>
      <c r="B6" s="84"/>
      <c r="C6" s="41" t="s">
        <v>58</v>
      </c>
      <c r="D6" s="111"/>
      <c r="E6" s="108"/>
      <c r="F6" s="84"/>
      <c r="G6" s="81"/>
    </row>
    <row r="7" spans="1:7">
      <c r="A7" s="85"/>
      <c r="B7" s="85"/>
      <c r="C7" s="42" t="s">
        <v>59</v>
      </c>
      <c r="D7" s="112"/>
      <c r="E7" s="109"/>
      <c r="F7" s="85"/>
      <c r="G7" s="82"/>
    </row>
    <row r="9" spans="1:7" s="31" customFormat="1" ht="16.5">
      <c r="A9" s="34">
        <v>0.24</v>
      </c>
      <c r="B9" s="49"/>
      <c r="C9" s="35" t="s">
        <v>41</v>
      </c>
      <c r="D9" s="49"/>
      <c r="E9" s="49"/>
      <c r="F9" s="50"/>
      <c r="G9" s="51"/>
    </row>
    <row r="10" spans="1:7" s="31" customFormat="1" ht="25.5" customHeight="1">
      <c r="A10" s="36" t="s">
        <v>1</v>
      </c>
      <c r="B10" s="36" t="s">
        <v>2</v>
      </c>
      <c r="C10" s="36" t="s">
        <v>3</v>
      </c>
      <c r="D10" s="36" t="s">
        <v>4</v>
      </c>
      <c r="E10" s="37" t="s">
        <v>5</v>
      </c>
      <c r="F10" s="38"/>
      <c r="G10" s="39" t="s">
        <v>6</v>
      </c>
    </row>
    <row r="11" spans="1:7" s="31" customFormat="1">
      <c r="A11" s="83">
        <v>1</v>
      </c>
      <c r="B11" s="83" t="s">
        <v>7</v>
      </c>
      <c r="C11" s="40" t="s">
        <v>56</v>
      </c>
      <c r="D11" s="110">
        <v>26195</v>
      </c>
      <c r="E11" s="107">
        <f>(D11*0.76)-1300</f>
        <v>18608.2</v>
      </c>
      <c r="F11" s="83" t="s">
        <v>9</v>
      </c>
      <c r="G11" s="80">
        <f>E11*A11</f>
        <v>18608.2</v>
      </c>
    </row>
    <row r="12" spans="1:7" s="31" customFormat="1">
      <c r="A12" s="84"/>
      <c r="B12" s="84"/>
      <c r="C12" s="41" t="s">
        <v>57</v>
      </c>
      <c r="D12" s="111"/>
      <c r="E12" s="108"/>
      <c r="F12" s="84"/>
      <c r="G12" s="81"/>
    </row>
    <row r="13" spans="1:7" s="31" customFormat="1">
      <c r="A13" s="84"/>
      <c r="B13" s="84"/>
      <c r="C13" s="41" t="s">
        <v>58</v>
      </c>
      <c r="D13" s="111"/>
      <c r="E13" s="108"/>
      <c r="F13" s="84"/>
      <c r="G13" s="81"/>
    </row>
    <row r="14" spans="1:7" s="31" customFormat="1">
      <c r="A14" s="85"/>
      <c r="B14" s="85"/>
      <c r="C14" s="42" t="s">
        <v>59</v>
      </c>
      <c r="D14" s="112"/>
      <c r="E14" s="109"/>
      <c r="F14" s="85"/>
      <c r="G14" s="82"/>
    </row>
    <row r="16" spans="1:7">
      <c r="A16" s="34">
        <v>0.26</v>
      </c>
      <c r="C16" s="35" t="s">
        <v>46</v>
      </c>
    </row>
    <row r="17" spans="1:7" ht="25.5" customHeight="1">
      <c r="A17" s="36" t="s">
        <v>1</v>
      </c>
      <c r="B17" s="36" t="s">
        <v>2</v>
      </c>
      <c r="C17" s="36" t="s">
        <v>3</v>
      </c>
      <c r="D17" s="36" t="s">
        <v>4</v>
      </c>
      <c r="E17" s="37" t="s">
        <v>5</v>
      </c>
      <c r="F17" s="38"/>
      <c r="G17" s="39" t="s">
        <v>6</v>
      </c>
    </row>
    <row r="18" spans="1:7">
      <c r="A18" s="83">
        <v>1</v>
      </c>
      <c r="B18" s="113" t="s">
        <v>7</v>
      </c>
      <c r="C18" s="40" t="s">
        <v>60</v>
      </c>
      <c r="D18" s="104">
        <v>28995</v>
      </c>
      <c r="E18" s="107">
        <f>(D18*0.74)-1300</f>
        <v>20156.3</v>
      </c>
      <c r="F18" s="83" t="s">
        <v>9</v>
      </c>
      <c r="G18" s="101">
        <f>E18*A18</f>
        <v>20156.3</v>
      </c>
    </row>
    <row r="19" spans="1:7">
      <c r="A19" s="84"/>
      <c r="B19" s="114"/>
      <c r="C19" s="41" t="s">
        <v>57</v>
      </c>
      <c r="D19" s="105"/>
      <c r="E19" s="108"/>
      <c r="F19" s="84"/>
      <c r="G19" s="102"/>
    </row>
    <row r="20" spans="1:7">
      <c r="A20" s="84"/>
      <c r="B20" s="114"/>
      <c r="C20" s="41" t="s">
        <v>61</v>
      </c>
      <c r="D20" s="105"/>
      <c r="E20" s="108"/>
      <c r="F20" s="84"/>
      <c r="G20" s="102"/>
    </row>
    <row r="21" spans="1:7">
      <c r="A21" s="85"/>
      <c r="B21" s="115"/>
      <c r="C21" s="42" t="s">
        <v>59</v>
      </c>
      <c r="D21" s="106"/>
      <c r="E21" s="109"/>
      <c r="F21" s="85"/>
      <c r="G21" s="103"/>
    </row>
    <row r="23" spans="1:7" s="31" customFormat="1" ht="16.5">
      <c r="A23" s="34">
        <v>0.24</v>
      </c>
      <c r="B23" s="49"/>
      <c r="C23" s="35" t="s">
        <v>46</v>
      </c>
      <c r="D23" s="49"/>
      <c r="E23" s="49"/>
      <c r="F23" s="50"/>
      <c r="G23" s="51"/>
    </row>
    <row r="24" spans="1:7" s="31" customFormat="1" ht="25.5" customHeight="1">
      <c r="A24" s="36" t="s">
        <v>1</v>
      </c>
      <c r="B24" s="36" t="s">
        <v>2</v>
      </c>
      <c r="C24" s="36" t="s">
        <v>3</v>
      </c>
      <c r="D24" s="36" t="s">
        <v>4</v>
      </c>
      <c r="E24" s="37" t="s">
        <v>5</v>
      </c>
      <c r="F24" s="38"/>
      <c r="G24" s="39" t="s">
        <v>6</v>
      </c>
    </row>
    <row r="25" spans="1:7" s="31" customFormat="1">
      <c r="A25" s="83">
        <v>1</v>
      </c>
      <c r="B25" s="113" t="s">
        <v>7</v>
      </c>
      <c r="C25" s="40" t="s">
        <v>60</v>
      </c>
      <c r="D25" s="104">
        <v>28995</v>
      </c>
      <c r="E25" s="107">
        <f>(D25*0.76)-1300</f>
        <v>20736.2</v>
      </c>
      <c r="F25" s="83" t="s">
        <v>9</v>
      </c>
      <c r="G25" s="101">
        <f>E25*A25</f>
        <v>20736.2</v>
      </c>
    </row>
    <row r="26" spans="1:7" s="31" customFormat="1">
      <c r="A26" s="84"/>
      <c r="B26" s="114"/>
      <c r="C26" s="41" t="s">
        <v>57</v>
      </c>
      <c r="D26" s="105"/>
      <c r="E26" s="108"/>
      <c r="F26" s="84"/>
      <c r="G26" s="102"/>
    </row>
    <row r="27" spans="1:7" s="31" customFormat="1">
      <c r="A27" s="84"/>
      <c r="B27" s="114"/>
      <c r="C27" s="41" t="s">
        <v>61</v>
      </c>
      <c r="D27" s="105"/>
      <c r="E27" s="108"/>
      <c r="F27" s="84"/>
      <c r="G27" s="102"/>
    </row>
    <row r="28" spans="1:7" s="31" customFormat="1">
      <c r="A28" s="85"/>
      <c r="B28" s="115"/>
      <c r="C28" s="42" t="s">
        <v>59</v>
      </c>
      <c r="D28" s="106"/>
      <c r="E28" s="109"/>
      <c r="F28" s="85"/>
      <c r="G28" s="103"/>
    </row>
    <row r="30" spans="1:7">
      <c r="A30" s="34">
        <v>0.26</v>
      </c>
      <c r="C30" s="35" t="s">
        <v>49</v>
      </c>
    </row>
    <row r="31" spans="1:7" ht="25.5" customHeight="1">
      <c r="A31" s="36" t="s">
        <v>1</v>
      </c>
      <c r="B31" s="36" t="s">
        <v>2</v>
      </c>
      <c r="C31" s="36" t="s">
        <v>3</v>
      </c>
      <c r="D31" s="36" t="s">
        <v>4</v>
      </c>
      <c r="E31" s="37" t="s">
        <v>5</v>
      </c>
      <c r="F31" s="38"/>
      <c r="G31" s="39" t="s">
        <v>6</v>
      </c>
    </row>
    <row r="32" spans="1:7">
      <c r="A32" s="83">
        <v>1</v>
      </c>
      <c r="B32" s="113" t="s">
        <v>7</v>
      </c>
      <c r="C32" s="40" t="s">
        <v>62</v>
      </c>
      <c r="D32" s="104">
        <v>32995</v>
      </c>
      <c r="E32" s="107">
        <f>(D32*0.74)-1300</f>
        <v>23116.3</v>
      </c>
      <c r="F32" s="83" t="s">
        <v>9</v>
      </c>
      <c r="G32" s="101">
        <f>E32*A32</f>
        <v>23116.3</v>
      </c>
    </row>
    <row r="33" spans="1:7">
      <c r="A33" s="84"/>
      <c r="B33" s="114"/>
      <c r="C33" s="41" t="s">
        <v>57</v>
      </c>
      <c r="D33" s="105"/>
      <c r="E33" s="108"/>
      <c r="F33" s="84"/>
      <c r="G33" s="102"/>
    </row>
    <row r="34" spans="1:7">
      <c r="A34" s="84"/>
      <c r="B34" s="114"/>
      <c r="C34" s="41" t="s">
        <v>63</v>
      </c>
      <c r="D34" s="105"/>
      <c r="E34" s="108"/>
      <c r="F34" s="84"/>
      <c r="G34" s="102"/>
    </row>
    <row r="35" spans="1:7">
      <c r="A35" s="85"/>
      <c r="B35" s="115"/>
      <c r="C35" s="42" t="s">
        <v>64</v>
      </c>
      <c r="D35" s="106"/>
      <c r="E35" s="109"/>
      <c r="F35" s="85"/>
      <c r="G35" s="103"/>
    </row>
    <row r="37" spans="1:7" s="31" customFormat="1" ht="16.5">
      <c r="A37" s="34">
        <v>0.24</v>
      </c>
      <c r="B37" s="49"/>
      <c r="C37" s="35" t="s">
        <v>49</v>
      </c>
      <c r="D37" s="49"/>
      <c r="E37" s="49"/>
      <c r="F37" s="50"/>
      <c r="G37" s="51"/>
    </row>
    <row r="38" spans="1:7" s="31" customFormat="1" ht="25.5" customHeight="1">
      <c r="A38" s="36" t="s">
        <v>1</v>
      </c>
      <c r="B38" s="36" t="s">
        <v>2</v>
      </c>
      <c r="C38" s="36" t="s">
        <v>3</v>
      </c>
      <c r="D38" s="36" t="s">
        <v>4</v>
      </c>
      <c r="E38" s="37" t="s">
        <v>5</v>
      </c>
      <c r="F38" s="38"/>
      <c r="G38" s="39" t="s">
        <v>6</v>
      </c>
    </row>
    <row r="39" spans="1:7" s="31" customFormat="1">
      <c r="A39" s="83">
        <v>1</v>
      </c>
      <c r="B39" s="113" t="s">
        <v>7</v>
      </c>
      <c r="C39" s="40" t="s">
        <v>62</v>
      </c>
      <c r="D39" s="104">
        <v>32995</v>
      </c>
      <c r="E39" s="107">
        <f>(D39*0.76)-1300</f>
        <v>23776.2</v>
      </c>
      <c r="F39" s="83" t="s">
        <v>9</v>
      </c>
      <c r="G39" s="101">
        <f>E39*A39</f>
        <v>23776.2</v>
      </c>
    </row>
    <row r="40" spans="1:7" s="31" customFormat="1">
      <c r="A40" s="84"/>
      <c r="B40" s="114"/>
      <c r="C40" s="41" t="s">
        <v>57</v>
      </c>
      <c r="D40" s="105"/>
      <c r="E40" s="108"/>
      <c r="F40" s="84"/>
      <c r="G40" s="102"/>
    </row>
    <row r="41" spans="1:7" s="31" customFormat="1">
      <c r="A41" s="84"/>
      <c r="B41" s="114"/>
      <c r="C41" s="41" t="s">
        <v>63</v>
      </c>
      <c r="D41" s="105"/>
      <c r="E41" s="108"/>
      <c r="F41" s="84"/>
      <c r="G41" s="102"/>
    </row>
    <row r="42" spans="1:7" s="31" customFormat="1">
      <c r="A42" s="85"/>
      <c r="B42" s="115"/>
      <c r="C42" s="42" t="s">
        <v>64</v>
      </c>
      <c r="D42" s="106"/>
      <c r="E42" s="109"/>
      <c r="F42" s="85"/>
      <c r="G42" s="103"/>
    </row>
    <row r="44" spans="1:7">
      <c r="A44" s="34">
        <v>0.26</v>
      </c>
      <c r="C44" s="35" t="s">
        <v>52</v>
      </c>
    </row>
    <row r="45" spans="1:7" ht="25.5" customHeight="1">
      <c r="A45" s="36" t="s">
        <v>1</v>
      </c>
      <c r="B45" s="36" t="s">
        <v>2</v>
      </c>
      <c r="C45" s="36" t="s">
        <v>3</v>
      </c>
      <c r="D45" s="36" t="s">
        <v>4</v>
      </c>
      <c r="E45" s="37" t="s">
        <v>5</v>
      </c>
      <c r="F45" s="38"/>
      <c r="G45" s="39" t="s">
        <v>6</v>
      </c>
    </row>
    <row r="46" spans="1:7">
      <c r="A46" s="83">
        <v>1</v>
      </c>
      <c r="B46" s="83" t="s">
        <v>7</v>
      </c>
      <c r="C46" s="40" t="s">
        <v>65</v>
      </c>
      <c r="D46" s="110">
        <v>43595</v>
      </c>
      <c r="E46" s="107">
        <f>(D46*0.74)-1800</f>
        <v>30460.3</v>
      </c>
      <c r="F46" s="83" t="s">
        <v>9</v>
      </c>
      <c r="G46" s="80">
        <f>E46*A46</f>
        <v>30460.3</v>
      </c>
    </row>
    <row r="47" spans="1:7">
      <c r="A47" s="84"/>
      <c r="B47" s="84"/>
      <c r="C47" s="41" t="s">
        <v>57</v>
      </c>
      <c r="D47" s="111"/>
      <c r="E47" s="108"/>
      <c r="F47" s="84"/>
      <c r="G47" s="81"/>
    </row>
    <row r="48" spans="1:7">
      <c r="A48" s="84"/>
      <c r="B48" s="84"/>
      <c r="C48" s="41" t="s">
        <v>66</v>
      </c>
      <c r="D48" s="111"/>
      <c r="E48" s="108"/>
      <c r="F48" s="84"/>
      <c r="G48" s="81"/>
    </row>
    <row r="49" spans="1:7">
      <c r="A49" s="85"/>
      <c r="B49" s="85"/>
      <c r="C49" s="42" t="s">
        <v>67</v>
      </c>
      <c r="D49" s="112"/>
      <c r="E49" s="109"/>
      <c r="F49" s="85"/>
      <c r="G49" s="82"/>
    </row>
    <row r="51" spans="1:7" s="31" customFormat="1" ht="16.5">
      <c r="A51" s="34">
        <v>0.24</v>
      </c>
      <c r="B51" s="49"/>
      <c r="C51" s="35" t="s">
        <v>52</v>
      </c>
      <c r="D51" s="49"/>
      <c r="E51" s="49"/>
      <c r="F51" s="50"/>
      <c r="G51" s="51"/>
    </row>
    <row r="52" spans="1:7" s="31" customFormat="1" ht="25.5" customHeight="1">
      <c r="A52" s="36" t="s">
        <v>1</v>
      </c>
      <c r="B52" s="36" t="s">
        <v>2</v>
      </c>
      <c r="C52" s="36" t="s">
        <v>3</v>
      </c>
      <c r="D52" s="36" t="s">
        <v>4</v>
      </c>
      <c r="E52" s="37" t="s">
        <v>5</v>
      </c>
      <c r="F52" s="38"/>
      <c r="G52" s="39" t="s">
        <v>6</v>
      </c>
    </row>
    <row r="53" spans="1:7" s="31" customFormat="1">
      <c r="A53" s="83">
        <v>1</v>
      </c>
      <c r="B53" s="83" t="s">
        <v>7</v>
      </c>
      <c r="C53" s="40" t="s">
        <v>65</v>
      </c>
      <c r="D53" s="110">
        <v>43595</v>
      </c>
      <c r="E53" s="107">
        <f>(D53*0.76)-1800</f>
        <v>31332.2</v>
      </c>
      <c r="F53" s="83" t="s">
        <v>9</v>
      </c>
      <c r="G53" s="80">
        <f>E53*A53</f>
        <v>31332.2</v>
      </c>
    </row>
    <row r="54" spans="1:7" s="31" customFormat="1">
      <c r="A54" s="84"/>
      <c r="B54" s="84"/>
      <c r="C54" s="41" t="s">
        <v>57</v>
      </c>
      <c r="D54" s="111"/>
      <c r="E54" s="108"/>
      <c r="F54" s="84"/>
      <c r="G54" s="81"/>
    </row>
    <row r="55" spans="1:7" s="31" customFormat="1">
      <c r="A55" s="84"/>
      <c r="B55" s="84"/>
      <c r="C55" s="41" t="s">
        <v>66</v>
      </c>
      <c r="D55" s="111"/>
      <c r="E55" s="108"/>
      <c r="F55" s="84"/>
      <c r="G55" s="81"/>
    </row>
    <row r="56" spans="1:7" s="31" customFormat="1">
      <c r="A56" s="85"/>
      <c r="B56" s="85"/>
      <c r="C56" s="42" t="s">
        <v>67</v>
      </c>
      <c r="D56" s="112"/>
      <c r="E56" s="109"/>
      <c r="F56" s="85"/>
      <c r="G56" s="82"/>
    </row>
    <row r="58" spans="1:7">
      <c r="A58" s="34">
        <v>0.26</v>
      </c>
      <c r="C58" s="35" t="s">
        <v>68</v>
      </c>
    </row>
    <row r="59" spans="1:7" ht="25.5" customHeight="1">
      <c r="A59" s="36" t="s">
        <v>1</v>
      </c>
      <c r="B59" s="36" t="s">
        <v>2</v>
      </c>
      <c r="C59" s="36" t="s">
        <v>3</v>
      </c>
      <c r="D59" s="36" t="s">
        <v>4</v>
      </c>
      <c r="E59" s="37" t="s">
        <v>5</v>
      </c>
      <c r="F59" s="38"/>
      <c r="G59" s="39" t="s">
        <v>6</v>
      </c>
    </row>
    <row r="60" spans="1:7">
      <c r="A60" s="83">
        <v>1</v>
      </c>
      <c r="B60" s="113" t="s">
        <v>7</v>
      </c>
      <c r="C60" s="40" t="s">
        <v>69</v>
      </c>
      <c r="D60" s="104">
        <v>48695</v>
      </c>
      <c r="E60" s="107">
        <f>(D60*0.74)-1800</f>
        <v>34234.300000000003</v>
      </c>
      <c r="F60" s="83" t="s">
        <v>9</v>
      </c>
      <c r="G60" s="101">
        <f>E60*A60</f>
        <v>34234.300000000003</v>
      </c>
    </row>
    <row r="61" spans="1:7">
      <c r="A61" s="84"/>
      <c r="B61" s="114"/>
      <c r="C61" s="41" t="s">
        <v>57</v>
      </c>
      <c r="D61" s="105"/>
      <c r="E61" s="108"/>
      <c r="F61" s="84"/>
      <c r="G61" s="102"/>
    </row>
    <row r="62" spans="1:7">
      <c r="A62" s="84"/>
      <c r="B62" s="114"/>
      <c r="C62" s="41" t="s">
        <v>70</v>
      </c>
      <c r="D62" s="105"/>
      <c r="E62" s="108"/>
      <c r="F62" s="84"/>
      <c r="G62" s="102"/>
    </row>
    <row r="63" spans="1:7">
      <c r="A63" s="85"/>
      <c r="B63" s="115"/>
      <c r="C63" s="42" t="s">
        <v>71</v>
      </c>
      <c r="D63" s="106"/>
      <c r="E63" s="109"/>
      <c r="F63" s="85"/>
      <c r="G63" s="103"/>
    </row>
    <row r="65" spans="1:7" s="31" customFormat="1" ht="16.5">
      <c r="A65" s="34">
        <v>0.24</v>
      </c>
      <c r="B65" s="49"/>
      <c r="C65" s="35" t="s">
        <v>68</v>
      </c>
      <c r="D65" s="49"/>
      <c r="E65" s="49"/>
      <c r="F65" s="50"/>
      <c r="G65" s="51"/>
    </row>
    <row r="66" spans="1:7" s="31" customFormat="1" ht="25.5" customHeight="1">
      <c r="A66" s="36" t="s">
        <v>1</v>
      </c>
      <c r="B66" s="36" t="s">
        <v>2</v>
      </c>
      <c r="C66" s="36" t="s">
        <v>3</v>
      </c>
      <c r="D66" s="36" t="s">
        <v>4</v>
      </c>
      <c r="E66" s="37" t="s">
        <v>5</v>
      </c>
      <c r="F66" s="38"/>
      <c r="G66" s="39" t="s">
        <v>6</v>
      </c>
    </row>
    <row r="67" spans="1:7" s="31" customFormat="1">
      <c r="A67" s="83">
        <v>1</v>
      </c>
      <c r="B67" s="113" t="s">
        <v>7</v>
      </c>
      <c r="C67" s="40" t="s">
        <v>69</v>
      </c>
      <c r="D67" s="104">
        <v>48695</v>
      </c>
      <c r="E67" s="107">
        <f>(D67*0.76)-1800</f>
        <v>35208.199999999997</v>
      </c>
      <c r="F67" s="83" t="s">
        <v>9</v>
      </c>
      <c r="G67" s="101">
        <f>E67*A67</f>
        <v>35208.199999999997</v>
      </c>
    </row>
    <row r="68" spans="1:7" s="31" customFormat="1">
      <c r="A68" s="84"/>
      <c r="B68" s="114"/>
      <c r="C68" s="41" t="s">
        <v>57</v>
      </c>
      <c r="D68" s="105"/>
      <c r="E68" s="108"/>
      <c r="F68" s="84"/>
      <c r="G68" s="102"/>
    </row>
    <row r="69" spans="1:7" s="31" customFormat="1">
      <c r="A69" s="84"/>
      <c r="B69" s="114"/>
      <c r="C69" s="41" t="s">
        <v>70</v>
      </c>
      <c r="D69" s="105"/>
      <c r="E69" s="108"/>
      <c r="F69" s="84"/>
      <c r="G69" s="102"/>
    </row>
    <row r="70" spans="1:7" s="31" customFormat="1">
      <c r="A70" s="85"/>
      <c r="B70" s="115"/>
      <c r="C70" s="42" t="s">
        <v>71</v>
      </c>
      <c r="D70" s="106"/>
      <c r="E70" s="109"/>
      <c r="F70" s="85"/>
      <c r="G70" s="103"/>
    </row>
  </sheetData>
  <mergeCells count="60">
    <mergeCell ref="A4:A7"/>
    <mergeCell ref="A11:A14"/>
    <mergeCell ref="A18:A21"/>
    <mergeCell ref="A25:A28"/>
    <mergeCell ref="A32:A35"/>
    <mergeCell ref="A39:A42"/>
    <mergeCell ref="A46:A49"/>
    <mergeCell ref="A53:A56"/>
    <mergeCell ref="A60:A63"/>
    <mergeCell ref="A67:A70"/>
    <mergeCell ref="B4:B7"/>
    <mergeCell ref="B11:B14"/>
    <mergeCell ref="B18:B21"/>
    <mergeCell ref="B25:B28"/>
    <mergeCell ref="B32:B35"/>
    <mergeCell ref="B39:B42"/>
    <mergeCell ref="B46:B49"/>
    <mergeCell ref="B53:B56"/>
    <mergeCell ref="B60:B63"/>
    <mergeCell ref="B67:B70"/>
    <mergeCell ref="D4:D7"/>
    <mergeCell ref="D11:D14"/>
    <mergeCell ref="D18:D21"/>
    <mergeCell ref="D25:D28"/>
    <mergeCell ref="D32:D35"/>
    <mergeCell ref="D39:D42"/>
    <mergeCell ref="D46:D49"/>
    <mergeCell ref="D53:D56"/>
    <mergeCell ref="D60:D63"/>
    <mergeCell ref="D67:D70"/>
    <mergeCell ref="E4:E7"/>
    <mergeCell ref="E11:E14"/>
    <mergeCell ref="E18:E21"/>
    <mergeCell ref="E25:E28"/>
    <mergeCell ref="E32:E35"/>
    <mergeCell ref="E39:E42"/>
    <mergeCell ref="E46:E49"/>
    <mergeCell ref="E53:E56"/>
    <mergeCell ref="E60:E63"/>
    <mergeCell ref="E67:E70"/>
    <mergeCell ref="F4:F7"/>
    <mergeCell ref="F11:F14"/>
    <mergeCell ref="F18:F21"/>
    <mergeCell ref="F25:F28"/>
    <mergeCell ref="F32:F35"/>
    <mergeCell ref="F39:F42"/>
    <mergeCell ref="F46:F49"/>
    <mergeCell ref="F53:F56"/>
    <mergeCell ref="F60:F63"/>
    <mergeCell ref="F67:F70"/>
    <mergeCell ref="G4:G7"/>
    <mergeCell ref="G11:G14"/>
    <mergeCell ref="G18:G21"/>
    <mergeCell ref="G25:G28"/>
    <mergeCell ref="G32:G35"/>
    <mergeCell ref="G39:G42"/>
    <mergeCell ref="G46:G49"/>
    <mergeCell ref="G53:G56"/>
    <mergeCell ref="G60:G63"/>
    <mergeCell ref="G67:G70"/>
  </mergeCells>
  <pageMargins left="0.39305555555555599" right="0.17" top="0.84" bottom="0.59027777777777801" header="0.5" footer="0.196527777777778"/>
  <pageSetup scale="62" orientation="portrait" horizontalDpi="120" verticalDpi="7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G28"/>
  <sheetViews>
    <sheetView workbookViewId="0">
      <selection activeCell="J9" sqref="J9"/>
    </sheetView>
  </sheetViews>
  <sheetFormatPr defaultColWidth="9.140625" defaultRowHeight="14.25"/>
  <cols>
    <col min="1" max="1" width="6.5703125" style="33" customWidth="1"/>
    <col min="2" max="2" width="11.42578125" style="33" customWidth="1"/>
    <col min="3" max="3" width="58.42578125" style="33" customWidth="1"/>
    <col min="4" max="4" width="12.5703125" style="33" customWidth="1"/>
    <col min="5" max="5" width="16.140625" style="33" customWidth="1"/>
    <col min="6" max="6" width="5.7109375" style="33" customWidth="1"/>
    <col min="7" max="7" width="15.42578125" style="33" customWidth="1"/>
    <col min="8" max="16384" width="9.140625" style="33"/>
  </cols>
  <sheetData>
    <row r="2" spans="1:7">
      <c r="A2" s="34">
        <v>0.26</v>
      </c>
      <c r="C2" s="35" t="s">
        <v>46</v>
      </c>
    </row>
    <row r="3" spans="1:7" ht="25.5" customHeight="1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74">
        <v>1</v>
      </c>
      <c r="B4" s="92" t="s">
        <v>7</v>
      </c>
      <c r="C4" s="52" t="s">
        <v>72</v>
      </c>
      <c r="D4" s="86">
        <v>20995</v>
      </c>
      <c r="E4" s="89">
        <f>(D4*0.74)</f>
        <v>15536.3</v>
      </c>
      <c r="F4" s="74" t="s">
        <v>9</v>
      </c>
      <c r="G4" s="77">
        <f>E4*A4</f>
        <v>15536.3</v>
      </c>
    </row>
    <row r="5" spans="1:7">
      <c r="A5" s="75"/>
      <c r="B5" s="93"/>
      <c r="C5" s="53" t="s">
        <v>73</v>
      </c>
      <c r="D5" s="87"/>
      <c r="E5" s="90"/>
      <c r="F5" s="75"/>
      <c r="G5" s="78"/>
    </row>
    <row r="6" spans="1:7">
      <c r="A6" s="75"/>
      <c r="B6" s="93"/>
      <c r="C6" s="53" t="s">
        <v>74</v>
      </c>
      <c r="D6" s="87"/>
      <c r="E6" s="90"/>
      <c r="F6" s="75"/>
      <c r="G6" s="78"/>
    </row>
    <row r="7" spans="1:7">
      <c r="A7" s="76"/>
      <c r="B7" s="94"/>
      <c r="C7" s="54" t="s">
        <v>75</v>
      </c>
      <c r="D7" s="88"/>
      <c r="E7" s="91"/>
      <c r="F7" s="76"/>
      <c r="G7" s="79"/>
    </row>
    <row r="9" spans="1:7" s="31" customFormat="1" ht="16.5">
      <c r="A9" s="34">
        <v>0.24</v>
      </c>
      <c r="B9" s="49"/>
      <c r="C9" s="35" t="s">
        <v>46</v>
      </c>
      <c r="D9" s="49"/>
      <c r="E9" s="49"/>
      <c r="F9" s="50"/>
      <c r="G9" s="51"/>
    </row>
    <row r="10" spans="1:7" s="31" customFormat="1" ht="25.5" customHeight="1">
      <c r="A10" s="36" t="s">
        <v>1</v>
      </c>
      <c r="B10" s="36" t="s">
        <v>2</v>
      </c>
      <c r="C10" s="36" t="s">
        <v>3</v>
      </c>
      <c r="D10" s="36" t="s">
        <v>4</v>
      </c>
      <c r="E10" s="37" t="s">
        <v>5</v>
      </c>
      <c r="F10" s="38"/>
      <c r="G10" s="39" t="s">
        <v>6</v>
      </c>
    </row>
    <row r="11" spans="1:7" s="31" customFormat="1">
      <c r="A11" s="74">
        <v>1</v>
      </c>
      <c r="B11" s="92" t="s">
        <v>7</v>
      </c>
      <c r="C11" s="52" t="s">
        <v>72</v>
      </c>
      <c r="D11" s="86">
        <v>20995</v>
      </c>
      <c r="E11" s="89">
        <f>(D11*0.76)</f>
        <v>15956.2</v>
      </c>
      <c r="F11" s="74" t="s">
        <v>9</v>
      </c>
      <c r="G11" s="77">
        <f>E11*A11</f>
        <v>15956.2</v>
      </c>
    </row>
    <row r="12" spans="1:7" s="31" customFormat="1">
      <c r="A12" s="75"/>
      <c r="B12" s="93"/>
      <c r="C12" s="53" t="s">
        <v>73</v>
      </c>
      <c r="D12" s="87"/>
      <c r="E12" s="90"/>
      <c r="F12" s="75"/>
      <c r="G12" s="78"/>
    </row>
    <row r="13" spans="1:7" s="31" customFormat="1">
      <c r="A13" s="75"/>
      <c r="B13" s="93"/>
      <c r="C13" s="53" t="s">
        <v>74</v>
      </c>
      <c r="D13" s="87"/>
      <c r="E13" s="90"/>
      <c r="F13" s="75"/>
      <c r="G13" s="78"/>
    </row>
    <row r="14" spans="1:7" s="31" customFormat="1">
      <c r="A14" s="76"/>
      <c r="B14" s="94"/>
      <c r="C14" s="54" t="s">
        <v>75</v>
      </c>
      <c r="D14" s="88"/>
      <c r="E14" s="91"/>
      <c r="F14" s="76"/>
      <c r="G14" s="79"/>
    </row>
    <row r="16" spans="1:7">
      <c r="A16" s="34">
        <v>0.26</v>
      </c>
      <c r="C16" s="35" t="s">
        <v>49</v>
      </c>
    </row>
    <row r="17" spans="1:7" ht="25.5" customHeight="1">
      <c r="A17" s="36" t="s">
        <v>1</v>
      </c>
      <c r="B17" s="36" t="s">
        <v>2</v>
      </c>
      <c r="C17" s="36" t="s">
        <v>3</v>
      </c>
      <c r="D17" s="36" t="s">
        <v>4</v>
      </c>
      <c r="E17" s="37" t="s">
        <v>5</v>
      </c>
      <c r="F17" s="38"/>
      <c r="G17" s="39" t="s">
        <v>6</v>
      </c>
    </row>
    <row r="18" spans="1:7">
      <c r="A18" s="74">
        <v>1</v>
      </c>
      <c r="B18" s="92" t="s">
        <v>7</v>
      </c>
      <c r="C18" s="52" t="s">
        <v>76</v>
      </c>
      <c r="D18" s="86">
        <v>24995</v>
      </c>
      <c r="E18" s="89">
        <f>(D18*0.74)</f>
        <v>18496.3</v>
      </c>
      <c r="F18" s="74" t="s">
        <v>9</v>
      </c>
      <c r="G18" s="77">
        <f>E18*A18</f>
        <v>18496.3</v>
      </c>
    </row>
    <row r="19" spans="1:7">
      <c r="A19" s="75"/>
      <c r="B19" s="93"/>
      <c r="C19" s="53" t="s">
        <v>77</v>
      </c>
      <c r="D19" s="87"/>
      <c r="E19" s="90"/>
      <c r="F19" s="75"/>
      <c r="G19" s="78"/>
    </row>
    <row r="20" spans="1:7">
      <c r="A20" s="75"/>
      <c r="B20" s="93"/>
      <c r="C20" s="53" t="s">
        <v>78</v>
      </c>
      <c r="D20" s="87"/>
      <c r="E20" s="90"/>
      <c r="F20" s="75"/>
      <c r="G20" s="78"/>
    </row>
    <row r="21" spans="1:7">
      <c r="A21" s="76"/>
      <c r="B21" s="94"/>
      <c r="C21" s="54" t="s">
        <v>79</v>
      </c>
      <c r="D21" s="88"/>
      <c r="E21" s="91"/>
      <c r="F21" s="76"/>
      <c r="G21" s="79"/>
    </row>
    <row r="23" spans="1:7" s="31" customFormat="1" ht="16.5">
      <c r="A23" s="34">
        <v>0.24</v>
      </c>
      <c r="B23" s="49"/>
      <c r="C23" s="35" t="s">
        <v>49</v>
      </c>
      <c r="D23" s="49"/>
      <c r="E23" s="49"/>
      <c r="F23" s="50"/>
      <c r="G23" s="51"/>
    </row>
    <row r="24" spans="1:7" s="31" customFormat="1" ht="25.5" customHeight="1">
      <c r="A24" s="36" t="s">
        <v>1</v>
      </c>
      <c r="B24" s="36" t="s">
        <v>2</v>
      </c>
      <c r="C24" s="36" t="s">
        <v>3</v>
      </c>
      <c r="D24" s="36" t="s">
        <v>4</v>
      </c>
      <c r="E24" s="37" t="s">
        <v>5</v>
      </c>
      <c r="F24" s="38"/>
      <c r="G24" s="39" t="s">
        <v>6</v>
      </c>
    </row>
    <row r="25" spans="1:7" s="31" customFormat="1">
      <c r="A25" s="74">
        <v>1</v>
      </c>
      <c r="B25" s="92" t="s">
        <v>7</v>
      </c>
      <c r="C25" s="52" t="s">
        <v>76</v>
      </c>
      <c r="D25" s="86">
        <v>24995</v>
      </c>
      <c r="E25" s="89">
        <f>(D25*0.76)</f>
        <v>18996.2</v>
      </c>
      <c r="F25" s="74" t="s">
        <v>9</v>
      </c>
      <c r="G25" s="77">
        <f>E25*A25</f>
        <v>18996.2</v>
      </c>
    </row>
    <row r="26" spans="1:7" s="31" customFormat="1">
      <c r="A26" s="75"/>
      <c r="B26" s="93"/>
      <c r="C26" s="53" t="s">
        <v>77</v>
      </c>
      <c r="D26" s="87"/>
      <c r="E26" s="90"/>
      <c r="F26" s="75"/>
      <c r="G26" s="78"/>
    </row>
    <row r="27" spans="1:7" s="31" customFormat="1">
      <c r="A27" s="75"/>
      <c r="B27" s="93"/>
      <c r="C27" s="53" t="s">
        <v>78</v>
      </c>
      <c r="D27" s="87"/>
      <c r="E27" s="90"/>
      <c r="F27" s="75"/>
      <c r="G27" s="78"/>
    </row>
    <row r="28" spans="1:7" s="31" customFormat="1">
      <c r="A28" s="76"/>
      <c r="B28" s="94"/>
      <c r="C28" s="54" t="s">
        <v>79</v>
      </c>
      <c r="D28" s="88"/>
      <c r="E28" s="91"/>
      <c r="F28" s="76"/>
      <c r="G28" s="79"/>
    </row>
  </sheetData>
  <mergeCells count="24">
    <mergeCell ref="A4:A7"/>
    <mergeCell ref="A11:A14"/>
    <mergeCell ref="A18:A21"/>
    <mergeCell ref="A25:A28"/>
    <mergeCell ref="B4:B7"/>
    <mergeCell ref="B11:B14"/>
    <mergeCell ref="B18:B21"/>
    <mergeCell ref="B25:B28"/>
    <mergeCell ref="D4:D7"/>
    <mergeCell ref="D11:D14"/>
    <mergeCell ref="D18:D21"/>
    <mergeCell ref="D25:D28"/>
    <mergeCell ref="E4:E7"/>
    <mergeCell ref="E11:E14"/>
    <mergeCell ref="E18:E21"/>
    <mergeCell ref="E25:E28"/>
    <mergeCell ref="F4:F7"/>
    <mergeCell ref="F11:F14"/>
    <mergeCell ref="F18:F21"/>
    <mergeCell ref="F25:F28"/>
    <mergeCell ref="G4:G7"/>
    <mergeCell ref="G11:G14"/>
    <mergeCell ref="G18:G21"/>
    <mergeCell ref="G25:G28"/>
  </mergeCells>
  <pageMargins left="0.39305555555555599" right="0.17" top="0.84" bottom="0.59027777777777801" header="0.5" footer="0.196527777777778"/>
  <pageSetup scale="62" orientation="portrait" horizontalDpi="120" verticalDpi="7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G48"/>
  <sheetViews>
    <sheetView topLeftCell="A14" workbookViewId="0">
      <selection activeCell="C14" sqref="C14"/>
    </sheetView>
  </sheetViews>
  <sheetFormatPr defaultColWidth="9.140625" defaultRowHeight="14.25"/>
  <cols>
    <col min="1" max="1" width="6.5703125" style="33" customWidth="1"/>
    <col min="2" max="2" width="11.42578125" style="33" customWidth="1"/>
    <col min="3" max="3" width="58.42578125" style="33" customWidth="1"/>
    <col min="4" max="4" width="12.5703125" style="33" customWidth="1"/>
    <col min="5" max="5" width="16.140625" style="33" customWidth="1"/>
    <col min="6" max="6" width="5.7109375" style="33" customWidth="1"/>
    <col min="7" max="7" width="15.42578125" style="33" customWidth="1"/>
    <col min="8" max="16384" width="9.140625" style="33"/>
  </cols>
  <sheetData>
    <row r="2" spans="1:7">
      <c r="A2" s="34">
        <v>0.26</v>
      </c>
      <c r="C2" s="35" t="s">
        <v>46</v>
      </c>
    </row>
    <row r="3" spans="1:7" ht="25.5" customHeight="1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83">
        <v>1</v>
      </c>
      <c r="B4" s="83" t="s">
        <v>7</v>
      </c>
      <c r="C4" s="66" t="s">
        <v>80</v>
      </c>
      <c r="D4" s="110">
        <v>29995</v>
      </c>
      <c r="E4" s="107">
        <f>(D4*0.74)-4000</f>
        <v>18196.3</v>
      </c>
      <c r="F4" s="83" t="s">
        <v>9</v>
      </c>
      <c r="G4" s="80">
        <f>E4*A4</f>
        <v>18196.3</v>
      </c>
    </row>
    <row r="5" spans="1:7">
      <c r="A5" s="84"/>
      <c r="B5" s="84"/>
      <c r="C5" s="67" t="s">
        <v>81</v>
      </c>
      <c r="D5" s="111"/>
      <c r="E5" s="108"/>
      <c r="F5" s="84"/>
      <c r="G5" s="81"/>
    </row>
    <row r="6" spans="1:7">
      <c r="A6" s="85"/>
      <c r="B6" s="85"/>
      <c r="C6" s="68" t="s">
        <v>82</v>
      </c>
      <c r="D6" s="112"/>
      <c r="E6" s="109"/>
      <c r="F6" s="85"/>
      <c r="G6" s="82"/>
    </row>
    <row r="8" spans="1:7" s="31" customFormat="1" ht="16.5">
      <c r="A8" s="34">
        <v>0.24</v>
      </c>
      <c r="B8" s="49"/>
      <c r="C8" s="35" t="s">
        <v>46</v>
      </c>
      <c r="D8" s="49"/>
      <c r="E8" s="49"/>
      <c r="F8" s="50"/>
      <c r="G8" s="51"/>
    </row>
    <row r="9" spans="1:7" s="31" customFormat="1" ht="25.5" customHeight="1">
      <c r="A9" s="36" t="s">
        <v>1</v>
      </c>
      <c r="B9" s="36" t="s">
        <v>2</v>
      </c>
      <c r="C9" s="36" t="s">
        <v>3</v>
      </c>
      <c r="D9" s="36" t="s">
        <v>4</v>
      </c>
      <c r="E9" s="37" t="s">
        <v>5</v>
      </c>
      <c r="F9" s="38"/>
      <c r="G9" s="39" t="s">
        <v>6</v>
      </c>
    </row>
    <row r="10" spans="1:7" s="31" customFormat="1">
      <c r="A10" s="83">
        <v>1</v>
      </c>
      <c r="B10" s="83" t="s">
        <v>7</v>
      </c>
      <c r="C10" s="66" t="s">
        <v>80</v>
      </c>
      <c r="D10" s="110">
        <v>29995</v>
      </c>
      <c r="E10" s="107">
        <f>(D10*0.76)-4000</f>
        <v>18796.2</v>
      </c>
      <c r="F10" s="83" t="s">
        <v>9</v>
      </c>
      <c r="G10" s="80">
        <f>E10*A10</f>
        <v>18796.2</v>
      </c>
    </row>
    <row r="11" spans="1:7" s="31" customFormat="1">
      <c r="A11" s="84"/>
      <c r="B11" s="84"/>
      <c r="C11" s="67" t="s">
        <v>81</v>
      </c>
      <c r="D11" s="111"/>
      <c r="E11" s="108"/>
      <c r="F11" s="84"/>
      <c r="G11" s="81"/>
    </row>
    <row r="12" spans="1:7" s="31" customFormat="1">
      <c r="A12" s="85"/>
      <c r="B12" s="85"/>
      <c r="C12" s="68" t="s">
        <v>82</v>
      </c>
      <c r="D12" s="112"/>
      <c r="E12" s="109"/>
      <c r="F12" s="85"/>
      <c r="G12" s="82"/>
    </row>
    <row r="14" spans="1:7">
      <c r="A14" s="34">
        <v>0.26</v>
      </c>
      <c r="C14" s="35" t="s">
        <v>49</v>
      </c>
    </row>
    <row r="15" spans="1:7" ht="25.5" customHeight="1">
      <c r="A15" s="36" t="s">
        <v>1</v>
      </c>
      <c r="B15" s="36" t="s">
        <v>2</v>
      </c>
      <c r="C15" s="36" t="s">
        <v>3</v>
      </c>
      <c r="D15" s="36" t="s">
        <v>4</v>
      </c>
      <c r="E15" s="37" t="s">
        <v>5</v>
      </c>
      <c r="F15" s="38"/>
      <c r="G15" s="39" t="s">
        <v>6</v>
      </c>
    </row>
    <row r="16" spans="1:7">
      <c r="A16" s="83">
        <v>1</v>
      </c>
      <c r="B16" s="83" t="s">
        <v>7</v>
      </c>
      <c r="C16" s="66" t="s">
        <v>83</v>
      </c>
      <c r="D16" s="110">
        <v>32995</v>
      </c>
      <c r="E16" s="107">
        <f>(D16*0.74)-4000</f>
        <v>20416.3</v>
      </c>
      <c r="F16" s="83" t="s">
        <v>9</v>
      </c>
      <c r="G16" s="80">
        <f>E16*A16</f>
        <v>20416.3</v>
      </c>
    </row>
    <row r="17" spans="1:7">
      <c r="A17" s="84"/>
      <c r="B17" s="84"/>
      <c r="C17" s="67" t="s">
        <v>81</v>
      </c>
      <c r="D17" s="111"/>
      <c r="E17" s="108"/>
      <c r="F17" s="84"/>
      <c r="G17" s="81"/>
    </row>
    <row r="18" spans="1:7">
      <c r="A18" s="85"/>
      <c r="B18" s="85"/>
      <c r="C18" s="68" t="s">
        <v>84</v>
      </c>
      <c r="D18" s="112"/>
      <c r="E18" s="109"/>
      <c r="F18" s="85"/>
      <c r="G18" s="82"/>
    </row>
    <row r="20" spans="1:7" s="31" customFormat="1" ht="16.5">
      <c r="A20" s="34">
        <v>0.24</v>
      </c>
      <c r="B20" s="49"/>
      <c r="C20" s="35" t="s">
        <v>49</v>
      </c>
      <c r="D20" s="49"/>
      <c r="E20" s="49"/>
      <c r="F20" s="50"/>
      <c r="G20" s="51"/>
    </row>
    <row r="21" spans="1:7" s="31" customFormat="1" ht="25.5" customHeight="1">
      <c r="A21" s="36" t="s">
        <v>1</v>
      </c>
      <c r="B21" s="36" t="s">
        <v>2</v>
      </c>
      <c r="C21" s="36" t="s">
        <v>3</v>
      </c>
      <c r="D21" s="36" t="s">
        <v>4</v>
      </c>
      <c r="E21" s="37" t="s">
        <v>5</v>
      </c>
      <c r="F21" s="38"/>
      <c r="G21" s="39" t="s">
        <v>6</v>
      </c>
    </row>
    <row r="22" spans="1:7" s="31" customFormat="1">
      <c r="A22" s="83">
        <v>1</v>
      </c>
      <c r="B22" s="83" t="s">
        <v>7</v>
      </c>
      <c r="C22" s="66" t="s">
        <v>83</v>
      </c>
      <c r="D22" s="110">
        <v>32995</v>
      </c>
      <c r="E22" s="107">
        <f>(D22*0.76)-4000</f>
        <v>21076.2</v>
      </c>
      <c r="F22" s="83" t="s">
        <v>9</v>
      </c>
      <c r="G22" s="80">
        <f>E22*A22</f>
        <v>21076.2</v>
      </c>
    </row>
    <row r="23" spans="1:7" s="31" customFormat="1">
      <c r="A23" s="84"/>
      <c r="B23" s="84"/>
      <c r="C23" s="67" t="s">
        <v>81</v>
      </c>
      <c r="D23" s="111"/>
      <c r="E23" s="108"/>
      <c r="F23" s="84"/>
      <c r="G23" s="81"/>
    </row>
    <row r="24" spans="1:7" s="31" customFormat="1">
      <c r="A24" s="85"/>
      <c r="B24" s="85"/>
      <c r="C24" s="68" t="s">
        <v>84</v>
      </c>
      <c r="D24" s="112"/>
      <c r="E24" s="109"/>
      <c r="F24" s="85"/>
      <c r="G24" s="82"/>
    </row>
    <row r="26" spans="1:7">
      <c r="A26" s="34">
        <v>0.26</v>
      </c>
      <c r="C26" s="35" t="s">
        <v>52</v>
      </c>
    </row>
    <row r="27" spans="1:7" ht="25.5" customHeight="1">
      <c r="A27" s="36" t="s">
        <v>1</v>
      </c>
      <c r="B27" s="36" t="s">
        <v>2</v>
      </c>
      <c r="C27" s="36" t="s">
        <v>3</v>
      </c>
      <c r="D27" s="36" t="s">
        <v>4</v>
      </c>
      <c r="E27" s="37" t="s">
        <v>5</v>
      </c>
      <c r="F27" s="38"/>
      <c r="G27" s="39" t="s">
        <v>6</v>
      </c>
    </row>
    <row r="28" spans="1:7">
      <c r="A28" s="83">
        <v>1</v>
      </c>
      <c r="B28" s="83" t="s">
        <v>7</v>
      </c>
      <c r="C28" s="66" t="s">
        <v>85</v>
      </c>
      <c r="D28" s="110">
        <v>41995</v>
      </c>
      <c r="E28" s="107">
        <f>(D28*0.74)-4000</f>
        <v>27076.3</v>
      </c>
      <c r="F28" s="83" t="s">
        <v>9</v>
      </c>
      <c r="G28" s="80">
        <f>E28*A28</f>
        <v>27076.3</v>
      </c>
    </row>
    <row r="29" spans="1:7">
      <c r="A29" s="84"/>
      <c r="B29" s="84"/>
      <c r="C29" s="67" t="s">
        <v>81</v>
      </c>
      <c r="D29" s="111"/>
      <c r="E29" s="108"/>
      <c r="F29" s="84"/>
      <c r="G29" s="81"/>
    </row>
    <row r="30" spans="1:7">
      <c r="A30" s="85"/>
      <c r="B30" s="85"/>
      <c r="C30" s="68" t="s">
        <v>86</v>
      </c>
      <c r="D30" s="112"/>
      <c r="E30" s="109"/>
      <c r="F30" s="85"/>
      <c r="G30" s="82"/>
    </row>
    <row r="32" spans="1:7" s="31" customFormat="1" ht="16.5">
      <c r="A32" s="34">
        <v>0.24</v>
      </c>
      <c r="B32" s="49"/>
      <c r="C32" s="35" t="s">
        <v>52</v>
      </c>
      <c r="D32" s="49"/>
      <c r="E32" s="49"/>
      <c r="F32" s="50"/>
      <c r="G32" s="51"/>
    </row>
    <row r="33" spans="1:7" s="31" customFormat="1" ht="25.5" customHeight="1">
      <c r="A33" s="36" t="s">
        <v>1</v>
      </c>
      <c r="B33" s="36" t="s">
        <v>2</v>
      </c>
      <c r="C33" s="36" t="s">
        <v>3</v>
      </c>
      <c r="D33" s="36" t="s">
        <v>4</v>
      </c>
      <c r="E33" s="37" t="s">
        <v>5</v>
      </c>
      <c r="F33" s="38"/>
      <c r="G33" s="39" t="s">
        <v>6</v>
      </c>
    </row>
    <row r="34" spans="1:7" s="31" customFormat="1">
      <c r="A34" s="83">
        <v>1</v>
      </c>
      <c r="B34" s="83" t="s">
        <v>7</v>
      </c>
      <c r="C34" s="66" t="s">
        <v>85</v>
      </c>
      <c r="D34" s="110">
        <v>41995</v>
      </c>
      <c r="E34" s="107">
        <f>(D34*0.76)-4000</f>
        <v>27916.2</v>
      </c>
      <c r="F34" s="83" t="s">
        <v>9</v>
      </c>
      <c r="G34" s="80">
        <f>E34*A34</f>
        <v>27916.2</v>
      </c>
    </row>
    <row r="35" spans="1:7" s="31" customFormat="1">
      <c r="A35" s="84"/>
      <c r="B35" s="84"/>
      <c r="C35" s="67" t="s">
        <v>81</v>
      </c>
      <c r="D35" s="111"/>
      <c r="E35" s="108"/>
      <c r="F35" s="84"/>
      <c r="G35" s="81"/>
    </row>
    <row r="36" spans="1:7" s="31" customFormat="1">
      <c r="A36" s="85"/>
      <c r="B36" s="85"/>
      <c r="C36" s="68" t="s">
        <v>86</v>
      </c>
      <c r="D36" s="112"/>
      <c r="E36" s="109"/>
      <c r="F36" s="85"/>
      <c r="G36" s="82"/>
    </row>
    <row r="38" spans="1:7">
      <c r="A38" s="34">
        <v>0.26</v>
      </c>
      <c r="C38" s="35" t="s">
        <v>68</v>
      </c>
    </row>
    <row r="39" spans="1:7" ht="25.5" customHeight="1">
      <c r="A39" s="36" t="s">
        <v>1</v>
      </c>
      <c r="B39" s="36" t="s">
        <v>2</v>
      </c>
      <c r="C39" s="36" t="s">
        <v>3</v>
      </c>
      <c r="D39" s="36" t="s">
        <v>4</v>
      </c>
      <c r="E39" s="37" t="s">
        <v>5</v>
      </c>
      <c r="F39" s="38"/>
      <c r="G39" s="39" t="s">
        <v>6</v>
      </c>
    </row>
    <row r="40" spans="1:7">
      <c r="A40" s="83">
        <v>1</v>
      </c>
      <c r="B40" s="83" t="s">
        <v>7</v>
      </c>
      <c r="C40" s="66" t="s">
        <v>87</v>
      </c>
      <c r="D40" s="110">
        <v>49995</v>
      </c>
      <c r="E40" s="107">
        <f>(D40*0.74)-4000</f>
        <v>32996.300000000003</v>
      </c>
      <c r="F40" s="83" t="s">
        <v>9</v>
      </c>
      <c r="G40" s="80">
        <f>E40*A40</f>
        <v>32996.300000000003</v>
      </c>
    </row>
    <row r="41" spans="1:7">
      <c r="A41" s="84"/>
      <c r="B41" s="84"/>
      <c r="C41" s="67" t="s">
        <v>88</v>
      </c>
      <c r="D41" s="111"/>
      <c r="E41" s="108"/>
      <c r="F41" s="84"/>
      <c r="G41" s="81"/>
    </row>
    <row r="42" spans="1:7">
      <c r="A42" s="85"/>
      <c r="B42" s="85"/>
      <c r="C42" s="68" t="s">
        <v>89</v>
      </c>
      <c r="D42" s="112"/>
      <c r="E42" s="109"/>
      <c r="F42" s="85"/>
      <c r="G42" s="82"/>
    </row>
    <row r="44" spans="1:7" s="31" customFormat="1" ht="16.5">
      <c r="A44" s="34">
        <v>0.24</v>
      </c>
      <c r="B44" s="49"/>
      <c r="C44" s="35" t="s">
        <v>68</v>
      </c>
      <c r="D44" s="49"/>
      <c r="E44" s="49"/>
      <c r="F44" s="50"/>
      <c r="G44" s="51"/>
    </row>
    <row r="45" spans="1:7" s="31" customFormat="1" ht="25.5" customHeight="1">
      <c r="A45" s="36" t="s">
        <v>1</v>
      </c>
      <c r="B45" s="36" t="s">
        <v>2</v>
      </c>
      <c r="C45" s="36" t="s">
        <v>3</v>
      </c>
      <c r="D45" s="36" t="s">
        <v>4</v>
      </c>
      <c r="E45" s="37" t="s">
        <v>5</v>
      </c>
      <c r="F45" s="38"/>
      <c r="G45" s="39" t="s">
        <v>6</v>
      </c>
    </row>
    <row r="46" spans="1:7" s="31" customFormat="1">
      <c r="A46" s="83">
        <v>1</v>
      </c>
      <c r="B46" s="83" t="s">
        <v>7</v>
      </c>
      <c r="C46" s="66" t="s">
        <v>87</v>
      </c>
      <c r="D46" s="110">
        <v>49995</v>
      </c>
      <c r="E46" s="107">
        <f>(D46*0.76)-4000</f>
        <v>33996.199999999997</v>
      </c>
      <c r="F46" s="83" t="s">
        <v>9</v>
      </c>
      <c r="G46" s="80">
        <f>E46*A46</f>
        <v>33996.199999999997</v>
      </c>
    </row>
    <row r="47" spans="1:7" s="31" customFormat="1">
      <c r="A47" s="84"/>
      <c r="B47" s="84"/>
      <c r="C47" s="67" t="s">
        <v>88</v>
      </c>
      <c r="D47" s="111"/>
      <c r="E47" s="108"/>
      <c r="F47" s="84"/>
      <c r="G47" s="81"/>
    </row>
    <row r="48" spans="1:7" s="31" customFormat="1">
      <c r="A48" s="85"/>
      <c r="B48" s="85"/>
      <c r="C48" s="68" t="s">
        <v>89</v>
      </c>
      <c r="D48" s="112"/>
      <c r="E48" s="109"/>
      <c r="F48" s="85"/>
      <c r="G48" s="82"/>
    </row>
  </sheetData>
  <mergeCells count="48">
    <mergeCell ref="A34:A36"/>
    <mergeCell ref="A40:A42"/>
    <mergeCell ref="A46:A48"/>
    <mergeCell ref="B4:B6"/>
    <mergeCell ref="B10:B12"/>
    <mergeCell ref="B16:B18"/>
    <mergeCell ref="B22:B24"/>
    <mergeCell ref="B28:B30"/>
    <mergeCell ref="B34:B36"/>
    <mergeCell ref="B40:B42"/>
    <mergeCell ref="B46:B48"/>
    <mergeCell ref="A4:A6"/>
    <mergeCell ref="A10:A12"/>
    <mergeCell ref="A16:A18"/>
    <mergeCell ref="A22:A24"/>
    <mergeCell ref="A28:A30"/>
    <mergeCell ref="D34:D36"/>
    <mergeCell ref="D40:D42"/>
    <mergeCell ref="D46:D48"/>
    <mergeCell ref="E4:E6"/>
    <mergeCell ref="E10:E12"/>
    <mergeCell ref="E16:E18"/>
    <mergeCell ref="E22:E24"/>
    <mergeCell ref="E28:E30"/>
    <mergeCell ref="E34:E36"/>
    <mergeCell ref="E40:E42"/>
    <mergeCell ref="E46:E48"/>
    <mergeCell ref="D4:D6"/>
    <mergeCell ref="D10:D12"/>
    <mergeCell ref="D16:D18"/>
    <mergeCell ref="D22:D24"/>
    <mergeCell ref="D28:D30"/>
    <mergeCell ref="F34:F36"/>
    <mergeCell ref="F40:F42"/>
    <mergeCell ref="F46:F48"/>
    <mergeCell ref="G4:G6"/>
    <mergeCell ref="G10:G12"/>
    <mergeCell ref="G16:G18"/>
    <mergeCell ref="G22:G24"/>
    <mergeCell ref="G28:G30"/>
    <mergeCell ref="G34:G36"/>
    <mergeCell ref="G40:G42"/>
    <mergeCell ref="G46:G48"/>
    <mergeCell ref="F4:F6"/>
    <mergeCell ref="F10:F12"/>
    <mergeCell ref="F16:F18"/>
    <mergeCell ref="F22:F24"/>
    <mergeCell ref="F28:F30"/>
  </mergeCells>
  <pageMargins left="0.39305555555555599" right="0.17" top="0.84" bottom="0.59027777777777801" header="0.5" footer="0.196527777777778"/>
  <pageSetup scale="62" orientation="portrait" horizontalDpi="120" verticalDpi="7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G60"/>
  <sheetViews>
    <sheetView topLeftCell="A3" workbookViewId="0">
      <selection activeCell="E21" sqref="E21"/>
    </sheetView>
  </sheetViews>
  <sheetFormatPr defaultColWidth="9.140625" defaultRowHeight="14.25"/>
  <cols>
    <col min="1" max="1" width="6.5703125" style="33" customWidth="1"/>
    <col min="2" max="2" width="11.42578125" style="33" customWidth="1"/>
    <col min="3" max="3" width="58.42578125" style="33" customWidth="1"/>
    <col min="4" max="4" width="12.5703125" style="33" customWidth="1"/>
    <col min="5" max="5" width="16.140625" style="33" customWidth="1"/>
    <col min="6" max="6" width="5.7109375" style="33" customWidth="1"/>
    <col min="7" max="7" width="15.42578125" style="33" customWidth="1"/>
    <col min="8" max="16384" width="9.140625" style="33"/>
  </cols>
  <sheetData>
    <row r="2" spans="1:7">
      <c r="A2" s="34">
        <v>0.26</v>
      </c>
      <c r="C2" s="35" t="s">
        <v>46</v>
      </c>
    </row>
    <row r="3" spans="1:7" ht="25.5" customHeight="1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83">
        <v>1</v>
      </c>
      <c r="B4" s="83" t="s">
        <v>7</v>
      </c>
      <c r="C4" s="66" t="s">
        <v>90</v>
      </c>
      <c r="D4" s="110">
        <v>42595</v>
      </c>
      <c r="E4" s="107">
        <f>(D4*0.74)-7000</f>
        <v>24520.3</v>
      </c>
      <c r="F4" s="83" t="s">
        <v>9</v>
      </c>
      <c r="G4" s="80">
        <f>E4*A4</f>
        <v>24520.3</v>
      </c>
    </row>
    <row r="5" spans="1:7">
      <c r="A5" s="84"/>
      <c r="B5" s="84"/>
      <c r="C5" s="67" t="s">
        <v>91</v>
      </c>
      <c r="D5" s="111"/>
      <c r="E5" s="108"/>
      <c r="F5" s="84"/>
      <c r="G5" s="81"/>
    </row>
    <row r="6" spans="1:7">
      <c r="A6" s="85"/>
      <c r="B6" s="85"/>
      <c r="C6" s="68" t="s">
        <v>92</v>
      </c>
      <c r="D6" s="112"/>
      <c r="E6" s="109"/>
      <c r="F6" s="85"/>
      <c r="G6" s="82"/>
    </row>
    <row r="8" spans="1:7" s="31" customFormat="1" ht="16.5">
      <c r="A8" s="34">
        <v>0.24</v>
      </c>
      <c r="B8" s="49"/>
      <c r="C8" s="35" t="s">
        <v>46</v>
      </c>
      <c r="D8" s="49"/>
      <c r="E8" s="49"/>
      <c r="F8" s="50"/>
      <c r="G8" s="51"/>
    </row>
    <row r="9" spans="1:7" s="31" customFormat="1" ht="25.5" customHeight="1">
      <c r="A9" s="36" t="s">
        <v>1</v>
      </c>
      <c r="B9" s="36" t="s">
        <v>2</v>
      </c>
      <c r="C9" s="36" t="s">
        <v>3</v>
      </c>
      <c r="D9" s="36" t="s">
        <v>4</v>
      </c>
      <c r="E9" s="37" t="s">
        <v>5</v>
      </c>
      <c r="F9" s="38"/>
      <c r="G9" s="39" t="s">
        <v>6</v>
      </c>
    </row>
    <row r="10" spans="1:7" s="31" customFormat="1">
      <c r="A10" s="83">
        <v>1</v>
      </c>
      <c r="B10" s="83" t="s">
        <v>7</v>
      </c>
      <c r="C10" s="66" t="s">
        <v>90</v>
      </c>
      <c r="D10" s="110">
        <v>42595</v>
      </c>
      <c r="E10" s="107">
        <f>(D10*0.76)-7000</f>
        <v>25372.2</v>
      </c>
      <c r="F10" s="83" t="s">
        <v>9</v>
      </c>
      <c r="G10" s="80">
        <f>E10*A10</f>
        <v>25372.2</v>
      </c>
    </row>
    <row r="11" spans="1:7" s="31" customFormat="1">
      <c r="A11" s="84"/>
      <c r="B11" s="84"/>
      <c r="C11" s="67" t="s">
        <v>91</v>
      </c>
      <c r="D11" s="111"/>
      <c r="E11" s="108"/>
      <c r="F11" s="84"/>
      <c r="G11" s="81"/>
    </row>
    <row r="12" spans="1:7" s="31" customFormat="1">
      <c r="A12" s="85"/>
      <c r="B12" s="85"/>
      <c r="C12" s="68" t="s">
        <v>92</v>
      </c>
      <c r="D12" s="112"/>
      <c r="E12" s="109"/>
      <c r="F12" s="85"/>
      <c r="G12" s="82"/>
    </row>
    <row r="14" spans="1:7">
      <c r="A14" s="34">
        <v>0.26</v>
      </c>
      <c r="C14" s="35" t="s">
        <v>49</v>
      </c>
    </row>
    <row r="15" spans="1:7" ht="25.5" customHeight="1">
      <c r="A15" s="36" t="s">
        <v>1</v>
      </c>
      <c r="B15" s="36" t="s">
        <v>2</v>
      </c>
      <c r="C15" s="36" t="s">
        <v>3</v>
      </c>
      <c r="D15" s="36" t="s">
        <v>4</v>
      </c>
      <c r="E15" s="37" t="s">
        <v>5</v>
      </c>
      <c r="F15" s="38"/>
      <c r="G15" s="39" t="s">
        <v>6</v>
      </c>
    </row>
    <row r="16" spans="1:7">
      <c r="A16" s="74">
        <v>1</v>
      </c>
      <c r="B16" s="74" t="s">
        <v>7</v>
      </c>
      <c r="C16" s="69" t="s">
        <v>93</v>
      </c>
      <c r="D16" s="98">
        <v>46595</v>
      </c>
      <c r="E16" s="89">
        <f>(D16*0.74)-7000</f>
        <v>27480.3</v>
      </c>
      <c r="F16" s="74" t="s">
        <v>9</v>
      </c>
      <c r="G16" s="95">
        <f>E16*A16</f>
        <v>27480.3</v>
      </c>
    </row>
    <row r="17" spans="1:7">
      <c r="A17" s="75"/>
      <c r="B17" s="75"/>
      <c r="C17" s="70" t="s">
        <v>91</v>
      </c>
      <c r="D17" s="99"/>
      <c r="E17" s="90"/>
      <c r="F17" s="75"/>
      <c r="G17" s="96"/>
    </row>
    <row r="18" spans="1:7">
      <c r="A18" s="76"/>
      <c r="B18" s="76"/>
      <c r="C18" s="71" t="s">
        <v>94</v>
      </c>
      <c r="D18" s="100"/>
      <c r="E18" s="91"/>
      <c r="F18" s="76"/>
      <c r="G18" s="97"/>
    </row>
    <row r="20" spans="1:7" s="31" customFormat="1" ht="16.5">
      <c r="A20" s="34">
        <v>0.24</v>
      </c>
      <c r="B20" s="49"/>
      <c r="C20" s="35" t="s">
        <v>49</v>
      </c>
      <c r="D20" s="49"/>
      <c r="E20" s="49"/>
      <c r="F20" s="50"/>
      <c r="G20" s="51"/>
    </row>
    <row r="21" spans="1:7" s="31" customFormat="1" ht="25.5" customHeight="1">
      <c r="A21" s="36" t="s">
        <v>1</v>
      </c>
      <c r="B21" s="36" t="s">
        <v>2</v>
      </c>
      <c r="C21" s="36" t="s">
        <v>3</v>
      </c>
      <c r="D21" s="36" t="s">
        <v>4</v>
      </c>
      <c r="E21" s="37" t="s">
        <v>5</v>
      </c>
      <c r="F21" s="38"/>
      <c r="G21" s="39" t="s">
        <v>6</v>
      </c>
    </row>
    <row r="22" spans="1:7" s="31" customFormat="1">
      <c r="A22" s="74">
        <v>1</v>
      </c>
      <c r="B22" s="74" t="s">
        <v>7</v>
      </c>
      <c r="C22" s="69" t="s">
        <v>93</v>
      </c>
      <c r="D22" s="98">
        <v>46595</v>
      </c>
      <c r="E22" s="89">
        <f>(D22*0.76)-7000</f>
        <v>28412.2</v>
      </c>
      <c r="F22" s="74" t="s">
        <v>9</v>
      </c>
      <c r="G22" s="95">
        <f>E22*A22</f>
        <v>28412.2</v>
      </c>
    </row>
    <row r="23" spans="1:7" s="31" customFormat="1">
      <c r="A23" s="75"/>
      <c r="B23" s="75"/>
      <c r="C23" s="70" t="s">
        <v>91</v>
      </c>
      <c r="D23" s="99"/>
      <c r="E23" s="90"/>
      <c r="F23" s="75"/>
      <c r="G23" s="96"/>
    </row>
    <row r="24" spans="1:7" s="31" customFormat="1">
      <c r="A24" s="76"/>
      <c r="B24" s="76"/>
      <c r="C24" s="71" t="s">
        <v>94</v>
      </c>
      <c r="D24" s="100"/>
      <c r="E24" s="91"/>
      <c r="F24" s="76"/>
      <c r="G24" s="97"/>
    </row>
    <row r="26" spans="1:7">
      <c r="A26" s="34">
        <v>0.26</v>
      </c>
      <c r="C26" s="35" t="s">
        <v>52</v>
      </c>
    </row>
    <row r="27" spans="1:7" ht="25.5" customHeight="1">
      <c r="A27" s="36" t="s">
        <v>1</v>
      </c>
      <c r="B27" s="36" t="s">
        <v>2</v>
      </c>
      <c r="C27" s="36" t="s">
        <v>3</v>
      </c>
      <c r="D27" s="36" t="s">
        <v>4</v>
      </c>
      <c r="E27" s="37" t="s">
        <v>5</v>
      </c>
      <c r="F27" s="38"/>
      <c r="G27" s="39" t="s">
        <v>6</v>
      </c>
    </row>
    <row r="28" spans="1:7">
      <c r="A28" s="83">
        <v>1</v>
      </c>
      <c r="B28" s="83" t="s">
        <v>7</v>
      </c>
      <c r="C28" s="66" t="s">
        <v>95</v>
      </c>
      <c r="D28" s="110">
        <v>59595</v>
      </c>
      <c r="E28" s="107">
        <f>(D28*0.74)-7000</f>
        <v>37100.300000000003</v>
      </c>
      <c r="F28" s="83" t="s">
        <v>9</v>
      </c>
      <c r="G28" s="80">
        <f>E28*A28</f>
        <v>37100.300000000003</v>
      </c>
    </row>
    <row r="29" spans="1:7">
      <c r="A29" s="84"/>
      <c r="B29" s="84"/>
      <c r="C29" s="67" t="s">
        <v>91</v>
      </c>
      <c r="D29" s="111"/>
      <c r="E29" s="108"/>
      <c r="F29" s="84"/>
      <c r="G29" s="81"/>
    </row>
    <row r="30" spans="1:7">
      <c r="A30" s="85"/>
      <c r="B30" s="85"/>
      <c r="C30" s="68" t="s">
        <v>96</v>
      </c>
      <c r="D30" s="112"/>
      <c r="E30" s="109"/>
      <c r="F30" s="85"/>
      <c r="G30" s="82"/>
    </row>
    <row r="32" spans="1:7" s="31" customFormat="1" ht="16.5">
      <c r="A32" s="34">
        <v>0.24</v>
      </c>
      <c r="B32" s="49"/>
      <c r="C32" s="35" t="s">
        <v>52</v>
      </c>
      <c r="D32" s="49"/>
      <c r="E32" s="49"/>
      <c r="F32" s="50"/>
      <c r="G32" s="51"/>
    </row>
    <row r="33" spans="1:7" s="31" customFormat="1" ht="25.5" customHeight="1">
      <c r="A33" s="36" t="s">
        <v>1</v>
      </c>
      <c r="B33" s="36" t="s">
        <v>2</v>
      </c>
      <c r="C33" s="36" t="s">
        <v>3</v>
      </c>
      <c r="D33" s="36" t="s">
        <v>4</v>
      </c>
      <c r="E33" s="37" t="s">
        <v>5</v>
      </c>
      <c r="F33" s="38"/>
      <c r="G33" s="39" t="s">
        <v>6</v>
      </c>
    </row>
    <row r="34" spans="1:7" s="31" customFormat="1">
      <c r="A34" s="83">
        <v>1</v>
      </c>
      <c r="B34" s="83" t="s">
        <v>7</v>
      </c>
      <c r="C34" s="66" t="s">
        <v>95</v>
      </c>
      <c r="D34" s="110">
        <v>59595</v>
      </c>
      <c r="E34" s="107">
        <f>(D34*0.76)-7000</f>
        <v>38292.199999999997</v>
      </c>
      <c r="F34" s="83" t="s">
        <v>9</v>
      </c>
      <c r="G34" s="80">
        <f>E34*A34</f>
        <v>38292.199999999997</v>
      </c>
    </row>
    <row r="35" spans="1:7" s="31" customFormat="1">
      <c r="A35" s="84"/>
      <c r="B35" s="84"/>
      <c r="C35" s="67" t="s">
        <v>91</v>
      </c>
      <c r="D35" s="111"/>
      <c r="E35" s="108"/>
      <c r="F35" s="84"/>
      <c r="G35" s="81"/>
    </row>
    <row r="36" spans="1:7" s="31" customFormat="1">
      <c r="A36" s="85"/>
      <c r="B36" s="85"/>
      <c r="C36" s="68" t="s">
        <v>96</v>
      </c>
      <c r="D36" s="112"/>
      <c r="E36" s="109"/>
      <c r="F36" s="85"/>
      <c r="G36" s="82"/>
    </row>
    <row r="38" spans="1:7">
      <c r="A38" s="34">
        <v>0.26</v>
      </c>
      <c r="C38" s="35" t="s">
        <v>68</v>
      </c>
    </row>
    <row r="39" spans="1:7" ht="25.5" customHeight="1">
      <c r="A39" s="36" t="s">
        <v>1</v>
      </c>
      <c r="B39" s="36" t="s">
        <v>2</v>
      </c>
      <c r="C39" s="36" t="s">
        <v>3</v>
      </c>
      <c r="D39" s="36" t="s">
        <v>4</v>
      </c>
      <c r="E39" s="37" t="s">
        <v>5</v>
      </c>
      <c r="F39" s="38"/>
      <c r="G39" s="39" t="s">
        <v>6</v>
      </c>
    </row>
    <row r="40" spans="1:7">
      <c r="A40" s="83">
        <v>1</v>
      </c>
      <c r="B40" s="83" t="s">
        <v>7</v>
      </c>
      <c r="C40" s="66" t="s">
        <v>97</v>
      </c>
      <c r="D40" s="110">
        <v>68995</v>
      </c>
      <c r="E40" s="107">
        <f>(D40*0.74)-7000</f>
        <v>44056.3</v>
      </c>
      <c r="F40" s="83" t="s">
        <v>9</v>
      </c>
      <c r="G40" s="80">
        <f>E40*A40</f>
        <v>44056.3</v>
      </c>
    </row>
    <row r="41" spans="1:7">
      <c r="A41" s="84"/>
      <c r="B41" s="84"/>
      <c r="C41" s="67" t="s">
        <v>91</v>
      </c>
      <c r="D41" s="111"/>
      <c r="E41" s="108"/>
      <c r="F41" s="84"/>
      <c r="G41" s="81"/>
    </row>
    <row r="42" spans="1:7">
      <c r="A42" s="85"/>
      <c r="B42" s="85"/>
      <c r="C42" s="68" t="s">
        <v>98</v>
      </c>
      <c r="D42" s="112"/>
      <c r="E42" s="109"/>
      <c r="F42" s="85"/>
      <c r="G42" s="82"/>
    </row>
    <row r="44" spans="1:7" s="31" customFormat="1" ht="16.5">
      <c r="A44" s="34">
        <v>0.24</v>
      </c>
      <c r="B44" s="49"/>
      <c r="C44" s="35" t="s">
        <v>68</v>
      </c>
      <c r="D44" s="49"/>
      <c r="E44" s="49"/>
      <c r="F44" s="50"/>
      <c r="G44" s="51"/>
    </row>
    <row r="45" spans="1:7" s="31" customFormat="1" ht="25.5" customHeight="1">
      <c r="A45" s="36" t="s">
        <v>1</v>
      </c>
      <c r="B45" s="36" t="s">
        <v>2</v>
      </c>
      <c r="C45" s="36" t="s">
        <v>3</v>
      </c>
      <c r="D45" s="36" t="s">
        <v>4</v>
      </c>
      <c r="E45" s="37" t="s">
        <v>5</v>
      </c>
      <c r="F45" s="38"/>
      <c r="G45" s="39" t="s">
        <v>6</v>
      </c>
    </row>
    <row r="46" spans="1:7" s="31" customFormat="1">
      <c r="A46" s="83">
        <v>1</v>
      </c>
      <c r="B46" s="83" t="s">
        <v>7</v>
      </c>
      <c r="C46" s="66" t="s">
        <v>97</v>
      </c>
      <c r="D46" s="110">
        <v>68995</v>
      </c>
      <c r="E46" s="107">
        <f>(D46*0.76)-7000</f>
        <v>45436.2</v>
      </c>
      <c r="F46" s="83" t="s">
        <v>9</v>
      </c>
      <c r="G46" s="80">
        <f>E46*A46</f>
        <v>45436.2</v>
      </c>
    </row>
    <row r="47" spans="1:7" s="31" customFormat="1">
      <c r="A47" s="84"/>
      <c r="B47" s="84"/>
      <c r="C47" s="67" t="s">
        <v>91</v>
      </c>
      <c r="D47" s="111"/>
      <c r="E47" s="108"/>
      <c r="F47" s="84"/>
      <c r="G47" s="81"/>
    </row>
    <row r="48" spans="1:7" s="31" customFormat="1">
      <c r="A48" s="85"/>
      <c r="B48" s="85"/>
      <c r="C48" s="68" t="s">
        <v>98</v>
      </c>
      <c r="D48" s="112"/>
      <c r="E48" s="109"/>
      <c r="F48" s="85"/>
      <c r="G48" s="82"/>
    </row>
    <row r="50" spans="1:7">
      <c r="A50" s="34">
        <v>0.26</v>
      </c>
      <c r="C50" s="35" t="s">
        <v>99</v>
      </c>
    </row>
    <row r="51" spans="1:7" ht="25.5" customHeight="1">
      <c r="A51" s="36" t="s">
        <v>1</v>
      </c>
      <c r="B51" s="36" t="s">
        <v>2</v>
      </c>
      <c r="C51" s="36" t="s">
        <v>3</v>
      </c>
      <c r="D51" s="36" t="s">
        <v>4</v>
      </c>
      <c r="E51" s="37" t="s">
        <v>5</v>
      </c>
      <c r="F51" s="38"/>
      <c r="G51" s="39" t="s">
        <v>6</v>
      </c>
    </row>
    <row r="52" spans="1:7">
      <c r="A52" s="83">
        <v>1</v>
      </c>
      <c r="B52" s="83" t="s">
        <v>7</v>
      </c>
      <c r="C52" s="66" t="s">
        <v>100</v>
      </c>
      <c r="D52" s="110">
        <v>76595</v>
      </c>
      <c r="E52" s="107">
        <f>(D52*0.74)-7000</f>
        <v>49680.3</v>
      </c>
      <c r="F52" s="83" t="s">
        <v>9</v>
      </c>
      <c r="G52" s="80">
        <f>E52*A52</f>
        <v>49680.3</v>
      </c>
    </row>
    <row r="53" spans="1:7">
      <c r="A53" s="84"/>
      <c r="B53" s="84"/>
      <c r="C53" s="67" t="s">
        <v>91</v>
      </c>
      <c r="D53" s="111"/>
      <c r="E53" s="108"/>
      <c r="F53" s="84"/>
      <c r="G53" s="81"/>
    </row>
    <row r="54" spans="1:7">
      <c r="A54" s="85"/>
      <c r="B54" s="85"/>
      <c r="C54" s="68" t="s">
        <v>101</v>
      </c>
      <c r="D54" s="112"/>
      <c r="E54" s="109"/>
      <c r="F54" s="85"/>
      <c r="G54" s="82"/>
    </row>
    <row r="56" spans="1:7" s="31" customFormat="1" ht="16.5">
      <c r="A56" s="34">
        <v>0.24</v>
      </c>
      <c r="B56" s="49"/>
      <c r="C56" s="35" t="s">
        <v>99</v>
      </c>
      <c r="D56" s="49"/>
      <c r="E56" s="49"/>
      <c r="F56" s="50"/>
      <c r="G56" s="51"/>
    </row>
    <row r="57" spans="1:7" s="31" customFormat="1" ht="25.5" customHeight="1">
      <c r="A57" s="36" t="s">
        <v>1</v>
      </c>
      <c r="B57" s="36" t="s">
        <v>2</v>
      </c>
      <c r="C57" s="36" t="s">
        <v>3</v>
      </c>
      <c r="D57" s="36" t="s">
        <v>4</v>
      </c>
      <c r="E57" s="37" t="s">
        <v>5</v>
      </c>
      <c r="F57" s="38"/>
      <c r="G57" s="39" t="s">
        <v>6</v>
      </c>
    </row>
    <row r="58" spans="1:7" s="31" customFormat="1">
      <c r="A58" s="83">
        <v>1</v>
      </c>
      <c r="B58" s="83" t="s">
        <v>7</v>
      </c>
      <c r="C58" s="66" t="s">
        <v>100</v>
      </c>
      <c r="D58" s="110">
        <v>76595</v>
      </c>
      <c r="E58" s="107">
        <f>(D58*0.76)-7000</f>
        <v>51212.2</v>
      </c>
      <c r="F58" s="83" t="s">
        <v>9</v>
      </c>
      <c r="G58" s="80">
        <f>E58*A58</f>
        <v>51212.2</v>
      </c>
    </row>
    <row r="59" spans="1:7" s="31" customFormat="1">
      <c r="A59" s="84"/>
      <c r="B59" s="84"/>
      <c r="C59" s="67" t="s">
        <v>91</v>
      </c>
      <c r="D59" s="111"/>
      <c r="E59" s="108"/>
      <c r="F59" s="84"/>
      <c r="G59" s="81"/>
    </row>
    <row r="60" spans="1:7" s="31" customFormat="1">
      <c r="A60" s="85"/>
      <c r="B60" s="85"/>
      <c r="C60" s="68" t="s">
        <v>101</v>
      </c>
      <c r="D60" s="112"/>
      <c r="E60" s="109"/>
      <c r="F60" s="85"/>
      <c r="G60" s="82"/>
    </row>
  </sheetData>
  <mergeCells count="60">
    <mergeCell ref="A4:A6"/>
    <mergeCell ref="A10:A12"/>
    <mergeCell ref="A16:A18"/>
    <mergeCell ref="A22:A24"/>
    <mergeCell ref="A28:A30"/>
    <mergeCell ref="A34:A36"/>
    <mergeCell ref="A40:A42"/>
    <mergeCell ref="A46:A48"/>
    <mergeCell ref="A52:A54"/>
    <mergeCell ref="A58:A60"/>
    <mergeCell ref="B4:B6"/>
    <mergeCell ref="B10:B12"/>
    <mergeCell ref="B16:B18"/>
    <mergeCell ref="B22:B24"/>
    <mergeCell ref="B28:B30"/>
    <mergeCell ref="B34:B36"/>
    <mergeCell ref="B40:B42"/>
    <mergeCell ref="B46:B48"/>
    <mergeCell ref="B52:B54"/>
    <mergeCell ref="B58:B60"/>
    <mergeCell ref="D4:D6"/>
    <mergeCell ref="D10:D12"/>
    <mergeCell ref="D16:D18"/>
    <mergeCell ref="D22:D24"/>
    <mergeCell ref="D28:D30"/>
    <mergeCell ref="D34:D36"/>
    <mergeCell ref="D40:D42"/>
    <mergeCell ref="D46:D48"/>
    <mergeCell ref="D52:D54"/>
    <mergeCell ref="D58:D60"/>
    <mergeCell ref="E4:E6"/>
    <mergeCell ref="E10:E12"/>
    <mergeCell ref="E16:E18"/>
    <mergeCell ref="E22:E24"/>
    <mergeCell ref="E28:E30"/>
    <mergeCell ref="E34:E36"/>
    <mergeCell ref="E40:E42"/>
    <mergeCell ref="E46:E48"/>
    <mergeCell ref="E52:E54"/>
    <mergeCell ref="E58:E60"/>
    <mergeCell ref="F4:F6"/>
    <mergeCell ref="F10:F12"/>
    <mergeCell ref="F16:F18"/>
    <mergeCell ref="F22:F24"/>
    <mergeCell ref="F28:F30"/>
    <mergeCell ref="F34:F36"/>
    <mergeCell ref="F40:F42"/>
    <mergeCell ref="F46:F48"/>
    <mergeCell ref="F52:F54"/>
    <mergeCell ref="F58:F60"/>
    <mergeCell ref="G4:G6"/>
    <mergeCell ref="G10:G12"/>
    <mergeCell ref="G16:G18"/>
    <mergeCell ref="G22:G24"/>
    <mergeCell ref="G28:G30"/>
    <mergeCell ref="G34:G36"/>
    <mergeCell ref="G40:G42"/>
    <mergeCell ref="G46:G48"/>
    <mergeCell ref="G52:G54"/>
    <mergeCell ref="G58:G60"/>
  </mergeCells>
  <pageMargins left="0.39305555555555599" right="0.17" top="0.84" bottom="0.59027777777777801" header="0.5" footer="0.196527777777778"/>
  <pageSetup scale="62" orientation="portrait" horizontalDpi="120" verticalDpi="7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2:G72"/>
  <sheetViews>
    <sheetView topLeftCell="A19" workbookViewId="0">
      <selection activeCell="A34" sqref="A34:G36"/>
    </sheetView>
  </sheetViews>
  <sheetFormatPr defaultColWidth="9.140625" defaultRowHeight="14.25"/>
  <cols>
    <col min="1" max="1" width="6.5703125" style="33" customWidth="1"/>
    <col min="2" max="2" width="11.42578125" style="33" customWidth="1"/>
    <col min="3" max="3" width="58.42578125" style="33" customWidth="1"/>
    <col min="4" max="4" width="12.5703125" style="33" customWidth="1"/>
    <col min="5" max="5" width="16.140625" style="33" customWidth="1"/>
    <col min="6" max="6" width="5.7109375" style="33" customWidth="1"/>
    <col min="7" max="7" width="15.42578125" style="33" customWidth="1"/>
    <col min="8" max="16384" width="9.140625" style="33"/>
  </cols>
  <sheetData>
    <row r="2" spans="1:7">
      <c r="A2" s="34">
        <v>0.26</v>
      </c>
      <c r="C2" s="35" t="s">
        <v>102</v>
      </c>
    </row>
    <row r="3" spans="1:7" ht="25.5" customHeight="1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83">
        <v>1</v>
      </c>
      <c r="B4" s="83" t="s">
        <v>7</v>
      </c>
      <c r="C4" s="66" t="s">
        <v>103</v>
      </c>
      <c r="D4" s="110">
        <v>80495</v>
      </c>
      <c r="E4" s="107">
        <f>(D4*0.74)-2500</f>
        <v>57066.3</v>
      </c>
      <c r="F4" s="83" t="s">
        <v>9</v>
      </c>
      <c r="G4" s="80">
        <f>E4*A4</f>
        <v>57066.3</v>
      </c>
    </row>
    <row r="5" spans="1:7">
      <c r="A5" s="84"/>
      <c r="B5" s="84"/>
      <c r="C5" s="67" t="s">
        <v>104</v>
      </c>
      <c r="D5" s="111"/>
      <c r="E5" s="108"/>
      <c r="F5" s="84"/>
      <c r="G5" s="81"/>
    </row>
    <row r="6" spans="1:7">
      <c r="A6" s="85"/>
      <c r="B6" s="85"/>
      <c r="C6" s="68" t="s">
        <v>105</v>
      </c>
      <c r="D6" s="112"/>
      <c r="E6" s="109"/>
      <c r="F6" s="85"/>
      <c r="G6" s="82"/>
    </row>
    <row r="8" spans="1:7" s="31" customFormat="1" ht="16.5">
      <c r="A8" s="34">
        <v>0.24</v>
      </c>
      <c r="B8" s="49"/>
      <c r="C8" s="35" t="s">
        <v>102</v>
      </c>
      <c r="D8" s="49"/>
      <c r="E8" s="49"/>
      <c r="F8" s="50"/>
      <c r="G8" s="51"/>
    </row>
    <row r="9" spans="1:7" s="31" customFormat="1" ht="25.5" customHeight="1">
      <c r="A9" s="36" t="s">
        <v>1</v>
      </c>
      <c r="B9" s="36" t="s">
        <v>2</v>
      </c>
      <c r="C9" s="36" t="s">
        <v>3</v>
      </c>
      <c r="D9" s="36" t="s">
        <v>4</v>
      </c>
      <c r="E9" s="37" t="s">
        <v>5</v>
      </c>
      <c r="F9" s="38"/>
      <c r="G9" s="39" t="s">
        <v>6</v>
      </c>
    </row>
    <row r="10" spans="1:7" s="31" customFormat="1">
      <c r="A10" s="83">
        <v>1</v>
      </c>
      <c r="B10" s="83" t="s">
        <v>7</v>
      </c>
      <c r="C10" s="66" t="s">
        <v>103</v>
      </c>
      <c r="D10" s="110">
        <v>80495</v>
      </c>
      <c r="E10" s="107">
        <f>(D10*0.76)-2500</f>
        <v>58676.2</v>
      </c>
      <c r="F10" s="83" t="s">
        <v>9</v>
      </c>
      <c r="G10" s="80">
        <f>E10*A10</f>
        <v>58676.2</v>
      </c>
    </row>
    <row r="11" spans="1:7" s="31" customFormat="1">
      <c r="A11" s="84"/>
      <c r="B11" s="84"/>
      <c r="C11" s="67" t="s">
        <v>104</v>
      </c>
      <c r="D11" s="111"/>
      <c r="E11" s="108"/>
      <c r="F11" s="84"/>
      <c r="G11" s="81"/>
    </row>
    <row r="12" spans="1:7" s="31" customFormat="1">
      <c r="A12" s="85"/>
      <c r="B12" s="85"/>
      <c r="C12" s="68" t="s">
        <v>105</v>
      </c>
      <c r="D12" s="112"/>
      <c r="E12" s="109"/>
      <c r="F12" s="85"/>
      <c r="G12" s="82"/>
    </row>
    <row r="14" spans="1:7">
      <c r="A14" s="34">
        <v>0.26</v>
      </c>
      <c r="C14" s="35" t="s">
        <v>106</v>
      </c>
    </row>
    <row r="15" spans="1:7" ht="25.5" customHeight="1">
      <c r="A15" s="36" t="s">
        <v>1</v>
      </c>
      <c r="B15" s="36" t="s">
        <v>2</v>
      </c>
      <c r="C15" s="36" t="s">
        <v>3</v>
      </c>
      <c r="D15" s="36" t="s">
        <v>4</v>
      </c>
      <c r="E15" s="37" t="s">
        <v>5</v>
      </c>
      <c r="F15" s="38"/>
      <c r="G15" s="39" t="s">
        <v>6</v>
      </c>
    </row>
    <row r="16" spans="1:7">
      <c r="A16" s="83">
        <v>1</v>
      </c>
      <c r="B16" s="83" t="s">
        <v>7</v>
      </c>
      <c r="C16" s="66" t="s">
        <v>107</v>
      </c>
      <c r="D16" s="110">
        <v>113195</v>
      </c>
      <c r="E16" s="107">
        <f>(D16*0.74)-7000</f>
        <v>76764.3</v>
      </c>
      <c r="F16" s="83" t="s">
        <v>9</v>
      </c>
      <c r="G16" s="80">
        <f>E16*A16</f>
        <v>76764.3</v>
      </c>
    </row>
    <row r="17" spans="1:7">
      <c r="A17" s="84"/>
      <c r="B17" s="84"/>
      <c r="C17" s="67" t="s">
        <v>104</v>
      </c>
      <c r="D17" s="111"/>
      <c r="E17" s="108"/>
      <c r="F17" s="84"/>
      <c r="G17" s="81"/>
    </row>
    <row r="18" spans="1:7">
      <c r="A18" s="85"/>
      <c r="B18" s="85"/>
      <c r="C18" s="68" t="s">
        <v>108</v>
      </c>
      <c r="D18" s="112"/>
      <c r="E18" s="109"/>
      <c r="F18" s="85"/>
      <c r="G18" s="82"/>
    </row>
    <row r="20" spans="1:7" s="31" customFormat="1" ht="16.5">
      <c r="A20" s="34">
        <v>0.24</v>
      </c>
      <c r="B20" s="49"/>
      <c r="C20" s="35" t="s">
        <v>106</v>
      </c>
      <c r="D20" s="49"/>
      <c r="E20" s="49"/>
      <c r="F20" s="50"/>
      <c r="G20" s="51"/>
    </row>
    <row r="21" spans="1:7" s="31" customFormat="1" ht="25.5" customHeight="1">
      <c r="A21" s="36" t="s">
        <v>1</v>
      </c>
      <c r="B21" s="36" t="s">
        <v>2</v>
      </c>
      <c r="C21" s="36" t="s">
        <v>3</v>
      </c>
      <c r="D21" s="36" t="s">
        <v>4</v>
      </c>
      <c r="E21" s="37" t="s">
        <v>5</v>
      </c>
      <c r="F21" s="38"/>
      <c r="G21" s="39" t="s">
        <v>6</v>
      </c>
    </row>
    <row r="22" spans="1:7" s="31" customFormat="1">
      <c r="A22" s="83">
        <v>1</v>
      </c>
      <c r="B22" s="83" t="s">
        <v>7</v>
      </c>
      <c r="C22" s="66" t="s">
        <v>107</v>
      </c>
      <c r="D22" s="110">
        <v>113195</v>
      </c>
      <c r="E22" s="107">
        <f>(D22*0.76)-7000</f>
        <v>79028.2</v>
      </c>
      <c r="F22" s="83" t="s">
        <v>9</v>
      </c>
      <c r="G22" s="80">
        <f>E22*A22</f>
        <v>79028.2</v>
      </c>
    </row>
    <row r="23" spans="1:7" s="31" customFormat="1">
      <c r="A23" s="84"/>
      <c r="B23" s="84"/>
      <c r="C23" s="67" t="s">
        <v>104</v>
      </c>
      <c r="D23" s="111"/>
      <c r="E23" s="108"/>
      <c r="F23" s="84"/>
      <c r="G23" s="81"/>
    </row>
    <row r="24" spans="1:7" s="31" customFormat="1">
      <c r="A24" s="85"/>
      <c r="B24" s="85"/>
      <c r="C24" s="68" t="s">
        <v>108</v>
      </c>
      <c r="D24" s="112"/>
      <c r="E24" s="109"/>
      <c r="F24" s="85"/>
      <c r="G24" s="82"/>
    </row>
    <row r="26" spans="1:7">
      <c r="A26" s="34">
        <v>0.26</v>
      </c>
      <c r="C26" s="35" t="s">
        <v>109</v>
      </c>
    </row>
    <row r="27" spans="1:7" ht="25.5" customHeight="1">
      <c r="A27" s="36" t="s">
        <v>1</v>
      </c>
      <c r="B27" s="36" t="s">
        <v>2</v>
      </c>
      <c r="C27" s="36" t="s">
        <v>3</v>
      </c>
      <c r="D27" s="36" t="s">
        <v>4</v>
      </c>
      <c r="E27" s="37" t="s">
        <v>5</v>
      </c>
      <c r="F27" s="38"/>
      <c r="G27" s="39" t="s">
        <v>6</v>
      </c>
    </row>
    <row r="28" spans="1:7">
      <c r="A28" s="83">
        <v>1</v>
      </c>
      <c r="B28" s="83" t="s">
        <v>7</v>
      </c>
      <c r="C28" s="66" t="s">
        <v>110</v>
      </c>
      <c r="D28" s="110">
        <v>165995</v>
      </c>
      <c r="E28" s="107">
        <f>(D28*0.74)-14000</f>
        <v>108836.3</v>
      </c>
      <c r="F28" s="83" t="s">
        <v>9</v>
      </c>
      <c r="G28" s="80">
        <f>E28*A28</f>
        <v>108836.3</v>
      </c>
    </row>
    <row r="29" spans="1:7">
      <c r="A29" s="84"/>
      <c r="B29" s="84"/>
      <c r="C29" s="67" t="s">
        <v>104</v>
      </c>
      <c r="D29" s="111"/>
      <c r="E29" s="108"/>
      <c r="F29" s="84"/>
      <c r="G29" s="81"/>
    </row>
    <row r="30" spans="1:7">
      <c r="A30" s="85"/>
      <c r="B30" s="85"/>
      <c r="C30" s="68" t="s">
        <v>111</v>
      </c>
      <c r="D30" s="112"/>
      <c r="E30" s="109"/>
      <c r="F30" s="85"/>
      <c r="G30" s="82"/>
    </row>
    <row r="32" spans="1:7" s="31" customFormat="1" ht="16.5">
      <c r="A32" s="34">
        <v>0.24</v>
      </c>
      <c r="B32" s="49"/>
      <c r="C32" s="35" t="s">
        <v>109</v>
      </c>
      <c r="D32" s="49"/>
      <c r="E32" s="49"/>
      <c r="F32" s="50"/>
      <c r="G32" s="51"/>
    </row>
    <row r="33" spans="1:7" s="31" customFormat="1" ht="25.5" customHeight="1">
      <c r="A33" s="36" t="s">
        <v>1</v>
      </c>
      <c r="B33" s="36" t="s">
        <v>2</v>
      </c>
      <c r="C33" s="36" t="s">
        <v>3</v>
      </c>
      <c r="D33" s="36" t="s">
        <v>4</v>
      </c>
      <c r="E33" s="37" t="s">
        <v>5</v>
      </c>
      <c r="F33" s="38"/>
      <c r="G33" s="39" t="s">
        <v>6</v>
      </c>
    </row>
    <row r="34" spans="1:7" s="31" customFormat="1">
      <c r="A34" s="83">
        <v>1</v>
      </c>
      <c r="B34" s="83" t="s">
        <v>7</v>
      </c>
      <c r="C34" s="66" t="s">
        <v>110</v>
      </c>
      <c r="D34" s="110">
        <v>165995</v>
      </c>
      <c r="E34" s="107">
        <f>(D34*0.76)-14000</f>
        <v>112156.2</v>
      </c>
      <c r="F34" s="83" t="s">
        <v>9</v>
      </c>
      <c r="G34" s="80">
        <f>E34*A34</f>
        <v>112156.2</v>
      </c>
    </row>
    <row r="35" spans="1:7" s="31" customFormat="1">
      <c r="A35" s="84"/>
      <c r="B35" s="84"/>
      <c r="C35" s="67" t="s">
        <v>104</v>
      </c>
      <c r="D35" s="111"/>
      <c r="E35" s="108"/>
      <c r="F35" s="84"/>
      <c r="G35" s="81"/>
    </row>
    <row r="36" spans="1:7" s="31" customFormat="1">
      <c r="A36" s="85"/>
      <c r="B36" s="85"/>
      <c r="C36" s="68" t="s">
        <v>111</v>
      </c>
      <c r="D36" s="112"/>
      <c r="E36" s="109"/>
      <c r="F36" s="85"/>
      <c r="G36" s="82"/>
    </row>
    <row r="38" spans="1:7">
      <c r="A38" s="34">
        <v>0.26</v>
      </c>
      <c r="C38" s="35" t="s">
        <v>112</v>
      </c>
    </row>
    <row r="39" spans="1:7" ht="25.5" customHeight="1">
      <c r="A39" s="36" t="s">
        <v>1</v>
      </c>
      <c r="B39" s="36" t="s">
        <v>2</v>
      </c>
      <c r="C39" s="36" t="s">
        <v>3</v>
      </c>
      <c r="D39" s="36" t="s">
        <v>4</v>
      </c>
      <c r="E39" s="37" t="s">
        <v>5</v>
      </c>
      <c r="F39" s="38"/>
      <c r="G39" s="39" t="s">
        <v>6</v>
      </c>
    </row>
    <row r="40" spans="1:7">
      <c r="A40" s="83">
        <v>1</v>
      </c>
      <c r="B40" s="83" t="s">
        <v>7</v>
      </c>
      <c r="C40" s="66" t="s">
        <v>113</v>
      </c>
      <c r="D40" s="110">
        <v>110995</v>
      </c>
      <c r="E40" s="107">
        <f>(D40*0.74)-3000</f>
        <v>79136.3</v>
      </c>
      <c r="F40" s="83" t="s">
        <v>9</v>
      </c>
      <c r="G40" s="80">
        <f>E40*A40</f>
        <v>79136.3</v>
      </c>
    </row>
    <row r="41" spans="1:7">
      <c r="A41" s="84"/>
      <c r="B41" s="84"/>
      <c r="C41" s="67" t="s">
        <v>104</v>
      </c>
      <c r="D41" s="111"/>
      <c r="E41" s="108"/>
      <c r="F41" s="84"/>
      <c r="G41" s="81"/>
    </row>
    <row r="42" spans="1:7">
      <c r="A42" s="85"/>
      <c r="B42" s="85"/>
      <c r="C42" s="68" t="s">
        <v>114</v>
      </c>
      <c r="D42" s="112"/>
      <c r="E42" s="109"/>
      <c r="F42" s="85"/>
      <c r="G42" s="82"/>
    </row>
    <row r="44" spans="1:7" s="31" customFormat="1" ht="16.5">
      <c r="A44" s="34">
        <v>0.24</v>
      </c>
      <c r="B44" s="49"/>
      <c r="C44" s="35" t="s">
        <v>112</v>
      </c>
      <c r="D44" s="49"/>
      <c r="E44" s="49"/>
      <c r="F44" s="50"/>
      <c r="G44" s="51"/>
    </row>
    <row r="45" spans="1:7" s="31" customFormat="1" ht="25.5" customHeight="1">
      <c r="A45" s="36" t="s">
        <v>1</v>
      </c>
      <c r="B45" s="36" t="s">
        <v>2</v>
      </c>
      <c r="C45" s="36" t="s">
        <v>3</v>
      </c>
      <c r="D45" s="36" t="s">
        <v>4</v>
      </c>
      <c r="E45" s="37" t="s">
        <v>5</v>
      </c>
      <c r="F45" s="38"/>
      <c r="G45" s="39" t="s">
        <v>6</v>
      </c>
    </row>
    <row r="46" spans="1:7" s="31" customFormat="1">
      <c r="A46" s="83">
        <v>1</v>
      </c>
      <c r="B46" s="83" t="s">
        <v>7</v>
      </c>
      <c r="C46" s="66" t="s">
        <v>113</v>
      </c>
      <c r="D46" s="110">
        <v>110995</v>
      </c>
      <c r="E46" s="107">
        <f>(D46*0.76)-3000</f>
        <v>81356.2</v>
      </c>
      <c r="F46" s="83" t="s">
        <v>9</v>
      </c>
      <c r="G46" s="80">
        <f>E46*A46</f>
        <v>81356.2</v>
      </c>
    </row>
    <row r="47" spans="1:7" s="31" customFormat="1">
      <c r="A47" s="84"/>
      <c r="B47" s="84"/>
      <c r="C47" s="67" t="s">
        <v>104</v>
      </c>
      <c r="D47" s="111"/>
      <c r="E47" s="108"/>
      <c r="F47" s="84"/>
      <c r="G47" s="81"/>
    </row>
    <row r="48" spans="1:7" s="31" customFormat="1">
      <c r="A48" s="85"/>
      <c r="B48" s="85"/>
      <c r="C48" s="68" t="s">
        <v>114</v>
      </c>
      <c r="D48" s="112"/>
      <c r="E48" s="109"/>
      <c r="F48" s="85"/>
      <c r="G48" s="82"/>
    </row>
    <row r="50" spans="1:7">
      <c r="A50" s="34">
        <v>0.26</v>
      </c>
      <c r="C50" s="35" t="s">
        <v>115</v>
      </c>
    </row>
    <row r="51" spans="1:7" ht="25.5" customHeight="1">
      <c r="A51" s="36" t="s">
        <v>1</v>
      </c>
      <c r="B51" s="36" t="s">
        <v>2</v>
      </c>
      <c r="C51" s="36" t="s">
        <v>3</v>
      </c>
      <c r="D51" s="36" t="s">
        <v>4</v>
      </c>
      <c r="E51" s="37" t="s">
        <v>5</v>
      </c>
      <c r="F51" s="38"/>
      <c r="G51" s="39" t="s">
        <v>6</v>
      </c>
    </row>
    <row r="52" spans="1:7">
      <c r="A52" s="83">
        <v>1</v>
      </c>
      <c r="B52" s="83" t="s">
        <v>7</v>
      </c>
      <c r="C52" s="66" t="s">
        <v>116</v>
      </c>
      <c r="D52" s="110">
        <v>173995</v>
      </c>
      <c r="E52" s="107">
        <f>(D52*0.74)-8000</f>
        <v>120756.3</v>
      </c>
      <c r="F52" s="83" t="s">
        <v>9</v>
      </c>
      <c r="G52" s="80">
        <f>E52*A52</f>
        <v>120756.3</v>
      </c>
    </row>
    <row r="53" spans="1:7">
      <c r="A53" s="84"/>
      <c r="B53" s="84"/>
      <c r="C53" s="67" t="s">
        <v>104</v>
      </c>
      <c r="D53" s="111"/>
      <c r="E53" s="108"/>
      <c r="F53" s="84"/>
      <c r="G53" s="81"/>
    </row>
    <row r="54" spans="1:7">
      <c r="A54" s="85"/>
      <c r="B54" s="85"/>
      <c r="C54" s="68" t="s">
        <v>117</v>
      </c>
      <c r="D54" s="112"/>
      <c r="E54" s="109"/>
      <c r="F54" s="85"/>
      <c r="G54" s="82"/>
    </row>
    <row r="56" spans="1:7" s="31" customFormat="1" ht="16.5">
      <c r="A56" s="34">
        <v>0.24</v>
      </c>
      <c r="B56" s="49"/>
      <c r="C56" s="35" t="s">
        <v>115</v>
      </c>
      <c r="D56" s="49"/>
      <c r="E56" s="49"/>
      <c r="F56" s="50"/>
      <c r="G56" s="51"/>
    </row>
    <row r="57" spans="1:7" s="31" customFormat="1" ht="25.5" customHeight="1">
      <c r="A57" s="36" t="s">
        <v>1</v>
      </c>
      <c r="B57" s="36" t="s">
        <v>2</v>
      </c>
      <c r="C57" s="36" t="s">
        <v>3</v>
      </c>
      <c r="D57" s="36" t="s">
        <v>4</v>
      </c>
      <c r="E57" s="37" t="s">
        <v>5</v>
      </c>
      <c r="F57" s="38"/>
      <c r="G57" s="39" t="s">
        <v>6</v>
      </c>
    </row>
    <row r="58" spans="1:7" s="31" customFormat="1">
      <c r="A58" s="83">
        <v>1</v>
      </c>
      <c r="B58" s="83" t="s">
        <v>7</v>
      </c>
      <c r="C58" s="66" t="s">
        <v>116</v>
      </c>
      <c r="D58" s="110">
        <v>173995</v>
      </c>
      <c r="E58" s="107">
        <f>(D58*0.76)-8000</f>
        <v>124236.2</v>
      </c>
      <c r="F58" s="83" t="s">
        <v>9</v>
      </c>
      <c r="G58" s="80">
        <f>E58*A58</f>
        <v>124236.2</v>
      </c>
    </row>
    <row r="59" spans="1:7" s="31" customFormat="1">
      <c r="A59" s="84"/>
      <c r="B59" s="84"/>
      <c r="C59" s="67" t="s">
        <v>104</v>
      </c>
      <c r="D59" s="111"/>
      <c r="E59" s="108"/>
      <c r="F59" s="84"/>
      <c r="G59" s="81"/>
    </row>
    <row r="60" spans="1:7" s="31" customFormat="1">
      <c r="A60" s="85"/>
      <c r="B60" s="85"/>
      <c r="C60" s="68" t="s">
        <v>117</v>
      </c>
      <c r="D60" s="112"/>
      <c r="E60" s="109"/>
      <c r="F60" s="85"/>
      <c r="G60" s="82"/>
    </row>
    <row r="62" spans="1:7">
      <c r="A62" s="34">
        <v>0.26</v>
      </c>
      <c r="C62" s="35" t="s">
        <v>118</v>
      </c>
    </row>
    <row r="63" spans="1:7" ht="25.5" customHeight="1">
      <c r="A63" s="36" t="s">
        <v>1</v>
      </c>
      <c r="B63" s="36" t="s">
        <v>2</v>
      </c>
      <c r="C63" s="36" t="s">
        <v>3</v>
      </c>
      <c r="D63" s="36" t="s">
        <v>4</v>
      </c>
      <c r="E63" s="37" t="s">
        <v>5</v>
      </c>
      <c r="F63" s="38"/>
      <c r="G63" s="39" t="s">
        <v>6</v>
      </c>
    </row>
    <row r="64" spans="1:7">
      <c r="A64" s="74">
        <v>1</v>
      </c>
      <c r="B64" s="92" t="s">
        <v>7</v>
      </c>
      <c r="C64" s="52" t="s">
        <v>119</v>
      </c>
      <c r="D64" s="98">
        <v>319995</v>
      </c>
      <c r="E64" s="89">
        <f>D64*0.74</f>
        <v>236796.3</v>
      </c>
      <c r="F64" s="74" t="s">
        <v>9</v>
      </c>
      <c r="G64" s="95">
        <f>E64*A64</f>
        <v>236796.3</v>
      </c>
    </row>
    <row r="65" spans="1:7">
      <c r="A65" s="75"/>
      <c r="B65" s="93"/>
      <c r="C65" s="53" t="s">
        <v>104</v>
      </c>
      <c r="D65" s="99"/>
      <c r="E65" s="90"/>
      <c r="F65" s="75"/>
      <c r="G65" s="96"/>
    </row>
    <row r="66" spans="1:7">
      <c r="A66" s="76"/>
      <c r="B66" s="94"/>
      <c r="C66" s="54" t="s">
        <v>120</v>
      </c>
      <c r="D66" s="100"/>
      <c r="E66" s="91"/>
      <c r="F66" s="76"/>
      <c r="G66" s="97"/>
    </row>
    <row r="68" spans="1:7" s="31" customFormat="1" ht="16.5">
      <c r="A68" s="34">
        <v>0.24</v>
      </c>
      <c r="B68" s="49"/>
      <c r="C68" s="35" t="s">
        <v>118</v>
      </c>
      <c r="D68" s="49"/>
      <c r="E68" s="49"/>
      <c r="F68" s="50"/>
      <c r="G68" s="51"/>
    </row>
    <row r="69" spans="1:7" s="31" customFormat="1" ht="25.5" customHeight="1">
      <c r="A69" s="36" t="s">
        <v>1</v>
      </c>
      <c r="B69" s="36" t="s">
        <v>2</v>
      </c>
      <c r="C69" s="36" t="s">
        <v>3</v>
      </c>
      <c r="D69" s="36" t="s">
        <v>4</v>
      </c>
      <c r="E69" s="37" t="s">
        <v>5</v>
      </c>
      <c r="F69" s="38"/>
      <c r="G69" s="39" t="s">
        <v>6</v>
      </c>
    </row>
    <row r="70" spans="1:7" s="31" customFormat="1">
      <c r="A70" s="74">
        <v>1</v>
      </c>
      <c r="B70" s="92" t="s">
        <v>7</v>
      </c>
      <c r="C70" s="52" t="s">
        <v>119</v>
      </c>
      <c r="D70" s="98">
        <v>319995</v>
      </c>
      <c r="E70" s="89">
        <f>D70*0.76</f>
        <v>243196.2</v>
      </c>
      <c r="F70" s="74" t="s">
        <v>9</v>
      </c>
      <c r="G70" s="95">
        <f>E70*A70</f>
        <v>243196.2</v>
      </c>
    </row>
    <row r="71" spans="1:7" s="31" customFormat="1">
      <c r="A71" s="75"/>
      <c r="B71" s="93"/>
      <c r="C71" s="53" t="s">
        <v>104</v>
      </c>
      <c r="D71" s="99"/>
      <c r="E71" s="90"/>
      <c r="F71" s="75"/>
      <c r="G71" s="96"/>
    </row>
    <row r="72" spans="1:7" s="31" customFormat="1">
      <c r="A72" s="76"/>
      <c r="B72" s="94"/>
      <c r="C72" s="54" t="s">
        <v>120</v>
      </c>
      <c r="D72" s="100"/>
      <c r="E72" s="91"/>
      <c r="F72" s="76"/>
      <c r="G72" s="97"/>
    </row>
  </sheetData>
  <mergeCells count="72">
    <mergeCell ref="A46:A48"/>
    <mergeCell ref="A52:A54"/>
    <mergeCell ref="A58:A60"/>
    <mergeCell ref="A4:A6"/>
    <mergeCell ref="A10:A12"/>
    <mergeCell ref="A16:A18"/>
    <mergeCell ref="A22:A24"/>
    <mergeCell ref="A28:A30"/>
    <mergeCell ref="A64:A66"/>
    <mergeCell ref="A70:A72"/>
    <mergeCell ref="B4:B6"/>
    <mergeCell ref="B10:B12"/>
    <mergeCell ref="B16:B18"/>
    <mergeCell ref="B22:B24"/>
    <mergeCell ref="B28:B30"/>
    <mergeCell ref="B34:B36"/>
    <mergeCell ref="B40:B42"/>
    <mergeCell ref="B46:B48"/>
    <mergeCell ref="B52:B54"/>
    <mergeCell ref="B58:B60"/>
    <mergeCell ref="B64:B66"/>
    <mergeCell ref="B70:B72"/>
    <mergeCell ref="A34:A36"/>
    <mergeCell ref="A40:A42"/>
    <mergeCell ref="D46:D48"/>
    <mergeCell ref="D52:D54"/>
    <mergeCell ref="D58:D60"/>
    <mergeCell ref="D4:D6"/>
    <mergeCell ref="D10:D12"/>
    <mergeCell ref="D16:D18"/>
    <mergeCell ref="D22:D24"/>
    <mergeCell ref="D28:D30"/>
    <mergeCell ref="D64:D66"/>
    <mergeCell ref="D70:D72"/>
    <mergeCell ref="E4:E6"/>
    <mergeCell ref="E10:E12"/>
    <mergeCell ref="E16:E18"/>
    <mergeCell ref="E22:E24"/>
    <mergeCell ref="E28:E30"/>
    <mergeCell ref="E34:E36"/>
    <mergeCell ref="E40:E42"/>
    <mergeCell ref="E46:E48"/>
    <mergeCell ref="E52:E54"/>
    <mergeCell ref="E58:E60"/>
    <mergeCell ref="E64:E66"/>
    <mergeCell ref="E70:E72"/>
    <mergeCell ref="D34:D36"/>
    <mergeCell ref="D40:D42"/>
    <mergeCell ref="F46:F48"/>
    <mergeCell ref="F52:F54"/>
    <mergeCell ref="F58:F60"/>
    <mergeCell ref="F4:F6"/>
    <mergeCell ref="F10:F12"/>
    <mergeCell ref="F16:F18"/>
    <mergeCell ref="F22:F24"/>
    <mergeCell ref="F28:F30"/>
    <mergeCell ref="F64:F66"/>
    <mergeCell ref="F70:F72"/>
    <mergeCell ref="G4:G6"/>
    <mergeCell ref="G10:G12"/>
    <mergeCell ref="G16:G18"/>
    <mergeCell ref="G22:G24"/>
    <mergeCell ref="G28:G30"/>
    <mergeCell ref="G34:G36"/>
    <mergeCell ref="G40:G42"/>
    <mergeCell ref="G46:G48"/>
    <mergeCell ref="G52:G54"/>
    <mergeCell ref="G58:G60"/>
    <mergeCell ref="G64:G66"/>
    <mergeCell ref="G70:G72"/>
    <mergeCell ref="F34:F36"/>
    <mergeCell ref="F40:F42"/>
  </mergeCells>
  <pageMargins left="0.39305555555555599" right="0.17" top="0.84" bottom="0.59027777777777801" header="0.5" footer="0.196527777777778"/>
  <pageSetup scale="62" orientation="portrait" horizontalDpi="120" verticalDpi="7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2:G36"/>
  <sheetViews>
    <sheetView workbookViewId="0">
      <selection activeCell="J21" sqref="J21"/>
    </sheetView>
  </sheetViews>
  <sheetFormatPr defaultColWidth="9.140625" defaultRowHeight="14.25"/>
  <cols>
    <col min="1" max="1" width="6.5703125" style="33" customWidth="1"/>
    <col min="2" max="2" width="11.42578125" style="33" customWidth="1"/>
    <col min="3" max="3" width="58.42578125" style="33" customWidth="1"/>
    <col min="4" max="4" width="12.5703125" style="33" customWidth="1"/>
    <col min="5" max="5" width="16.140625" style="33" customWidth="1"/>
    <col min="6" max="6" width="5.7109375" style="33" customWidth="1"/>
    <col min="7" max="7" width="15.42578125" style="33" customWidth="1"/>
    <col min="8" max="16384" width="9.140625" style="33"/>
  </cols>
  <sheetData>
    <row r="2" spans="1:7">
      <c r="A2" s="34">
        <v>0.26</v>
      </c>
      <c r="C2" s="35" t="s">
        <v>121</v>
      </c>
    </row>
    <row r="3" spans="1:7" ht="25.5" customHeight="1">
      <c r="A3" s="36" t="s">
        <v>1</v>
      </c>
      <c r="B3" s="36" t="s">
        <v>2</v>
      </c>
      <c r="C3" s="36" t="s">
        <v>3</v>
      </c>
      <c r="D3" s="36" t="s">
        <v>4</v>
      </c>
      <c r="E3" s="37" t="s">
        <v>5</v>
      </c>
      <c r="F3" s="38"/>
      <c r="G3" s="39" t="s">
        <v>6</v>
      </c>
    </row>
    <row r="4" spans="1:7">
      <c r="A4" s="74">
        <v>1</v>
      </c>
      <c r="B4" s="74" t="s">
        <v>7</v>
      </c>
      <c r="C4" s="69" t="s">
        <v>122</v>
      </c>
      <c r="D4" s="98">
        <v>126495</v>
      </c>
      <c r="E4" s="89">
        <f>(D4*0.74)-7000</f>
        <v>86606.3</v>
      </c>
      <c r="F4" s="74" t="s">
        <v>9</v>
      </c>
      <c r="G4" s="95">
        <f>E4*A4</f>
        <v>86606.3</v>
      </c>
    </row>
    <row r="5" spans="1:7">
      <c r="A5" s="75"/>
      <c r="B5" s="75"/>
      <c r="C5" s="70" t="s">
        <v>123</v>
      </c>
      <c r="D5" s="99"/>
      <c r="E5" s="90"/>
      <c r="F5" s="75"/>
      <c r="G5" s="96"/>
    </row>
    <row r="6" spans="1:7">
      <c r="A6" s="76"/>
      <c r="B6" s="76"/>
      <c r="C6" s="71" t="s">
        <v>124</v>
      </c>
      <c r="D6" s="100"/>
      <c r="E6" s="91"/>
      <c r="F6" s="76"/>
      <c r="G6" s="97"/>
    </row>
    <row r="8" spans="1:7" s="31" customFormat="1" ht="16.5">
      <c r="A8" s="34">
        <v>0.24</v>
      </c>
      <c r="B8" s="49"/>
      <c r="C8" s="35" t="s">
        <v>121</v>
      </c>
      <c r="D8" s="49"/>
      <c r="E8" s="49"/>
      <c r="F8" s="50"/>
      <c r="G8" s="51"/>
    </row>
    <row r="9" spans="1:7" s="31" customFormat="1" ht="25.5" customHeight="1">
      <c r="A9" s="36" t="s">
        <v>1</v>
      </c>
      <c r="B9" s="36" t="s">
        <v>2</v>
      </c>
      <c r="C9" s="36" t="s">
        <v>3</v>
      </c>
      <c r="D9" s="36" t="s">
        <v>4</v>
      </c>
      <c r="E9" s="37" t="s">
        <v>5</v>
      </c>
      <c r="F9" s="38"/>
      <c r="G9" s="39" t="s">
        <v>6</v>
      </c>
    </row>
    <row r="10" spans="1:7" s="31" customFormat="1">
      <c r="A10" s="74">
        <v>1</v>
      </c>
      <c r="B10" s="74" t="s">
        <v>7</v>
      </c>
      <c r="C10" s="69" t="s">
        <v>122</v>
      </c>
      <c r="D10" s="98">
        <v>126495</v>
      </c>
      <c r="E10" s="89">
        <f>(D10*0.76)-7000</f>
        <v>89136.2</v>
      </c>
      <c r="F10" s="74" t="s">
        <v>9</v>
      </c>
      <c r="G10" s="95">
        <f>E10*A10</f>
        <v>89136.2</v>
      </c>
    </row>
    <row r="11" spans="1:7" s="31" customFormat="1">
      <c r="A11" s="75"/>
      <c r="B11" s="75"/>
      <c r="C11" s="70" t="s">
        <v>123</v>
      </c>
      <c r="D11" s="99"/>
      <c r="E11" s="90"/>
      <c r="F11" s="75"/>
      <c r="G11" s="96"/>
    </row>
    <row r="12" spans="1:7" s="31" customFormat="1">
      <c r="A12" s="76"/>
      <c r="B12" s="76"/>
      <c r="C12" s="71" t="s">
        <v>124</v>
      </c>
      <c r="D12" s="100"/>
      <c r="E12" s="91"/>
      <c r="F12" s="76"/>
      <c r="G12" s="97"/>
    </row>
    <row r="14" spans="1:7">
      <c r="A14" s="34">
        <v>0.26</v>
      </c>
      <c r="C14" s="35" t="s">
        <v>125</v>
      </c>
    </row>
    <row r="15" spans="1:7" ht="25.5" customHeight="1">
      <c r="A15" s="36" t="s">
        <v>1</v>
      </c>
      <c r="B15" s="36" t="s">
        <v>2</v>
      </c>
      <c r="C15" s="36" t="s">
        <v>3</v>
      </c>
      <c r="D15" s="36" t="s">
        <v>4</v>
      </c>
      <c r="E15" s="37" t="s">
        <v>5</v>
      </c>
      <c r="F15" s="38"/>
      <c r="G15" s="39" t="s">
        <v>6</v>
      </c>
    </row>
    <row r="16" spans="1:7">
      <c r="A16" s="83">
        <v>1</v>
      </c>
      <c r="B16" s="83" t="s">
        <v>7</v>
      </c>
      <c r="C16" s="66" t="s">
        <v>126</v>
      </c>
      <c r="D16" s="110">
        <v>117995</v>
      </c>
      <c r="E16" s="107">
        <f>(D16*0.74)</f>
        <v>87316.3</v>
      </c>
      <c r="F16" s="83" t="s">
        <v>9</v>
      </c>
      <c r="G16" s="80">
        <f>E16*A16</f>
        <v>87316.3</v>
      </c>
    </row>
    <row r="17" spans="1:7">
      <c r="A17" s="84"/>
      <c r="B17" s="84"/>
      <c r="C17" s="67" t="s">
        <v>123</v>
      </c>
      <c r="D17" s="111"/>
      <c r="E17" s="108"/>
      <c r="F17" s="84"/>
      <c r="G17" s="81"/>
    </row>
    <row r="18" spans="1:7">
      <c r="A18" s="85"/>
      <c r="B18" s="85"/>
      <c r="C18" s="68" t="s">
        <v>127</v>
      </c>
      <c r="D18" s="112"/>
      <c r="E18" s="109"/>
      <c r="F18" s="85"/>
      <c r="G18" s="82"/>
    </row>
    <row r="20" spans="1:7" s="31" customFormat="1" ht="16.5">
      <c r="A20" s="34">
        <v>0.24</v>
      </c>
      <c r="B20" s="49"/>
      <c r="C20" s="35" t="s">
        <v>125</v>
      </c>
      <c r="D20" s="49"/>
      <c r="E20" s="49"/>
      <c r="F20" s="50"/>
      <c r="G20" s="51"/>
    </row>
    <row r="21" spans="1:7" s="31" customFormat="1" ht="25.5" customHeight="1">
      <c r="A21" s="36" t="s">
        <v>1</v>
      </c>
      <c r="B21" s="36" t="s">
        <v>2</v>
      </c>
      <c r="C21" s="36" t="s">
        <v>3</v>
      </c>
      <c r="D21" s="36" t="s">
        <v>4</v>
      </c>
      <c r="E21" s="37" t="s">
        <v>5</v>
      </c>
      <c r="F21" s="38"/>
      <c r="G21" s="39" t="s">
        <v>6</v>
      </c>
    </row>
    <row r="22" spans="1:7" s="31" customFormat="1">
      <c r="A22" s="83">
        <v>1</v>
      </c>
      <c r="B22" s="83" t="s">
        <v>7</v>
      </c>
      <c r="C22" s="66" t="s">
        <v>126</v>
      </c>
      <c r="D22" s="110">
        <v>117995</v>
      </c>
      <c r="E22" s="107">
        <f>(D22*0.76)</f>
        <v>89676.2</v>
      </c>
      <c r="F22" s="83" t="s">
        <v>9</v>
      </c>
      <c r="G22" s="80">
        <f>E22*A22</f>
        <v>89676.2</v>
      </c>
    </row>
    <row r="23" spans="1:7" s="31" customFormat="1">
      <c r="A23" s="84"/>
      <c r="B23" s="84"/>
      <c r="C23" s="67" t="s">
        <v>123</v>
      </c>
      <c r="D23" s="111"/>
      <c r="E23" s="108"/>
      <c r="F23" s="84"/>
      <c r="G23" s="81"/>
    </row>
    <row r="24" spans="1:7" s="31" customFormat="1">
      <c r="A24" s="85"/>
      <c r="B24" s="85"/>
      <c r="C24" s="68" t="s">
        <v>127</v>
      </c>
      <c r="D24" s="112"/>
      <c r="E24" s="109"/>
      <c r="F24" s="85"/>
      <c r="G24" s="82"/>
    </row>
    <row r="26" spans="1:7">
      <c r="A26" s="34">
        <v>0.26</v>
      </c>
      <c r="C26" s="35" t="s">
        <v>128</v>
      </c>
    </row>
    <row r="27" spans="1:7" ht="25.5" customHeight="1">
      <c r="A27" s="36" t="s">
        <v>1</v>
      </c>
      <c r="B27" s="36" t="s">
        <v>2</v>
      </c>
      <c r="C27" s="36" t="s">
        <v>3</v>
      </c>
      <c r="D27" s="36" t="s">
        <v>4</v>
      </c>
      <c r="E27" s="37" t="s">
        <v>5</v>
      </c>
      <c r="F27" s="38"/>
      <c r="G27" s="39" t="s">
        <v>6</v>
      </c>
    </row>
    <row r="28" spans="1:7">
      <c r="A28" s="83">
        <v>1</v>
      </c>
      <c r="B28" s="83" t="s">
        <v>7</v>
      </c>
      <c r="C28" s="66" t="s">
        <v>129</v>
      </c>
      <c r="D28" s="110">
        <v>151995</v>
      </c>
      <c r="E28" s="107">
        <f>(D28*0.74)</f>
        <v>112476.3</v>
      </c>
      <c r="F28" s="83" t="s">
        <v>9</v>
      </c>
      <c r="G28" s="80">
        <f>E28*A28</f>
        <v>112476.3</v>
      </c>
    </row>
    <row r="29" spans="1:7">
      <c r="A29" s="84"/>
      <c r="B29" s="84"/>
      <c r="C29" s="67" t="s">
        <v>123</v>
      </c>
      <c r="D29" s="111"/>
      <c r="E29" s="108"/>
      <c r="F29" s="84"/>
      <c r="G29" s="81"/>
    </row>
    <row r="30" spans="1:7">
      <c r="A30" s="85"/>
      <c r="B30" s="85"/>
      <c r="C30" s="68" t="s">
        <v>130</v>
      </c>
      <c r="D30" s="112"/>
      <c r="E30" s="109"/>
      <c r="F30" s="85"/>
      <c r="G30" s="82"/>
    </row>
    <row r="32" spans="1:7" s="31" customFormat="1" ht="16.5">
      <c r="A32" s="34">
        <v>0.24</v>
      </c>
      <c r="B32" s="49"/>
      <c r="C32" s="35" t="s">
        <v>128</v>
      </c>
      <c r="D32" s="49"/>
      <c r="E32" s="49"/>
      <c r="F32" s="50"/>
      <c r="G32" s="51"/>
    </row>
    <row r="33" spans="1:7" s="31" customFormat="1" ht="25.5" customHeight="1">
      <c r="A33" s="36" t="s">
        <v>1</v>
      </c>
      <c r="B33" s="36" t="s">
        <v>2</v>
      </c>
      <c r="C33" s="36" t="s">
        <v>3</v>
      </c>
      <c r="D33" s="36" t="s">
        <v>4</v>
      </c>
      <c r="E33" s="37" t="s">
        <v>5</v>
      </c>
      <c r="F33" s="38"/>
      <c r="G33" s="39" t="s">
        <v>6</v>
      </c>
    </row>
    <row r="34" spans="1:7" s="31" customFormat="1">
      <c r="A34" s="83">
        <v>1</v>
      </c>
      <c r="B34" s="83" t="s">
        <v>7</v>
      </c>
      <c r="C34" s="66" t="s">
        <v>129</v>
      </c>
      <c r="D34" s="110">
        <v>151995</v>
      </c>
      <c r="E34" s="107">
        <f>(D34*0.76)</f>
        <v>115516.2</v>
      </c>
      <c r="F34" s="83" t="s">
        <v>9</v>
      </c>
      <c r="G34" s="80">
        <f>E34*A34</f>
        <v>115516.2</v>
      </c>
    </row>
    <row r="35" spans="1:7" s="31" customFormat="1">
      <c r="A35" s="84"/>
      <c r="B35" s="84"/>
      <c r="C35" s="67" t="s">
        <v>123</v>
      </c>
      <c r="D35" s="111"/>
      <c r="E35" s="108"/>
      <c r="F35" s="84"/>
      <c r="G35" s="81"/>
    </row>
    <row r="36" spans="1:7" s="31" customFormat="1">
      <c r="A36" s="85"/>
      <c r="B36" s="85"/>
      <c r="C36" s="68" t="s">
        <v>130</v>
      </c>
      <c r="D36" s="112"/>
      <c r="E36" s="109"/>
      <c r="F36" s="85"/>
      <c r="G36" s="82"/>
    </row>
  </sheetData>
  <mergeCells count="36">
    <mergeCell ref="A34:A36"/>
    <mergeCell ref="B4:B6"/>
    <mergeCell ref="B10:B12"/>
    <mergeCell ref="B16:B18"/>
    <mergeCell ref="B22:B24"/>
    <mergeCell ref="B28:B30"/>
    <mergeCell ref="B34:B36"/>
    <mergeCell ref="A4:A6"/>
    <mergeCell ref="A10:A12"/>
    <mergeCell ref="A16:A18"/>
    <mergeCell ref="A22:A24"/>
    <mergeCell ref="A28:A30"/>
    <mergeCell ref="D34:D36"/>
    <mergeCell ref="E4:E6"/>
    <mergeCell ref="E10:E12"/>
    <mergeCell ref="E16:E18"/>
    <mergeCell ref="E22:E24"/>
    <mergeCell ref="E28:E30"/>
    <mergeCell ref="E34:E36"/>
    <mergeCell ref="D4:D6"/>
    <mergeCell ref="D10:D12"/>
    <mergeCell ref="D16:D18"/>
    <mergeCell ref="D22:D24"/>
    <mergeCell ref="D28:D30"/>
    <mergeCell ref="F34:F36"/>
    <mergeCell ref="G4:G6"/>
    <mergeCell ref="G10:G12"/>
    <mergeCell ref="G16:G18"/>
    <mergeCell ref="G22:G24"/>
    <mergeCell ref="G28:G30"/>
    <mergeCell ref="G34:G36"/>
    <mergeCell ref="F4:F6"/>
    <mergeCell ref="F10:F12"/>
    <mergeCell ref="F16:F18"/>
    <mergeCell ref="F22:F24"/>
    <mergeCell ref="F28:F30"/>
  </mergeCells>
  <pageMargins left="0.39305555555555599" right="0.17" top="0.84" bottom="0.59027777777777801" header="0.5" footer="0.196527777777778"/>
  <pageSetup scale="62" orientation="portrait" horizontalDpi="120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WAC CMC</vt:lpstr>
      <vt:lpstr>WAC DRC</vt:lpstr>
      <vt:lpstr>CREO</vt:lpstr>
      <vt:lpstr>QUAD</vt:lpstr>
      <vt:lpstr>PORTABLE AC</vt:lpstr>
      <vt:lpstr>CERTUS</vt:lpstr>
      <vt:lpstr>PRIMUS</vt:lpstr>
      <vt:lpstr>FLOOR MOUNTED</vt:lpstr>
      <vt:lpstr>FLOOR CEILING</vt:lpstr>
      <vt:lpstr>CEILING CASSETTE</vt:lpstr>
      <vt:lpstr>VERSAMATCH OUTDOOR</vt:lpstr>
      <vt:lpstr>VERSAMATCH INDOOR</vt:lpstr>
      <vt:lpstr>CHILLER &amp; PERSONAL REF</vt:lpstr>
      <vt:lpstr>WATER DISPENSER COFFEE TEA BAR</vt:lpstr>
      <vt:lpstr>AIR CURTAIN &amp; DEHUMIDIFIER</vt:lpstr>
      <vt:lpstr>AIR COOLER</vt:lpstr>
      <vt:lpstr>AIR CIRCULATOR</vt:lpstr>
      <vt:lpstr>INDUSTRIAL FAN</vt:lpstr>
      <vt:lpstr>HOUSEHOLD FAN</vt:lpstr>
      <vt:lpstr>CHARGES</vt:lpstr>
      <vt:lpstr>'AIR CIRCULATOR'!Print_Area</vt:lpstr>
      <vt:lpstr>'AIR COOLER'!Print_Area</vt:lpstr>
      <vt:lpstr>'AIR CURTAIN &amp; DEHUMIDIFIER'!Print_Area</vt:lpstr>
      <vt:lpstr>'CEILING CASSETTE'!Print_Area</vt:lpstr>
      <vt:lpstr>CERTUS!Print_Area</vt:lpstr>
      <vt:lpstr>CHARGES!Print_Area</vt:lpstr>
      <vt:lpstr>'CHILLER &amp; PERSONAL REF'!Print_Area</vt:lpstr>
      <vt:lpstr>CREO!Print_Area</vt:lpstr>
      <vt:lpstr>'FLOOR CEILING'!Print_Area</vt:lpstr>
      <vt:lpstr>'FLOOR MOUNTED'!Print_Area</vt:lpstr>
      <vt:lpstr>'HOUSEHOLD FAN'!Print_Area</vt:lpstr>
      <vt:lpstr>'INDUSTRIAL FAN'!Print_Area</vt:lpstr>
      <vt:lpstr>'PORTABLE AC'!Print_Area</vt:lpstr>
      <vt:lpstr>PRIMUS!Print_Area</vt:lpstr>
      <vt:lpstr>'VERSAMATCH INDOOR'!Print_Area</vt:lpstr>
      <vt:lpstr>'VERSAMATCH OUTDOOR'!Print_Area</vt:lpstr>
      <vt:lpstr>'WAC CMC'!Print_Area</vt:lpstr>
      <vt:lpstr>'WAC DRC'!Print_Area</vt:lpstr>
      <vt:lpstr>'WATER DISPENSER COFFEE TEA BAR'!Print_Area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230806</cp:lastModifiedBy>
  <dcterms:created xsi:type="dcterms:W3CDTF">2025-02-10T01:35:00Z</dcterms:created>
  <dcterms:modified xsi:type="dcterms:W3CDTF">2025-10-07T23:31:29Z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BF8C6C369ABC4BCAA7612CD0CAC7E275</vt:lpwstr>
  </property>
  <property fmtid="{D5CDD505-2E9C-101B-9397-08002B2CF9AE}" pid="3" name="KSOProductBuildVer">
    <vt:lpwstr>1033-12.2.0.20795</vt:lpwstr>
  </property>
</Properties>
</file>