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80" firstSheet="71" activeTab="74"/>
  </bookViews>
  <sheets>
    <sheet name="AL NEPOMUCENO" sheetId="1" r:id="rId1"/>
    <sheet name="AZIA SUITES (2)" sheetId="3" r:id="rId2"/>
    <sheet name="FILIPINO CHINESE" sheetId="4" r:id="rId3"/>
    <sheet name="MIGS PAGGABAO" sheetId="5" r:id="rId4"/>
    <sheet name="BOYSEN PHILS" sheetId="6" r:id="rId5"/>
    <sheet name="ANDY LAI" sheetId="7" r:id="rId6"/>
    <sheet name="CARLO CARONAN" sheetId="8" r:id="rId7"/>
    <sheet name="3MV CONS" sheetId="9" r:id="rId8"/>
    <sheet name="AZIA SUITES (3)" sheetId="10" r:id="rId9"/>
    <sheet name="METROCOCO" sheetId="11" r:id="rId10"/>
    <sheet name="STANDARD INS" sheetId="12" r:id="rId11"/>
    <sheet name="CLINIC SYSTEM" sheetId="13" r:id="rId12"/>
    <sheet name="PATTS COLLEGE" sheetId="14" r:id="rId13"/>
    <sheet name="ARLO ALUMINUM" sheetId="15" r:id="rId14"/>
    <sheet name="ARLO ALUMINUM (2)" sheetId="16" r:id="rId15"/>
    <sheet name="ARLO ALUMINUM (3)" sheetId="17" r:id="rId16"/>
    <sheet name="PHELP DODGE" sheetId="18" r:id="rId17"/>
    <sheet name="RIVERDALE" sheetId="19" r:id="rId18"/>
    <sheet name="AZIA SUITES (4)" sheetId="20" r:id="rId19"/>
    <sheet name="ROCKY REYES" sheetId="21" r:id="rId20"/>
    <sheet name="PAN DE MANILA" sheetId="26" r:id="rId21"/>
    <sheet name="THE PICASSO" sheetId="24" r:id="rId22"/>
    <sheet name="3M DRAGON" sheetId="27" r:id="rId23"/>
    <sheet name="PAN DE MANILA (2)" sheetId="28" r:id="rId24"/>
    <sheet name="DELTAPACIFIC" sheetId="29" r:id="rId25"/>
    <sheet name="DELTAPACIFIC (2)" sheetId="30" r:id="rId26"/>
    <sheet name="DELTAPACIFIC (3)" sheetId="31" r:id="rId27"/>
    <sheet name="LEONORA RIEZA" sheetId="32" r:id="rId28"/>
    <sheet name="CHOY PEREZ" sheetId="33" r:id="rId29"/>
    <sheet name="ALPHA MULTI CORE" sheetId="34" r:id="rId30"/>
    <sheet name="METROCOCO (2)" sheetId="35" r:id="rId31"/>
    <sheet name="SAMSON SU" sheetId="36" r:id="rId32"/>
    <sheet name="SOLABEC" sheetId="38" r:id="rId33"/>
    <sheet name="HAROLD DIZON" sheetId="39" r:id="rId34"/>
    <sheet name="JACKSON ANG" sheetId="40" r:id="rId35"/>
    <sheet name="JACKSON ANG (2)" sheetId="41" r:id="rId36"/>
    <sheet name="ALOYSIUS CAPISONDA" sheetId="42" r:id="rId37"/>
    <sheet name="JEANETTE GOPOCO" sheetId="44" r:id="rId38"/>
    <sheet name="LEONORA RIEZA (2)" sheetId="45" r:id="rId39"/>
    <sheet name="LIZA BONIFACIO" sheetId="46" r:id="rId40"/>
    <sheet name="GOOD MANAGEMENT" sheetId="47" r:id="rId41"/>
    <sheet name="GOOD MANAGEMENT (2)" sheetId="48" r:id="rId42"/>
    <sheet name="SBT MINING INC" sheetId="49" r:id="rId43"/>
    <sheet name="OUR LADY OF LOURDES" sheetId="50" r:id="rId44"/>
    <sheet name="CHOY PEREZ (2)" sheetId="51" r:id="rId45"/>
    <sheet name="FL PRO" sheetId="52" r:id="rId46"/>
    <sheet name="ALPHA MULTI CORE (2)" sheetId="53" r:id="rId47"/>
    <sheet name="PHELP DODGE (2)" sheetId="54" r:id="rId48"/>
    <sheet name="SCOTT SIA" sheetId="55" r:id="rId49"/>
    <sheet name="SCOTT SIA (2)" sheetId="56" r:id="rId50"/>
    <sheet name="JAC TORRES" sheetId="57" r:id="rId51"/>
    <sheet name="JAC TORRES (2)" sheetId="59" r:id="rId52"/>
    <sheet name="AUELLI STORE" sheetId="58" r:id="rId53"/>
    <sheet name="YANIT ASP" sheetId="61" r:id="rId54"/>
    <sheet name="AZIA SUITES (5)" sheetId="60" r:id="rId55"/>
    <sheet name="METROCOCO (3)" sheetId="62" r:id="rId56"/>
    <sheet name="AR. KARA REYES" sheetId="63" r:id="rId57"/>
    <sheet name="SCSM CORP." sheetId="64" r:id="rId58"/>
    <sheet name="ALOYSIUS CAPISONDA (2)" sheetId="65" r:id="rId59"/>
    <sheet name="CHOWKING JUAN LUNA" sheetId="66" r:id="rId60"/>
    <sheet name="WAMBOY MARTIJA" sheetId="67" r:id="rId61"/>
    <sheet name="GLORIA AGUIRRE" sheetId="68" r:id="rId62"/>
    <sheet name="BROWLESQUE QC" sheetId="69" r:id="rId63"/>
    <sheet name="ALPHA MULTI CORE (3)" sheetId="71" r:id="rId64"/>
    <sheet name="GWYN OAMIL" sheetId="72" r:id="rId65"/>
    <sheet name="THE GREENHOUSE (4)" sheetId="73" r:id="rId66"/>
    <sheet name="MRS. KAKA ELIDO" sheetId="74" r:id="rId67"/>
    <sheet name="ANAKO PHIL." sheetId="76" r:id="rId68"/>
    <sheet name="CASES COLLECTION" sheetId="77" r:id="rId69"/>
    <sheet name="CHOWKING JUAN LUNA (2)" sheetId="75" r:id="rId70"/>
    <sheet name="LIZA BONIFACIO (2)" sheetId="78" r:id="rId71"/>
    <sheet name="MRS. KAKA ELIDO (2)" sheetId="79" r:id="rId72"/>
    <sheet name="MRS. KAKA ELIDO (3)" sheetId="80" r:id="rId73"/>
    <sheet name="BIFFANY TAN" sheetId="81" r:id="rId74"/>
    <sheet name="BIFFANY TAN (2)" sheetId="82" r:id="rId75"/>
    <sheet name="CHARGES" sheetId="2" r:id="rId76"/>
    <sheet name="sample" sheetId="25" r:id="rId77"/>
  </sheets>
  <definedNames>
    <definedName name="_xlnm.Print_Area" localSheetId="0">'AL NEPOMUCENO'!$A$1:$I$69</definedName>
    <definedName name="_xlnm.Print_Area" localSheetId="75">CHARGES!$A$14:$O$91</definedName>
    <definedName name="_xlnm.Print_Area" localSheetId="1">'AZIA SUITES (2)'!$A$1:$I$70</definedName>
    <definedName name="_xlnm.Print_Area" localSheetId="2">'FILIPINO CHINESE'!$A$1:$G$69</definedName>
    <definedName name="_xlnm.Print_Area" localSheetId="3">'MIGS PAGGABAO'!$A$1:$G$79</definedName>
    <definedName name="_xlnm.Print_Area" localSheetId="4">'BOYSEN PHILS'!$A$1:$I$70</definedName>
    <definedName name="_xlnm.Print_Area" localSheetId="5">'ANDY LAI'!$A$1:$G$77</definedName>
    <definedName name="_xlnm.Print_Area" localSheetId="6">'CARLO CARONAN'!$A$1:$G$67</definedName>
    <definedName name="_xlnm.Print_Area" localSheetId="7">'3MV CONS'!$A$1:$H$65</definedName>
    <definedName name="_xlnm.Print_Area" localSheetId="8">'AZIA SUITES (3)'!$A$1:$I$70</definedName>
    <definedName name="_xlnm.Print_Area" localSheetId="9">METROCOCO!$A$1:$H$77</definedName>
    <definedName name="_xlnm.Print_Area" localSheetId="10">'STANDARD INS'!$A$1:$I$67</definedName>
    <definedName name="_xlnm.Print_Area" localSheetId="11">'CLINIC SYSTEM'!$A$1:$H$67</definedName>
    <definedName name="_xlnm.Print_Area" localSheetId="12">'PATTS COLLEGE'!$A$1:$G$66</definedName>
    <definedName name="_xlnm.Print_Area" localSheetId="13">'ARLO ALUMINUM'!$A$1:$I$77</definedName>
    <definedName name="_xlnm.Print_Area" localSheetId="14">'ARLO ALUMINUM (2)'!$A$1:$I$76</definedName>
    <definedName name="_xlnm.Print_Area" localSheetId="15">'ARLO ALUMINUM (3)'!$A$1:$I$76</definedName>
    <definedName name="_xlnm.Print_Area" localSheetId="16">'PHELP DODGE'!$A$1:$G$69</definedName>
    <definedName name="_xlnm.Print_Area" localSheetId="17">RIVERDALE!$A$1:$I$78</definedName>
    <definedName name="_xlnm.Print_Area" localSheetId="18">'AZIA SUITES (4)'!$A$1:$I$70</definedName>
    <definedName name="_xlnm.Print_Area" localSheetId="19">'ROCKY REYES'!$A$1:$H$70</definedName>
    <definedName name="_xlnm.Print_Area" localSheetId="21">'THE PICASSO'!$A$1:$I$71</definedName>
    <definedName name="_xlnm.Print_Area" localSheetId="76">sample!$A$1:$H$72</definedName>
    <definedName name="_xlnm.Print_Area" localSheetId="20">'PAN DE MANILA'!$A$1:$G$64</definedName>
    <definedName name="_xlnm.Print_Area" localSheetId="22">'3M DRAGON'!$A$1:$G$76</definedName>
    <definedName name="_xlnm.Print_Area" localSheetId="23">'PAN DE MANILA (2)'!$A$1:$G$64</definedName>
    <definedName name="_xlnm.Print_Area" localSheetId="24">DELTAPACIFIC!$A$1:$G$69</definedName>
    <definedName name="_xlnm.Print_Area" localSheetId="25">'DELTAPACIFIC (2)'!$A$1:$G$69</definedName>
    <definedName name="_xlnm.Print_Area" localSheetId="26">'DELTAPACIFIC (3)'!$A$1:$G$69</definedName>
    <definedName name="_xlnm.Print_Area" localSheetId="27">'LEONORA RIEZA'!$A$1:$I$70</definedName>
    <definedName name="_xlnm.Print_Area" localSheetId="28">'CHOY PEREZ'!$A$1:$G$69</definedName>
    <definedName name="_xlnm.Print_Area" localSheetId="29">'ALPHA MULTI CORE'!$A$1:$G$69</definedName>
    <definedName name="_xlnm.Print_Area" localSheetId="30">'METROCOCO (2)'!$A$1:$H$65</definedName>
    <definedName name="_xlnm.Print_Area" localSheetId="31">'SAMSON SU'!$A$1:$G$75</definedName>
    <definedName name="_xlnm.Print_Area" localSheetId="32">SOLABEC!$A$1:$I$83</definedName>
    <definedName name="_xlnm.Print_Area" localSheetId="33">'HAROLD DIZON'!$A$1:$I$74</definedName>
    <definedName name="_xlnm.Print_Area" localSheetId="34">'JACKSON ANG'!$A$1:$G$74</definedName>
    <definedName name="_xlnm.Print_Area" localSheetId="35">'JACKSON ANG (2)'!$A$1:$G$69</definedName>
    <definedName name="_xlnm.Print_Area" localSheetId="36">'ALOYSIUS CAPISONDA'!$A$1:$G$67</definedName>
    <definedName name="_xlnm.Print_Area" localSheetId="37">'JEANETTE GOPOCO'!$A$1:$I$74</definedName>
    <definedName name="_xlnm.Print_Area" localSheetId="38">'LEONORA RIEZA (2)'!$A$1:$I$68</definedName>
    <definedName name="_xlnm.Print_Area" localSheetId="39">'LIZA BONIFACIO'!$A$1:$I$87</definedName>
    <definedName name="_xlnm.Print_Area" localSheetId="40">'GOOD MANAGEMENT'!$A$1:$G$67</definedName>
    <definedName name="_xlnm.Print_Area" localSheetId="41">'GOOD MANAGEMENT (2)'!$A$1:$G$67</definedName>
    <definedName name="_xlnm.Print_Area" localSheetId="42">'SBT MINING INC'!$A$1:$I$81</definedName>
    <definedName name="_xlnm.Print_Area" localSheetId="43">'OUR LADY OF LOURDES'!$A$1:$G$67</definedName>
    <definedName name="_xlnm.Print_Area" localSheetId="44">'CHOY PEREZ (2)'!$A$1:$G$69</definedName>
    <definedName name="_xlnm.Print_Area" localSheetId="45">'FL PRO'!$A$1:$G$65</definedName>
    <definedName name="_xlnm.Print_Area" localSheetId="46">'ALPHA MULTI CORE (2)'!$A$1:$G$65</definedName>
    <definedName name="_xlnm.Print_Area" localSheetId="47">'PHELP DODGE (2)'!$A$1:$G$72</definedName>
    <definedName name="_xlnm.Print_Area" localSheetId="48">'SCOTT SIA'!$A$1:$G$72</definedName>
    <definedName name="_xlnm.Print_Area" localSheetId="49">'SCOTT SIA (2)'!$A$1:$G$69</definedName>
    <definedName name="_xlnm.Print_Area" localSheetId="50">'JAC TORRES'!$A$1:$G$69</definedName>
    <definedName name="_xlnm.Print_Area" localSheetId="52">'AUELLI STORE'!$A$1:$G$69</definedName>
    <definedName name="_xlnm.Print_Area" localSheetId="51">'JAC TORRES (2)'!$A$1:$G$70</definedName>
    <definedName name="_xlnm.Print_Area" localSheetId="54">'AZIA SUITES (5)'!$A$1:$I$73</definedName>
    <definedName name="_xlnm.Print_Area" localSheetId="53">'YANIT ASP'!$A$1:$I$72</definedName>
    <definedName name="_xlnm.Print_Area" localSheetId="55">'METROCOCO (3)'!$A$1:$H$75</definedName>
    <definedName name="_xlnm.Print_Area" localSheetId="56">'AR. KARA REYES'!$A$1:$I$74</definedName>
    <definedName name="_xlnm.Print_Area" localSheetId="57">'SCSM CORP.'!$A$1:$G$75</definedName>
    <definedName name="_xlnm.Print_Area" localSheetId="58">'ALOYSIUS CAPISONDA (2)'!$A$1:$G$73</definedName>
    <definedName name="_xlnm.Print_Area" localSheetId="59">'CHOWKING JUAN LUNA'!$A$1:$G$69</definedName>
    <definedName name="_xlnm.Print_Area" localSheetId="60">'WAMBOY MARTIJA'!$A$1:$I$81</definedName>
    <definedName name="_xlnm.Print_Area" localSheetId="61">'GLORIA AGUIRRE'!$A$1:$G$69</definedName>
    <definedName name="_xlnm.Print_Area" localSheetId="62">'BROWLESQUE QC'!$A$1:$G$69</definedName>
    <definedName name="_xlnm.Print_Area" localSheetId="63">'ALPHA MULTI CORE (3)'!$A$1:$G$69</definedName>
    <definedName name="_xlnm.Print_Area" localSheetId="64">'GWYN OAMIL'!$A$1:$I$79</definedName>
    <definedName name="_xlnm.Print_Area" localSheetId="65">'THE GREENHOUSE (4)'!$A$1:$G$82</definedName>
    <definedName name="_xlnm.Print_Area" localSheetId="66">'MRS. KAKA ELIDO'!$A$1:$G$69</definedName>
    <definedName name="_xlnm.Print_Area" localSheetId="69">'CHOWKING JUAN LUNA (2)'!$A$1:$G$69</definedName>
    <definedName name="_xlnm.Print_Area" localSheetId="67">'ANAKO PHIL.'!$A$1:$G$67</definedName>
    <definedName name="_xlnm.Print_Area" localSheetId="68">'CASES COLLECTION'!$A$1:$G$74</definedName>
    <definedName name="_xlnm.Print_Area" localSheetId="70">'LIZA BONIFACIO (2)'!$A$1:$G$77</definedName>
    <definedName name="_xlnm.Print_Area" localSheetId="71">'MRS. KAKA ELIDO (2)'!$A$1:$G$71</definedName>
    <definedName name="_xlnm.Print_Area" localSheetId="72">'MRS. KAKA ELIDO (3)'!$A$1:$G$69</definedName>
    <definedName name="_xlnm.Print_Area" localSheetId="73">'BIFFANY TAN'!$A$1:$G$77</definedName>
    <definedName name="_xlnm.Print_Area" localSheetId="74">'BIFFANY TAN (2)'!$A$1:$G$74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<sst xmlns="http://schemas.openxmlformats.org/spreadsheetml/2006/main" count="4629" uniqueCount="531">
  <si>
    <t>MR. AL NEPOMUCENO</t>
  </si>
  <si>
    <t>ATDRAM VILLAGE, BRGY. CALLIOS, STA. CRUZ LAGUNA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</si>
  <si>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</si>
  <si>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</si>
  <si>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</si>
  <si>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</si>
  <si>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</si>
  <si>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</si>
  <si>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</si>
  <si>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</si>
  <si>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</si>
  <si>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</si>
  <si>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</si>
  <si>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KS-IW20-MCAI1201M32</t>
  </si>
  <si>
    <t>PHP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</si>
  <si>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</si>
  <si>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19,000 Kj/h (2.0HP) FULL DC INVERTER W/ WIFI R-32</t>
  </si>
  <si>
    <t>OTHERS: DELIVERY CHARGE</t>
  </si>
  <si>
    <t>TOTAL UNIT COST</t>
  </si>
  <si>
    <t>TERMS OF PAYMENT:</t>
  </si>
  <si>
    <t>FULL PAYMENT OF UNIT AND DELIVERY CHARGE. IF CHECK, SUBJECT FOR 3 DAYS CLEARING.</t>
  </si>
  <si>
    <t>BANK DETAILS:</t>
  </si>
  <si>
    <r>
      <rPr>
        <sz val="10"/>
        <rFont val="Segoe UI Semibold"/>
        <charset val="134"/>
      </rP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</si>
  <si>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t>INSTALLATION: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</si>
  <si>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</si>
  <si>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</si>
  <si>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</si>
  <si>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WARRANTY:</t>
  </si>
  <si>
    <t>FOR SPLIT TYPE : ONE (1) YEAR FREE PARTS AND LABOR, THREE YEARS (3) MAIN PCB , TEN (10)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</si>
  <si>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</si>
  <si>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</si>
  <si>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</si>
  <si>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</si>
  <si>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*We suggest to do survey/ocular on area first to know estimated cost of installation before placing unit order.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</si>
  <si>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</si>
  <si>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</si>
  <si>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</si>
  <si>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</si>
  <si>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</si>
  <si>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</si>
  <si>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</si>
  <si>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</si>
  <si>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</si>
  <si>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KMI-QUOTE-01-26-0001</t>
  </si>
  <si>
    <t>Conforme:</t>
  </si>
  <si>
    <t>_________________________________________</t>
  </si>
  <si>
    <t>ADR-24%/6500</t>
  </si>
  <si>
    <t>SIGNATURE OVER PRINTED NAME</t>
  </si>
  <si>
    <t>AZIA SUITES AND RESIDENCES INC</t>
  </si>
  <si>
    <t>RAHMANN EXT., CEBU CITY</t>
  </si>
  <si>
    <t>MODEL: KS-IW15-MCAI1201M32</t>
  </si>
  <si>
    <t>12,880 Kj/h (1.5HP) FULL DC INVERTER W/ WIFI R-32</t>
  </si>
  <si>
    <r>
      <rPr>
        <sz val="10"/>
        <rFont val="Segoe UI Semibold"/>
        <charset val="134"/>
      </rPr>
      <t xml:space="preserve">* Unit/s: </t>
    </r>
    <r>
      <rPr>
        <u/>
        <sz val="10"/>
        <rFont val="Segoe UI Semibold"/>
        <charset val="134"/>
      </rPr>
      <t>Account Name - KOLIN MARKETING INC. / Account# - 011808002307 (BDO-KALAYAAN)</t>
    </r>
  </si>
  <si>
    <t>KMI-QUOTE-12-25-0838-rev</t>
  </si>
  <si>
    <t>REG-24%/7K/6.5K</t>
  </si>
  <si>
    <t>FILIPINO CHINESE CUISINE AND ECONOMIC ASSOCIATION, INC.</t>
  </si>
  <si>
    <t>ATTN: MR. JAMES CO</t>
  </si>
  <si>
    <t>5TH FLOOR, 820 LIBERTY HALL BUILDING BENAVIDEZ ST., BINONDO MANILA</t>
  </si>
  <si>
    <t>TEL#: 0917-5667856</t>
  </si>
  <si>
    <t>MODEL: KL-IF60-G6H1M32</t>
  </si>
  <si>
    <t>KOLIN FLOOR MOUNTED AIRCONDITIONER</t>
  </si>
  <si>
    <t>58,140 Kj/h (5.0TR) FULL DC INVERTER R32 SINGLE PHASE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</si>
  <si>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</si>
  <si>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</si>
  <si>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</si>
  <si>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FOR FLOOR MOUNTED (Inverter): ONE (1) YEAR FREE PARTS AND LABOR, FIVE (5) YEARS WARRANTY ON COMPRESSOR.</t>
  </si>
  <si>
    <t>** We suggest to do survey/ocular on area first to know estimated cost of installation before placing unit order.</t>
  </si>
  <si>
    <t>KMI-QUOTE-01-26-0002</t>
  </si>
  <si>
    <t>ECY-24%/14K</t>
  </si>
  <si>
    <t>MR. MIGS PAGGABAO</t>
  </si>
  <si>
    <t>UNIT 1217 ACE HOTEL &amp; SUITES, BRIXTON COR. UNITED, KAPITOLYO, PASIG CITY</t>
  </si>
  <si>
    <t>TEL#: 0917-8775434</t>
  </si>
  <si>
    <t xml:space="preserve">A. EQUIPMENT &amp; INSTALLATION </t>
  </si>
  <si>
    <t>* OPTION 1 *</t>
  </si>
  <si>
    <t>MODEL: KA-150MCARINV32</t>
  </si>
  <si>
    <t>KOLIN WINDOW TYPE CREO SERIES AIRCONDITIONER</t>
  </si>
  <si>
    <t>12,800 Kj/h (1.5HP) FULL DC INVERTER R-32 WITH REMOTE</t>
  </si>
  <si>
    <t>(WxDxH) 17.7"x26.6"x13.8"</t>
  </si>
  <si>
    <t>ESTIMATED COST OF INSTALLATION (please see attached)</t>
  </si>
  <si>
    <t>TOTAL ESTIMATED COST OF THE PROJECT</t>
  </si>
  <si>
    <t>* OPTION 2 *</t>
  </si>
  <si>
    <t>MODEL: KAG-145WCINV</t>
  </si>
  <si>
    <t>KOLIN WINDOW TYPE QUAD SERIES AIRCONDITIONER</t>
  </si>
  <si>
    <t>13,210 Kj/h (1.5HP) FULL DC INVERTER W/ WIFI R-32</t>
  </si>
  <si>
    <t>(WxDxH) 22"x28"x15"</t>
  </si>
  <si>
    <t>* Installation: Will be provided by assigned installer.</t>
  </si>
  <si>
    <t>** You may settle first payment for unit/s &amp; delivery. Installation payment can be settled directly to installer after actual works.</t>
  </si>
  <si>
    <t>** Cost of Installation is Package with the Unit(s), this cost cannot avail separately (cost will be based on actual works).</t>
  </si>
  <si>
    <t>KMI-QUOTE-01-26-0003</t>
  </si>
  <si>
    <t>JCY-24%/1K/1.3K</t>
  </si>
  <si>
    <t>PACIFIC PAINTS (BOYSEN) PHILS. INC.</t>
  </si>
  <si>
    <t>SOLVENT BASED MANUFACTURING PLANT, BLK 1 LOT 2 FIRST ST., FCIE BRGY. LANGKAAN DASMARIÑAS CITY, CAVITE</t>
  </si>
  <si>
    <t>ATTN: MR. RUEL SARTIGA</t>
  </si>
  <si>
    <t>TEL#: 0960-3361343</t>
  </si>
  <si>
    <t>MODEL: KSG-IWF-15WFY-8K1M32</t>
  </si>
  <si>
    <t>KOLIN WALL MOUNTED PRIMUS GOLD AIRCONDITIONER</t>
  </si>
  <si>
    <t>12,960 Kj/h (1.5HP) FULL DC INVERTER W/ WIFI R-32</t>
  </si>
  <si>
    <t>MODEL: KSG-IWF-25WFY-8K1M32</t>
  </si>
  <si>
    <t>25,560 Kj/h (2.5HP) FULL DC INVERTER W/ WIFI R-32</t>
  </si>
  <si>
    <r>
      <rPr>
        <sz val="10"/>
        <rFont val="Segoe UI Semibold"/>
        <charset val="134"/>
      </rPr>
      <t>ESTIMATED COST OF INSTALLATION (please see attached)</t>
    </r>
    <r>
      <rPr>
        <i/>
        <sz val="10"/>
        <rFont val="Segoe UI Semibold"/>
        <charset val="134"/>
      </rPr>
      <t xml:space="preserve"> </t>
    </r>
  </si>
  <si>
    <r>
      <rPr>
        <i/>
        <sz val="10"/>
        <color rgb="FFFF000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 xml:space="preserve"> You may settle first payment for unit/s &amp; delivery. Installation payment can be settled directly to installer after actual works.</t>
    </r>
  </si>
  <si>
    <t>** 10% DISCOUNT ON ACTUAL INSTALLATION CHARGES.</t>
  </si>
  <si>
    <t>Noted by;</t>
  </si>
  <si>
    <t>KMI-QUOTE-12-25-0837-rev</t>
  </si>
  <si>
    <t>OMF-26%/7K</t>
  </si>
  <si>
    <t>MR. ANDY LAI</t>
  </si>
  <si>
    <t>UNIT 1702-B ALPHA GRANDVIEW TOWER,  #1716, M. H. DEL PILAR ST., MALATE, MANILA CITY</t>
  </si>
  <si>
    <t>TEL#:  0927-6260000</t>
  </si>
  <si>
    <t>MODEL: KSM-IW10-WCT10M1M32</t>
  </si>
  <si>
    <t>KOLIN WALL MOUNTED CERTUS SERIES AIRCONDITIONER</t>
  </si>
  <si>
    <t>9,800 Kj/h (1.0HP) REGULAR INVERTER W/ WIFI R-32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</si>
  <si>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dismantling of existing unit</t>
    </r>
  </si>
  <si>
    <t>MODEL: KS-IW10-MCAI1201M32</t>
  </si>
  <si>
    <t>9,800 Kj/h (1.0HP) FULL DC INVERTER W/ WIFI R-32</t>
  </si>
  <si>
    <t>KMI-QUOTE-01-26-0004</t>
  </si>
  <si>
    <t>DCG-24%/4K/6.5K</t>
  </si>
  <si>
    <t>MR. CARLO CARONAN</t>
  </si>
  <si>
    <t>UNIT 1421 THE AMARYLLIS CONDO, RODRIGUEZ SR. AVE. BRGY. MARIANA, NEW MANILA, QUEZON CITY</t>
  </si>
  <si>
    <t xml:space="preserve">ESTIMATED COST OF INSTALLATION (please see attached) </t>
  </si>
  <si>
    <t>KMI-QUOTE-01-26-0005</t>
  </si>
  <si>
    <t>REG-24%/6.5K</t>
  </si>
  <si>
    <t>3MV CONSTRUCTION CORPORATION</t>
  </si>
  <si>
    <t>EEME BLDG., SALITRAN II, AGUNALDO HIGHWAY, DASMARIÑAS CITY, CAVITE</t>
  </si>
  <si>
    <t>TIN: 007-760-637-000</t>
  </si>
  <si>
    <t>MODEL: KAG-200WCINV</t>
  </si>
  <si>
    <t>19,080 Kj/h (2.0HP) FULL DC INVERTER W/ WIFI R-32</t>
  </si>
  <si>
    <t>(WxDxH) 26"x28"x17"</t>
  </si>
  <si>
    <t>* Installation Charge for Window Type AC: Php 1,200.00 per Unit ; Angle Bracket (Optional): Php 450.00</t>
  </si>
  <si>
    <t>FOR WINDOW TYPE: ONE (1) YEAR FREE PARTS AND LABOR, THREE YEARS (3) MAIN PCB, TEN (10) YEARS WARRANTY ON COMPRESSOR.</t>
  </si>
  <si>
    <t>KMI-QUOTE-01-26-0006</t>
  </si>
  <si>
    <t>CVT-24%/1.2K/1.8K</t>
  </si>
  <si>
    <t>KMI-QUOTE-12-25-0838-rev2</t>
  </si>
  <si>
    <t>METROCOCO EXPORT CORP</t>
  </si>
  <si>
    <t>ATTN: MS. BLEZ CABATINGAN</t>
  </si>
  <si>
    <t>Email: iwc.purchasing@gmail.com</t>
  </si>
  <si>
    <t>ZERO RATED</t>
  </si>
  <si>
    <t>MODEL: KA-100MCARINV32</t>
  </si>
  <si>
    <t>9,700 Kj/h (1.0HP) FULL DC INVERTER R-32 WITH REMOTE</t>
  </si>
  <si>
    <t>MODEL: KAG-100WCINV</t>
  </si>
  <si>
    <t>10,200 Kj/h (1.0HP) FULL DC INVERTER W/ WIFI R-32</t>
  </si>
  <si>
    <t>(WxDxH) 18"x25"x14"</t>
  </si>
  <si>
    <t>PRICE IS ZERO RATED.</t>
  </si>
  <si>
    <t>KMI-QUOTE-01-26-0007</t>
  </si>
  <si>
    <t>REG-24%/800/1.3K</t>
  </si>
  <si>
    <t>STANDARD INSURANCE CO., INC. (NAIC, CAVITE)</t>
  </si>
  <si>
    <t>ATTN: MS. CRYSTAL MAE SUSTAL</t>
  </si>
  <si>
    <t>Email: csustal@standard-insurance.com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</si>
  <si>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OFFICE STEEL PARKING 2</t>
    </r>
  </si>
  <si>
    <t>MODEL: KLG-IF40-5G1M32</t>
  </si>
  <si>
    <t>37,980 Kj/h (3.0TR) FULL DC INVERTER R-32 SINGLE PHASE</t>
  </si>
  <si>
    <t>Noted By:</t>
  </si>
  <si>
    <t>KMI-QUOTE-01-26-0008</t>
  </si>
  <si>
    <t>REG-24%/7K</t>
  </si>
  <si>
    <t>CLINIC SYSTEMS, INC.</t>
  </si>
  <si>
    <t>#297 MONTILLA ST., ALABANG MUNTINLUPA CITY</t>
  </si>
  <si>
    <t>ATTN: MS. MAVIC</t>
  </si>
  <si>
    <t>Email: csi_fmvic@yahoo.com</t>
  </si>
  <si>
    <t>MODEL: KAC-36TCRM</t>
  </si>
  <si>
    <t>KOLIN 36" AIR CURTAIN</t>
  </si>
  <si>
    <t>230V/60Hz ; 1160m³/h</t>
  </si>
  <si>
    <t>* Installation Charge for Air Curtain: Php 1,200.00 per Unit.</t>
  </si>
  <si>
    <t>FOR AIR CURTAIN: ONE (1) YEAR FREE PARTS AND LABOR.</t>
  </si>
  <si>
    <t>KMI-QUOTE-01-26-0009</t>
  </si>
  <si>
    <t>REG-25%</t>
  </si>
  <si>
    <t>PATTS COLLEGE OF AERONAUTICS</t>
  </si>
  <si>
    <t>LAMBO ST., SAN DIONISIO PARAÑAQUE CITY</t>
  </si>
  <si>
    <t>ATTN: MS. GLORIA MACALALAD</t>
  </si>
  <si>
    <t>Email: gloria.macalalad@patts.edu.ph</t>
  </si>
  <si>
    <t>A. EQUIPMENT &amp; INSTALLATION</t>
  </si>
  <si>
    <t>MODEL: KS-IW25-MCAI1201M32</t>
  </si>
  <si>
    <t>23,800 Kj/h (2.5HP) FULL DC INVERTER W/ WIFI R-32</t>
  </si>
  <si>
    <r>
      <rPr>
        <i/>
        <sz val="10"/>
        <color rgb="FFFF0000"/>
        <rFont val="Segoe UI Semibold"/>
        <charset val="134"/>
      </rPr>
      <t>*</t>
    </r>
    <r>
      <rPr>
        <i/>
        <sz val="10"/>
        <rFont val="Segoe UI Semibold"/>
        <charset val="134"/>
      </rPr>
      <t xml:space="preserve"> Cost of Installation is Package with the Unit(s), this cost cannot avail separately (cost will be based on actual works).</t>
    </r>
  </si>
  <si>
    <r>
      <rPr>
        <i/>
        <sz val="10"/>
        <color rgb="FFFF000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>Installation payment can be settled directly to assigned installer after actual works.</t>
    </r>
  </si>
  <si>
    <t>KMI-QUOTE-01-26-0010</t>
  </si>
  <si>
    <t>DCG-24%/7K/6.5K</t>
  </si>
  <si>
    <t>ARLO ALUMINUM CO., INC.</t>
  </si>
  <si>
    <t>ATTN: MR. SUNNY</t>
  </si>
  <si>
    <t>FOR SHORE RESIDENCES PROJECT SITE</t>
  </si>
  <si>
    <t xml:space="preserve">A. EQUIPMENT </t>
  </si>
  <si>
    <t>MODEL: KSG-IWF-20WFY-8K1M32</t>
  </si>
  <si>
    <r>
      <rPr>
        <i/>
        <sz val="10"/>
        <color rgb="FFFF0000"/>
        <rFont val="Segoe UI Semibold"/>
        <charset val="134"/>
      </rPr>
      <t>**</t>
    </r>
    <r>
      <rPr>
        <i/>
        <u/>
        <sz val="10"/>
        <rFont val="Segoe UI Semibold"/>
        <charset val="134"/>
      </rPr>
      <t>We suggest to do survey/ocular on area first to know estimated cost of installation before placing unit order.</t>
    </r>
  </si>
  <si>
    <t>KMI-QUOTE-01-26-0011</t>
  </si>
  <si>
    <t>REG-24%/6.5K/7K</t>
  </si>
  <si>
    <t>FOR MANHATTAN PLAZA TOWER PROJECT</t>
  </si>
  <si>
    <t>KMI-QUOTE-01-26-0012</t>
  </si>
  <si>
    <t>REG-24%/1K/1.3K</t>
  </si>
  <si>
    <t>A. EQUIPMENT  - NON INVERTER</t>
  </si>
  <si>
    <t>MODEL: KAM-150CMC32</t>
  </si>
  <si>
    <t>KOLIN WINDOW TYPE COMPACT SERIES AIRCONDITIONER</t>
  </si>
  <si>
    <t>12,660 Kj/h (1.5HP) NON-INVERTER MANUAL R-32</t>
  </si>
  <si>
    <t>(WxDxH) 18"x23"x14"</t>
  </si>
  <si>
    <t>MODEL: KAM-150DRC32</t>
  </si>
  <si>
    <t>KOLIN WINDOW TYPE REGULAR COMPACT AIRCONDITIONER</t>
  </si>
  <si>
    <t>12,660 Kj/h (1.5HP) NON-INVERTER WITH REMOTE R-32</t>
  </si>
  <si>
    <t>(WxDxH) 17.7"x23"x13.6"</t>
  </si>
  <si>
    <t>REG-24%/1K</t>
  </si>
  <si>
    <t>PHELPS DODGE PHILS. ENERGY PROD. CORP.</t>
  </si>
  <si>
    <t>2ND FLR. BCS PRIME BLDG., 2298 PASONG TAMO EXTN. BRGY. PASONG TAMO, MAKATI CITY</t>
  </si>
  <si>
    <t>TEL#: 0918-9166529</t>
  </si>
  <si>
    <t>MODEL: KLM-IC40-AA1M32</t>
  </si>
  <si>
    <t>KOLIN FLOOR/CEILING AIRCONDITIONER</t>
  </si>
  <si>
    <t>37,980 Kj/h (3.0TR) DC INVERTER R-32</t>
  </si>
  <si>
    <r>
      <rPr>
        <i/>
        <sz val="10"/>
        <color rgb="FFFF000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>You may settle first payment for unit/s &amp; delivery. Installation payment can be settled directly to installer after actual works.</t>
    </r>
  </si>
  <si>
    <t>FOR FLOOR/CEILING: ONE (1) YEAR FREE PARTS AND LABOR, FIVE (5) YEARS WARRANTY ON COMPRESSOR.</t>
  </si>
  <si>
    <t>KMI-QUOTE-01-26-0013</t>
  </si>
  <si>
    <t>OMF-24%/6.5K</t>
  </si>
  <si>
    <t>RIVERDALE CONFECTIONERY INDUSTRY INC.</t>
  </si>
  <si>
    <t>BLDG. 3B, KM 23, GEN. AGUINALDO HI-WAY CBI COMPOUND, ANABU 1-D IMUS CITY, CAVITE</t>
  </si>
  <si>
    <t>KMI-QUOTE-01-26-0014</t>
  </si>
  <si>
    <t>REG-24%/7K/6.5K/14K</t>
  </si>
  <si>
    <t>KMI-QUOTE-12-25-0838-rev1</t>
  </si>
  <si>
    <t>MR. ROCKY MARCUS REYES</t>
  </si>
  <si>
    <t>8A33 VICTORIA DE MANILA CONDOMINIUM, DELA ROSA ST., MAKATI CITY</t>
  </si>
  <si>
    <t>TEL#: 0917-8607802</t>
  </si>
  <si>
    <t>MODEL: KVM-20VAH1M-O</t>
  </si>
  <si>
    <t>KOLIN VERSAMATCH SERIES AIRCONDITIONER</t>
  </si>
  <si>
    <t>18,990 kJ/h (2.0HP) OUTDOOR UNIT INVERTER R32</t>
  </si>
  <si>
    <t>MODEL: KVM-10IWAH-I</t>
  </si>
  <si>
    <t xml:space="preserve">KOLIN VERSAMATCH SERIES AIRCONDITIONER INVERTER </t>
  </si>
  <si>
    <t>9,495 kJ/h (1.0HP) WALL MOUNTED INDOOR UNIT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</si>
  <si>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</si>
  <si>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</si>
  <si>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</si>
  <si>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t>FOR VERSAMATCH: ONE (1) YEAR FREE PARTS AND LABOR, FIVE (5) YEARS WARRANTY ON COMPRESSOR.</t>
  </si>
  <si>
    <t>KMI-QUOTE-01-26-0015</t>
  </si>
  <si>
    <t>ASP-20%</t>
  </si>
  <si>
    <t>PAN DE MANILA FOOD CO., INC.</t>
  </si>
  <si>
    <t>FOR SHELL MERCADO, LAGUNA</t>
  </si>
  <si>
    <t>ATTN: MS. JOANNA LUZANO</t>
  </si>
  <si>
    <t>TEL#: 0908-8206235</t>
  </si>
  <si>
    <t>KMI-QUOTE-01-26-0016</t>
  </si>
  <si>
    <t xml:space="preserve">THE PICASSO BOUTIQUE SERVICED RESIDENCES </t>
  </si>
  <si>
    <t>119 L.P. LEVISTE ST., SALCEDO VILLAGE, MAKATI CITY</t>
  </si>
  <si>
    <t>ATTN: MS. CORINA ESPIRITU</t>
  </si>
  <si>
    <t>Email: cespiritu@picassomakati.com</t>
  </si>
  <si>
    <t>MODEL: KRD-80GPC600</t>
  </si>
  <si>
    <t>KOLIN PERSONAL REFRIGERATOR (Gray)</t>
  </si>
  <si>
    <t>230V/60Hz ; R600a (WxDxH) 449x470x676 mm -70 liters net cap.-</t>
  </si>
  <si>
    <t>MODEL: KRD-80BVC600</t>
  </si>
  <si>
    <t>KOLIN PERSONAL REFRIGERATOR (Brushed Dark Aluminum)</t>
  </si>
  <si>
    <t>FOR REFRIGERATOR: ONE (1) YEAR FREE PARTS AND LABOR, FIVE (5) YEARS WARRANTY ON COMPRESSOR.</t>
  </si>
  <si>
    <t>KMI-QUOTE-01-26-0017</t>
  </si>
  <si>
    <t>REG-30%</t>
  </si>
  <si>
    <t>3M DRAGON LOGISTICS CORPORATION</t>
  </si>
  <si>
    <t>3M STA. MARIA, CAMANGYANAN RD. STA. MARIA, BULACAN</t>
  </si>
  <si>
    <t>ATTN: MS. AIRA SISON</t>
  </si>
  <si>
    <t>TEL#: 0966-2579741</t>
  </si>
  <si>
    <t>*** You may settle first payment for unit/s &amp; delivery. Installation payment can be settled directly to installer after actual works.</t>
  </si>
  <si>
    <t>KMI-QUOTE-01-26-0018</t>
  </si>
  <si>
    <t>FOR SHELL BUCAL, LAGUNA</t>
  </si>
  <si>
    <t>DELTAPACIFIC CORP.</t>
  </si>
  <si>
    <t>UNIT 39-B GREENBELT PARKPLACE, C. PALANCA ST. LEGAZPI VILLAGE, MAKATI CITY</t>
  </si>
  <si>
    <t>ATTN: MR. BRYAN DY</t>
  </si>
  <si>
    <t>TEL#: 0917-8927939 / 0917-7908007</t>
  </si>
  <si>
    <r>
      <rPr>
        <sz val="10"/>
        <rFont val="Segoe UI Semibold"/>
        <charset val="134"/>
      </rPr>
      <t xml:space="preserve">A. EQUIPMENT &amp; INSTALLATION : </t>
    </r>
    <r>
      <rPr>
        <sz val="10"/>
        <color rgb="FFFF0000"/>
        <rFont val="Segoe UI Semibold"/>
        <charset val="134"/>
      </rPr>
      <t>OPTION 1 - RECOMMENDATION</t>
    </r>
  </si>
  <si>
    <t>KMI-QUOTE-01-26-0019</t>
  </si>
  <si>
    <r>
      <rPr>
        <sz val="10"/>
        <rFont val="Segoe UI Semibold"/>
        <charset val="134"/>
      </rPr>
      <t xml:space="preserve">A. EQUIPMENT &amp; INSTALLATION : </t>
    </r>
    <r>
      <rPr>
        <sz val="10"/>
        <color rgb="FFFF0000"/>
        <rFont val="Segoe UI Semibold"/>
        <charset val="134"/>
      </rPr>
      <t>OPTION 2 - CUSTOMER'S CHOICE</t>
    </r>
  </si>
  <si>
    <t>* You may settle first payment for unit/s &amp; delivery. Installation payment can be settled directly to installer after actual works.</t>
  </si>
  <si>
    <r>
      <rPr>
        <sz val="10"/>
        <rFont val="Segoe UI Semibold"/>
        <charset val="134"/>
      </rPr>
      <t xml:space="preserve">NOTES: </t>
    </r>
    <r>
      <rPr>
        <i/>
        <sz val="10"/>
        <color rgb="FFFF0000"/>
        <rFont val="Segoe UI Semibold"/>
        <charset val="134"/>
      </rPr>
      <t>***</t>
    </r>
    <r>
      <rPr>
        <i/>
        <u/>
        <sz val="10"/>
        <rFont val="Segoe UI Semibold"/>
        <charset val="134"/>
      </rPr>
      <t>Need to sign waiver agreement due to under capacity of unit choice.</t>
    </r>
  </si>
  <si>
    <t>PRICES ARE SUBJECT TO CHANGE WITHOUT PRIOR NOTICE.</t>
  </si>
  <si>
    <t>KMI-QUOTE-01-26-0019.2</t>
  </si>
  <si>
    <t>ECY-24%/7K</t>
  </si>
  <si>
    <r>
      <rPr>
        <sz val="10"/>
        <rFont val="Segoe UI Semibold"/>
        <charset val="134"/>
      </rPr>
      <t xml:space="preserve">A. EQUIPMENT &amp; INSTALLATION : </t>
    </r>
    <r>
      <rPr>
        <sz val="10"/>
        <color rgb="FFFF0000"/>
        <rFont val="Segoe UI Semibold"/>
        <charset val="134"/>
      </rPr>
      <t>OPTION 3 - CUSTOMER'S CHOICE</t>
    </r>
  </si>
  <si>
    <t>MODEL: KSG-IWF-30WFY-8K1M32</t>
  </si>
  <si>
    <t>29,500 Kj/h (3.0HP) FULL DC INVERTER W/ WIFI R-32</t>
  </si>
  <si>
    <t>KMI-QUOTE-01-26-0019.3</t>
  </si>
  <si>
    <t>MS. LEONORA RIEZA</t>
  </si>
  <si>
    <t>#10 TIRAD PASS, AYALA HEIGHTS, QUEZON CITY</t>
  </si>
  <si>
    <t>TEL#: 0917-7914391</t>
  </si>
  <si>
    <t>ESTIMATED COST OF INSTALLATION</t>
  </si>
  <si>
    <t>KMI-QUOTE-01-26-0020</t>
  </si>
  <si>
    <t>DCG-24%/6.5K</t>
  </si>
  <si>
    <t>MR. CHOY PEREZ</t>
  </si>
  <si>
    <t>18 MARTINEZ ST., MIRA NILA, BRGY. PASONG TAMO, QUEZON CITY</t>
  </si>
  <si>
    <t>TEL#: 0917-5321498</t>
  </si>
  <si>
    <t>KMI-QUOTE-01-26-0021</t>
  </si>
  <si>
    <t>OMF-24%/7K</t>
  </si>
  <si>
    <t>ALPHA MULTI CORE</t>
  </si>
  <si>
    <t>#2 MELENDRES SUBD. BRGY. DOLORES, DOLORES TAYTAY RIZAL</t>
  </si>
  <si>
    <t>TEL: 0917-1361328</t>
  </si>
  <si>
    <t>MODEL: KA-200MCARINV32</t>
  </si>
  <si>
    <t>19,800 Kj/h (2.0HP) FULL DC INVERTER R-32 WITH REMOTE</t>
  </si>
  <si>
    <t>(WxDxH) 26"x30.7"x16.8"</t>
  </si>
  <si>
    <t>KMI-QUOTE-01-26-0022</t>
  </si>
  <si>
    <t>REG-%SRP</t>
  </si>
  <si>
    <t>* Installation Charge for Window Type AC: Php 1,200.00 per Unit.</t>
  </si>
  <si>
    <t>KMI-QUOTE-01-26-0023</t>
  </si>
  <si>
    <t>MR. SAMSON SU</t>
  </si>
  <si>
    <t>UNIT 4809 CANNORS @ GREENHILLS, ANNAPOLIS ST., SAN JUAN CITY</t>
  </si>
  <si>
    <t>TEL#: 0917-111787</t>
  </si>
  <si>
    <t>MODEL: KVM-40VAH1M-O</t>
  </si>
  <si>
    <t>37,980 kJ/h (4.0HP) OUTDOOR UNIT INVERTER R32</t>
  </si>
  <si>
    <t>MODEL: KVM-15IWAH-I</t>
  </si>
  <si>
    <t>12,660 kJ/h (1.5HP) WALL MOUNTED INDOOR UNIT R32</t>
  </si>
  <si>
    <t>MODEL: KVM-25IWAH-I</t>
  </si>
  <si>
    <t>23,210 kJ/h (2.5HP) WALL MOUNTED INDOOR UNIT R32</t>
  </si>
  <si>
    <t>MODEL: KVM-20IWAH-I</t>
  </si>
  <si>
    <t>18,990 kJ/h (2.0HP) WALL MOUNTED INDOOR UNIT R32</t>
  </si>
  <si>
    <t>KMI-QUOTE-01-26-0024</t>
  </si>
  <si>
    <t>ECY-24%</t>
  </si>
  <si>
    <t>SOLABEC HOLDINGS CORP.</t>
  </si>
  <si>
    <t>ATTN: MS. JUSTIN ANNA CEBALLOS</t>
  </si>
  <si>
    <t>TEL#:  0917-5266222</t>
  </si>
  <si>
    <t>KMI-QUOTE-01-26-0025</t>
  </si>
  <si>
    <t>MR. HAROLD DIZON</t>
  </si>
  <si>
    <t>TEL#: 0917-5019374</t>
  </si>
  <si>
    <t>Email: dizon21803@yahoo.com</t>
  </si>
  <si>
    <t>KMI-QUOTE-01-26-0026</t>
  </si>
  <si>
    <t>MR. JACKSON ANG</t>
  </si>
  <si>
    <t>19 RAGANG ST., BRGY. MANRESA, QUEZON CITY</t>
  </si>
  <si>
    <t>TEL#: 0917-8222630</t>
  </si>
  <si>
    <t>KMI-QUOTE-08-24-0702-rev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</si>
  <si>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5TH FLOOR additional</t>
    </r>
  </si>
  <si>
    <t>KMI-QUOTE-01-25-0047-rev</t>
  </si>
  <si>
    <t>MR./MS. ALOYSIUS B. CAPISONDA</t>
  </si>
  <si>
    <t>15 JASMIN ST., BARANGAY ROXAS DISTRICT, QUEZON CITY</t>
  </si>
  <si>
    <t>TEL#:  0918-9119899</t>
  </si>
  <si>
    <t>KMI-QUOTE-01-26-0027</t>
  </si>
  <si>
    <t>ECY-24%/6.5K</t>
  </si>
  <si>
    <t>MS. JEANETTE GOPOCO</t>
  </si>
  <si>
    <t>TEL#:  0918-5259884</t>
  </si>
  <si>
    <t>KMI-QUOTE-01-26-0028</t>
  </si>
  <si>
    <t>WINDMILLS AND RAINFOREST GALLERIES INC.</t>
  </si>
  <si>
    <t>ATTN: MS. LEONORA</t>
  </si>
  <si>
    <t>KMI-QUOTE-01-26-0020.1</t>
  </si>
  <si>
    <t>ATTN: MS. LIZA BONIFACIO</t>
  </si>
  <si>
    <t>MODEL: KSG-IWF-10WFY-8K1M32</t>
  </si>
  <si>
    <t>11,484 Kj/h (1.0HP) FULL DC INVERTER W/ WIFI R-32</t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</si>
  <si>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</t>
    </r>
    <r>
      <rPr>
        <sz val="10"/>
        <rFont val="Segoe UI Semibold"/>
        <charset val="134"/>
      </rPr>
      <t xml:space="preserve"> AC: P7,500.00 (1.0HP-2.0HP) / P8,500.00 (2.5HP-3.0HP)</t>
    </r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</si>
  <si>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</t>
    </r>
    <r>
      <rPr>
        <sz val="10"/>
        <rFont val="Segoe UI Semibold"/>
        <charset val="134"/>
      </rPr>
      <t xml:space="preserve"> AC: Php 1,200.00 per Unit ; Angle Bracket (Optional): Php 450.00</t>
    </r>
  </si>
  <si>
    <t>KMI-QUOTE-01-26-0029</t>
  </si>
  <si>
    <t>EMF-24%/6.5K/800/7K/1K</t>
  </si>
  <si>
    <t>GOOD MANAGEMENT CORPORATION</t>
  </si>
  <si>
    <t>Email: jenny.comia@herco.com.ph</t>
  </si>
  <si>
    <t>KMI-QUOTE-01-26-0030</t>
  </si>
  <si>
    <t>KMI-QUOTE-01-26-0030.1</t>
  </si>
  <si>
    <t>SBT MINING INC.</t>
  </si>
  <si>
    <t>ATTN: MS. BARBIE MAGANO</t>
  </si>
  <si>
    <t>TEL#: 0921-7376113</t>
  </si>
  <si>
    <t>MODEL: KA-75MCARINV32</t>
  </si>
  <si>
    <t>8,400 Kj/h (.75HP) FULL DC INVERTER R-32 WITH REMOTE</t>
  </si>
  <si>
    <t>MODEL: KAG-75WCINV</t>
  </si>
  <si>
    <t>9,800 Kj/h (.75HP) FULL DC INVERTER W/ WIFI R-32</t>
  </si>
  <si>
    <t>KMI-QUOTE-01-26-0031</t>
  </si>
  <si>
    <t>REG-24%/600/800/1.3K</t>
  </si>
  <si>
    <t>NATIONAL SHRINE OF OUR LADY OF LOURDES</t>
  </si>
  <si>
    <t>KANLAON COR. N.S. AMORANTO ST., BRGY. LALOMA, QUEZON CITY</t>
  </si>
  <si>
    <t>TEL#:  0991-3918000</t>
  </si>
  <si>
    <t>KMI-QUOTE-01-26-0032</t>
  </si>
  <si>
    <t>KMI-QUOTE-01-26-0021-rev</t>
  </si>
  <si>
    <t>FL PRO SOLUTIONS INC.</t>
  </si>
  <si>
    <t>AYALA WESTGROVE HEIGHTS, SOUTH BLVD., SILANG, 4118 CAVITE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</si>
  <si>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Floor Mounted AC: P11,000.00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</si>
  <si>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</si>
  <si>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</si>
  <si>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FOR FLOOR MOUNTED: ONE (1) YEAR FREE PARTS AND LABOR, FIVE (5) YEARS WARRANTY ON COMPRESSOR.</t>
  </si>
  <si>
    <t>KMI-QUOTE-01-26-0033</t>
  </si>
  <si>
    <t>ALPHA MULTI CORE ADVERTISING CORP.</t>
  </si>
  <si>
    <t>KMI-QUOTE-01-26-0034</t>
  </si>
  <si>
    <t>KMI-QUOTE-01-26-0013-rev</t>
  </si>
  <si>
    <t>MR. SCOTT VINCENT SIA</t>
  </si>
  <si>
    <t>UNIT 3414, THE CRESTMONT, PANAY AVE. BRGY. DILIMAN, QUEZON CITY</t>
  </si>
  <si>
    <t>TEL#: 0917-8252840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</si>
  <si>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1</t>
    </r>
  </si>
  <si>
    <t>MODEL: KVM-30VAH1M-O</t>
  </si>
  <si>
    <t>24,485 kJ/h (3.0HP) OUTDOOR UNIT INVERTER R32</t>
  </si>
  <si>
    <t>KMI-QUOTE-01-26-0035</t>
  </si>
  <si>
    <t>REG-24%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</si>
  <si>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</si>
  <si>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KMI-QUOTE-01-26-0035.1</t>
  </si>
  <si>
    <t>MR. JAC TORRES</t>
  </si>
  <si>
    <t>29B DON RAFAEL ST., DON ENRIQUES HEIGHTS, BRGY. HOLY SPIRIT QUEZON CITY</t>
  </si>
  <si>
    <t>TEL#: 0917-8540316</t>
  </si>
  <si>
    <t>KMI-QUOTE-01-26-0036</t>
  </si>
  <si>
    <t>ECY-24%/7K/6.5K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</si>
  <si>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</si>
  <si>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KMI-QUOTE-01-26-0036-rev</t>
  </si>
  <si>
    <t>AUELLI RETAIL INC. / UNIVERSAL CONVENIENCE STORE</t>
  </si>
  <si>
    <t>CONVENIENCE STORE B1, ASTRA BLDG. PRISMA RES. PASIG BLVD., BRGY. BAGONG ILOG, PASIG CITY</t>
  </si>
  <si>
    <t>TEL#: 0917-2893742 / 0915-5953824</t>
  </si>
  <si>
    <t>MODEL: KLM-IS40-AA1M32</t>
  </si>
  <si>
    <t>KOLIN CEILING CASSETTE AIRCONDITIONER</t>
  </si>
  <si>
    <t>37,980 Kj/h (3.0TR) DC INVERTER R-32 SINGLE PHASE</t>
  </si>
  <si>
    <t>FOR CEILING CASSETTE (Inverter): ONE (1) YEAR FREE PARTS AND LABOR, FIVE (5) YEARS WARRANTY ON COMPRESSOR.</t>
  </si>
  <si>
    <t>KMI-QUOTE-01-26-0037</t>
  </si>
  <si>
    <t>YANIT AIRCONDITIONING</t>
  </si>
  <si>
    <t>Email: yanitairconditioning@yahoo.com</t>
  </si>
  <si>
    <t>MODEL: KAM-100DRC32</t>
  </si>
  <si>
    <t>9,495 Kj/h (1.0HP) NON-INVERTER WITH REMOTE R-32</t>
  </si>
  <si>
    <t>(WxDxH) 18"x21"x14"</t>
  </si>
  <si>
    <t>MODEL: KAM-200DRC32</t>
  </si>
  <si>
    <t>19,518 Kj/h (2.0HP) NON-INVERTER WITH REMOTE R-32</t>
  </si>
  <si>
    <t>(WxDxH) 26"x27"x17"</t>
  </si>
  <si>
    <t>KMI-QUOTE-01-26-0038</t>
  </si>
  <si>
    <t>ASP-22%/800/1K/1.2K</t>
  </si>
  <si>
    <t>KMI-QUOTE-01-26-0039</t>
  </si>
  <si>
    <t>LAKEPOWER CONVERTER INC.</t>
  </si>
  <si>
    <t>ATTN: MS. MARLYN</t>
  </si>
  <si>
    <t>TEL#: 0919-0794034</t>
  </si>
  <si>
    <t>KMI-QUOTE-01-26-0007-rev</t>
  </si>
  <si>
    <t>AR. KARA REYES</t>
  </si>
  <si>
    <t>TEL#: 0916-6431608</t>
  </si>
  <si>
    <t>KMI-QUOTE-01-26-0040</t>
  </si>
  <si>
    <t>REG-24%/600/1.3K</t>
  </si>
  <si>
    <t>SCSM CORP.</t>
  </si>
  <si>
    <t>KM.17 WEST SERVICE RD., CERVANTES ST., RMI COMP., MARCELO GREEN, PARAÑAQUE CITY</t>
  </si>
  <si>
    <t>ATTN: MS. FEBE</t>
  </si>
  <si>
    <t>Email: fquinlat.scsm@yahoo.com</t>
  </si>
  <si>
    <t>KMI-QUOTE-01-26-0041</t>
  </si>
  <si>
    <t>CVT-24%/800/1K/1.2K</t>
  </si>
  <si>
    <t>KMI-QUOTE-01-26-0027-rev</t>
  </si>
  <si>
    <t>CHOWKING JUAN LUNA</t>
  </si>
  <si>
    <t>832 GOPOCO BLDG., JUAN LUNA ST., BRGY. 268, BINONDO MANILA</t>
  </si>
  <si>
    <t>TEL#: 0921-4096177</t>
  </si>
  <si>
    <t>KMI-QUOTE-01-26-0042</t>
  </si>
  <si>
    <t>MR. WILLIAM "WAMBOY" MARTIJA</t>
  </si>
  <si>
    <t>MODEL: KAG-250WCINV</t>
  </si>
  <si>
    <t>24,120 Kj/h (2.5HP) FULL DC INVERTER W/ WIFI R-32</t>
  </si>
  <si>
    <t>(WxDxH) 26"x31.5"x17"</t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</si>
  <si>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 AC</t>
    </r>
    <r>
      <rPr>
        <sz val="10"/>
        <rFont val="Segoe UI Semibold"/>
        <charset val="134"/>
      </rPr>
      <t>: Php 1,200.00 per Unit ; Angle Bracket (Optional): Php 450.00</t>
    </r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</si>
  <si>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 AC</t>
    </r>
    <r>
      <rPr>
        <sz val="10"/>
        <rFont val="Segoe UI Semibold"/>
        <charset val="134"/>
      </rPr>
      <t>: P7,500.00 (1.0HP-2.0HP) / P8,500.00 (2.5HP-3.0HP)</t>
    </r>
  </si>
  <si>
    <t>KMI-QUOTE-01-26-0043</t>
  </si>
  <si>
    <t>EMF-24%/7K/1.8K</t>
  </si>
  <si>
    <t>G.A. HOLDINGS, INC.</t>
  </si>
  <si>
    <t>MS. GLORIA AGUIRRE</t>
  </si>
  <si>
    <t>335 SAN BARTOLOME, BRGY. AYALA ALABANG, MUNTINLUPA CITY</t>
  </si>
  <si>
    <t>TEL#: 0920-9098829</t>
  </si>
  <si>
    <t>KMI-QUOTE-01-26-0044</t>
  </si>
  <si>
    <t>REG-24%/14K</t>
  </si>
  <si>
    <t>BROWLESQUE AESTHETIC CLINIC (QC BRANCH)</t>
  </si>
  <si>
    <t>BOHOL MANSION, BRGY. SOUTH TRIANGLE, QUEZON CITY</t>
  </si>
  <si>
    <t>ATTN: MR. RB ZALAMEA</t>
  </si>
  <si>
    <t>TEL#: 0917-8230572</t>
  </si>
  <si>
    <t>KMI-QUOTE-01-26-0045</t>
  </si>
  <si>
    <t>KMI-QUOTE-01-26-0034-rev</t>
  </si>
  <si>
    <t>REG-20%/7K</t>
  </si>
  <si>
    <t>MS. GYWN OAMIL</t>
  </si>
  <si>
    <t>TEL#: 0917-9366152</t>
  </si>
  <si>
    <t>KMI-QUOTE-01-26-0046</t>
  </si>
  <si>
    <t>KC-24%/6.5K/7K</t>
  </si>
  <si>
    <t>THE GREENHOUSE PROJECT</t>
  </si>
  <si>
    <t>TOURISM RD., BRGY. CATANGNAN, GENERAL LUNA, SURIGAO DEL NORTE</t>
  </si>
  <si>
    <t>MODEL: KLM-IC60-AA1M32</t>
  </si>
  <si>
    <t>55,503 Kj/h (5.0TR) INVERTER R-32 SINGLE PHASE</t>
  </si>
  <si>
    <t>** This quotation is based on site meeting. Please carefully read installation notes on attachments for scope of works.</t>
  </si>
  <si>
    <t>** Cost of Installation is Package with the Unit(s), this cost cannot avail separately (Final charges will be based on actual works).</t>
  </si>
  <si>
    <t>KMI-QUOTE-09-25-0703-rev4</t>
  </si>
  <si>
    <t>TCS-26%/7K/14K</t>
  </si>
  <si>
    <t>MRS. KAKA ELIDO</t>
  </si>
  <si>
    <t>CONVENIENCE STORE B1, ALDER RESIDENCES, ALDER BUILDING ACACIA ESTATES, IPIL ST. TAGUIG CITY</t>
  </si>
  <si>
    <t>TEL#: 0917-8816792</t>
  </si>
  <si>
    <t>KMI-QUOTE-01-26-0047</t>
  </si>
  <si>
    <t>MMC-24%/6.5K</t>
  </si>
  <si>
    <t>ANAKO PHILIPPINES</t>
  </si>
  <si>
    <t>160 MOTHER IGNACIA, QUEZON CITY</t>
  </si>
  <si>
    <t>TEL#: 0917-8499290 / 0926-4245854</t>
  </si>
  <si>
    <t>MODEL: KEA-50BLRDCA</t>
  </si>
  <si>
    <t>KOLIN AIR COOLER INVERTER W/ REMOTE</t>
  </si>
  <si>
    <t>230V~/60Hz ; 5000m³/h - 45L WATER TANK CAPACITY</t>
  </si>
  <si>
    <t>(WxDxH) 640x420x1100 mm</t>
  </si>
  <si>
    <t>MODEL: KEA-60BDRDCA</t>
  </si>
  <si>
    <t>230V~/60Hz ; 6000m³/h - 60L WATER TANK CAPACITY</t>
  </si>
  <si>
    <t>(WxDxH) 740x450x1190 mm</t>
  </si>
  <si>
    <t>FOR AIR COOLER : ONE (1) YEAR FREE PARTS AND LABOR, FIVE (5) YEARS WARRANTY ON DC FAN MOTOR.</t>
  </si>
  <si>
    <t>KMI-QUOTE-01-26-0048</t>
  </si>
  <si>
    <t>LCY-30%</t>
  </si>
  <si>
    <t>CASES COLLECTION MANAGEMENT INC.</t>
  </si>
  <si>
    <t>2ND FLOOR DOOR 7, ANDRELIZ REALTY BUILDING, #238 ARAULLO EXT. BESIDE SILANGAN COOPERATIVE, CITY OF DAVAO</t>
  </si>
  <si>
    <t>TEL#: 0908-8654323</t>
  </si>
  <si>
    <t>KMI-QUOTE-01-26-0049</t>
  </si>
  <si>
    <t>MODEL: KSM-IW15-WCT10M1M32</t>
  </si>
  <si>
    <t>12,660 Kj/h (1.5HP) REGULAR INVERTER W/ WIFI R-32</t>
  </si>
  <si>
    <t>KMI-QUOTE-01-26-0042-rev</t>
  </si>
  <si>
    <t>DCG-24%/4K</t>
  </si>
  <si>
    <t>MS. LIZA BONIFACIO</t>
  </si>
  <si>
    <t>2 VISAYAS ST., BRGY. BATASAN HILLS, QUEZON CITY</t>
  </si>
  <si>
    <t>TEL#: 0956-1206787</t>
  </si>
  <si>
    <t>KMI-QUOTE-01-26-0050</t>
  </si>
  <si>
    <t>EMF-24%/6.5K/7K</t>
  </si>
  <si>
    <t>UNIT 802, ALDER RESIDENCES, ALDER BUILDING ACACIA ESTATES, IPIL ST. TAGUIG CITY</t>
  </si>
  <si>
    <r>
      <t xml:space="preserve">A. EQUIPMENT &amp; INSTALLATION </t>
    </r>
    <r>
      <rPr>
        <sz val="10"/>
        <color rgb="FFFF0000"/>
        <rFont val="Segoe UI Semibold"/>
        <charset val="134"/>
      </rPr>
      <t>- OPTION 1</t>
    </r>
  </si>
  <si>
    <t>KMI-QUOTE-01-26-0051.1</t>
  </si>
  <si>
    <t>MMC-24%</t>
  </si>
  <si>
    <r>
      <t xml:space="preserve">A. EQUIPMENT &amp; INSTALLATION </t>
    </r>
    <r>
      <rPr>
        <sz val="10"/>
        <color rgb="FFFF0000"/>
        <rFont val="Segoe UI Semibold"/>
        <charset val="134"/>
      </rPr>
      <t>- OPTION 2</t>
    </r>
  </si>
  <si>
    <t>KMI-QUOTE-01-26-0051.2</t>
  </si>
  <si>
    <t>MS. BIFFANY TAN</t>
  </si>
  <si>
    <t>UNIT 210 OREAN PLACE AT VERTIS NORTH BY ALVEO LAND, BRGY. VERTIS NORTH TRIANGLE, QUEZON CITY</t>
  </si>
  <si>
    <t>TEL#: 0917-8237004</t>
  </si>
  <si>
    <t>MODEL: KVM-50VAH1M-O</t>
  </si>
  <si>
    <t>47,475 kJ/h (5.0HP) OUTDOOR UNIT INVERTER R32</t>
  </si>
  <si>
    <t>** KVM-50VAH1M-O &amp; KVM-25IWAH-I models currently has low stocks. Kindly confirm availability first before placing purchase order.</t>
  </si>
  <si>
    <t>KMI-QUOTE-11-25-0797-rev</t>
  </si>
  <si>
    <t>ECY-24%/1.3K</t>
  </si>
  <si>
    <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</si>
  <si>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KMI-QUOTE-11-25-0797-rev2</t>
  </si>
  <si>
    <t>ECY-24%/7K/1.3K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</si>
  <si>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</si>
  <si>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</si>
  <si>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</si>
  <si>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</si>
  <si>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</si>
  <si>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</si>
  <si>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FOR WINDOW TYPE (manual): ONE (1) YEAR FREE PARTS AND LABOR, TEN (10) YEARS WARRANTY ON COMPRESSOR.</t>
  </si>
  <si>
    <t>*compact remote, Quad, Creo*</t>
  </si>
  <si>
    <t>*inverter*</t>
  </si>
  <si>
    <t>*regular non-inv*</t>
  </si>
  <si>
    <t>FOR SPLIT TYPE (Non-Inverter) : ONE (1) YEAR FREE PARTS AND LABOR, FIVE (5) YEARS WARRANTY ON COMPRESSOR.</t>
  </si>
  <si>
    <t>FOR FLOOR MOUNTED (Non-Inverter): ONE (1) YEAR FREE PARTS AND LABOR, THREE (3) YEARS WARRANTY ON COMPRESSOR.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</si>
  <si>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</si>
  <si>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</si>
  <si>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</si>
  <si>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</si>
  <si>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</si>
  <si>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</si>
  <si>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</si>
  <si>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</si>
  <si>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</si>
  <si>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</si>
  <si>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</si>
  <si>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</si>
  <si>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t>** CURRENTLY NO AVAILABLE STOCKS FOR ANGLE BRACKET.</t>
  </si>
  <si>
    <t>** NO AVAILABLE STOCK FOR .</t>
  </si>
  <si>
    <t>** This quotation is based on provided floor plan only, subject for actual survey once location is available.</t>
  </si>
  <si>
    <t>MS. LIZA PASAMIC</t>
  </si>
  <si>
    <t>B11 L65 LEGIAN 2 NORTH, CARSADANG BAGO 1, IMUS CAVITE</t>
  </si>
  <si>
    <t>TEL#: 0976-2287432</t>
  </si>
  <si>
    <t>* FIRST PURCHASE *</t>
  </si>
  <si>
    <t xml:space="preserve">TOTAL: </t>
  </si>
  <si>
    <t>* CHANGE UNITS TO *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</si>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</sst>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4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0"/>
      <name val="Segoe UI Semibold"/>
      <charset val="0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i/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rgb="FFFF0000"/>
      <name val="Segoe UI Semibold"/>
      <charset val="134"/>
    </font>
    <font>
      <u/>
      <sz val="10"/>
      <color theme="1"/>
      <name val="Segoe UI Semibold"/>
      <charset val="134"/>
    </font>
    <font>
      <i/>
      <sz val="10"/>
      <color rgb="FFFF0000"/>
      <name val="Segoe UI Semibold"/>
      <charset val="134"/>
    </font>
    <font>
      <sz val="10"/>
      <color rgb="FFFF0000"/>
      <name val="Segoe UI Semibold"/>
      <charset val="0"/>
    </font>
    <font>
      <b/>
      <sz val="10"/>
      <name val="Arial"/>
      <charset val="0"/>
    </font>
    <font>
      <sz val="11"/>
      <name val="Segoe UI Semibold"/>
      <charset val="0"/>
    </font>
    <font>
      <b/>
      <i/>
      <u/>
      <sz val="1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u/>
      <sz val="10"/>
      <name val="Segoe UI Semibold"/>
      <charset val="134"/>
    </font>
    <font>
      <b/>
      <sz val="10"/>
      <color rgb="FF000000"/>
      <name val="Segoe UI Semibold"/>
      <charset val="134"/>
    </font>
    <font>
      <b/>
      <sz val="10"/>
      <color indexed="8"/>
      <name val="Segoe UI Semibold"/>
      <charset val="134"/>
    </font>
    <font>
      <b/>
      <i/>
      <sz val="10"/>
      <color rgb="FF000000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Fill="0" applyProtection="0"/>
  </cellStyleXfs>
  <cellXfs count="13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7" fontId="4" fillId="0" borderId="2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77" fontId="4" fillId="0" borderId="0" xfId="1" applyNumberFormat="1" applyFont="1" applyBorder="1" applyAlignment="1"/>
    <xf numFmtId="0" fontId="5" fillId="0" borderId="5" xfId="0" applyFont="1" applyFill="1" applyBorder="1" applyAlignment="1"/>
    <xf numFmtId="0" fontId="5" fillId="0" borderId="7" xfId="0" applyFont="1" applyFill="1" applyBorder="1" applyAlignment="1"/>
    <xf numFmtId="0" fontId="5" fillId="0" borderId="3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2" borderId="0" xfId="0" applyFont="1" applyFill="1">
      <alignment vertical="center"/>
    </xf>
    <xf numFmtId="0" fontId="1" fillId="3" borderId="0" xfId="0" applyFont="1" applyFill="1" applyAlignment="1"/>
    <xf numFmtId="0" fontId="9" fillId="0" borderId="0" xfId="0" applyFont="1">
      <alignment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1" applyNumberFormat="1" applyFont="1" applyBorder="1" applyAlignment="1"/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39" fontId="1" fillId="0" borderId="11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178" fontId="12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/>
    <xf numFmtId="0" fontId="13" fillId="0" borderId="0" xfId="0" applyFont="1" applyFill="1" applyBorder="1" applyAlignment="1"/>
    <xf numFmtId="0" fontId="1" fillId="3" borderId="0" xfId="0" applyFont="1" applyFill="1" applyBorder="1" applyAlignment="1"/>
    <xf numFmtId="0" fontId="14" fillId="0" borderId="0" xfId="0" applyFont="1">
      <alignment vertical="center"/>
    </xf>
    <xf numFmtId="176" fontId="1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177" fontId="18" fillId="0" borderId="2" xfId="1" applyNumberFormat="1" applyFont="1" applyBorder="1" applyAlignment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77" fontId="18" fillId="0" borderId="0" xfId="1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39" fontId="5" fillId="0" borderId="4" xfId="1" applyNumberFormat="1" applyFont="1" applyBorder="1" applyAlignment="1">
      <alignment horizontal="center" vertical="center"/>
    </xf>
    <xf numFmtId="39" fontId="5" fillId="0" borderId="3" xfId="1" applyNumberFormat="1" applyFon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39" fontId="5" fillId="0" borderId="6" xfId="1" applyNumberFormat="1" applyFont="1" applyBorder="1" applyAlignment="1">
      <alignment horizontal="center" vertical="center"/>
    </xf>
    <xf numFmtId="39" fontId="5" fillId="0" borderId="5" xfId="1" applyNumberFormat="1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39" fontId="5" fillId="0" borderId="8" xfId="1" applyNumberFormat="1" applyFont="1" applyBorder="1" applyAlignment="1">
      <alignment horizontal="center" vertical="center"/>
    </xf>
    <xf numFmtId="39" fontId="5" fillId="0" borderId="7" xfId="1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right" vertical="center"/>
    </xf>
    <xf numFmtId="39" fontId="5" fillId="0" borderId="3" xfId="0" applyNumberFormat="1" applyFont="1" applyFill="1" applyBorder="1" applyAlignment="1">
      <alignment horizontal="right" vertical="center"/>
    </xf>
    <xf numFmtId="39" fontId="5" fillId="0" borderId="5" xfId="0" applyNumberFormat="1" applyFont="1" applyFill="1" applyBorder="1" applyAlignment="1">
      <alignment horizontal="right" vertical="center"/>
    </xf>
    <xf numFmtId="39" fontId="5" fillId="0" borderId="7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77" fontId="5" fillId="0" borderId="2" xfId="1" applyNumberFormat="1" applyFont="1" applyBorder="1" applyAlignment="1"/>
    <xf numFmtId="0" fontId="5" fillId="0" borderId="13" xfId="0" applyFont="1" applyFill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0" fontId="15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77" fontId="1" fillId="0" borderId="0" xfId="1" applyNumberFormat="1" applyFont="1" applyBorder="1" applyAlignment="1"/>
    <xf numFmtId="0" fontId="11" fillId="0" borderId="0" xfId="49" applyFont="1" applyFill="1" applyAlignment="1" applyProtection="1"/>
    <xf numFmtId="0" fontId="19" fillId="0" borderId="0" xfId="0" applyFont="1" applyFill="1" applyBorder="1" applyAlignme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0" Type="http://schemas.openxmlformats.org/officeDocument/2006/relationships/styles" Target="styles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theme" Target="theme/theme1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2" workbookViewId="0">
      <selection activeCell="A68" sqref="A68"/>
    </sheetView>
  </sheetViews>
  <sheetFormatPr defaultColWidth="9.14285714285714" defaultRowHeight="14.25" outlineLevelCol="6"/>
  <cols>
    <col min="1" max="1" width="6.57142857142857" style="2" customWidth="1"/>
    <col min="2" max="2" width="11.4285714285714" style="2" customWidth="1"/>
    <col min="3" max="3" width="56.5714285714286" style="2" customWidth="1"/>
    <col min="4" max="4" width="12.5714285714286" style="2" customWidth="1"/>
    <col min="5" max="5" width="14.8571428571429" style="2" customWidth="1"/>
    <col min="6" max="6" width="5.71428571428571" style="2" customWidth="1"/>
    <col min="7" max="7" width="15.4285714285714" style="2" customWidth="1"/>
    <col min="8" max="16384" width="9.14285714285714" style="2"/>
  </cols>
  <sheetData>
    <row r="4" spans="1:2">
      <c r="A4" s="3">
        <v>46024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2">
      <c r="A8" s="3" t="s">
        <v>1</v>
      </c>
      <c r="B8" s="3"/>
    </row>
    <row r="9" spans="1:2">
      <c r="A9" s="3"/>
      <c r="B9" s="3"/>
    </row>
    <row r="10" spans="1:2">
      <c r="A10" s="3"/>
      <c r="B10" s="3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5</v>
      </c>
    </row>
    <row r="17" ht="15" spans="3:3">
      <c r="C17" s="38"/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1</v>
      </c>
      <c r="B19" s="9" t="s">
        <v>12</v>
      </c>
      <c r="C19" s="10" t="s">
        <v>13</v>
      </c>
      <c r="D19" s="11">
        <v>42995</v>
      </c>
      <c r="E19" s="12">
        <f>(D19*0.76)-6500</f>
        <v>26176.2</v>
      </c>
      <c r="F19" s="9" t="s">
        <v>14</v>
      </c>
      <c r="G19" s="13">
        <f>E19*A19</f>
        <v>26176.2</v>
      </c>
    </row>
    <row r="20" spans="1:7">
      <c r="A20" s="14"/>
      <c r="B20" s="14"/>
      <c r="C20" s="15" t="s">
        <v>15</v>
      </c>
      <c r="D20" s="16"/>
      <c r="E20" s="17"/>
      <c r="F20" s="14"/>
      <c r="G20" s="18"/>
    </row>
    <row r="21" ht="15" spans="1:7">
      <c r="A21" s="19"/>
      <c r="B21" s="19"/>
      <c r="C21" s="20" t="s">
        <v>16</v>
      </c>
      <c r="D21" s="21"/>
      <c r="E21" s="22"/>
      <c r="F21" s="19"/>
      <c r="G21" s="23"/>
    </row>
    <row r="22" ht="15" spans="1:7">
      <c r="A22" s="44" t="s">
        <v>17</v>
      </c>
      <c r="B22" s="54"/>
      <c r="C22" s="54"/>
      <c r="D22" s="45"/>
      <c r="E22" s="46"/>
      <c r="F22" s="55" t="s">
        <v>14</v>
      </c>
      <c r="G22" s="48">
        <v>1000</v>
      </c>
    </row>
    <row r="23" ht="17.25" spans="1:7">
      <c r="A23" s="24" t="s">
        <v>18</v>
      </c>
      <c r="B23" s="25"/>
      <c r="C23" s="25"/>
      <c r="D23" s="25"/>
      <c r="E23" s="26"/>
      <c r="F23" s="27" t="s">
        <v>14</v>
      </c>
      <c r="G23" s="28">
        <f>SUM(G19:G22)</f>
        <v>27176.2</v>
      </c>
    </row>
    <row r="24" ht="16.5" spans="1:7">
      <c r="A24" s="29"/>
      <c r="B24" s="29"/>
      <c r="C24" s="29"/>
      <c r="D24" s="29"/>
      <c r="E24" s="29"/>
      <c r="F24" s="37"/>
      <c r="G24" s="31"/>
    </row>
    <row r="25" s="1" customFormat="1" spans="1:1">
      <c r="A25" s="2" t="s">
        <v>19</v>
      </c>
    </row>
    <row r="26" spans="2:2">
      <c r="B26" s="2" t="s">
        <v>20</v>
      </c>
    </row>
    <row r="28" s="2" customFormat="1" spans="1:1">
      <c r="A28" s="2" t="s">
        <v>21</v>
      </c>
    </row>
    <row r="29" customFormat="1" ht="15" spans="1:2">
      <c r="A29" s="43"/>
      <c r="B29" s="2" t="s">
        <v>22</v>
      </c>
    </row>
    <row r="30" customFormat="1" ht="15" spans="1:2">
      <c r="A30" s="43"/>
      <c r="B30" s="2"/>
    </row>
    <row r="31" customFormat="1" ht="15" spans="1:2">
      <c r="A31" s="2" t="s">
        <v>23</v>
      </c>
      <c r="B31" s="2"/>
    </row>
    <row r="32" customFormat="1" ht="15" spans="1:2">
      <c r="A32" s="43"/>
      <c r="B32" s="2" t="s">
        <v>24</v>
      </c>
    </row>
    <row r="33" customFormat="1" ht="15" spans="1:2">
      <c r="A33" s="43"/>
      <c r="B33" s="2" t="s">
        <v>25</v>
      </c>
    </row>
    <row r="34" customFormat="1" ht="15" spans="1:2">
      <c r="A34" s="43"/>
      <c r="B34" s="2" t="s">
        <v>26</v>
      </c>
    </row>
    <row r="36" spans="1:1">
      <c r="A36" s="2" t="s">
        <v>27</v>
      </c>
    </row>
    <row r="37" spans="1:7">
      <c r="A37" s="1"/>
      <c r="B37" s="2" t="s">
        <v>28</v>
      </c>
      <c r="C37" s="1"/>
      <c r="D37" s="1"/>
      <c r="E37" s="1"/>
      <c r="F37" s="1"/>
      <c r="G37" s="1"/>
    </row>
    <row r="39" spans="1:1">
      <c r="A39" s="2" t="s">
        <v>29</v>
      </c>
    </row>
    <row r="40" spans="2:2">
      <c r="B40" s="2" t="s">
        <v>30</v>
      </c>
    </row>
    <row r="42" spans="2:2">
      <c r="B42" s="2" t="s">
        <v>31</v>
      </c>
    </row>
    <row r="44" spans="2:2">
      <c r="B44" s="2" t="s">
        <v>32</v>
      </c>
    </row>
    <row r="46" spans="2:2">
      <c r="B46" s="40" t="s">
        <v>33</v>
      </c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37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43</v>
      </c>
      <c r="D68" s="2" t="s">
        <v>44</v>
      </c>
      <c r="E68" s="2" t="s">
        <v>45</v>
      </c>
    </row>
    <row r="69" spans="1:5">
      <c r="A69" s="2" t="s">
        <v>46</v>
      </c>
      <c r="E69" s="2" t="s">
        <v>47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zoomScaleSheetLayoutView="60" topLeftCell="A7" workbookViewId="0">
      <selection activeCell="A76" sqref="A76"/>
    </sheetView>
  </sheetViews>
  <sheetFormatPr defaultColWidth="9.1047619047619" defaultRowHeight="14.25" outlineLevelCol="7"/>
  <cols>
    <col min="1" max="1" width="6.55238095238095" style="80" customWidth="1"/>
    <col min="2" max="2" width="9.71428571428571" style="80" customWidth="1"/>
    <col min="3" max="3" width="50.7142857142857" style="80" customWidth="1"/>
    <col min="4" max="5" width="12.552380952381" style="80" customWidth="1"/>
    <col min="6" max="6" width="15" style="80" customWidth="1"/>
    <col min="7" max="7" width="5.66666666666667" style="80" customWidth="1"/>
    <col min="8" max="8" width="17.8571428571429" style="80" customWidth="1"/>
    <col min="9" max="16384" width="9.1047619047619" style="80"/>
  </cols>
  <sheetData>
    <row r="4" spans="1:2">
      <c r="A4" s="3">
        <v>46031</v>
      </c>
      <c r="B4" s="3"/>
    </row>
    <row r="5" spans="1:2">
      <c r="A5" s="81"/>
      <c r="B5" s="81"/>
    </row>
    <row r="6" spans="1:2">
      <c r="A6" s="81"/>
      <c r="B6" s="81"/>
    </row>
    <row r="7" spans="1:1">
      <c r="A7" s="80" t="s">
        <v>132</v>
      </c>
    </row>
    <row r="8" spans="1:1">
      <c r="A8" s="80" t="s">
        <v>133</v>
      </c>
    </row>
    <row r="9" spans="1:1">
      <c r="A9" s="80" t="s">
        <v>134</v>
      </c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8" spans="1:1">
      <c r="A18" s="80" t="s">
        <v>5</v>
      </c>
    </row>
    <row r="19" ht="15" spans="3:3">
      <c r="C19" s="82" t="s">
        <v>73</v>
      </c>
    </row>
    <row r="20" ht="25.5" customHeight="1" spans="1:8">
      <c r="A20" s="83" t="s">
        <v>6</v>
      </c>
      <c r="B20" s="83" t="s">
        <v>7</v>
      </c>
      <c r="C20" s="83" t="s">
        <v>8</v>
      </c>
      <c r="D20" s="83" t="s">
        <v>9</v>
      </c>
      <c r="E20" s="83" t="s">
        <v>135</v>
      </c>
      <c r="F20" s="84" t="s">
        <v>10</v>
      </c>
      <c r="G20" s="85"/>
      <c r="H20" s="86" t="s">
        <v>11</v>
      </c>
    </row>
    <row r="21" spans="1:8">
      <c r="A21" s="9">
        <v>1</v>
      </c>
      <c r="B21" s="9" t="s">
        <v>12</v>
      </c>
      <c r="C21" s="67" t="s">
        <v>136</v>
      </c>
      <c r="D21" s="68">
        <v>24995</v>
      </c>
      <c r="E21" s="101">
        <f>D21/1.12</f>
        <v>22316.9642857143</v>
      </c>
      <c r="F21" s="101">
        <f>(E21*0.76)-800</f>
        <v>16160.8928571429</v>
      </c>
      <c r="G21" s="98" t="s">
        <v>14</v>
      </c>
      <c r="H21" s="113">
        <f>F21*A21</f>
        <v>16160.8928571429</v>
      </c>
    </row>
    <row r="22" spans="1:8">
      <c r="A22" s="14"/>
      <c r="B22" s="14"/>
      <c r="C22" s="71" t="s">
        <v>75</v>
      </c>
      <c r="D22" s="72"/>
      <c r="E22" s="106"/>
      <c r="F22" s="106"/>
      <c r="G22" s="103"/>
      <c r="H22" s="114"/>
    </row>
    <row r="23" spans="1:8">
      <c r="A23" s="14"/>
      <c r="B23" s="14"/>
      <c r="C23" s="71" t="s">
        <v>137</v>
      </c>
      <c r="D23" s="72"/>
      <c r="E23" s="106"/>
      <c r="F23" s="106"/>
      <c r="G23" s="103"/>
      <c r="H23" s="114"/>
    </row>
    <row r="24" ht="15" spans="1:8">
      <c r="A24" s="19"/>
      <c r="B24" s="19"/>
      <c r="C24" s="75" t="s">
        <v>77</v>
      </c>
      <c r="D24" s="76"/>
      <c r="E24" s="111"/>
      <c r="F24" s="111"/>
      <c r="G24" s="108"/>
      <c r="H24" s="115"/>
    </row>
    <row r="25" ht="15" spans="1:8">
      <c r="A25" s="116" t="s">
        <v>17</v>
      </c>
      <c r="B25" s="117"/>
      <c r="C25" s="117"/>
      <c r="D25" s="118"/>
      <c r="E25" s="118"/>
      <c r="F25" s="119"/>
      <c r="G25" s="120" t="s">
        <v>14</v>
      </c>
      <c r="H25" s="121">
        <v>1000</v>
      </c>
    </row>
    <row r="26" ht="17.25" spans="1:8">
      <c r="A26" s="88" t="s">
        <v>18</v>
      </c>
      <c r="B26" s="89"/>
      <c r="C26" s="89"/>
      <c r="D26" s="90"/>
      <c r="E26" s="90"/>
      <c r="F26" s="91"/>
      <c r="G26" s="92" t="s">
        <v>14</v>
      </c>
      <c r="H26" s="93">
        <f>SUM(H21:H25)</f>
        <v>17160.8928571429</v>
      </c>
    </row>
    <row r="27" ht="16.5" spans="1:8">
      <c r="A27" s="94"/>
      <c r="B27" s="94"/>
      <c r="C27" s="94"/>
      <c r="D27" s="94"/>
      <c r="E27" s="94"/>
      <c r="F27" s="94"/>
      <c r="G27" s="95"/>
      <c r="H27" s="96"/>
    </row>
    <row r="28" ht="15" spans="3:3">
      <c r="C28" s="82" t="s">
        <v>80</v>
      </c>
    </row>
    <row r="29" ht="25.5" customHeight="1" spans="1:8">
      <c r="A29" s="83" t="s">
        <v>6</v>
      </c>
      <c r="B29" s="83" t="s">
        <v>7</v>
      </c>
      <c r="C29" s="83" t="s">
        <v>8</v>
      </c>
      <c r="D29" s="83" t="s">
        <v>9</v>
      </c>
      <c r="E29" s="83" t="s">
        <v>135</v>
      </c>
      <c r="F29" s="84" t="s">
        <v>10</v>
      </c>
      <c r="G29" s="85"/>
      <c r="H29" s="86" t="s">
        <v>11</v>
      </c>
    </row>
    <row r="30" spans="1:8">
      <c r="A30" s="9">
        <v>1</v>
      </c>
      <c r="B30" s="66" t="s">
        <v>12</v>
      </c>
      <c r="C30" s="67" t="s">
        <v>138</v>
      </c>
      <c r="D30" s="68">
        <v>28995</v>
      </c>
      <c r="E30" s="101">
        <f>D30/1.12</f>
        <v>25888.3928571429</v>
      </c>
      <c r="F30" s="101">
        <f>(E30*0.76)-1300</f>
        <v>18375.1785714286</v>
      </c>
      <c r="G30" s="98" t="s">
        <v>14</v>
      </c>
      <c r="H30" s="113">
        <f>F30*A30</f>
        <v>18375.1785714286</v>
      </c>
    </row>
    <row r="31" spans="1:8">
      <c r="A31" s="14"/>
      <c r="B31" s="70"/>
      <c r="C31" s="71" t="s">
        <v>82</v>
      </c>
      <c r="D31" s="72"/>
      <c r="E31" s="106"/>
      <c r="F31" s="106"/>
      <c r="G31" s="103"/>
      <c r="H31" s="114"/>
    </row>
    <row r="32" spans="1:8">
      <c r="A32" s="14"/>
      <c r="B32" s="70"/>
      <c r="C32" s="71" t="s">
        <v>139</v>
      </c>
      <c r="D32" s="72"/>
      <c r="E32" s="106"/>
      <c r="F32" s="106"/>
      <c r="G32" s="103"/>
      <c r="H32" s="114"/>
    </row>
    <row r="33" ht="15" spans="1:8">
      <c r="A33" s="19"/>
      <c r="B33" s="74"/>
      <c r="C33" s="75" t="s">
        <v>140</v>
      </c>
      <c r="D33" s="76"/>
      <c r="E33" s="111"/>
      <c r="F33" s="111"/>
      <c r="G33" s="108"/>
      <c r="H33" s="115"/>
    </row>
    <row r="34" ht="15" spans="1:8">
      <c r="A34" s="116" t="s">
        <v>17</v>
      </c>
      <c r="B34" s="117"/>
      <c r="C34" s="117"/>
      <c r="D34" s="118"/>
      <c r="E34" s="118"/>
      <c r="F34" s="119"/>
      <c r="G34" s="120" t="s">
        <v>14</v>
      </c>
      <c r="H34" s="121">
        <v>1000</v>
      </c>
    </row>
    <row r="35" ht="17.25" spans="1:8">
      <c r="A35" s="88" t="s">
        <v>18</v>
      </c>
      <c r="B35" s="89"/>
      <c r="C35" s="89"/>
      <c r="D35" s="90"/>
      <c r="E35" s="90"/>
      <c r="F35" s="91"/>
      <c r="G35" s="92" t="s">
        <v>14</v>
      </c>
      <c r="H35" s="93">
        <f>SUM(H30:H34)</f>
        <v>19375.1785714286</v>
      </c>
    </row>
    <row r="36" ht="16.5" spans="1:8">
      <c r="A36" s="94"/>
      <c r="B36" s="94"/>
      <c r="C36" s="94"/>
      <c r="D36" s="94"/>
      <c r="E36" s="94"/>
      <c r="F36" s="94"/>
      <c r="G36" s="95"/>
      <c r="H36" s="96"/>
    </row>
    <row r="37" spans="1:1">
      <c r="A37" s="80" t="s">
        <v>19</v>
      </c>
    </row>
    <row r="38" spans="2:2">
      <c r="B38" s="80" t="s">
        <v>20</v>
      </c>
    </row>
    <row r="40" s="2" customFormat="1" spans="1:1">
      <c r="A40" s="2" t="s">
        <v>21</v>
      </c>
    </row>
    <row r="41" customFormat="1" ht="15" spans="1:2">
      <c r="A41" s="43"/>
      <c r="B41" s="2" t="s">
        <v>22</v>
      </c>
    </row>
    <row r="42" customFormat="1" ht="15" spans="1:2">
      <c r="A42" s="43"/>
      <c r="B42" s="2"/>
    </row>
    <row r="43" s="2" customFormat="1" spans="1:1">
      <c r="A43" s="2" t="s">
        <v>23</v>
      </c>
    </row>
    <row r="44" s="2" customFormat="1" spans="2:2">
      <c r="B44" s="2" t="s">
        <v>127</v>
      </c>
    </row>
    <row r="46" spans="1:1">
      <c r="A46" s="80" t="s">
        <v>27</v>
      </c>
    </row>
    <row r="47" s="80" customFormat="1" spans="2:2">
      <c r="B47" s="2" t="s">
        <v>128</v>
      </c>
    </row>
    <row r="48" s="79" customFormat="1" spans="2:2">
      <c r="B48" s="80"/>
    </row>
    <row r="49" spans="1:1">
      <c r="A49" s="80" t="s">
        <v>29</v>
      </c>
    </row>
    <row r="50" spans="2:2">
      <c r="B50" s="2" t="s">
        <v>141</v>
      </c>
    </row>
    <row r="52" spans="2:2">
      <c r="B52" s="80" t="s">
        <v>31</v>
      </c>
    </row>
    <row r="54" spans="2:2">
      <c r="B54" s="80" t="s">
        <v>32</v>
      </c>
    </row>
    <row r="59" spans="1:1">
      <c r="A59" s="80" t="s">
        <v>34</v>
      </c>
    </row>
    <row r="62" spans="1:1">
      <c r="A62" s="80" t="s">
        <v>35</v>
      </c>
    </row>
    <row r="63" spans="1:1">
      <c r="A63" s="80" t="s">
        <v>36</v>
      </c>
    </row>
    <row r="67" spans="1:4">
      <c r="A67" s="80" t="s">
        <v>102</v>
      </c>
      <c r="D67" s="80" t="s">
        <v>38</v>
      </c>
    </row>
    <row r="70" spans="1:4">
      <c r="A70" s="80" t="s">
        <v>39</v>
      </c>
      <c r="D70" s="80" t="s">
        <v>40</v>
      </c>
    </row>
    <row r="71" spans="1:4">
      <c r="A71" s="80" t="s">
        <v>41</v>
      </c>
      <c r="D71" s="80" t="s">
        <v>42</v>
      </c>
    </row>
    <row r="76" spans="1:6">
      <c r="A76" s="2" t="s">
        <v>142</v>
      </c>
      <c r="D76" s="80" t="s">
        <v>44</v>
      </c>
      <c r="F76" s="80" t="s">
        <v>45</v>
      </c>
    </row>
    <row r="77" spans="1:6">
      <c r="A77" s="80" t="s">
        <v>143</v>
      </c>
      <c r="F77" s="80" t="s">
        <v>47</v>
      </c>
    </row>
  </sheetData>
  <mergeCells count="19">
    <mergeCell ref="A4:B4"/>
    <mergeCell ref="A25:F25"/>
    <mergeCell ref="A26:F26"/>
    <mergeCell ref="A34:F34"/>
    <mergeCell ref="A35:F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  <mergeCell ref="H21:H24"/>
    <mergeCell ref="H30:H33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24" workbookViewId="0">
      <selection activeCell="A66" sqref="A6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144</v>
      </c>
      <c r="B7" s="3"/>
    </row>
    <row r="8" spans="1:1">
      <c r="A8" s="3" t="s">
        <v>145</v>
      </c>
    </row>
    <row r="9" spans="1:1">
      <c r="A9" s="3" t="s">
        <v>146</v>
      </c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8" spans="1:1">
      <c r="A18" s="2" t="s">
        <v>147</v>
      </c>
    </row>
    <row r="19" ht="15" spans="2:2">
      <c r="B19" s="38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148</v>
      </c>
      <c r="D21" s="11">
        <v>113195</v>
      </c>
      <c r="E21" s="12">
        <f>(D21*0.76)-7000</f>
        <v>79028.2</v>
      </c>
      <c r="F21" s="9" t="s">
        <v>14</v>
      </c>
      <c r="G21" s="13">
        <f>E21*A21</f>
        <v>79028.2</v>
      </c>
    </row>
    <row r="22" spans="1:7">
      <c r="A22" s="14"/>
      <c r="B22" s="14"/>
      <c r="C22" s="15" t="s">
        <v>60</v>
      </c>
      <c r="D22" s="16"/>
      <c r="E22" s="17"/>
      <c r="F22" s="14"/>
      <c r="G22" s="18"/>
    </row>
    <row r="23" ht="15" spans="1:7">
      <c r="A23" s="19"/>
      <c r="B23" s="19"/>
      <c r="C23" s="20" t="s">
        <v>149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SUM(G21:G23)</f>
        <v>79028.2</v>
      </c>
    </row>
    <row r="25" ht="16.5" spans="1:7">
      <c r="A25" s="29"/>
      <c r="B25" s="29"/>
      <c r="C25" s="29"/>
      <c r="D25" s="29"/>
      <c r="E25" s="29"/>
      <c r="F25" s="30"/>
      <c r="G25" s="31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23</v>
      </c>
    </row>
    <row r="30" spans="2:2">
      <c r="B30" s="57" t="s">
        <v>62</v>
      </c>
    </row>
    <row r="31" spans="2:2">
      <c r="B31" s="58" t="s">
        <v>63</v>
      </c>
    </row>
    <row r="32" spans="2:2">
      <c r="B32" s="58" t="s">
        <v>64</v>
      </c>
    </row>
    <row r="34" spans="1:1">
      <c r="A34" s="2" t="s">
        <v>27</v>
      </c>
    </row>
    <row r="35" spans="2:2">
      <c r="B35" s="2" t="s">
        <v>65</v>
      </c>
    </row>
    <row r="37" spans="1:1">
      <c r="A37" s="2" t="s">
        <v>29</v>
      </c>
    </row>
    <row r="38" spans="2:2">
      <c r="B38" s="2" t="s">
        <v>30</v>
      </c>
    </row>
    <row r="40" spans="2:2">
      <c r="B40" s="2" t="s">
        <v>31</v>
      </c>
    </row>
    <row r="42" spans="2:2">
      <c r="B42" s="2" t="s">
        <v>32</v>
      </c>
    </row>
    <row r="50" spans="1:1">
      <c r="A50" s="2" t="s">
        <v>34</v>
      </c>
    </row>
    <row r="53" spans="1:1">
      <c r="A53" s="2" t="s">
        <v>35</v>
      </c>
    </row>
    <row r="54" spans="1:1">
      <c r="A54" s="2" t="s">
        <v>36</v>
      </c>
    </row>
    <row r="57" spans="1:4">
      <c r="A57" s="2" t="s">
        <v>150</v>
      </c>
      <c r="D57" s="2" t="s">
        <v>38</v>
      </c>
    </row>
    <row r="60" spans="1:4">
      <c r="A60" s="2" t="s">
        <v>39</v>
      </c>
      <c r="D60" s="2" t="s">
        <v>40</v>
      </c>
    </row>
    <row r="61" spans="1:4">
      <c r="A61" s="2" t="s">
        <v>41</v>
      </c>
      <c r="D61" s="2" t="s">
        <v>42</v>
      </c>
    </row>
    <row r="66" spans="1:5">
      <c r="A66" s="2" t="s">
        <v>151</v>
      </c>
      <c r="D66" s="2" t="s">
        <v>44</v>
      </c>
      <c r="E66" s="2" t="s">
        <v>45</v>
      </c>
    </row>
    <row r="67" spans="1:5">
      <c r="A67" s="2" t="s">
        <v>152</v>
      </c>
      <c r="E67" s="2" t="s">
        <v>47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19" workbookViewId="0">
      <selection activeCell="A25" sqref="$A25:$XFD25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46034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153</v>
      </c>
    </row>
    <row r="8" spans="1:1">
      <c r="A8" s="3" t="s">
        <v>154</v>
      </c>
    </row>
    <row r="9" spans="1:1">
      <c r="A9" s="3" t="s">
        <v>155</v>
      </c>
    </row>
    <row r="10" spans="1:1">
      <c r="A10" s="3" t="s">
        <v>156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9" spans="1:1">
      <c r="A19" s="2" t="s">
        <v>5</v>
      </c>
    </row>
    <row r="20" ht="15" spans="3:3">
      <c r="C20" s="65"/>
    </row>
    <row r="21" ht="25.5" customHeight="1" spans="1:7">
      <c r="A21" s="5" t="s">
        <v>6</v>
      </c>
      <c r="B21" s="5" t="s">
        <v>7</v>
      </c>
      <c r="C21" s="5" t="s">
        <v>8</v>
      </c>
      <c r="D21" s="5" t="s">
        <v>9</v>
      </c>
      <c r="E21" s="6" t="s">
        <v>10</v>
      </c>
      <c r="F21" s="7"/>
      <c r="G21" s="8" t="s">
        <v>11</v>
      </c>
    </row>
    <row r="22" spans="1:7">
      <c r="A22" s="9">
        <v>2</v>
      </c>
      <c r="B22" s="9" t="s">
        <v>12</v>
      </c>
      <c r="C22" s="67" t="s">
        <v>157</v>
      </c>
      <c r="D22" s="68">
        <v>14595</v>
      </c>
      <c r="E22" s="12">
        <f>D22*0.75</f>
        <v>10946.25</v>
      </c>
      <c r="F22" s="9" t="s">
        <v>14</v>
      </c>
      <c r="G22" s="69">
        <f>E22*A22</f>
        <v>21892.5</v>
      </c>
    </row>
    <row r="23" spans="1:7">
      <c r="A23" s="14"/>
      <c r="B23" s="14"/>
      <c r="C23" s="71" t="s">
        <v>158</v>
      </c>
      <c r="D23" s="72"/>
      <c r="E23" s="17"/>
      <c r="F23" s="14"/>
      <c r="G23" s="73"/>
    </row>
    <row r="24" ht="15" spans="1:7">
      <c r="A24" s="19"/>
      <c r="B24" s="19"/>
      <c r="C24" s="75" t="s">
        <v>159</v>
      </c>
      <c r="D24" s="76"/>
      <c r="E24" s="22"/>
      <c r="F24" s="19"/>
      <c r="G24" s="77"/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SUM(G22:G25)</f>
        <v>22492.5</v>
      </c>
    </row>
    <row r="27" ht="16.5" spans="1:7">
      <c r="A27" s="29"/>
      <c r="B27" s="29"/>
      <c r="C27" s="29"/>
      <c r="D27" s="29"/>
      <c r="E27" s="29"/>
      <c r="F27" s="37"/>
      <c r="G27" s="31"/>
    </row>
    <row r="28" spans="1:1">
      <c r="A28" s="2" t="s">
        <v>19</v>
      </c>
    </row>
    <row r="29" spans="2:2">
      <c r="B29" s="2" t="s">
        <v>20</v>
      </c>
    </row>
    <row r="31" s="2" customFormat="1" spans="1:1">
      <c r="A31" s="2" t="s">
        <v>21</v>
      </c>
    </row>
    <row r="32" customFormat="1" ht="15" spans="1:2">
      <c r="A32" s="43"/>
      <c r="B32" s="2" t="s">
        <v>22</v>
      </c>
    </row>
    <row r="34" spans="1:1">
      <c r="A34" s="2" t="s">
        <v>23</v>
      </c>
    </row>
    <row r="35" s="1" customFormat="1" spans="2:2">
      <c r="B35" s="2" t="s">
        <v>160</v>
      </c>
    </row>
    <row r="37" spans="1:1">
      <c r="A37" s="2" t="s">
        <v>27</v>
      </c>
    </row>
    <row r="38" s="2" customFormat="1" spans="2:2">
      <c r="B38" s="2" t="s">
        <v>161</v>
      </c>
    </row>
    <row r="39" s="1" customFormat="1" spans="2:2">
      <c r="B39" s="2"/>
    </row>
    <row r="40" spans="1:1">
      <c r="A40" s="2" t="s">
        <v>29</v>
      </c>
    </row>
    <row r="41" spans="2:2">
      <c r="B41" s="2" t="s">
        <v>30</v>
      </c>
    </row>
    <row r="42" s="1" customFormat="1" spans="2:2">
      <c r="B42" s="38"/>
    </row>
    <row r="43" spans="2:2">
      <c r="B43" s="2" t="s">
        <v>31</v>
      </c>
    </row>
    <row r="45" spans="2:2">
      <c r="B45" s="2" t="s">
        <v>32</v>
      </c>
    </row>
    <row r="48" spans="2:2">
      <c r="B48" s="40"/>
    </row>
    <row r="49" spans="2:2">
      <c r="B49" s="40"/>
    </row>
    <row r="50" spans="1:1">
      <c r="A50" s="2" t="s">
        <v>34</v>
      </c>
    </row>
    <row r="53" spans="1:1">
      <c r="A53" s="2" t="s">
        <v>35</v>
      </c>
    </row>
    <row r="54" spans="1:1">
      <c r="A54" s="2" t="s">
        <v>36</v>
      </c>
    </row>
    <row r="57" spans="1:4">
      <c r="A57" s="2" t="s">
        <v>102</v>
      </c>
      <c r="D57" s="2" t="s">
        <v>38</v>
      </c>
    </row>
    <row r="60" spans="1:4">
      <c r="A60" s="2" t="s">
        <v>39</v>
      </c>
      <c r="D60" s="2" t="s">
        <v>40</v>
      </c>
    </row>
    <row r="61" spans="1:4">
      <c r="A61" s="2" t="s">
        <v>41</v>
      </c>
      <c r="D61" s="2" t="s">
        <v>42</v>
      </c>
    </row>
    <row r="66" spans="1:5">
      <c r="A66" s="2" t="s">
        <v>162</v>
      </c>
      <c r="D66" s="2" t="s">
        <v>44</v>
      </c>
      <c r="E66" s="2" t="s">
        <v>45</v>
      </c>
    </row>
    <row r="67" spans="1:5">
      <c r="A67" s="2" t="s">
        <v>163</v>
      </c>
      <c r="E67" s="2" t="s">
        <v>47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32" workbookViewId="0">
      <selection activeCell="A65" sqref="A65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46035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164</v>
      </c>
    </row>
    <row r="8" spans="1:1">
      <c r="A8" s="3" t="s">
        <v>165</v>
      </c>
    </row>
    <row r="9" spans="1:1">
      <c r="A9" s="3" t="s">
        <v>166</v>
      </c>
    </row>
    <row r="10" spans="1:1">
      <c r="A10" s="3" t="s">
        <v>167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168</v>
      </c>
    </row>
    <row r="19" ht="15"/>
    <row r="20" ht="25.5" customHeight="1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5</v>
      </c>
      <c r="B21" s="9" t="s">
        <v>12</v>
      </c>
      <c r="C21" s="10" t="s">
        <v>169</v>
      </c>
      <c r="D21" s="11">
        <v>50995</v>
      </c>
      <c r="E21" s="12">
        <f>(D21*0.76)-7000</f>
        <v>31756.2</v>
      </c>
      <c r="F21" s="9" t="s">
        <v>14</v>
      </c>
      <c r="G21" s="13">
        <f>E21*A21</f>
        <v>158781</v>
      </c>
    </row>
    <row r="22" spans="1:7">
      <c r="A22" s="14"/>
      <c r="B22" s="14"/>
      <c r="C22" s="15" t="s">
        <v>15</v>
      </c>
      <c r="D22" s="16"/>
      <c r="E22" s="17"/>
      <c r="F22" s="14"/>
      <c r="G22" s="18"/>
    </row>
    <row r="23" ht="15" spans="1:7">
      <c r="A23" s="19"/>
      <c r="B23" s="19"/>
      <c r="C23" s="20" t="s">
        <v>170</v>
      </c>
      <c r="D23" s="21"/>
      <c r="E23" s="22"/>
      <c r="F23" s="19"/>
      <c r="G23" s="23"/>
    </row>
    <row r="24" spans="1:7">
      <c r="A24" s="9">
        <v>2</v>
      </c>
      <c r="B24" s="9" t="s">
        <v>12</v>
      </c>
      <c r="C24" s="10" t="s">
        <v>13</v>
      </c>
      <c r="D24" s="11">
        <v>42995</v>
      </c>
      <c r="E24" s="12">
        <f>(D24*0.76)-6500</f>
        <v>26176.2</v>
      </c>
      <c r="F24" s="9" t="s">
        <v>14</v>
      </c>
      <c r="G24" s="13">
        <f>E24*A24</f>
        <v>52352.4</v>
      </c>
    </row>
    <row r="25" spans="1:7">
      <c r="A25" s="14"/>
      <c r="B25" s="14"/>
      <c r="C25" s="15" t="s">
        <v>15</v>
      </c>
      <c r="D25" s="16"/>
      <c r="E25" s="17"/>
      <c r="F25" s="14"/>
      <c r="G25" s="18"/>
    </row>
    <row r="26" ht="15" spans="1:7">
      <c r="A26" s="19"/>
      <c r="B26" s="19"/>
      <c r="C26" s="20" t="s">
        <v>16</v>
      </c>
      <c r="D26" s="21"/>
      <c r="E26" s="22"/>
      <c r="F26" s="19"/>
      <c r="G26" s="23"/>
    </row>
    <row r="27" s="2" customFormat="1" ht="17.25" spans="1:7">
      <c r="A27" s="24" t="s">
        <v>18</v>
      </c>
      <c r="B27" s="35"/>
      <c r="C27" s="35"/>
      <c r="D27" s="25"/>
      <c r="E27" s="26"/>
      <c r="F27" s="36" t="s">
        <v>14</v>
      </c>
      <c r="G27" s="28">
        <f>SUM(G21:G26)</f>
        <v>211133.4</v>
      </c>
    </row>
    <row r="28" s="2" customFormat="1" ht="15" spans="1:7">
      <c r="A28" s="49" t="s">
        <v>99</v>
      </c>
      <c r="B28" s="50"/>
      <c r="C28" s="51"/>
      <c r="D28" s="52"/>
      <c r="E28" s="21"/>
      <c r="F28" s="19" t="s">
        <v>14</v>
      </c>
      <c r="G28" s="53">
        <v>93600</v>
      </c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SUM(G27:G28)</f>
        <v>304733.4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pans="1:1">
      <c r="A34" s="2" t="s">
        <v>27</v>
      </c>
    </row>
    <row r="35" customFormat="1" ht="15" spans="2:2">
      <c r="B35" s="2" t="s">
        <v>28</v>
      </c>
    </row>
    <row r="36" s="1" customFormat="1" spans="2:2">
      <c r="B36" s="2"/>
    </row>
    <row r="37" spans="1:1">
      <c r="A37" s="2" t="s">
        <v>29</v>
      </c>
    </row>
    <row r="38" spans="2:2">
      <c r="B38" s="2" t="s">
        <v>30</v>
      </c>
    </row>
    <row r="39" customFormat="1" ht="15" spans="2:2">
      <c r="B39" s="128" t="s">
        <v>171</v>
      </c>
    </row>
    <row r="40" customFormat="1" ht="15" spans="2:2">
      <c r="B40" s="78" t="s">
        <v>172</v>
      </c>
    </row>
    <row r="41" s="1" customFormat="1" spans="2:2">
      <c r="B41" s="38"/>
    </row>
    <row r="42" spans="2:2">
      <c r="B42" s="2" t="s">
        <v>31</v>
      </c>
    </row>
    <row r="44" spans="2:2">
      <c r="B44" s="2" t="s">
        <v>32</v>
      </c>
    </row>
    <row r="46" spans="2:2">
      <c r="B46" s="78"/>
    </row>
    <row r="48" spans="2:2">
      <c r="B48" s="40"/>
    </row>
    <row r="49" spans="2:2">
      <c r="B49" s="40"/>
    </row>
    <row r="50" spans="1:1">
      <c r="A50" s="2" t="s">
        <v>34</v>
      </c>
    </row>
    <row r="53" spans="1:1">
      <c r="A53" s="2" t="s">
        <v>35</v>
      </c>
    </row>
    <row r="54" spans="1:1">
      <c r="A54" s="2" t="s">
        <v>36</v>
      </c>
    </row>
    <row r="57" spans="1:4">
      <c r="A57" s="2" t="s">
        <v>102</v>
      </c>
      <c r="D57" s="2" t="s">
        <v>38</v>
      </c>
    </row>
    <row r="60" spans="1:4">
      <c r="A60" s="2" t="s">
        <v>39</v>
      </c>
      <c r="D60" s="2" t="s">
        <v>40</v>
      </c>
    </row>
    <row r="61" spans="1:4">
      <c r="A61" s="2" t="s">
        <v>41</v>
      </c>
      <c r="D61" s="2" t="s">
        <v>42</v>
      </c>
    </row>
    <row r="65" spans="1:5">
      <c r="A65" s="2" t="s">
        <v>173</v>
      </c>
      <c r="D65" s="2" t="s">
        <v>44</v>
      </c>
      <c r="E65" s="2" t="s">
        <v>45</v>
      </c>
    </row>
    <row r="66" spans="1:5">
      <c r="A66" s="2" t="s">
        <v>174</v>
      </c>
      <c r="E66" s="2" t="s">
        <v>47</v>
      </c>
    </row>
  </sheetData>
  <mergeCells count="15">
    <mergeCell ref="A4:B4"/>
    <mergeCell ref="A27:E27"/>
    <mergeCell ref="A29:E29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629861111111111" header="0.5" footer="0.196527777777778"/>
  <pageSetup paperSize="1" scale="73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4" workbookViewId="0">
      <selection activeCell="B55" sqref="B55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175</v>
      </c>
      <c r="B7" s="3"/>
    </row>
    <row r="8" spans="1:1">
      <c r="A8" s="3" t="s">
        <v>176</v>
      </c>
    </row>
    <row r="9" spans="1:1">
      <c r="A9" s="3" t="s">
        <v>177</v>
      </c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178</v>
      </c>
    </row>
    <row r="18" ht="15" spans="2:3">
      <c r="B18" s="38"/>
      <c r="C18" s="65" t="s">
        <v>73</v>
      </c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13</v>
      </c>
      <c r="D20" s="11">
        <v>42995</v>
      </c>
      <c r="E20" s="12">
        <f>(D20*0.76)-6500</f>
        <v>26176.2</v>
      </c>
      <c r="F20" s="9" t="s">
        <v>14</v>
      </c>
      <c r="G20" s="13">
        <f>E20*A20</f>
        <v>26176.2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16</v>
      </c>
      <c r="D22" s="21"/>
      <c r="E22" s="22"/>
      <c r="F22" s="19"/>
      <c r="G22" s="23"/>
    </row>
    <row r="23" customFormat="1" ht="15.75" spans="1:8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  <c r="H23" s="1"/>
    </row>
    <row r="24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SUM(G20:G23)</f>
        <v>26776.2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2:3">
      <c r="B26" s="38"/>
      <c r="C26" s="65" t="s">
        <v>80</v>
      </c>
    </row>
    <row r="27" ht="26.25" spans="1:7">
      <c r="A27" s="5" t="s">
        <v>6</v>
      </c>
      <c r="B27" s="5" t="s">
        <v>7</v>
      </c>
      <c r="C27" s="5" t="s">
        <v>8</v>
      </c>
      <c r="D27" s="5" t="s">
        <v>9</v>
      </c>
      <c r="E27" s="6" t="s">
        <v>10</v>
      </c>
      <c r="F27" s="7"/>
      <c r="G27" s="8" t="s">
        <v>11</v>
      </c>
    </row>
    <row r="28" spans="1:7">
      <c r="A28" s="9">
        <v>1</v>
      </c>
      <c r="B28" s="9" t="s">
        <v>12</v>
      </c>
      <c r="C28" s="10" t="s">
        <v>179</v>
      </c>
      <c r="D28" s="11">
        <v>59595</v>
      </c>
      <c r="E28" s="12">
        <f>(D28*0.76)-7000</f>
        <v>38292.2</v>
      </c>
      <c r="F28" s="9" t="s">
        <v>14</v>
      </c>
      <c r="G28" s="13">
        <f>E28*A28</f>
        <v>38292.2</v>
      </c>
    </row>
    <row r="29" spans="1:7">
      <c r="A29" s="14"/>
      <c r="B29" s="14"/>
      <c r="C29" s="15" t="s">
        <v>95</v>
      </c>
      <c r="D29" s="16"/>
      <c r="E29" s="17"/>
      <c r="F29" s="14"/>
      <c r="G29" s="18"/>
    </row>
    <row r="30" ht="15" spans="1:7">
      <c r="A30" s="19"/>
      <c r="B30" s="19"/>
      <c r="C30" s="20" t="s">
        <v>16</v>
      </c>
      <c r="D30" s="21"/>
      <c r="E30" s="22"/>
      <c r="F30" s="19"/>
      <c r="G30" s="23"/>
    </row>
    <row r="31" customFormat="1" ht="15.75" spans="1:8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  <c r="H31" s="1"/>
    </row>
    <row r="32" ht="17.25" spans="1:7">
      <c r="A32" s="24" t="s">
        <v>18</v>
      </c>
      <c r="B32" s="35"/>
      <c r="C32" s="35"/>
      <c r="D32" s="25"/>
      <c r="E32" s="26"/>
      <c r="F32" s="27" t="s">
        <v>14</v>
      </c>
      <c r="G32" s="28">
        <f>SUM(G28:G31)</f>
        <v>38892.2</v>
      </c>
    </row>
    <row r="33" ht="16.5" spans="1:7">
      <c r="A33" s="29"/>
      <c r="B33" s="29"/>
      <c r="C33" s="29"/>
      <c r="D33" s="29"/>
      <c r="E33" s="29"/>
      <c r="F33" s="30"/>
      <c r="G33" s="31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22</v>
      </c>
    </row>
    <row r="40" spans="1:1">
      <c r="A40" s="2" t="s">
        <v>23</v>
      </c>
    </row>
    <row r="41" spans="2:2">
      <c r="B41" s="2" t="s">
        <v>24</v>
      </c>
    </row>
    <row r="42" spans="2:2">
      <c r="B42" s="2" t="s">
        <v>25</v>
      </c>
    </row>
    <row r="43" spans="2:2">
      <c r="B43" s="2" t="s">
        <v>26</v>
      </c>
    </row>
    <row r="45" spans="1:1">
      <c r="A45" s="2" t="s">
        <v>27</v>
      </c>
    </row>
    <row r="46" spans="2:2">
      <c r="B46" s="2" t="s">
        <v>28</v>
      </c>
    </row>
    <row r="48" spans="1:1">
      <c r="A48" s="2" t="s">
        <v>29</v>
      </c>
    </row>
    <row r="49" spans="2:2">
      <c r="B49" s="2" t="s">
        <v>30</v>
      </c>
    </row>
    <row r="51" spans="2:2">
      <c r="B51" s="2" t="s">
        <v>31</v>
      </c>
    </row>
    <row r="53" spans="2:2">
      <c r="B53" s="2" t="s">
        <v>32</v>
      </c>
    </row>
    <row r="55" spans="2:2">
      <c r="B55" s="128" t="s">
        <v>180</v>
      </c>
    </row>
    <row r="61" spans="1:1">
      <c r="A61" s="2" t="s">
        <v>34</v>
      </c>
    </row>
    <row r="64" spans="1:1">
      <c r="A64" s="2" t="s">
        <v>35</v>
      </c>
    </row>
    <row r="65" spans="1:1">
      <c r="A65" s="2" t="s">
        <v>36</v>
      </c>
    </row>
    <row r="68" spans="1:4">
      <c r="A68" s="2" t="s">
        <v>150</v>
      </c>
      <c r="D68" s="2" t="s">
        <v>38</v>
      </c>
    </row>
    <row r="71" spans="1:4">
      <c r="A71" s="2" t="s">
        <v>39</v>
      </c>
      <c r="D71" s="2" t="s">
        <v>40</v>
      </c>
    </row>
    <row r="72" spans="1:4">
      <c r="A72" s="2" t="s">
        <v>41</v>
      </c>
      <c r="D72" s="2" t="s">
        <v>42</v>
      </c>
    </row>
    <row r="76" spans="1:5">
      <c r="A76" s="2" t="s">
        <v>181</v>
      </c>
      <c r="D76" s="2" t="s">
        <v>44</v>
      </c>
      <c r="E76" s="2" t="s">
        <v>45</v>
      </c>
    </row>
    <row r="77" spans="1:5">
      <c r="A77" s="2" t="s">
        <v>182</v>
      </c>
      <c r="E77" s="2" t="s">
        <v>47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19" workbookViewId="0">
      <selection activeCell="F59" sqref="F59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175</v>
      </c>
      <c r="B7" s="3"/>
    </row>
    <row r="8" spans="1:1">
      <c r="A8" s="3" t="s">
        <v>183</v>
      </c>
    </row>
    <row r="9" spans="1:1">
      <c r="A9" s="64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178</v>
      </c>
    </row>
    <row r="17" ht="15" spans="2:3">
      <c r="B17" s="38"/>
      <c r="C17" s="65" t="s">
        <v>73</v>
      </c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1</v>
      </c>
      <c r="B19" s="9" t="s">
        <v>12</v>
      </c>
      <c r="C19" s="67" t="s">
        <v>74</v>
      </c>
      <c r="D19" s="68">
        <v>27995</v>
      </c>
      <c r="E19" s="12">
        <f>(D19*0.76)-1000</f>
        <v>20276.2</v>
      </c>
      <c r="F19" s="9" t="s">
        <v>14</v>
      </c>
      <c r="G19" s="69">
        <f>E19*A19</f>
        <v>20276.2</v>
      </c>
    </row>
    <row r="20" spans="1:7">
      <c r="A20" s="14"/>
      <c r="B20" s="14"/>
      <c r="C20" s="71" t="s">
        <v>75</v>
      </c>
      <c r="D20" s="72"/>
      <c r="E20" s="17"/>
      <c r="F20" s="14"/>
      <c r="G20" s="73"/>
    </row>
    <row r="21" spans="1:7">
      <c r="A21" s="14"/>
      <c r="B21" s="14"/>
      <c r="C21" s="71" t="s">
        <v>76</v>
      </c>
      <c r="D21" s="72"/>
      <c r="E21" s="17"/>
      <c r="F21" s="14"/>
      <c r="G21" s="73"/>
    </row>
    <row r="22" ht="15" spans="1:7">
      <c r="A22" s="19"/>
      <c r="B22" s="19"/>
      <c r="C22" s="75" t="s">
        <v>77</v>
      </c>
      <c r="D22" s="76"/>
      <c r="E22" s="22"/>
      <c r="F22" s="19"/>
      <c r="G22" s="77"/>
    </row>
    <row r="23" customFormat="1" ht="15.75" spans="1:8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  <c r="H23" s="1"/>
    </row>
    <row r="24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SUM(G19:G23)</f>
        <v>20876.2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2:3">
      <c r="B26" s="38"/>
      <c r="C26" s="65" t="s">
        <v>80</v>
      </c>
    </row>
    <row r="27" ht="26.25" spans="1:7">
      <c r="A27" s="5" t="s">
        <v>6</v>
      </c>
      <c r="B27" s="5" t="s">
        <v>7</v>
      </c>
      <c r="C27" s="5" t="s">
        <v>8</v>
      </c>
      <c r="D27" s="5" t="s">
        <v>9</v>
      </c>
      <c r="E27" s="6" t="s">
        <v>10</v>
      </c>
      <c r="F27" s="7"/>
      <c r="G27" s="8" t="s">
        <v>11</v>
      </c>
    </row>
    <row r="28" spans="1:7">
      <c r="A28" s="9">
        <v>1</v>
      </c>
      <c r="B28" s="66" t="s">
        <v>12</v>
      </c>
      <c r="C28" s="67" t="s">
        <v>81</v>
      </c>
      <c r="D28" s="68">
        <v>32995</v>
      </c>
      <c r="E28" s="12">
        <f>(D28*0.76)-1300</f>
        <v>23776.2</v>
      </c>
      <c r="F28" s="9" t="s">
        <v>14</v>
      </c>
      <c r="G28" s="69">
        <f>E28*A28</f>
        <v>23776.2</v>
      </c>
    </row>
    <row r="29" spans="1:7">
      <c r="A29" s="14"/>
      <c r="B29" s="70"/>
      <c r="C29" s="71" t="s">
        <v>82</v>
      </c>
      <c r="D29" s="72"/>
      <c r="E29" s="17"/>
      <c r="F29" s="14"/>
      <c r="G29" s="73"/>
    </row>
    <row r="30" spans="1:7">
      <c r="A30" s="14"/>
      <c r="B30" s="70"/>
      <c r="C30" s="71" t="s">
        <v>83</v>
      </c>
      <c r="D30" s="72"/>
      <c r="E30" s="17"/>
      <c r="F30" s="14"/>
      <c r="G30" s="73"/>
    </row>
    <row r="31" ht="15" spans="1:7">
      <c r="A31" s="19"/>
      <c r="B31" s="74"/>
      <c r="C31" s="75" t="s">
        <v>84</v>
      </c>
      <c r="D31" s="76"/>
      <c r="E31" s="22"/>
      <c r="F31" s="19"/>
      <c r="G31" s="77"/>
    </row>
    <row r="32" customFormat="1" ht="15.75" spans="1:8">
      <c r="A32" s="44" t="s">
        <v>17</v>
      </c>
      <c r="B32" s="54"/>
      <c r="C32" s="54"/>
      <c r="D32" s="45"/>
      <c r="E32" s="46"/>
      <c r="F32" s="55" t="s">
        <v>14</v>
      </c>
      <c r="G32" s="48">
        <v>600</v>
      </c>
      <c r="H32" s="1"/>
    </row>
    <row r="33" ht="17.25" spans="1:7">
      <c r="A33" s="24" t="s">
        <v>18</v>
      </c>
      <c r="B33" s="35"/>
      <c r="C33" s="35"/>
      <c r="D33" s="25"/>
      <c r="E33" s="26"/>
      <c r="F33" s="27" t="s">
        <v>14</v>
      </c>
      <c r="G33" s="28">
        <f>SUM(G28:G32)</f>
        <v>24376.2</v>
      </c>
    </row>
    <row r="34" ht="16.5" spans="1:7">
      <c r="A34" s="29"/>
      <c r="B34" s="29"/>
      <c r="C34" s="29"/>
      <c r="D34" s="29"/>
      <c r="E34" s="29"/>
      <c r="F34" s="30"/>
      <c r="G34" s="31"/>
    </row>
    <row r="35" spans="1:1">
      <c r="A35" s="2" t="s">
        <v>19</v>
      </c>
    </row>
    <row r="36" spans="2:2">
      <c r="B36" s="2" t="s">
        <v>20</v>
      </c>
    </row>
    <row r="38" s="2" customFormat="1" spans="1:1">
      <c r="A38" s="2" t="s">
        <v>21</v>
      </c>
    </row>
    <row r="39" customFormat="1" ht="15" spans="1:2">
      <c r="A39" s="43"/>
      <c r="B39" s="2" t="s">
        <v>22</v>
      </c>
    </row>
    <row r="41" spans="1:1">
      <c r="A41" s="2" t="s">
        <v>23</v>
      </c>
    </row>
    <row r="42" s="2" customFormat="1" spans="2:2">
      <c r="B42" s="2" t="s">
        <v>127</v>
      </c>
    </row>
    <row r="44" spans="1:1">
      <c r="A44" s="2" t="s">
        <v>27</v>
      </c>
    </row>
    <row r="45" spans="2:2">
      <c r="B45" s="2" t="s">
        <v>128</v>
      </c>
    </row>
    <row r="47" spans="1:1">
      <c r="A47" s="2" t="s">
        <v>29</v>
      </c>
    </row>
    <row r="48" spans="2:2">
      <c r="B48" s="2" t="s">
        <v>30</v>
      </c>
    </row>
    <row r="50" spans="2:2">
      <c r="B50" s="2" t="s">
        <v>31</v>
      </c>
    </row>
    <row r="52" spans="2:2">
      <c r="B52" s="2" t="s">
        <v>32</v>
      </c>
    </row>
    <row r="53" spans="2:2">
      <c r="B53" s="128"/>
    </row>
    <row r="59" spans="1:1">
      <c r="A59" s="2" t="s">
        <v>34</v>
      </c>
    </row>
    <row r="62" spans="1:1">
      <c r="A62" s="2" t="s">
        <v>35</v>
      </c>
    </row>
    <row r="63" spans="1:1">
      <c r="A63" s="2" t="s">
        <v>36</v>
      </c>
    </row>
    <row r="66" spans="1:4">
      <c r="A66" s="2" t="s">
        <v>150</v>
      </c>
      <c r="D66" s="2" t="s">
        <v>38</v>
      </c>
    </row>
    <row r="69" spans="1:4">
      <c r="A69" s="2" t="s">
        <v>39</v>
      </c>
      <c r="D69" s="2" t="s">
        <v>40</v>
      </c>
    </row>
    <row r="70" spans="1:4">
      <c r="A70" s="2" t="s">
        <v>41</v>
      </c>
      <c r="D70" s="2" t="s">
        <v>42</v>
      </c>
    </row>
    <row r="75" spans="1:5">
      <c r="A75" s="2" t="s">
        <v>184</v>
      </c>
      <c r="D75" s="2" t="s">
        <v>44</v>
      </c>
      <c r="E75" s="2" t="s">
        <v>45</v>
      </c>
    </row>
    <row r="76" spans="1:5">
      <c r="A76" s="2" t="s">
        <v>185</v>
      </c>
      <c r="E76" s="2" t="s">
        <v>47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28" workbookViewId="0">
      <selection activeCell="I27" sqref="I2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175</v>
      </c>
      <c r="B7" s="3"/>
    </row>
    <row r="8" spans="1:1">
      <c r="A8" s="3" t="s">
        <v>183</v>
      </c>
    </row>
    <row r="9" spans="1:1">
      <c r="A9" s="64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186</v>
      </c>
    </row>
    <row r="17" ht="15" spans="2:3">
      <c r="B17" s="38"/>
      <c r="C17" s="65" t="s">
        <v>73</v>
      </c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8">
        <v>1</v>
      </c>
      <c r="B19" s="122" t="s">
        <v>12</v>
      </c>
      <c r="C19" s="34" t="s">
        <v>187</v>
      </c>
      <c r="D19" s="123">
        <v>20495</v>
      </c>
      <c r="E19" s="101">
        <f>(D19*0.76)-1000</f>
        <v>14576.2</v>
      </c>
      <c r="F19" s="98" t="s">
        <v>14</v>
      </c>
      <c r="G19" s="113">
        <f>E19*A19</f>
        <v>14576.2</v>
      </c>
    </row>
    <row r="20" spans="1:7">
      <c r="A20" s="103"/>
      <c r="B20" s="124"/>
      <c r="C20" s="32" t="s">
        <v>188</v>
      </c>
      <c r="D20" s="125"/>
      <c r="E20" s="106"/>
      <c r="F20" s="103"/>
      <c r="G20" s="114"/>
    </row>
    <row r="21" spans="1:7">
      <c r="A21" s="103"/>
      <c r="B21" s="124"/>
      <c r="C21" s="32" t="s">
        <v>189</v>
      </c>
      <c r="D21" s="125"/>
      <c r="E21" s="106"/>
      <c r="F21" s="103"/>
      <c r="G21" s="114"/>
    </row>
    <row r="22" ht="15" spans="1:7">
      <c r="A22" s="108"/>
      <c r="B22" s="126"/>
      <c r="C22" s="33" t="s">
        <v>190</v>
      </c>
      <c r="D22" s="127"/>
      <c r="E22" s="111"/>
      <c r="F22" s="108"/>
      <c r="G22" s="115"/>
    </row>
    <row r="23" customFormat="1" ht="15.75" spans="1:8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  <c r="H23" s="1"/>
    </row>
    <row r="24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SUM(G19:G23)</f>
        <v>15176.2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2:3">
      <c r="B26" s="38"/>
      <c r="C26" s="65" t="s">
        <v>80</v>
      </c>
    </row>
    <row r="27" ht="26.25" spans="1:7">
      <c r="A27" s="5" t="s">
        <v>6</v>
      </c>
      <c r="B27" s="5" t="s">
        <v>7</v>
      </c>
      <c r="C27" s="5" t="s">
        <v>8</v>
      </c>
      <c r="D27" s="5" t="s">
        <v>9</v>
      </c>
      <c r="E27" s="6" t="s">
        <v>10</v>
      </c>
      <c r="F27" s="7"/>
      <c r="G27" s="8" t="s">
        <v>11</v>
      </c>
    </row>
    <row r="28" spans="1:7">
      <c r="A28" s="98">
        <v>1</v>
      </c>
      <c r="B28" s="122" t="s">
        <v>12</v>
      </c>
      <c r="C28" s="34" t="s">
        <v>191</v>
      </c>
      <c r="D28" s="123">
        <v>22495</v>
      </c>
      <c r="E28" s="101">
        <f>(D28*0.76)-1000</f>
        <v>16096.2</v>
      </c>
      <c r="F28" s="98" t="s">
        <v>14</v>
      </c>
      <c r="G28" s="113">
        <f>E28*A28</f>
        <v>16096.2</v>
      </c>
    </row>
    <row r="29" spans="1:7">
      <c r="A29" s="103"/>
      <c r="B29" s="124"/>
      <c r="C29" s="32" t="s">
        <v>192</v>
      </c>
      <c r="D29" s="125"/>
      <c r="E29" s="106"/>
      <c r="F29" s="103"/>
      <c r="G29" s="114"/>
    </row>
    <row r="30" spans="1:7">
      <c r="A30" s="103"/>
      <c r="B30" s="124"/>
      <c r="C30" s="32" t="s">
        <v>193</v>
      </c>
      <c r="D30" s="125"/>
      <c r="E30" s="106"/>
      <c r="F30" s="103"/>
      <c r="G30" s="114"/>
    </row>
    <row r="31" ht="15" spans="1:7">
      <c r="A31" s="108"/>
      <c r="B31" s="126"/>
      <c r="C31" s="33" t="s">
        <v>194</v>
      </c>
      <c r="D31" s="127"/>
      <c r="E31" s="111"/>
      <c r="F31" s="108"/>
      <c r="G31" s="115"/>
    </row>
    <row r="32" customFormat="1" ht="15.75" spans="1:8">
      <c r="A32" s="44" t="s">
        <v>17</v>
      </c>
      <c r="B32" s="54"/>
      <c r="C32" s="54"/>
      <c r="D32" s="45"/>
      <c r="E32" s="46"/>
      <c r="F32" s="55" t="s">
        <v>14</v>
      </c>
      <c r="G32" s="48">
        <v>600</v>
      </c>
      <c r="H32" s="1"/>
    </row>
    <row r="33" ht="17.25" spans="1:7">
      <c r="A33" s="24" t="s">
        <v>18</v>
      </c>
      <c r="B33" s="35"/>
      <c r="C33" s="35"/>
      <c r="D33" s="25"/>
      <c r="E33" s="26"/>
      <c r="F33" s="27" t="s">
        <v>14</v>
      </c>
      <c r="G33" s="28">
        <f>SUM(G28:G32)</f>
        <v>16696.2</v>
      </c>
    </row>
    <row r="34" ht="16.5" spans="1:7">
      <c r="A34" s="29"/>
      <c r="B34" s="29"/>
      <c r="C34" s="29"/>
      <c r="D34" s="29"/>
      <c r="E34" s="29"/>
      <c r="F34" s="30"/>
      <c r="G34" s="31"/>
    </row>
    <row r="35" spans="1:1">
      <c r="A35" s="2" t="s">
        <v>19</v>
      </c>
    </row>
    <row r="36" spans="2:2">
      <c r="B36" s="2" t="s">
        <v>20</v>
      </c>
    </row>
    <row r="38" s="2" customFormat="1" spans="1:1">
      <c r="A38" s="2" t="s">
        <v>21</v>
      </c>
    </row>
    <row r="39" customFormat="1" ht="15" spans="1:2">
      <c r="A39" s="43"/>
      <c r="B39" s="2" t="s">
        <v>22</v>
      </c>
    </row>
    <row r="41" spans="1:1">
      <c r="A41" s="2" t="s">
        <v>23</v>
      </c>
    </row>
    <row r="42" s="2" customFormat="1" spans="2:2">
      <c r="B42" s="2" t="s">
        <v>127</v>
      </c>
    </row>
    <row r="44" spans="1:1">
      <c r="A44" s="2" t="s">
        <v>27</v>
      </c>
    </row>
    <row r="45" spans="2:2">
      <c r="B45" s="2" t="s">
        <v>128</v>
      </c>
    </row>
    <row r="47" spans="1:1">
      <c r="A47" s="2" t="s">
        <v>29</v>
      </c>
    </row>
    <row r="48" spans="2:2">
      <c r="B48" s="2" t="s">
        <v>30</v>
      </c>
    </row>
    <row r="50" spans="2:2">
      <c r="B50" s="2" t="s">
        <v>31</v>
      </c>
    </row>
    <row r="52" spans="2:2">
      <c r="B52" s="2" t="s">
        <v>32</v>
      </c>
    </row>
    <row r="53" spans="2:2">
      <c r="B53" s="128"/>
    </row>
    <row r="59" spans="1:1">
      <c r="A59" s="2" t="s">
        <v>34</v>
      </c>
    </row>
    <row r="62" spans="1:1">
      <c r="A62" s="2" t="s">
        <v>35</v>
      </c>
    </row>
    <row r="63" spans="1:1">
      <c r="A63" s="2" t="s">
        <v>36</v>
      </c>
    </row>
    <row r="66" spans="1:4">
      <c r="A66" s="2" t="s">
        <v>150</v>
      </c>
      <c r="D66" s="2" t="s">
        <v>38</v>
      </c>
    </row>
    <row r="69" spans="1:4">
      <c r="A69" s="2" t="s">
        <v>39</v>
      </c>
      <c r="D69" s="2" t="s">
        <v>40</v>
      </c>
    </row>
    <row r="70" spans="1:4">
      <c r="A70" s="2" t="s">
        <v>41</v>
      </c>
      <c r="D70" s="2" t="s">
        <v>42</v>
      </c>
    </row>
    <row r="75" spans="1:5">
      <c r="A75" s="2" t="s">
        <v>184</v>
      </c>
      <c r="D75" s="2" t="s">
        <v>44</v>
      </c>
      <c r="E75" s="2" t="s">
        <v>45</v>
      </c>
    </row>
    <row r="76" spans="1:5">
      <c r="A76" s="2" t="s">
        <v>195</v>
      </c>
      <c r="E76" s="2" t="s">
        <v>47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27" workbookViewId="0">
      <selection activeCell="E14" sqref="E14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46036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196</v>
      </c>
    </row>
    <row r="8" spans="1:1">
      <c r="A8" s="3" t="s">
        <v>197</v>
      </c>
    </row>
    <row r="9" spans="1:1">
      <c r="A9" s="3" t="s">
        <v>198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168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51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199</v>
      </c>
      <c r="D23" s="11">
        <v>117995</v>
      </c>
      <c r="E23" s="12">
        <f>(D23*0.76)</f>
        <v>89676.2</v>
      </c>
      <c r="F23" s="9" t="s">
        <v>14</v>
      </c>
      <c r="G23" s="13">
        <f>E23*A23</f>
        <v>89676.2</v>
      </c>
    </row>
    <row r="24" spans="1:7">
      <c r="A24" s="14"/>
      <c r="B24" s="14"/>
      <c r="C24" s="15" t="s">
        <v>200</v>
      </c>
      <c r="D24" s="16"/>
      <c r="E24" s="17"/>
      <c r="F24" s="14"/>
      <c r="G24" s="18"/>
    </row>
    <row r="25" ht="15" spans="1:7">
      <c r="A25" s="19"/>
      <c r="B25" s="19"/>
      <c r="C25" s="20" t="s">
        <v>201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109012.4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138560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248172.4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8" spans="1:1">
      <c r="A38" s="2" t="s">
        <v>27</v>
      </c>
    </row>
    <row r="39" customFormat="1" ht="15" spans="2:2">
      <c r="B39" s="2" t="s">
        <v>28</v>
      </c>
    </row>
    <row r="40" customFormat="1" ht="15" spans="2:2">
      <c r="B40" s="2" t="s">
        <v>203</v>
      </c>
    </row>
    <row r="41" s="1" customFormat="1" spans="2:2">
      <c r="B41" s="2"/>
    </row>
    <row r="42" spans="1:1">
      <c r="A42" s="2" t="s">
        <v>29</v>
      </c>
    </row>
    <row r="43" spans="2:2">
      <c r="B43" s="2" t="s">
        <v>30</v>
      </c>
    </row>
    <row r="44" customFormat="1" ht="15" spans="2:2">
      <c r="B44" s="128" t="s">
        <v>171</v>
      </c>
    </row>
    <row r="45" s="1" customFormat="1" spans="2:2">
      <c r="B45" s="38"/>
    </row>
    <row r="46" spans="2:2">
      <c r="B46" s="2" t="s">
        <v>31</v>
      </c>
    </row>
    <row r="48" spans="2:2">
      <c r="B48" s="2" t="s">
        <v>32</v>
      </c>
    </row>
    <row r="49" spans="2:2">
      <c r="B49" s="78"/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204</v>
      </c>
      <c r="D68" s="2" t="s">
        <v>44</v>
      </c>
      <c r="E68" s="2" t="s">
        <v>45</v>
      </c>
    </row>
    <row r="69" spans="1:5">
      <c r="A69" s="2" t="s">
        <v>205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53" workbookViewId="0">
      <selection activeCell="A77" sqref="A7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3.8571428571429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206</v>
      </c>
      <c r="B7" s="3"/>
    </row>
    <row r="8" spans="1:1">
      <c r="A8" s="3" t="s">
        <v>207</v>
      </c>
    </row>
    <row r="9" spans="1:1">
      <c r="A9" s="64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178</v>
      </c>
    </row>
    <row r="17" ht="15" spans="2:3">
      <c r="B17" s="38"/>
      <c r="C17" s="65"/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8">
      <c r="A19" s="9">
        <v>2</v>
      </c>
      <c r="B19" s="9" t="s">
        <v>12</v>
      </c>
      <c r="C19" s="10" t="s">
        <v>169</v>
      </c>
      <c r="D19" s="11">
        <v>50995</v>
      </c>
      <c r="E19" s="12">
        <f>(D19*0.76)-7000</f>
        <v>31756.2</v>
      </c>
      <c r="F19" s="9" t="s">
        <v>14</v>
      </c>
      <c r="G19" s="13">
        <f>E19*A19</f>
        <v>63512.4</v>
      </c>
      <c r="H19" s="79"/>
    </row>
    <row r="20" spans="1:8">
      <c r="A20" s="14"/>
      <c r="B20" s="14"/>
      <c r="C20" s="15" t="s">
        <v>15</v>
      </c>
      <c r="D20" s="16"/>
      <c r="E20" s="17"/>
      <c r="F20" s="14"/>
      <c r="G20" s="18"/>
      <c r="H20" s="79"/>
    </row>
    <row r="21" ht="15" spans="1:8">
      <c r="A21" s="19"/>
      <c r="B21" s="19"/>
      <c r="C21" s="20" t="s">
        <v>170</v>
      </c>
      <c r="D21" s="21"/>
      <c r="E21" s="22"/>
      <c r="F21" s="19"/>
      <c r="G21" s="23"/>
      <c r="H21" s="79"/>
    </row>
    <row r="22" customFormat="1" ht="15" spans="1:8">
      <c r="A22" s="9">
        <v>1</v>
      </c>
      <c r="B22" s="9" t="s">
        <v>12</v>
      </c>
      <c r="C22" s="10" t="s">
        <v>13</v>
      </c>
      <c r="D22" s="11">
        <v>42995</v>
      </c>
      <c r="E22" s="12">
        <f>(D22*0.76)-6500</f>
        <v>26176.2</v>
      </c>
      <c r="F22" s="9" t="s">
        <v>14</v>
      </c>
      <c r="G22" s="13">
        <f>E22*A22</f>
        <v>26176.2</v>
      </c>
      <c r="H22" s="1"/>
    </row>
    <row r="23" customFormat="1" ht="15" spans="1:8">
      <c r="A23" s="14"/>
      <c r="B23" s="14"/>
      <c r="C23" s="15" t="s">
        <v>15</v>
      </c>
      <c r="D23" s="16"/>
      <c r="E23" s="17"/>
      <c r="F23" s="14"/>
      <c r="G23" s="18"/>
      <c r="H23" s="1"/>
    </row>
    <row r="24" customFormat="1" ht="15.75" spans="1:8">
      <c r="A24" s="19"/>
      <c r="B24" s="19"/>
      <c r="C24" s="20" t="s">
        <v>16</v>
      </c>
      <c r="D24" s="21"/>
      <c r="E24" s="22"/>
      <c r="F24" s="19"/>
      <c r="G24" s="23"/>
      <c r="H24" s="1"/>
    </row>
    <row r="25" customFormat="1" ht="15" spans="1:8">
      <c r="A25" s="9">
        <v>1</v>
      </c>
      <c r="B25" s="9" t="s">
        <v>12</v>
      </c>
      <c r="C25" s="10" t="s">
        <v>59</v>
      </c>
      <c r="D25" s="11">
        <v>165995</v>
      </c>
      <c r="E25" s="12">
        <f>(D25*0.76)-14000</f>
        <v>112156.2</v>
      </c>
      <c r="F25" s="9" t="s">
        <v>14</v>
      </c>
      <c r="G25" s="13">
        <f>E25*A25</f>
        <v>112156.2</v>
      </c>
      <c r="H25" s="1"/>
    </row>
    <row r="26" customFormat="1" ht="15" spans="1:8">
      <c r="A26" s="14"/>
      <c r="B26" s="14"/>
      <c r="C26" s="15" t="s">
        <v>60</v>
      </c>
      <c r="D26" s="16"/>
      <c r="E26" s="17"/>
      <c r="F26" s="14"/>
      <c r="G26" s="18"/>
      <c r="H26" s="1"/>
    </row>
    <row r="27" customFormat="1" ht="15.75" spans="1:8">
      <c r="A27" s="19"/>
      <c r="B27" s="19"/>
      <c r="C27" s="20" t="s">
        <v>61</v>
      </c>
      <c r="D27" s="21"/>
      <c r="E27" s="22"/>
      <c r="F27" s="19"/>
      <c r="G27" s="23"/>
      <c r="H27" s="1"/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ht="17.25" spans="1:7">
      <c r="A29" s="24" t="s">
        <v>18</v>
      </c>
      <c r="B29" s="35"/>
      <c r="C29" s="35"/>
      <c r="D29" s="25"/>
      <c r="E29" s="26"/>
      <c r="F29" s="27" t="s">
        <v>14</v>
      </c>
      <c r="G29" s="28">
        <f>SUM(G19:G28)</f>
        <v>202444.8</v>
      </c>
    </row>
    <row r="30" ht="16.5" spans="1:7">
      <c r="A30" s="29"/>
      <c r="B30" s="29"/>
      <c r="C30" s="29"/>
      <c r="D30" s="29"/>
      <c r="E30" s="29"/>
      <c r="F30" s="30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7" spans="1:1">
      <c r="A37" s="2" t="s">
        <v>23</v>
      </c>
    </row>
    <row r="38" spans="2:2">
      <c r="B38" s="2" t="s">
        <v>24</v>
      </c>
    </row>
    <row r="39" spans="2:2">
      <c r="B39" s="2" t="s">
        <v>25</v>
      </c>
    </row>
    <row r="40" spans="2:2">
      <c r="B40" s="2" t="s">
        <v>26</v>
      </c>
    </row>
    <row r="41" spans="2:2">
      <c r="B41" s="57" t="s">
        <v>62</v>
      </c>
    </row>
    <row r="42" spans="2:2">
      <c r="B42" s="58" t="s">
        <v>63</v>
      </c>
    </row>
    <row r="43" spans="2:2">
      <c r="B43" s="58" t="s">
        <v>64</v>
      </c>
    </row>
    <row r="45" spans="1:1">
      <c r="A45" s="2" t="s">
        <v>27</v>
      </c>
    </row>
    <row r="46" spans="2:2">
      <c r="B46" s="2" t="s">
        <v>28</v>
      </c>
    </row>
    <row r="47" spans="2:2">
      <c r="B47" s="2" t="s">
        <v>65</v>
      </c>
    </row>
    <row r="49" spans="1:1">
      <c r="A49" s="2" t="s">
        <v>29</v>
      </c>
    </row>
    <row r="50" spans="2:2">
      <c r="B50" s="2" t="s">
        <v>30</v>
      </c>
    </row>
    <row r="52" spans="2:2">
      <c r="B52" s="2" t="s">
        <v>31</v>
      </c>
    </row>
    <row r="54" spans="2:2">
      <c r="B54" s="2" t="s">
        <v>32</v>
      </c>
    </row>
    <row r="56" spans="2:2">
      <c r="B56" s="128" t="s">
        <v>180</v>
      </c>
    </row>
    <row r="62" spans="1:1">
      <c r="A62" s="2" t="s">
        <v>34</v>
      </c>
    </row>
    <row r="65" spans="1:1">
      <c r="A65" s="2" t="s">
        <v>35</v>
      </c>
    </row>
    <row r="66" spans="1:1">
      <c r="A66" s="2" t="s">
        <v>36</v>
      </c>
    </row>
    <row r="69" spans="1:4">
      <c r="A69" s="2" t="s">
        <v>150</v>
      </c>
      <c r="D69" s="2" t="s">
        <v>38</v>
      </c>
    </row>
    <row r="72" spans="1:4">
      <c r="A72" s="2" t="s">
        <v>39</v>
      </c>
      <c r="D72" s="2" t="s">
        <v>40</v>
      </c>
    </row>
    <row r="73" spans="1:4">
      <c r="A73" s="2" t="s">
        <v>41</v>
      </c>
      <c r="D73" s="2" t="s">
        <v>42</v>
      </c>
    </row>
    <row r="77" spans="1:5">
      <c r="A77" s="2" t="s">
        <v>208</v>
      </c>
      <c r="D77" s="2" t="s">
        <v>44</v>
      </c>
      <c r="E77" s="2" t="s">
        <v>45</v>
      </c>
    </row>
    <row r="78" spans="1:5">
      <c r="A78" s="2" t="s">
        <v>209</v>
      </c>
      <c r="E78" s="2" t="s">
        <v>47</v>
      </c>
    </row>
  </sheetData>
  <mergeCells count="21">
    <mergeCell ref="A4:B4"/>
    <mergeCell ref="A28:E28"/>
    <mergeCell ref="A29:E29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workbookViewId="0">
      <selection activeCell="D12" sqref="D12"/>
    </sheetView>
  </sheetViews>
  <sheetFormatPr defaultColWidth="9.1047619047619" defaultRowHeight="14.25" outlineLevelCol="6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46036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48</v>
      </c>
      <c r="B7" s="81"/>
    </row>
    <row r="8" spans="1:2">
      <c r="A8" s="81" t="s">
        <v>49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">
        <v>6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116017.2</v>
      </c>
    </row>
    <row r="21" ht="14" customHeight="1" spans="1:7">
      <c r="A21" s="14"/>
      <c r="B21" s="14"/>
      <c r="C21" s="15" t="s">
        <v>15</v>
      </c>
      <c r="D21" s="16"/>
      <c r="E21" s="17"/>
      <c r="F21" s="14"/>
      <c r="G21" s="18"/>
    </row>
    <row r="22" ht="14" customHeight="1" spans="1:7">
      <c r="A22" s="19"/>
      <c r="B22" s="19"/>
      <c r="C22" s="20" t="s">
        <v>51</v>
      </c>
      <c r="D22" s="21"/>
      <c r="E22" s="22"/>
      <c r="F22" s="19"/>
      <c r="G22" s="23"/>
    </row>
    <row r="23" ht="14" customHeight="1" spans="1:7">
      <c r="A23" s="9">
        <v>1</v>
      </c>
      <c r="B23" s="9" t="s">
        <v>12</v>
      </c>
      <c r="C23" s="10" t="s">
        <v>169</v>
      </c>
      <c r="D23" s="11">
        <v>50995</v>
      </c>
      <c r="E23" s="12">
        <f>(D23*0.76)-7000</f>
        <v>31756.2</v>
      </c>
      <c r="F23" s="9" t="s">
        <v>14</v>
      </c>
      <c r="G23" s="13">
        <f>E23*A23</f>
        <v>31756.2</v>
      </c>
    </row>
    <row r="24" ht="14" customHeight="1" spans="1:7">
      <c r="A24" s="14"/>
      <c r="B24" s="14"/>
      <c r="C24" s="15" t="s">
        <v>15</v>
      </c>
      <c r="D24" s="16"/>
      <c r="E24" s="17"/>
      <c r="F24" s="14"/>
      <c r="G24" s="18"/>
    </row>
    <row r="25" ht="14" customHeight="1" spans="1:7">
      <c r="A25" s="19"/>
      <c r="B25" s="19"/>
      <c r="C25" s="20" t="s">
        <v>170</v>
      </c>
      <c r="D25" s="21"/>
      <c r="E25" s="22"/>
      <c r="F25" s="19"/>
      <c r="G25" s="23"/>
    </row>
    <row r="26" ht="17.25" spans="1:7">
      <c r="A26" s="88" t="s">
        <v>18</v>
      </c>
      <c r="B26" s="89"/>
      <c r="C26" s="89"/>
      <c r="D26" s="90"/>
      <c r="E26" s="91"/>
      <c r="F26" s="92" t="s">
        <v>14</v>
      </c>
      <c r="G26" s="93">
        <f>SUM(G20:G25)</f>
        <v>147773.4</v>
      </c>
    </row>
    <row r="27" ht="16.5" spans="1:7">
      <c r="A27" s="94"/>
      <c r="B27" s="94"/>
      <c r="C27" s="94"/>
      <c r="D27" s="94"/>
      <c r="E27" s="94"/>
      <c r="F27" s="95"/>
      <c r="G27" s="96"/>
    </row>
    <row r="28" spans="1:1">
      <c r="A28" s="80" t="s">
        <v>19</v>
      </c>
    </row>
    <row r="29" spans="2:2">
      <c r="B29" s="80" t="s">
        <v>20</v>
      </c>
    </row>
    <row r="31" s="2" customFormat="1" spans="1:1">
      <c r="A31" s="2" t="s">
        <v>21</v>
      </c>
    </row>
    <row r="32" customFormat="1" ht="15" spans="1:2">
      <c r="A32" s="43"/>
      <c r="B32" s="2" t="s">
        <v>52</v>
      </c>
    </row>
    <row r="34" s="80" customFormat="1" spans="1:1">
      <c r="A34" s="80" t="s">
        <v>23</v>
      </c>
    </row>
    <row r="35" s="79" customFormat="1" spans="2:2">
      <c r="B35" s="2" t="s">
        <v>24</v>
      </c>
    </row>
    <row r="36" s="79" customFormat="1" spans="2:2">
      <c r="B36" s="2" t="s">
        <v>25</v>
      </c>
    </row>
    <row r="37" s="79" customFormat="1" spans="2:2">
      <c r="B37" s="2" t="s">
        <v>26</v>
      </c>
    </row>
    <row r="39" spans="1:1">
      <c r="A39" s="80" t="s">
        <v>27</v>
      </c>
    </row>
    <row r="40" s="79" customFormat="1" spans="2:2">
      <c r="B40" s="2" t="s">
        <v>28</v>
      </c>
    </row>
    <row r="42" spans="1:1">
      <c r="A42" s="80" t="s">
        <v>29</v>
      </c>
    </row>
    <row r="43" spans="2:2">
      <c r="B43" s="80" t="s">
        <v>30</v>
      </c>
    </row>
    <row r="45" spans="2:2">
      <c r="B45" s="80" t="s">
        <v>31</v>
      </c>
    </row>
    <row r="47" spans="2:2">
      <c r="B47" s="80" t="s">
        <v>32</v>
      </c>
    </row>
    <row r="53" spans="1:1">
      <c r="A53" s="80" t="s">
        <v>34</v>
      </c>
    </row>
    <row r="56" spans="1:1">
      <c r="A56" s="80" t="s">
        <v>35</v>
      </c>
    </row>
    <row r="57" spans="1:1">
      <c r="A57" s="80" t="s">
        <v>36</v>
      </c>
    </row>
    <row r="60" spans="1:4">
      <c r="A60" s="80" t="s">
        <v>37</v>
      </c>
      <c r="D60" s="80" t="s">
        <v>38</v>
      </c>
    </row>
    <row r="63" spans="1:4">
      <c r="A63" s="80" t="s">
        <v>39</v>
      </c>
      <c r="D63" s="80" t="s">
        <v>40</v>
      </c>
    </row>
    <row r="64" ht="15" customHeight="1" spans="1:4">
      <c r="A64" s="80" t="s">
        <v>41</v>
      </c>
      <c r="D64" s="80" t="s">
        <v>42</v>
      </c>
    </row>
    <row r="65" ht="15" customHeight="1"/>
    <row r="66" ht="15" customHeight="1"/>
    <row r="69" spans="1:5">
      <c r="A69" s="2" t="s">
        <v>210</v>
      </c>
      <c r="D69" s="80" t="s">
        <v>44</v>
      </c>
      <c r="E69" s="80" t="s">
        <v>45</v>
      </c>
    </row>
    <row r="70" spans="1:5">
      <c r="A70" s="2" t="s">
        <v>182</v>
      </c>
      <c r="E70" s="80" t="s">
        <v>47</v>
      </c>
    </row>
  </sheetData>
  <mergeCells count="14">
    <mergeCell ref="A4:B4"/>
    <mergeCell ref="A26:E26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workbookViewId="0">
      <selection activeCell="C18" sqref="C18"/>
    </sheetView>
  </sheetViews>
  <sheetFormatPr defaultColWidth="9.1047619047619" defaultRowHeight="14.25" outlineLevelCol="6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46027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48</v>
      </c>
      <c r="B7" s="81"/>
    </row>
    <row r="8" spans="1:2">
      <c r="A8" s="81" t="s">
        <v>49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">
        <v>6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116017.2</v>
      </c>
    </row>
    <row r="21" ht="14" customHeight="1" spans="1:7">
      <c r="A21" s="14"/>
      <c r="B21" s="14"/>
      <c r="C21" s="15" t="s">
        <v>15</v>
      </c>
      <c r="D21" s="16"/>
      <c r="E21" s="17"/>
      <c r="F21" s="14"/>
      <c r="G21" s="18"/>
    </row>
    <row r="22" ht="14" customHeight="1" spans="1:7">
      <c r="A22" s="19"/>
      <c r="B22" s="19"/>
      <c r="C22" s="20" t="s">
        <v>51</v>
      </c>
      <c r="D22" s="21"/>
      <c r="E22" s="22"/>
      <c r="F22" s="19"/>
      <c r="G22" s="23"/>
    </row>
    <row r="23" ht="17.25" spans="1:7">
      <c r="A23" s="88" t="s">
        <v>18</v>
      </c>
      <c r="B23" s="89"/>
      <c r="C23" s="89"/>
      <c r="D23" s="90"/>
      <c r="E23" s="91"/>
      <c r="F23" s="92" t="s">
        <v>14</v>
      </c>
      <c r="G23" s="93">
        <f>SUM(G20:G22)</f>
        <v>116017.2</v>
      </c>
    </row>
    <row r="24" ht="16.5" spans="1:7">
      <c r="A24" s="94"/>
      <c r="B24" s="94"/>
      <c r="C24" s="94"/>
      <c r="D24" s="94"/>
      <c r="E24" s="94"/>
      <c r="F24" s="95"/>
      <c r="G24" s="96"/>
    </row>
    <row r="25" spans="1:1">
      <c r="A25" s="80" t="s">
        <v>19</v>
      </c>
    </row>
    <row r="26" spans="2:2">
      <c r="B26" s="80" t="s">
        <v>20</v>
      </c>
    </row>
    <row r="28" s="2" customFormat="1" spans="1:1">
      <c r="A28" s="2" t="s">
        <v>21</v>
      </c>
    </row>
    <row r="29" customFormat="1" ht="15" spans="1:2">
      <c r="A29" s="43"/>
      <c r="B29" s="2" t="s">
        <v>52</v>
      </c>
    </row>
    <row r="31" s="80" customFormat="1" spans="1:1">
      <c r="A31" s="80" t="s">
        <v>23</v>
      </c>
    </row>
    <row r="32" s="79" customFormat="1" spans="2:2">
      <c r="B32" s="2" t="s">
        <v>24</v>
      </c>
    </row>
    <row r="33" s="79" customFormat="1" spans="2:2">
      <c r="B33" s="2" t="s">
        <v>25</v>
      </c>
    </row>
    <row r="34" s="79" customFormat="1" spans="2:2">
      <c r="B34" s="2" t="s">
        <v>26</v>
      </c>
    </row>
    <row r="36" spans="1:1">
      <c r="A36" s="80" t="s">
        <v>27</v>
      </c>
    </row>
    <row r="37" s="79" customFormat="1" spans="2:2">
      <c r="B37" s="2" t="s">
        <v>28</v>
      </c>
    </row>
    <row r="39" spans="1:1">
      <c r="A39" s="80" t="s">
        <v>29</v>
      </c>
    </row>
    <row r="40" spans="2:2">
      <c r="B40" s="80" t="s">
        <v>30</v>
      </c>
    </row>
    <row r="42" spans="2:2">
      <c r="B42" s="80" t="s">
        <v>31</v>
      </c>
    </row>
    <row r="44" spans="2:2">
      <c r="B44" s="80" t="s">
        <v>32</v>
      </c>
    </row>
    <row r="52" spans="1:1">
      <c r="A52" s="80" t="s">
        <v>34</v>
      </c>
    </row>
    <row r="55" spans="1:1">
      <c r="A55" s="80" t="s">
        <v>35</v>
      </c>
    </row>
    <row r="56" spans="1:1">
      <c r="A56" s="80" t="s">
        <v>36</v>
      </c>
    </row>
    <row r="59" spans="1:4">
      <c r="A59" s="80" t="s">
        <v>37</v>
      </c>
      <c r="D59" s="80" t="s">
        <v>38</v>
      </c>
    </row>
    <row r="62" spans="1:4">
      <c r="A62" s="80" t="s">
        <v>39</v>
      </c>
      <c r="D62" s="80" t="s">
        <v>40</v>
      </c>
    </row>
    <row r="63" ht="15" customHeight="1" spans="1:4">
      <c r="A63" s="80" t="s">
        <v>41</v>
      </c>
      <c r="D63" s="80" t="s">
        <v>42</v>
      </c>
    </row>
    <row r="64" ht="15" customHeight="1"/>
    <row r="65" ht="15" customHeight="1"/>
    <row r="66" ht="15" customHeight="1"/>
    <row r="69" spans="1:5">
      <c r="A69" s="2" t="s">
        <v>53</v>
      </c>
      <c r="D69" s="80" t="s">
        <v>44</v>
      </c>
      <c r="E69" s="80" t="s">
        <v>45</v>
      </c>
    </row>
    <row r="70" spans="1:5">
      <c r="A70" s="2" t="s">
        <v>54</v>
      </c>
      <c r="E70" s="80" t="s">
        <v>47</v>
      </c>
    </row>
  </sheetData>
  <mergeCells count="8">
    <mergeCell ref="A4:B4"/>
    <mergeCell ref="A23:E23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0"/>
  <sheetViews>
    <sheetView zoomScaleSheetLayoutView="60" workbookViewId="0">
      <selection activeCell="E16" sqref="E16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46036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211</v>
      </c>
      <c r="B7" s="81"/>
    </row>
    <row r="8" spans="1:2">
      <c r="A8" s="81" t="s">
        <v>212</v>
      </c>
      <c r="B8" s="81"/>
    </row>
    <row r="9" spans="1:2">
      <c r="A9" s="81" t="s">
        <v>213</v>
      </c>
      <c r="B9" s="81"/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8" spans="1:1">
      <c r="A18" s="80" t="s">
        <v>5</v>
      </c>
    </row>
    <row r="19" ht="15" spans="3:3">
      <c r="C19" s="82"/>
    </row>
    <row r="20" ht="25.5" customHeight="1" spans="1:7">
      <c r="A20" s="83" t="s">
        <v>6</v>
      </c>
      <c r="B20" s="83" t="s">
        <v>7</v>
      </c>
      <c r="C20" s="83" t="s">
        <v>8</v>
      </c>
      <c r="D20" s="83" t="s">
        <v>9</v>
      </c>
      <c r="E20" s="84" t="s">
        <v>10</v>
      </c>
      <c r="F20" s="85"/>
      <c r="G20" s="86" t="s">
        <v>11</v>
      </c>
    </row>
    <row r="21" ht="14" customHeight="1" spans="1:7">
      <c r="A21" s="9">
        <v>1</v>
      </c>
      <c r="B21" s="9" t="s">
        <v>12</v>
      </c>
      <c r="C21" s="10" t="s">
        <v>214</v>
      </c>
      <c r="D21" s="11">
        <v>42995</v>
      </c>
      <c r="E21" s="12">
        <f>D21*0.8</f>
        <v>34396</v>
      </c>
      <c r="F21" s="9" t="s">
        <v>14</v>
      </c>
      <c r="G21" s="13">
        <f>E21*A21</f>
        <v>34396</v>
      </c>
    </row>
    <row r="22" ht="14" customHeight="1" spans="1:7">
      <c r="A22" s="14"/>
      <c r="B22" s="14"/>
      <c r="C22" s="32" t="s">
        <v>215</v>
      </c>
      <c r="D22" s="16"/>
      <c r="E22" s="17"/>
      <c r="F22" s="14"/>
      <c r="G22" s="18"/>
    </row>
    <row r="23" ht="14" customHeight="1" spans="1:7">
      <c r="A23" s="19"/>
      <c r="B23" s="19"/>
      <c r="C23" s="33" t="s">
        <v>216</v>
      </c>
      <c r="D23" s="21"/>
      <c r="E23" s="22"/>
      <c r="F23" s="19"/>
      <c r="G23" s="23"/>
    </row>
    <row r="24" ht="14" customHeight="1" spans="1:7">
      <c r="A24" s="9">
        <v>2</v>
      </c>
      <c r="B24" s="9" t="s">
        <v>12</v>
      </c>
      <c r="C24" s="34" t="s">
        <v>217</v>
      </c>
      <c r="D24" s="11">
        <v>10995</v>
      </c>
      <c r="E24" s="12">
        <f>D24*0.8</f>
        <v>8796</v>
      </c>
      <c r="F24" s="9" t="s">
        <v>14</v>
      </c>
      <c r="G24" s="13">
        <f>E24*A24</f>
        <v>17592</v>
      </c>
    </row>
    <row r="25" ht="14" customHeight="1" spans="1:7">
      <c r="A25" s="14"/>
      <c r="B25" s="14"/>
      <c r="C25" s="32" t="s">
        <v>218</v>
      </c>
      <c r="D25" s="16"/>
      <c r="E25" s="17"/>
      <c r="F25" s="14"/>
      <c r="G25" s="18"/>
    </row>
    <row r="26" ht="14" customHeight="1" spans="1:7">
      <c r="A26" s="19"/>
      <c r="B26" s="19"/>
      <c r="C26" s="33" t="s">
        <v>219</v>
      </c>
      <c r="D26" s="21"/>
      <c r="E26" s="22"/>
      <c r="F26" s="19"/>
      <c r="G26" s="23"/>
    </row>
    <row r="27" customFormat="1" ht="15.75" spans="1:8">
      <c r="A27" s="44" t="s">
        <v>17</v>
      </c>
      <c r="B27" s="54"/>
      <c r="C27" s="54"/>
      <c r="D27" s="45"/>
      <c r="E27" s="46"/>
      <c r="F27" s="55" t="s">
        <v>14</v>
      </c>
      <c r="G27" s="48">
        <v>600</v>
      </c>
      <c r="H27" s="1"/>
    </row>
    <row r="28" ht="17.25" spans="1:7">
      <c r="A28" s="88" t="s">
        <v>18</v>
      </c>
      <c r="B28" s="89"/>
      <c r="C28" s="89"/>
      <c r="D28" s="90"/>
      <c r="E28" s="91"/>
      <c r="F28" s="92" t="s">
        <v>14</v>
      </c>
      <c r="G28" s="93">
        <f>SUM(G21:G27)</f>
        <v>52588</v>
      </c>
    </row>
    <row r="29" ht="16.5" spans="1:7">
      <c r="A29" s="94"/>
      <c r="B29" s="94"/>
      <c r="C29" s="94"/>
      <c r="D29" s="94"/>
      <c r="E29" s="94"/>
      <c r="F29" s="95"/>
      <c r="G29" s="96"/>
    </row>
    <row r="30" spans="1:1">
      <c r="A30" s="80" t="s">
        <v>19</v>
      </c>
    </row>
    <row r="31" spans="2:2">
      <c r="B31" s="80" t="s">
        <v>20</v>
      </c>
    </row>
    <row r="33" s="2" customFormat="1" spans="1:1">
      <c r="A33" s="2" t="s">
        <v>21</v>
      </c>
    </row>
    <row r="34" customFormat="1" ht="15" spans="1:2">
      <c r="A34" s="43"/>
      <c r="B34" s="2" t="s">
        <v>52</v>
      </c>
    </row>
    <row r="36" s="80" customFormat="1" spans="1:1">
      <c r="A36" s="80" t="s">
        <v>23</v>
      </c>
    </row>
    <row r="37" s="79" customFormat="1" spans="2:2">
      <c r="B37" s="59" t="s">
        <v>220</v>
      </c>
    </row>
    <row r="38" s="79" customFormat="1" spans="2:2">
      <c r="B38" s="60" t="s">
        <v>221</v>
      </c>
    </row>
    <row r="39" s="79" customFormat="1" spans="2:2">
      <c r="B39" s="2" t="s">
        <v>222</v>
      </c>
    </row>
    <row r="41" spans="1:1">
      <c r="A41" s="80" t="s">
        <v>27</v>
      </c>
    </row>
    <row r="42" s="79" customFormat="1" spans="2:2">
      <c r="B42" s="2" t="s">
        <v>223</v>
      </c>
    </row>
    <row r="44" spans="1:1">
      <c r="A44" s="80" t="s">
        <v>29</v>
      </c>
    </row>
    <row r="45" spans="2:2">
      <c r="B45" s="80" t="s">
        <v>30</v>
      </c>
    </row>
    <row r="47" spans="2:2">
      <c r="B47" s="80" t="s">
        <v>31</v>
      </c>
    </row>
    <row r="49" spans="2:2">
      <c r="B49" s="80" t="s">
        <v>32</v>
      </c>
    </row>
    <row r="54" spans="1:1">
      <c r="A54" s="80" t="s">
        <v>34</v>
      </c>
    </row>
    <row r="57" spans="1:1">
      <c r="A57" s="80" t="s">
        <v>35</v>
      </c>
    </row>
    <row r="58" spans="1:1">
      <c r="A58" s="80" t="s">
        <v>36</v>
      </c>
    </row>
    <row r="61" spans="1:4">
      <c r="A61" s="80" t="s">
        <v>37</v>
      </c>
      <c r="D61" s="80" t="s">
        <v>38</v>
      </c>
    </row>
    <row r="64" spans="1:4">
      <c r="A64" s="80" t="s">
        <v>39</v>
      </c>
      <c r="D64" s="80" t="s">
        <v>40</v>
      </c>
    </row>
    <row r="65" ht="15" customHeight="1" spans="1:4">
      <c r="A65" s="80" t="s">
        <v>41</v>
      </c>
      <c r="D65" s="80" t="s">
        <v>42</v>
      </c>
    </row>
    <row r="66" ht="15" customHeight="1"/>
    <row r="69" spans="1:5">
      <c r="A69" s="2" t="s">
        <v>224</v>
      </c>
      <c r="D69" s="80" t="s">
        <v>44</v>
      </c>
      <c r="E69" s="80" t="s">
        <v>45</v>
      </c>
    </row>
    <row r="70" spans="1:5">
      <c r="A70" s="2" t="s">
        <v>225</v>
      </c>
      <c r="E70" s="80" t="s">
        <v>47</v>
      </c>
    </row>
  </sheetData>
  <mergeCells count="15">
    <mergeCell ref="A4:B4"/>
    <mergeCell ref="A27:E27"/>
    <mergeCell ref="A28:E28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C9" sqref="C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226</v>
      </c>
      <c r="B7" s="3"/>
    </row>
    <row r="8" spans="1:2">
      <c r="A8" s="3" t="s">
        <v>227</v>
      </c>
      <c r="B8" s="3"/>
    </row>
    <row r="9" spans="1:1">
      <c r="A9" s="2" t="s">
        <v>228</v>
      </c>
    </row>
    <row r="10" spans="1:1">
      <c r="A10" s="2" t="s">
        <v>229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9" spans="1:1">
      <c r="A19" s="2" t="s">
        <v>5</v>
      </c>
    </row>
    <row r="20" ht="15" spans="3:3">
      <c r="C20" s="97"/>
    </row>
    <row r="21" ht="26.25" spans="1:7">
      <c r="A21" s="5" t="s">
        <v>6</v>
      </c>
      <c r="B21" s="5" t="s">
        <v>7</v>
      </c>
      <c r="C21" s="5" t="s">
        <v>8</v>
      </c>
      <c r="D21" s="5" t="s">
        <v>9</v>
      </c>
      <c r="E21" s="6" t="s">
        <v>10</v>
      </c>
      <c r="F21" s="7"/>
      <c r="G21" s="8" t="s">
        <v>11</v>
      </c>
    </row>
    <row r="22" spans="1:7">
      <c r="A22" s="9">
        <v>2</v>
      </c>
      <c r="B22" s="9" t="s">
        <v>12</v>
      </c>
      <c r="C22" s="67" t="s">
        <v>157</v>
      </c>
      <c r="D22" s="68">
        <v>14595</v>
      </c>
      <c r="E22" s="12">
        <f>D22*0.75</f>
        <v>10946.25</v>
      </c>
      <c r="F22" s="9" t="s">
        <v>14</v>
      </c>
      <c r="G22" s="69">
        <f>E22*A22</f>
        <v>21892.5</v>
      </c>
    </row>
    <row r="23" spans="1:7">
      <c r="A23" s="14"/>
      <c r="B23" s="14"/>
      <c r="C23" s="71" t="s">
        <v>158</v>
      </c>
      <c r="D23" s="72"/>
      <c r="E23" s="17"/>
      <c r="F23" s="14"/>
      <c r="G23" s="73"/>
    </row>
    <row r="24" ht="15" spans="1:7">
      <c r="A24" s="19"/>
      <c r="B24" s="19"/>
      <c r="C24" s="75" t="s">
        <v>159</v>
      </c>
      <c r="D24" s="76"/>
      <c r="E24" s="22"/>
      <c r="F24" s="19"/>
      <c r="G24" s="77"/>
    </row>
    <row r="25" ht="15" spans="1:7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</row>
    <row r="26" ht="17.25" spans="1:7">
      <c r="A26" s="24" t="s">
        <v>18</v>
      </c>
      <c r="B26" s="35"/>
      <c r="C26" s="35"/>
      <c r="D26" s="25"/>
      <c r="E26" s="26"/>
      <c r="F26" s="27" t="s">
        <v>14</v>
      </c>
      <c r="G26" s="28">
        <f>SUM(G22:G25)</f>
        <v>22492.5</v>
      </c>
    </row>
    <row r="27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23</v>
      </c>
    </row>
    <row r="32" spans="2:2">
      <c r="B32" s="2" t="s">
        <v>160</v>
      </c>
    </row>
    <row r="34" spans="1:1">
      <c r="A34" s="2" t="s">
        <v>27</v>
      </c>
    </row>
    <row r="35" spans="2:2">
      <c r="B35" s="2" t="s">
        <v>161</v>
      </c>
    </row>
    <row r="37" spans="1:1">
      <c r="A37" s="2" t="s">
        <v>29</v>
      </c>
    </row>
    <row r="38" spans="2:2">
      <c r="B38" s="2" t="s">
        <v>30</v>
      </c>
    </row>
    <row r="39" spans="2:2">
      <c r="B39" s="38"/>
    </row>
    <row r="40" spans="2:2">
      <c r="B40" s="2" t="s">
        <v>31</v>
      </c>
    </row>
    <row r="42" spans="2:2">
      <c r="B42" s="2" t="s">
        <v>32</v>
      </c>
    </row>
    <row r="43" spans="2:2">
      <c r="B43" s="40"/>
    </row>
    <row r="44" spans="2:3">
      <c r="B44" s="40"/>
      <c r="C44" s="40"/>
    </row>
    <row r="48" spans="1:1">
      <c r="A48" s="2" t="s">
        <v>34</v>
      </c>
    </row>
    <row r="51" spans="1:1">
      <c r="A51" s="2" t="s">
        <v>35</v>
      </c>
    </row>
    <row r="52" spans="1:1">
      <c r="A52" s="2" t="s">
        <v>36</v>
      </c>
    </row>
    <row r="54" spans="1:4">
      <c r="A54" s="2" t="s">
        <v>37</v>
      </c>
      <c r="D54" s="2" t="s">
        <v>38</v>
      </c>
    </row>
    <row r="57" spans="1:4">
      <c r="A57" s="2" t="s">
        <v>39</v>
      </c>
      <c r="D57" s="2" t="s">
        <v>40</v>
      </c>
    </row>
    <row r="58" spans="1:4">
      <c r="A58" s="2" t="s">
        <v>41</v>
      </c>
      <c r="D58" s="2" t="s">
        <v>42</v>
      </c>
    </row>
    <row r="63" spans="1:5">
      <c r="A63" s="2" t="s">
        <v>230</v>
      </c>
      <c r="D63" s="2" t="s">
        <v>44</v>
      </c>
      <c r="E63" s="2" t="s">
        <v>45</v>
      </c>
    </row>
    <row r="64" spans="1:5">
      <c r="A64" s="2" t="s">
        <v>163</v>
      </c>
      <c r="E64" s="2" t="s">
        <v>47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zoomScaleSheetLayoutView="60" topLeftCell="A4" workbookViewId="0">
      <selection activeCell="L22" sqref="L22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46037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231</v>
      </c>
      <c r="B7" s="81"/>
    </row>
    <row r="8" spans="1:2">
      <c r="A8" s="81" t="s">
        <v>232</v>
      </c>
      <c r="B8" s="81"/>
    </row>
    <row r="9" spans="1:2">
      <c r="A9" s="81" t="s">
        <v>233</v>
      </c>
      <c r="B9" s="81"/>
    </row>
    <row r="10" spans="1:1">
      <c r="A10" s="80" t="s">
        <v>234</v>
      </c>
    </row>
    <row r="13" spans="1:1">
      <c r="A13" s="80" t="s">
        <v>2</v>
      </c>
    </row>
    <row r="15" spans="2:2">
      <c r="B15" s="80" t="s">
        <v>3</v>
      </c>
    </row>
    <row r="16" spans="2:2">
      <c r="B16" s="80" t="s">
        <v>4</v>
      </c>
    </row>
    <row r="18" spans="1:1">
      <c r="A18" s="80" t="s">
        <v>5</v>
      </c>
    </row>
    <row r="19" ht="15" spans="3:3">
      <c r="C19" s="82" t="s">
        <v>73</v>
      </c>
    </row>
    <row r="20" ht="25.5" customHeight="1" spans="1:7">
      <c r="A20" s="83" t="s">
        <v>6</v>
      </c>
      <c r="B20" s="83" t="s">
        <v>7</v>
      </c>
      <c r="C20" s="83" t="s">
        <v>8</v>
      </c>
      <c r="D20" s="83" t="s">
        <v>9</v>
      </c>
      <c r="E20" s="84" t="s">
        <v>10</v>
      </c>
      <c r="F20" s="85"/>
      <c r="G20" s="86" t="s">
        <v>11</v>
      </c>
    </row>
    <row r="21" ht="14" customHeight="1" spans="1:7">
      <c r="A21" s="9">
        <v>1</v>
      </c>
      <c r="B21" s="66" t="s">
        <v>12</v>
      </c>
      <c r="C21" s="67" t="s">
        <v>235</v>
      </c>
      <c r="D21" s="68">
        <v>7995</v>
      </c>
      <c r="E21" s="12">
        <f>(D21*0.7)</f>
        <v>5596.5</v>
      </c>
      <c r="F21" s="9" t="s">
        <v>14</v>
      </c>
      <c r="G21" s="69">
        <f>E21*A21</f>
        <v>5596.5</v>
      </c>
    </row>
    <row r="22" ht="14" customHeight="1" spans="1:7">
      <c r="A22" s="14"/>
      <c r="B22" s="70"/>
      <c r="C22" s="71" t="s">
        <v>236</v>
      </c>
      <c r="D22" s="72"/>
      <c r="E22" s="17"/>
      <c r="F22" s="14"/>
      <c r="G22" s="73"/>
    </row>
    <row r="23" ht="14" customHeight="1" spans="1:7">
      <c r="A23" s="19"/>
      <c r="B23" s="74"/>
      <c r="C23" s="75" t="s">
        <v>237</v>
      </c>
      <c r="D23" s="76"/>
      <c r="E23" s="22"/>
      <c r="F23" s="19"/>
      <c r="G23" s="77"/>
    </row>
    <row r="24" customFormat="1" ht="15.75" spans="1:8">
      <c r="A24" s="44" t="s">
        <v>17</v>
      </c>
      <c r="B24" s="54"/>
      <c r="C24" s="54"/>
      <c r="D24" s="45"/>
      <c r="E24" s="46"/>
      <c r="F24" s="55" t="s">
        <v>14</v>
      </c>
      <c r="G24" s="48">
        <v>600</v>
      </c>
      <c r="H24" s="1"/>
    </row>
    <row r="25" ht="17.25" spans="1:7">
      <c r="A25" s="88" t="s">
        <v>18</v>
      </c>
      <c r="B25" s="89"/>
      <c r="C25" s="89"/>
      <c r="D25" s="90"/>
      <c r="E25" s="91"/>
      <c r="F25" s="92" t="s">
        <v>14</v>
      </c>
      <c r="G25" s="93">
        <f>SUM(G21:G24)</f>
        <v>6196.5</v>
      </c>
    </row>
    <row r="26" ht="16.5" spans="1:7">
      <c r="A26" s="94"/>
      <c r="B26" s="94"/>
      <c r="C26" s="94"/>
      <c r="D26" s="94"/>
      <c r="E26" s="94"/>
      <c r="F26" s="95"/>
      <c r="G26" s="96"/>
    </row>
    <row r="27" ht="15" spans="3:3">
      <c r="C27" s="82" t="s">
        <v>80</v>
      </c>
    </row>
    <row r="28" ht="25.5" customHeight="1" spans="1:7">
      <c r="A28" s="83" t="s">
        <v>6</v>
      </c>
      <c r="B28" s="83" t="s">
        <v>7</v>
      </c>
      <c r="C28" s="83" t="s">
        <v>8</v>
      </c>
      <c r="D28" s="83" t="s">
        <v>9</v>
      </c>
      <c r="E28" s="84" t="s">
        <v>10</v>
      </c>
      <c r="F28" s="85"/>
      <c r="G28" s="86" t="s">
        <v>11</v>
      </c>
    </row>
    <row r="29" ht="14" customHeight="1" spans="1:7">
      <c r="A29" s="9">
        <v>1</v>
      </c>
      <c r="B29" s="66" t="s">
        <v>12</v>
      </c>
      <c r="C29" s="67" t="s">
        <v>238</v>
      </c>
      <c r="D29" s="68">
        <v>8495</v>
      </c>
      <c r="E29" s="12">
        <f>(D29*0.7)</f>
        <v>5946.5</v>
      </c>
      <c r="F29" s="9" t="s">
        <v>14</v>
      </c>
      <c r="G29" s="69">
        <f>E29*A29</f>
        <v>5946.5</v>
      </c>
    </row>
    <row r="30" ht="14" customHeight="1" spans="1:7">
      <c r="A30" s="14"/>
      <c r="B30" s="70"/>
      <c r="C30" s="71" t="s">
        <v>239</v>
      </c>
      <c r="D30" s="72"/>
      <c r="E30" s="17"/>
      <c r="F30" s="14"/>
      <c r="G30" s="73"/>
    </row>
    <row r="31" ht="14" customHeight="1" spans="1:7">
      <c r="A31" s="19"/>
      <c r="B31" s="74"/>
      <c r="C31" s="75" t="s">
        <v>237</v>
      </c>
      <c r="D31" s="76"/>
      <c r="E31" s="22"/>
      <c r="F31" s="19"/>
      <c r="G31" s="77"/>
    </row>
    <row r="32" customFormat="1" ht="15.75" spans="1:8">
      <c r="A32" s="44" t="s">
        <v>17</v>
      </c>
      <c r="B32" s="54"/>
      <c r="C32" s="54"/>
      <c r="D32" s="45"/>
      <c r="E32" s="46"/>
      <c r="F32" s="55" t="s">
        <v>14</v>
      </c>
      <c r="G32" s="48">
        <v>600</v>
      </c>
      <c r="H32" s="1"/>
    </row>
    <row r="33" ht="17.25" spans="1:7">
      <c r="A33" s="88" t="s">
        <v>18</v>
      </c>
      <c r="B33" s="89"/>
      <c r="C33" s="89"/>
      <c r="D33" s="90"/>
      <c r="E33" s="91"/>
      <c r="F33" s="92" t="s">
        <v>14</v>
      </c>
      <c r="G33" s="93">
        <f>SUM(G29:G32)</f>
        <v>6546.5</v>
      </c>
    </row>
    <row r="34" ht="16.5" spans="1:7">
      <c r="A34" s="94"/>
      <c r="B34" s="94"/>
      <c r="C34" s="94"/>
      <c r="D34" s="94"/>
      <c r="E34" s="94"/>
      <c r="F34" s="95"/>
      <c r="G34" s="96"/>
    </row>
    <row r="35" spans="1:1">
      <c r="A35" s="80" t="s">
        <v>19</v>
      </c>
    </row>
    <row r="36" spans="2:2">
      <c r="B36" s="80" t="s">
        <v>20</v>
      </c>
    </row>
    <row r="38" s="2" customFormat="1" spans="1:1">
      <c r="A38" s="2" t="s">
        <v>21</v>
      </c>
    </row>
    <row r="39" customFormat="1" ht="15" spans="1:2">
      <c r="A39" s="43"/>
      <c r="B39" s="2" t="s">
        <v>52</v>
      </c>
    </row>
    <row r="41" spans="1:1">
      <c r="A41" s="80" t="s">
        <v>27</v>
      </c>
    </row>
    <row r="42" s="79" customFormat="1" spans="2:2">
      <c r="B42" s="2" t="s">
        <v>240</v>
      </c>
    </row>
    <row r="44" spans="1:1">
      <c r="A44" s="80" t="s">
        <v>29</v>
      </c>
    </row>
    <row r="45" spans="2:2">
      <c r="B45" s="80" t="s">
        <v>30</v>
      </c>
    </row>
    <row r="47" spans="2:2">
      <c r="B47" s="80" t="s">
        <v>31</v>
      </c>
    </row>
    <row r="49" spans="2:2">
      <c r="B49" s="80" t="s">
        <v>32</v>
      </c>
    </row>
    <row r="55" spans="1:1">
      <c r="A55" s="80" t="s">
        <v>34</v>
      </c>
    </row>
    <row r="58" spans="1:1">
      <c r="A58" s="80" t="s">
        <v>35</v>
      </c>
    </row>
    <row r="59" spans="1:1">
      <c r="A59" s="80" t="s">
        <v>36</v>
      </c>
    </row>
    <row r="62" spans="1:4">
      <c r="A62" s="80" t="s">
        <v>37</v>
      </c>
      <c r="D62" s="80" t="s">
        <v>38</v>
      </c>
    </row>
    <row r="65" spans="1:4">
      <c r="A65" s="80" t="s">
        <v>39</v>
      </c>
      <c r="D65" s="80" t="s">
        <v>40</v>
      </c>
    </row>
    <row r="66" ht="15" customHeight="1" spans="1:4">
      <c r="A66" s="80" t="s">
        <v>41</v>
      </c>
      <c r="D66" s="80" t="s">
        <v>42</v>
      </c>
    </row>
    <row r="67" ht="15" customHeight="1"/>
    <row r="70" spans="1:5">
      <c r="A70" s="2" t="s">
        <v>241</v>
      </c>
      <c r="D70" s="80" t="s">
        <v>44</v>
      </c>
      <c r="E70" s="80" t="s">
        <v>45</v>
      </c>
    </row>
    <row r="71" spans="1:5">
      <c r="A71" s="2" t="s">
        <v>242</v>
      </c>
      <c r="E71" s="80" t="s">
        <v>47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29" workbookViewId="0">
      <selection activeCell="G15" sqref="G1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243</v>
      </c>
      <c r="B7" s="3"/>
    </row>
    <row r="8" spans="1:2">
      <c r="A8" s="3" t="s">
        <v>244</v>
      </c>
      <c r="B8" s="3"/>
    </row>
    <row r="9" spans="1:2">
      <c r="A9" s="64" t="s">
        <v>245</v>
      </c>
      <c r="B9" s="3"/>
    </row>
    <row r="10" spans="1:2">
      <c r="A10" s="64" t="s">
        <v>246</v>
      </c>
      <c r="B10" s="3"/>
    </row>
    <row r="11" spans="1:1">
      <c r="A11" s="64"/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72</v>
      </c>
    </row>
    <row r="19" ht="15" customHeight="1" spans="2:3">
      <c r="B19" s="38"/>
      <c r="C19" s="4" t="s">
        <v>73</v>
      </c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50</v>
      </c>
      <c r="D21" s="11">
        <v>33995</v>
      </c>
      <c r="E21" s="12">
        <f>(D21*0.76)-6500</f>
        <v>19336.2</v>
      </c>
      <c r="F21" s="9" t="s">
        <v>14</v>
      </c>
      <c r="G21" s="13">
        <f>E21*A21</f>
        <v>19336.2</v>
      </c>
    </row>
    <row r="22" spans="1:7">
      <c r="A22" s="14"/>
      <c r="B22" s="14"/>
      <c r="C22" s="15" t="s">
        <v>15</v>
      </c>
      <c r="D22" s="16"/>
      <c r="E22" s="17"/>
      <c r="F22" s="14"/>
      <c r="G22" s="18"/>
    </row>
    <row r="23" ht="15" spans="1:7">
      <c r="A23" s="19"/>
      <c r="B23" s="19"/>
      <c r="C23" s="20" t="s">
        <v>51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19336.2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10250</v>
      </c>
    </row>
    <row r="26" ht="15" spans="1:7">
      <c r="A26" s="44" t="s">
        <v>17</v>
      </c>
      <c r="B26" s="54"/>
      <c r="C26" s="54"/>
      <c r="D26" s="45"/>
      <c r="E26" s="46"/>
      <c r="F26" s="55" t="s">
        <v>14</v>
      </c>
      <c r="G26" s="48">
        <v>1000</v>
      </c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30586.2</v>
      </c>
    </row>
    <row r="28" ht="16.5" spans="1:7">
      <c r="A28" s="29"/>
      <c r="B28" s="29"/>
      <c r="C28" s="29"/>
      <c r="D28" s="29"/>
      <c r="E28" s="29"/>
      <c r="F28" s="30"/>
      <c r="G28" s="31"/>
    </row>
    <row r="29" ht="15" customHeight="1" spans="2:3">
      <c r="B29" s="38"/>
      <c r="C29" s="4" t="s">
        <v>80</v>
      </c>
    </row>
    <row r="30" ht="26.25" spans="1:7">
      <c r="A30" s="5" t="s">
        <v>6</v>
      </c>
      <c r="B30" s="5" t="s">
        <v>7</v>
      </c>
      <c r="C30" s="5" t="s">
        <v>8</v>
      </c>
      <c r="D30" s="5" t="s">
        <v>9</v>
      </c>
      <c r="E30" s="6" t="s">
        <v>10</v>
      </c>
      <c r="F30" s="7"/>
      <c r="G30" s="8" t="s">
        <v>11</v>
      </c>
    </row>
    <row r="31" spans="1:7">
      <c r="A31" s="98">
        <v>1</v>
      </c>
      <c r="B31" s="98" t="s">
        <v>12</v>
      </c>
      <c r="C31" s="99" t="s">
        <v>94</v>
      </c>
      <c r="D31" s="100">
        <v>46595</v>
      </c>
      <c r="E31" s="101">
        <f>(D31*0.76)-7000</f>
        <v>28412.2</v>
      </c>
      <c r="F31" s="98" t="s">
        <v>14</v>
      </c>
      <c r="G31" s="102">
        <f>E31*A31</f>
        <v>28412.2</v>
      </c>
    </row>
    <row r="32" spans="1:7">
      <c r="A32" s="103"/>
      <c r="B32" s="103"/>
      <c r="C32" s="104" t="s">
        <v>95</v>
      </c>
      <c r="D32" s="105"/>
      <c r="E32" s="106"/>
      <c r="F32" s="103"/>
      <c r="G32" s="107"/>
    </row>
    <row r="33" ht="15" spans="1:7">
      <c r="A33" s="108"/>
      <c r="B33" s="108"/>
      <c r="C33" s="109" t="s">
        <v>96</v>
      </c>
      <c r="D33" s="110"/>
      <c r="E33" s="111"/>
      <c r="F33" s="108"/>
      <c r="G33" s="112"/>
    </row>
    <row r="34" ht="17.25" spans="1:7">
      <c r="A34" s="24" t="s">
        <v>18</v>
      </c>
      <c r="B34" s="35"/>
      <c r="C34" s="35"/>
      <c r="D34" s="25"/>
      <c r="E34" s="26"/>
      <c r="F34" s="36" t="s">
        <v>14</v>
      </c>
      <c r="G34" s="28">
        <f>SUM(G31:G33)</f>
        <v>28412.2</v>
      </c>
    </row>
    <row r="35" ht="15" spans="1:7">
      <c r="A35" s="49" t="s">
        <v>78</v>
      </c>
      <c r="B35" s="50"/>
      <c r="C35" s="51"/>
      <c r="D35" s="52"/>
      <c r="E35" s="21"/>
      <c r="F35" s="19" t="s">
        <v>14</v>
      </c>
      <c r="G35" s="53">
        <v>10250</v>
      </c>
    </row>
    <row r="36" ht="15" spans="1:7">
      <c r="A36" s="44" t="s">
        <v>17</v>
      </c>
      <c r="B36" s="54"/>
      <c r="C36" s="54"/>
      <c r="D36" s="45"/>
      <c r="E36" s="46"/>
      <c r="F36" s="55" t="s">
        <v>14</v>
      </c>
      <c r="G36" s="48">
        <v>1000</v>
      </c>
    </row>
    <row r="37" ht="17.25" spans="1:7">
      <c r="A37" s="24" t="s">
        <v>79</v>
      </c>
      <c r="B37" s="35"/>
      <c r="C37" s="35"/>
      <c r="D37" s="25"/>
      <c r="E37" s="26"/>
      <c r="F37" s="36" t="s">
        <v>14</v>
      </c>
      <c r="G37" s="28">
        <f>SUM(G34:G36)</f>
        <v>39662.2</v>
      </c>
    </row>
    <row r="38" ht="16.5" spans="1:7">
      <c r="A38" s="29"/>
      <c r="B38" s="29"/>
      <c r="C38" s="29"/>
      <c r="D38" s="29"/>
      <c r="E38" s="29"/>
      <c r="F38" s="30"/>
      <c r="G38" s="31"/>
    </row>
    <row r="39" spans="1:1">
      <c r="A39" s="2" t="s">
        <v>19</v>
      </c>
    </row>
    <row r="40" spans="2:2">
      <c r="B40" s="2" t="s">
        <v>20</v>
      </c>
    </row>
    <row r="42" s="2" customFormat="1" spans="1:1">
      <c r="A42" s="2" t="s">
        <v>21</v>
      </c>
    </row>
    <row r="43" customFormat="1" ht="15" spans="1:2">
      <c r="A43" s="43"/>
      <c r="B43" s="2" t="s">
        <v>22</v>
      </c>
    </row>
    <row r="45" spans="1:1">
      <c r="A45" s="2" t="s">
        <v>27</v>
      </c>
    </row>
    <row r="46" spans="2:2">
      <c r="B46" s="2" t="s">
        <v>28</v>
      </c>
    </row>
    <row r="48" spans="1:1">
      <c r="A48" s="2" t="s">
        <v>29</v>
      </c>
    </row>
    <row r="49" spans="2:2">
      <c r="B49" s="2" t="s">
        <v>30</v>
      </c>
    </row>
    <row r="50" spans="2:2">
      <c r="B50" s="38" t="s">
        <v>87</v>
      </c>
    </row>
    <row r="51" spans="2:2">
      <c r="B51" s="56" t="s">
        <v>247</v>
      </c>
    </row>
    <row r="53" spans="2:2">
      <c r="B53" s="2" t="s">
        <v>31</v>
      </c>
    </row>
    <row r="55" spans="2:2">
      <c r="B55" s="2" t="s">
        <v>32</v>
      </c>
    </row>
    <row r="56" spans="2:2">
      <c r="B56" s="63"/>
    </row>
    <row r="60" spans="1:1">
      <c r="A60" s="2" t="s">
        <v>34</v>
      </c>
    </row>
    <row r="63" spans="1:1">
      <c r="A63" s="2" t="s">
        <v>35</v>
      </c>
    </row>
    <row r="64" spans="1:1">
      <c r="A64" s="2" t="s">
        <v>36</v>
      </c>
    </row>
    <row r="67" spans="1:4">
      <c r="A67" s="2" t="s">
        <v>150</v>
      </c>
      <c r="D67" s="2" t="s">
        <v>38</v>
      </c>
    </row>
    <row r="70" spans="1:4">
      <c r="A70" s="2" t="s">
        <v>39</v>
      </c>
      <c r="D70" s="2" t="s">
        <v>40</v>
      </c>
    </row>
    <row r="71" spans="1:4">
      <c r="A71" s="2" t="s">
        <v>41</v>
      </c>
      <c r="D71" s="2" t="s">
        <v>42</v>
      </c>
    </row>
    <row r="75" spans="1:5">
      <c r="A75" s="2" t="s">
        <v>248</v>
      </c>
      <c r="D75" s="2" t="s">
        <v>44</v>
      </c>
      <c r="E75" s="2" t="s">
        <v>45</v>
      </c>
    </row>
    <row r="76" spans="1:5">
      <c r="A76" s="2" t="s">
        <v>182</v>
      </c>
      <c r="E76" s="2" t="s">
        <v>47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C12" sqref="C12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226</v>
      </c>
      <c r="B7" s="3"/>
    </row>
    <row r="8" spans="1:2">
      <c r="A8" s="3" t="s">
        <v>249</v>
      </c>
      <c r="B8" s="3"/>
    </row>
    <row r="9" spans="1:1">
      <c r="A9" s="2" t="s">
        <v>228</v>
      </c>
    </row>
    <row r="10" spans="1:1">
      <c r="A10" s="2" t="s">
        <v>229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9" spans="1:1">
      <c r="A19" s="2" t="s">
        <v>5</v>
      </c>
    </row>
    <row r="20" ht="15" spans="3:3">
      <c r="C20" s="97"/>
    </row>
    <row r="21" ht="26.25" spans="1:7">
      <c r="A21" s="5" t="s">
        <v>6</v>
      </c>
      <c r="B21" s="5" t="s">
        <v>7</v>
      </c>
      <c r="C21" s="5" t="s">
        <v>8</v>
      </c>
      <c r="D21" s="5" t="s">
        <v>9</v>
      </c>
      <c r="E21" s="6" t="s">
        <v>10</v>
      </c>
      <c r="F21" s="7"/>
      <c r="G21" s="8" t="s">
        <v>11</v>
      </c>
    </row>
    <row r="22" spans="1:7">
      <c r="A22" s="9">
        <v>2</v>
      </c>
      <c r="B22" s="9" t="s">
        <v>12</v>
      </c>
      <c r="C22" s="67" t="s">
        <v>157</v>
      </c>
      <c r="D22" s="68">
        <v>14595</v>
      </c>
      <c r="E22" s="12">
        <f>D22*0.75</f>
        <v>10946.25</v>
      </c>
      <c r="F22" s="9" t="s">
        <v>14</v>
      </c>
      <c r="G22" s="69">
        <f>E22*A22</f>
        <v>21892.5</v>
      </c>
    </row>
    <row r="23" spans="1:7">
      <c r="A23" s="14"/>
      <c r="B23" s="14"/>
      <c r="C23" s="71" t="s">
        <v>158</v>
      </c>
      <c r="D23" s="72"/>
      <c r="E23" s="17"/>
      <c r="F23" s="14"/>
      <c r="G23" s="73"/>
    </row>
    <row r="24" ht="15" spans="1:7">
      <c r="A24" s="19"/>
      <c r="B24" s="19"/>
      <c r="C24" s="75" t="s">
        <v>159</v>
      </c>
      <c r="D24" s="76"/>
      <c r="E24" s="22"/>
      <c r="F24" s="19"/>
      <c r="G24" s="77"/>
    </row>
    <row r="25" ht="15" spans="1:7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</row>
    <row r="26" ht="17.25" spans="1:7">
      <c r="A26" s="24" t="s">
        <v>18</v>
      </c>
      <c r="B26" s="35"/>
      <c r="C26" s="35"/>
      <c r="D26" s="25"/>
      <c r="E26" s="26"/>
      <c r="F26" s="27" t="s">
        <v>14</v>
      </c>
      <c r="G26" s="28">
        <f>SUM(G22:G25)</f>
        <v>22492.5</v>
      </c>
    </row>
    <row r="27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23</v>
      </c>
    </row>
    <row r="32" spans="2:2">
      <c r="B32" s="2" t="s">
        <v>160</v>
      </c>
    </row>
    <row r="34" spans="1:1">
      <c r="A34" s="2" t="s">
        <v>27</v>
      </c>
    </row>
    <row r="35" spans="2:2">
      <c r="B35" s="2" t="s">
        <v>161</v>
      </c>
    </row>
    <row r="37" spans="1:1">
      <c r="A37" s="2" t="s">
        <v>29</v>
      </c>
    </row>
    <row r="38" spans="2:2">
      <c r="B38" s="2" t="s">
        <v>30</v>
      </c>
    </row>
    <row r="39" spans="2:2">
      <c r="B39" s="38"/>
    </row>
    <row r="40" spans="2:2">
      <c r="B40" s="2" t="s">
        <v>31</v>
      </c>
    </row>
    <row r="42" spans="2:2">
      <c r="B42" s="2" t="s">
        <v>32</v>
      </c>
    </row>
    <row r="43" spans="2:2">
      <c r="B43" s="40"/>
    </row>
    <row r="44" spans="2:3">
      <c r="B44" s="40"/>
      <c r="C44" s="40"/>
    </row>
    <row r="48" spans="1:1">
      <c r="A48" s="2" t="s">
        <v>34</v>
      </c>
    </row>
    <row r="51" spans="1:1">
      <c r="A51" s="2" t="s">
        <v>35</v>
      </c>
    </row>
    <row r="52" spans="1:1">
      <c r="A52" s="2" t="s">
        <v>36</v>
      </c>
    </row>
    <row r="54" spans="1:4">
      <c r="A54" s="2" t="s">
        <v>37</v>
      </c>
      <c r="D54" s="2" t="s">
        <v>38</v>
      </c>
    </row>
    <row r="57" spans="1:4">
      <c r="A57" s="2" t="s">
        <v>39</v>
      </c>
      <c r="D57" s="2" t="s">
        <v>40</v>
      </c>
    </row>
    <row r="58" spans="1:4">
      <c r="A58" s="2" t="s">
        <v>41</v>
      </c>
      <c r="D58" s="2" t="s">
        <v>42</v>
      </c>
    </row>
    <row r="63" spans="1:5">
      <c r="A63" s="2" t="s">
        <v>230</v>
      </c>
      <c r="D63" s="2" t="s">
        <v>44</v>
      </c>
      <c r="E63" s="2" t="s">
        <v>45</v>
      </c>
    </row>
    <row r="64" spans="1:5">
      <c r="A64" s="2" t="s">
        <v>163</v>
      </c>
      <c r="E64" s="2" t="s">
        <v>47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13" workbookViewId="0">
      <selection activeCell="D12" sqref="D12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250</v>
      </c>
      <c r="B7" s="3"/>
    </row>
    <row r="8" spans="1:2">
      <c r="A8" s="3" t="s">
        <v>251</v>
      </c>
      <c r="B8" s="3"/>
    </row>
    <row r="9" spans="1:2">
      <c r="A9" s="3" t="s">
        <v>252</v>
      </c>
      <c r="B9" s="3"/>
    </row>
    <row r="10" spans="1:2">
      <c r="A10" s="64" t="s">
        <v>253</v>
      </c>
      <c r="B10" s="3"/>
    </row>
    <row r="11" spans="1:1">
      <c r="A11" s="64"/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254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59</v>
      </c>
      <c r="D21" s="11">
        <v>165995</v>
      </c>
      <c r="E21" s="12">
        <f>(D21*0.76)-14000</f>
        <v>112156.2</v>
      </c>
      <c r="F21" s="9" t="s">
        <v>14</v>
      </c>
      <c r="G21" s="13">
        <f>E21*A21</f>
        <v>112156.2</v>
      </c>
    </row>
    <row r="22" spans="1:7">
      <c r="A22" s="14"/>
      <c r="B22" s="14"/>
      <c r="C22" s="15" t="s">
        <v>60</v>
      </c>
      <c r="D22" s="16"/>
      <c r="E22" s="17"/>
      <c r="F22" s="14"/>
      <c r="G22" s="18"/>
    </row>
    <row r="23" ht="15" spans="1:7">
      <c r="A23" s="19"/>
      <c r="B23" s="19"/>
      <c r="C23" s="20" t="s">
        <v>61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112156.2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32875</v>
      </c>
    </row>
    <row r="26" ht="15" spans="1:7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145631.2</v>
      </c>
    </row>
    <row r="28" ht="16.5" spans="1:7">
      <c r="A28" s="29"/>
      <c r="B28" s="29"/>
      <c r="C28" s="29"/>
      <c r="D28" s="29"/>
      <c r="E28" s="29"/>
      <c r="F28" s="30"/>
      <c r="G28" s="31"/>
    </row>
    <row r="29" spans="1:1">
      <c r="A29" s="2" t="s">
        <v>19</v>
      </c>
    </row>
    <row r="30" spans="2:2">
      <c r="B30" s="2" t="s">
        <v>20</v>
      </c>
    </row>
    <row r="32" s="2" customFormat="1" spans="1:1">
      <c r="A32" s="2" t="s">
        <v>21</v>
      </c>
    </row>
    <row r="33" customFormat="1" ht="15" spans="1:2">
      <c r="A33" s="43"/>
      <c r="B33" s="56" t="s">
        <v>86</v>
      </c>
    </row>
    <row r="34" customFormat="1" ht="15" spans="1:2">
      <c r="A34" s="43"/>
      <c r="B34" s="2" t="s">
        <v>22</v>
      </c>
    </row>
    <row r="35" customFormat="1" ht="15" spans="1:2">
      <c r="A35" s="43"/>
      <c r="B35" s="2" t="s">
        <v>85</v>
      </c>
    </row>
    <row r="37" spans="1:1">
      <c r="A37" s="2" t="s">
        <v>27</v>
      </c>
    </row>
    <row r="38" spans="2:2">
      <c r="B38" s="2" t="s">
        <v>65</v>
      </c>
    </row>
    <row r="40" spans="1:1">
      <c r="A40" s="2" t="s">
        <v>29</v>
      </c>
    </row>
    <row r="41" spans="2:2">
      <c r="B41" s="2" t="s">
        <v>30</v>
      </c>
    </row>
    <row r="42" spans="2:2">
      <c r="B42" s="38" t="s">
        <v>87</v>
      </c>
    </row>
    <row r="44" spans="2:2">
      <c r="B44" s="2" t="s">
        <v>31</v>
      </c>
    </row>
    <row r="46" spans="2:2">
      <c r="B46" s="2" t="s">
        <v>32</v>
      </c>
    </row>
    <row r="47" spans="2:2">
      <c r="B47" s="1"/>
    </row>
    <row r="48" spans="2:2">
      <c r="B48" s="63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150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255</v>
      </c>
      <c r="D68" s="2" t="s">
        <v>44</v>
      </c>
      <c r="E68" s="2" t="s">
        <v>45</v>
      </c>
    </row>
    <row r="69" spans="1:5">
      <c r="A69" s="2" t="s">
        <v>68</v>
      </c>
      <c r="E69" s="2" t="s">
        <v>47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16" workbookViewId="0">
      <selection activeCell="A70" sqref="A7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250</v>
      </c>
      <c r="B7" s="3"/>
    </row>
    <row r="8" spans="1:2">
      <c r="A8" s="3" t="s">
        <v>251</v>
      </c>
      <c r="B8" s="3"/>
    </row>
    <row r="9" spans="1:2">
      <c r="A9" s="3" t="s">
        <v>252</v>
      </c>
      <c r="B9" s="3"/>
    </row>
    <row r="10" spans="1:2">
      <c r="A10" s="64" t="s">
        <v>253</v>
      </c>
      <c r="B10" s="3"/>
    </row>
    <row r="11" spans="1:1">
      <c r="A11" s="64"/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256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148</v>
      </c>
      <c r="D21" s="11">
        <v>113195</v>
      </c>
      <c r="E21" s="12">
        <f>(D21*0.76)-7000</f>
        <v>79028.2</v>
      </c>
      <c r="F21" s="9" t="s">
        <v>14</v>
      </c>
      <c r="G21" s="13">
        <f>E21*A21</f>
        <v>79028.2</v>
      </c>
    </row>
    <row r="22" spans="1:7">
      <c r="A22" s="14"/>
      <c r="B22" s="14"/>
      <c r="C22" s="15" t="s">
        <v>60</v>
      </c>
      <c r="D22" s="16"/>
      <c r="E22" s="17"/>
      <c r="F22" s="14"/>
      <c r="G22" s="18"/>
    </row>
    <row r="23" ht="15" spans="1:7">
      <c r="A23" s="19"/>
      <c r="B23" s="19"/>
      <c r="C23" s="20" t="s">
        <v>149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79028.2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29875</v>
      </c>
    </row>
    <row r="26" ht="15" spans="1:7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109503.2</v>
      </c>
    </row>
    <row r="28" ht="16.5" spans="1:7">
      <c r="A28" s="29"/>
      <c r="B28" s="29"/>
      <c r="C28" s="29"/>
      <c r="D28" s="29"/>
      <c r="E28" s="29"/>
      <c r="F28" s="30"/>
      <c r="G28" s="31"/>
    </row>
    <row r="29" spans="1:1">
      <c r="A29" s="2" t="s">
        <v>19</v>
      </c>
    </row>
    <row r="30" spans="2:2">
      <c r="B30" s="2" t="s">
        <v>20</v>
      </c>
    </row>
    <row r="32" s="2" customFormat="1" spans="1:1">
      <c r="A32" s="2" t="s">
        <v>21</v>
      </c>
    </row>
    <row r="33" customFormat="1" ht="15" spans="1:2">
      <c r="A33" s="43"/>
      <c r="B33" s="56" t="s">
        <v>257</v>
      </c>
    </row>
    <row r="34" customFormat="1" ht="15" spans="1:2">
      <c r="A34" s="43"/>
      <c r="B34" s="2" t="s">
        <v>22</v>
      </c>
    </row>
    <row r="35" customFormat="1" ht="15" spans="1:2">
      <c r="A35" s="43"/>
      <c r="B35" s="2" t="s">
        <v>85</v>
      </c>
    </row>
    <row r="37" spans="1:1">
      <c r="A37" s="2" t="s">
        <v>27</v>
      </c>
    </row>
    <row r="38" spans="2:2">
      <c r="B38" s="2" t="s">
        <v>65</v>
      </c>
    </row>
    <row r="40" s="2" customFormat="1" spans="1:1">
      <c r="A40" s="2" t="s">
        <v>258</v>
      </c>
    </row>
    <row r="41" s="2" customFormat="1" spans="2:2">
      <c r="B41" s="2" t="s">
        <v>259</v>
      </c>
    </row>
    <row r="42" spans="2:2">
      <c r="B42" s="2" t="s">
        <v>30</v>
      </c>
    </row>
    <row r="43" spans="2:2">
      <c r="B43" s="38" t="s">
        <v>87</v>
      </c>
    </row>
    <row r="45" spans="2:2">
      <c r="B45" s="2" t="s">
        <v>31</v>
      </c>
    </row>
    <row r="47" spans="2:2">
      <c r="B47" s="2" t="s">
        <v>32</v>
      </c>
    </row>
    <row r="48" spans="2:2">
      <c r="B48" s="63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150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260</v>
      </c>
      <c r="D68" s="2" t="s">
        <v>44</v>
      </c>
      <c r="E68" s="2" t="s">
        <v>45</v>
      </c>
    </row>
    <row r="69" spans="1:5">
      <c r="A69" s="2" t="s">
        <v>261</v>
      </c>
      <c r="E69" s="2" t="s">
        <v>47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E15" sqref="E1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250</v>
      </c>
      <c r="B7" s="3"/>
    </row>
    <row r="8" spans="1:2">
      <c r="A8" s="3" t="s">
        <v>251</v>
      </c>
      <c r="B8" s="3"/>
    </row>
    <row r="9" spans="1:2">
      <c r="A9" s="3" t="s">
        <v>252</v>
      </c>
      <c r="B9" s="3"/>
    </row>
    <row r="10" spans="1:2">
      <c r="A10" s="64" t="s">
        <v>253</v>
      </c>
      <c r="B10" s="3"/>
    </row>
    <row r="11" spans="1:1">
      <c r="A11" s="64"/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262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263</v>
      </c>
      <c r="D21" s="11">
        <v>76595</v>
      </c>
      <c r="E21" s="12">
        <f>(D21*0.76)-7000</f>
        <v>51212.2</v>
      </c>
      <c r="F21" s="9" t="s">
        <v>14</v>
      </c>
      <c r="G21" s="13">
        <f>E21*A21</f>
        <v>51212.2</v>
      </c>
    </row>
    <row r="22" spans="1:7">
      <c r="A22" s="14"/>
      <c r="B22" s="14"/>
      <c r="C22" s="15" t="s">
        <v>95</v>
      </c>
      <c r="D22" s="16"/>
      <c r="E22" s="17"/>
      <c r="F22" s="14"/>
      <c r="G22" s="18"/>
    </row>
    <row r="23" ht="15" spans="1:7">
      <c r="A23" s="19"/>
      <c r="B23" s="19"/>
      <c r="C23" s="20" t="s">
        <v>264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51212.2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21825</v>
      </c>
    </row>
    <row r="26" ht="15" spans="1:7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73637.2</v>
      </c>
    </row>
    <row r="28" ht="16.5" spans="1:7">
      <c r="A28" s="29"/>
      <c r="B28" s="29"/>
      <c r="C28" s="29"/>
      <c r="D28" s="29"/>
      <c r="E28" s="29"/>
      <c r="F28" s="30"/>
      <c r="G28" s="31"/>
    </row>
    <row r="29" spans="1:1">
      <c r="A29" s="2" t="s">
        <v>19</v>
      </c>
    </row>
    <row r="30" spans="2:2">
      <c r="B30" s="2" t="s">
        <v>20</v>
      </c>
    </row>
    <row r="32" s="2" customFormat="1" spans="1:1">
      <c r="A32" s="2" t="s">
        <v>21</v>
      </c>
    </row>
    <row r="33" customFormat="1" ht="15" spans="1:2">
      <c r="A33" s="43"/>
      <c r="B33" s="56" t="s">
        <v>257</v>
      </c>
    </row>
    <row r="34" customFormat="1" ht="15" spans="1:2">
      <c r="A34" s="43"/>
      <c r="B34" s="2" t="s">
        <v>22</v>
      </c>
    </row>
    <row r="35" customFormat="1" ht="15" spans="1:2">
      <c r="A35" s="43"/>
      <c r="B35" s="2" t="s">
        <v>85</v>
      </c>
    </row>
    <row r="37" spans="1:1">
      <c r="A37" s="2" t="s">
        <v>27</v>
      </c>
    </row>
    <row r="38" spans="2:2">
      <c r="B38" s="2" t="s">
        <v>28</v>
      </c>
    </row>
    <row r="40" s="2" customFormat="1" spans="1:1">
      <c r="A40" s="2" t="s">
        <v>258</v>
      </c>
    </row>
    <row r="41" s="2" customFormat="1" spans="2:2">
      <c r="B41" s="2" t="s">
        <v>259</v>
      </c>
    </row>
    <row r="42" spans="2:2">
      <c r="B42" s="2" t="s">
        <v>30</v>
      </c>
    </row>
    <row r="43" spans="2:2">
      <c r="B43" s="38" t="s">
        <v>87</v>
      </c>
    </row>
    <row r="45" spans="2:2">
      <c r="B45" s="2" t="s">
        <v>31</v>
      </c>
    </row>
    <row r="47" spans="2:2">
      <c r="B47" s="2" t="s">
        <v>32</v>
      </c>
    </row>
    <row r="48" spans="2:2">
      <c r="B48" s="63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150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265</v>
      </c>
      <c r="D68" s="2" t="s">
        <v>44</v>
      </c>
      <c r="E68" s="2" t="s">
        <v>45</v>
      </c>
    </row>
    <row r="69" spans="1:5">
      <c r="A69" s="2" t="s">
        <v>261</v>
      </c>
      <c r="E69" s="2" t="s">
        <v>47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69" sqref="A6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8571428571429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46037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266</v>
      </c>
      <c r="B7" s="3"/>
    </row>
    <row r="8" spans="1:2">
      <c r="A8" s="3" t="s">
        <v>267</v>
      </c>
      <c r="B8" s="3"/>
    </row>
    <row r="9" spans="1:2">
      <c r="A9" s="64" t="s">
        <v>268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customHeight="1" spans="2:3">
      <c r="B18" s="38"/>
      <c r="C18" s="4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3</v>
      </c>
      <c r="B20" s="9" t="s">
        <v>12</v>
      </c>
      <c r="C20" s="10" t="s">
        <v>13</v>
      </c>
      <c r="D20" s="11">
        <v>42995</v>
      </c>
      <c r="E20" s="12">
        <f>(D20*0.76)-6500</f>
        <v>26176.2</v>
      </c>
      <c r="F20" s="9" t="s">
        <v>14</v>
      </c>
      <c r="G20" s="13">
        <f>E20*A20</f>
        <v>78528.6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16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78528.6</v>
      </c>
    </row>
    <row r="24" ht="15" spans="1:7">
      <c r="A24" s="49" t="s">
        <v>269</v>
      </c>
      <c r="B24" s="50"/>
      <c r="C24" s="51"/>
      <c r="D24" s="52"/>
      <c r="E24" s="21"/>
      <c r="F24" s="19" t="s">
        <v>14</v>
      </c>
      <c r="G24" s="53">
        <v>22500</v>
      </c>
    </row>
    <row r="25" ht="15" spans="1:7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101628.6</v>
      </c>
    </row>
    <row r="27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="2" customFormat="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/>
    </row>
    <row r="34" customFormat="1" ht="15" spans="1:2">
      <c r="A34" s="2" t="s">
        <v>23</v>
      </c>
      <c r="B34" s="2"/>
    </row>
    <row r="35" customFormat="1" ht="15" spans="1:2">
      <c r="A35" s="43"/>
      <c r="B35" s="2" t="s">
        <v>24</v>
      </c>
    </row>
    <row r="36" customFormat="1" ht="15" spans="1:2">
      <c r="A36" s="43"/>
      <c r="B36" s="2" t="s">
        <v>25</v>
      </c>
    </row>
    <row r="37" customFormat="1" ht="15" spans="1:2">
      <c r="A37" s="43"/>
      <c r="B37" s="2" t="s">
        <v>26</v>
      </c>
    </row>
    <row r="38" customFormat="1" ht="15" spans="1:2">
      <c r="A38" s="43"/>
      <c r="B38" s="2"/>
    </row>
    <row r="39" spans="1:1">
      <c r="A39" s="2" t="s">
        <v>27</v>
      </c>
    </row>
    <row r="40" spans="2:2">
      <c r="B40" s="2" t="s">
        <v>28</v>
      </c>
    </row>
    <row r="42" spans="1:1">
      <c r="A42" s="2" t="s">
        <v>29</v>
      </c>
    </row>
    <row r="43" spans="2:2">
      <c r="B43" s="2" t="s">
        <v>30</v>
      </c>
    </row>
    <row r="44" spans="2:2">
      <c r="B44" s="38" t="s">
        <v>87</v>
      </c>
    </row>
    <row r="45" spans="2:2">
      <c r="B45" s="56" t="s">
        <v>247</v>
      </c>
    </row>
    <row r="47" spans="2:2">
      <c r="B47" s="2" t="s">
        <v>31</v>
      </c>
    </row>
    <row r="49" spans="2:2">
      <c r="B49" s="2" t="s">
        <v>32</v>
      </c>
    </row>
    <row r="50" spans="2:2">
      <c r="B50" s="63"/>
    </row>
    <row r="54" spans="1:1">
      <c r="A54" s="2" t="s">
        <v>34</v>
      </c>
    </row>
    <row r="57" spans="1:1">
      <c r="A57" s="2" t="s">
        <v>35</v>
      </c>
    </row>
    <row r="58" spans="1:1">
      <c r="A58" s="2" t="s">
        <v>36</v>
      </c>
    </row>
    <row r="61" spans="1:4">
      <c r="A61" s="2" t="s">
        <v>150</v>
      </c>
      <c r="D61" s="2" t="s">
        <v>38</v>
      </c>
    </row>
    <row r="64" spans="1:4">
      <c r="A64" s="2" t="s">
        <v>39</v>
      </c>
      <c r="D64" s="2" t="s">
        <v>40</v>
      </c>
    </row>
    <row r="65" spans="1:4">
      <c r="A65" s="2" t="s">
        <v>41</v>
      </c>
      <c r="D65" s="2" t="s">
        <v>42</v>
      </c>
    </row>
    <row r="69" spans="1:5">
      <c r="A69" s="2" t="s">
        <v>270</v>
      </c>
      <c r="D69" s="2" t="s">
        <v>44</v>
      </c>
      <c r="E69" s="2" t="s">
        <v>45</v>
      </c>
    </row>
    <row r="70" spans="1:5">
      <c r="A70" s="2" t="s">
        <v>271</v>
      </c>
      <c r="E70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G25" sqref="G2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272</v>
      </c>
      <c r="B7" s="3"/>
    </row>
    <row r="8" spans="1:2">
      <c r="A8" s="3" t="s">
        <v>273</v>
      </c>
      <c r="B8" s="3"/>
    </row>
    <row r="9" spans="1:2">
      <c r="A9" s="64" t="s">
        <v>274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8" spans="1:1">
      <c r="A18" s="2" t="s">
        <v>168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148</v>
      </c>
      <c r="D21" s="11">
        <v>113195</v>
      </c>
      <c r="E21" s="12">
        <f>(D21*0.76)-7000</f>
        <v>79028.2</v>
      </c>
      <c r="F21" s="9" t="s">
        <v>14</v>
      </c>
      <c r="G21" s="13">
        <f>E21*A21</f>
        <v>79028.2</v>
      </c>
    </row>
    <row r="22" spans="1:7">
      <c r="A22" s="14"/>
      <c r="B22" s="14"/>
      <c r="C22" s="15" t="s">
        <v>60</v>
      </c>
      <c r="D22" s="16"/>
      <c r="E22" s="17"/>
      <c r="F22" s="14"/>
      <c r="G22" s="18"/>
    </row>
    <row r="23" ht="15" spans="1:7">
      <c r="A23" s="19"/>
      <c r="B23" s="19"/>
      <c r="C23" s="20" t="s">
        <v>149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79028.2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15825</v>
      </c>
    </row>
    <row r="26" ht="15" spans="1:7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95453.2</v>
      </c>
    </row>
    <row r="28" ht="16.5" spans="1:7">
      <c r="A28" s="29"/>
      <c r="B28" s="29"/>
      <c r="C28" s="29"/>
      <c r="D28" s="29"/>
      <c r="E28" s="29"/>
      <c r="F28" s="30"/>
      <c r="G28" s="31"/>
    </row>
    <row r="29" spans="1:1">
      <c r="A29" s="2" t="s">
        <v>19</v>
      </c>
    </row>
    <row r="30" spans="2:2">
      <c r="B30" s="2" t="s">
        <v>20</v>
      </c>
    </row>
    <row r="32" s="2" customFormat="1" spans="1:1">
      <c r="A32" s="2" t="s">
        <v>21</v>
      </c>
    </row>
    <row r="33" customFormat="1" ht="15" spans="1:2">
      <c r="A33" s="43"/>
      <c r="B33" s="78" t="s">
        <v>100</v>
      </c>
    </row>
    <row r="34" customFormat="1" ht="15" spans="1:2">
      <c r="A34" s="43"/>
      <c r="B34" s="2" t="s">
        <v>22</v>
      </c>
    </row>
    <row r="35" customFormat="1" ht="15" spans="1:2">
      <c r="A35" s="43"/>
      <c r="B35" s="2" t="s">
        <v>85</v>
      </c>
    </row>
    <row r="37" spans="1:1">
      <c r="A37" s="2" t="s">
        <v>27</v>
      </c>
    </row>
    <row r="38" spans="2:2">
      <c r="B38" s="2" t="s">
        <v>65</v>
      </c>
    </row>
    <row r="40" spans="1:1">
      <c r="A40" s="2" t="s">
        <v>29</v>
      </c>
    </row>
    <row r="41" spans="2:2">
      <c r="B41" s="2" t="s">
        <v>30</v>
      </c>
    </row>
    <row r="42" spans="2:2">
      <c r="B42" s="40" t="s">
        <v>87</v>
      </c>
    </row>
    <row r="44" spans="2:2">
      <c r="B44" s="2" t="s">
        <v>31</v>
      </c>
    </row>
    <row r="46" spans="2:2">
      <c r="B46" s="2" t="s">
        <v>32</v>
      </c>
    </row>
    <row r="47" spans="2:2">
      <c r="B47" s="1"/>
    </row>
    <row r="48" spans="2:2">
      <c r="B48" s="63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150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275</v>
      </c>
      <c r="D68" s="2" t="s">
        <v>44</v>
      </c>
      <c r="E68" s="2" t="s">
        <v>45</v>
      </c>
    </row>
    <row r="69" spans="1:5">
      <c r="A69" s="2" t="s">
        <v>276</v>
      </c>
      <c r="E69" s="2" t="s">
        <v>47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H5" sqref="H5"/>
    </sheetView>
  </sheetViews>
  <sheetFormatPr defaultColWidth="9.14285714285714" defaultRowHeight="14.25" outlineLevelCol="7"/>
  <cols>
    <col min="1" max="1" width="6.57142857142857" style="2" customWidth="1"/>
    <col min="2" max="2" width="11.4285714285714" style="2" customWidth="1"/>
    <col min="3" max="3" width="53" style="2" customWidth="1"/>
    <col min="4" max="4" width="12.5714285714286" style="2" customWidth="1"/>
    <col min="5" max="5" width="15.5714285714286" style="2" customWidth="1"/>
    <col min="6" max="6" width="5.71428571428571" style="2" customWidth="1"/>
    <col min="7" max="7" width="16.5714285714286" style="2" customWidth="1"/>
    <col min="8" max="16384" width="9.14285714285714" style="2"/>
  </cols>
  <sheetData>
    <row r="4" spans="1:2">
      <c r="A4" s="3">
        <v>46027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55</v>
      </c>
    </row>
    <row r="8" spans="1:1">
      <c r="A8" s="3" t="s">
        <v>56</v>
      </c>
    </row>
    <row r="9" spans="1:1">
      <c r="A9" s="3" t="s">
        <v>57</v>
      </c>
    </row>
    <row r="10" spans="1:1">
      <c r="A10" s="2" t="s">
        <v>58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5</v>
      </c>
    </row>
    <row r="19" ht="15" spans="3:3">
      <c r="C19" s="97"/>
    </row>
    <row r="20" ht="25.5" customHeight="1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customFormat="1" ht="15" spans="1:7">
      <c r="A21" s="9">
        <v>1</v>
      </c>
      <c r="B21" s="9" t="s">
        <v>12</v>
      </c>
      <c r="C21" s="10" t="s">
        <v>59</v>
      </c>
      <c r="D21" s="11">
        <v>165995</v>
      </c>
      <c r="E21" s="12">
        <f>(D21*0.76)-14000</f>
        <v>112156.2</v>
      </c>
      <c r="F21" s="9" t="s">
        <v>14</v>
      </c>
      <c r="G21" s="13">
        <f>E21*A21</f>
        <v>112156.2</v>
      </c>
    </row>
    <row r="22" customFormat="1" ht="15" spans="1:7">
      <c r="A22" s="14"/>
      <c r="B22" s="14"/>
      <c r="C22" s="15" t="s">
        <v>60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61</v>
      </c>
      <c r="D23" s="21"/>
      <c r="E23" s="22"/>
      <c r="F23" s="19"/>
      <c r="G23" s="23"/>
    </row>
    <row r="24" customFormat="1" ht="15.75" spans="1:8">
      <c r="A24" s="44" t="s">
        <v>17</v>
      </c>
      <c r="B24" s="54"/>
      <c r="C24" s="54"/>
      <c r="D24" s="45"/>
      <c r="E24" s="46"/>
      <c r="F24" s="55" t="s">
        <v>14</v>
      </c>
      <c r="G24" s="48">
        <v>600</v>
      </c>
      <c r="H24" s="1"/>
    </row>
    <row r="25" s="2" customFormat="1" ht="17.25" spans="1:7">
      <c r="A25" s="24" t="s">
        <v>18</v>
      </c>
      <c r="B25" s="25"/>
      <c r="C25" s="25"/>
      <c r="D25" s="25"/>
      <c r="E25" s="26"/>
      <c r="F25" s="27" t="s">
        <v>14</v>
      </c>
      <c r="G25" s="28">
        <f>SUM(G21:G24)</f>
        <v>112756.2</v>
      </c>
    </row>
    <row r="26" ht="16.5" spans="1:7">
      <c r="A26" s="29"/>
      <c r="B26" s="29"/>
      <c r="C26" s="29"/>
      <c r="D26" s="29"/>
      <c r="E26" s="29"/>
      <c r="F26" s="37"/>
      <c r="G26" s="31"/>
    </row>
    <row r="27" spans="1:1">
      <c r="A27" s="2" t="s">
        <v>19</v>
      </c>
    </row>
    <row r="28" spans="2:2">
      <c r="B28" s="2" t="s">
        <v>20</v>
      </c>
    </row>
    <row r="30" s="2" customFormat="1" spans="1:1">
      <c r="A30" s="2" t="s">
        <v>21</v>
      </c>
    </row>
    <row r="31" customFormat="1" ht="15" spans="1:2">
      <c r="A31" s="43"/>
      <c r="B31" s="2" t="s">
        <v>22</v>
      </c>
    </row>
    <row r="32" customFormat="1" ht="15" spans="1:2">
      <c r="A32" s="43"/>
      <c r="B32" s="2"/>
    </row>
    <row r="33" customFormat="1" ht="15" spans="1:2">
      <c r="A33" s="2" t="s">
        <v>23</v>
      </c>
      <c r="B33" s="2"/>
    </row>
    <row r="34" customFormat="1" ht="15" spans="1:2">
      <c r="A34" s="43"/>
      <c r="B34" s="57" t="s">
        <v>62</v>
      </c>
    </row>
    <row r="35" customFormat="1" ht="15" spans="1:2">
      <c r="A35" s="43"/>
      <c r="B35" s="58" t="s">
        <v>63</v>
      </c>
    </row>
    <row r="36" customFormat="1" ht="15" spans="1:2">
      <c r="A36" s="43"/>
      <c r="B36" s="58" t="s">
        <v>64</v>
      </c>
    </row>
    <row r="38" spans="1:1">
      <c r="A38" s="2" t="s">
        <v>27</v>
      </c>
    </row>
    <row r="39" customFormat="1" ht="15" spans="1:2">
      <c r="A39" s="1"/>
      <c r="B39" s="2" t="s">
        <v>65</v>
      </c>
    </row>
    <row r="40" s="1" customFormat="1"/>
    <row r="41" spans="1:1">
      <c r="A41" s="2" t="s">
        <v>29</v>
      </c>
    </row>
    <row r="42" spans="2:2">
      <c r="B42" s="2" t="s">
        <v>30</v>
      </c>
    </row>
    <row r="43" spans="2:2">
      <c r="B43" s="39"/>
    </row>
    <row r="44" spans="2:2">
      <c r="B44" s="2" t="s">
        <v>31</v>
      </c>
    </row>
    <row r="46" spans="2:2">
      <c r="B46" s="2" t="s">
        <v>32</v>
      </c>
    </row>
    <row r="47" spans="2:2">
      <c r="B47" s="40"/>
    </row>
    <row r="48" spans="2:2">
      <c r="B48" s="40" t="s">
        <v>66</v>
      </c>
    </row>
    <row r="51" spans="2:2">
      <c r="B51" s="38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37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67</v>
      </c>
      <c r="D68" s="2" t="s">
        <v>44</v>
      </c>
      <c r="E68" s="2" t="s">
        <v>45</v>
      </c>
    </row>
    <row r="69" spans="1:5">
      <c r="A69" s="2" t="s">
        <v>68</v>
      </c>
      <c r="E69" s="2" t="s">
        <v>47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26" workbookViewId="0">
      <selection activeCell="A68" sqref="A6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5.552380952381" style="2" customWidth="1"/>
    <col min="4" max="4" width="15.1047619047619" style="2" customWidth="1"/>
    <col min="5" max="5" width="6.1047619047619" style="2" customWidth="1"/>
    <col min="6" max="6" width="18.3333333333333" style="2" customWidth="1"/>
    <col min="7" max="7" width="6.66666666666667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277</v>
      </c>
      <c r="B7" s="3"/>
    </row>
    <row r="8" spans="1:2">
      <c r="A8" s="2" t="s">
        <v>278</v>
      </c>
      <c r="B8" s="3"/>
    </row>
    <row r="9" spans="1:2">
      <c r="A9" s="2" t="s">
        <v>279</v>
      </c>
      <c r="B9" s="3"/>
    </row>
    <row r="10" spans="1:2">
      <c r="A10" s="3"/>
      <c r="B10" s="3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5</v>
      </c>
    </row>
    <row r="18" ht="15" spans="3:3">
      <c r="C18" s="65" t="s">
        <v>73</v>
      </c>
    </row>
    <row r="19" ht="25.5" customHeight="1" spans="1:6">
      <c r="A19" s="5" t="s">
        <v>6</v>
      </c>
      <c r="B19" s="5" t="s">
        <v>7</v>
      </c>
      <c r="C19" s="5" t="s">
        <v>8</v>
      </c>
      <c r="D19" s="5" t="s">
        <v>9</v>
      </c>
      <c r="E19" s="7"/>
      <c r="F19" s="8" t="s">
        <v>11</v>
      </c>
    </row>
    <row r="20" spans="1:6">
      <c r="A20" s="9">
        <v>1</v>
      </c>
      <c r="B20" s="9" t="s">
        <v>12</v>
      </c>
      <c r="C20" s="67" t="s">
        <v>280</v>
      </c>
      <c r="D20" s="68">
        <v>36995</v>
      </c>
      <c r="E20" s="9" t="s">
        <v>14</v>
      </c>
      <c r="F20" s="69">
        <f>D20</f>
        <v>36995</v>
      </c>
    </row>
    <row r="21" spans="1:6">
      <c r="A21" s="14"/>
      <c r="B21" s="14"/>
      <c r="C21" s="71" t="s">
        <v>75</v>
      </c>
      <c r="D21" s="72"/>
      <c r="E21" s="14"/>
      <c r="F21" s="73"/>
    </row>
    <row r="22" spans="1:6">
      <c r="A22" s="14"/>
      <c r="B22" s="14"/>
      <c r="C22" s="71" t="s">
        <v>281</v>
      </c>
      <c r="D22" s="72"/>
      <c r="E22" s="14"/>
      <c r="F22" s="73"/>
    </row>
    <row r="23" ht="15" spans="1:6">
      <c r="A23" s="19"/>
      <c r="B23" s="19"/>
      <c r="C23" s="75" t="s">
        <v>282</v>
      </c>
      <c r="D23" s="76"/>
      <c r="E23" s="19"/>
      <c r="F23" s="77"/>
    </row>
    <row r="24" ht="17.25" spans="1:6">
      <c r="A24" s="24" t="s">
        <v>18</v>
      </c>
      <c r="B24" s="35"/>
      <c r="C24" s="35"/>
      <c r="D24" s="25"/>
      <c r="E24" s="27" t="s">
        <v>14</v>
      </c>
      <c r="F24" s="28">
        <f>SUM(F20:F23)</f>
        <v>36995</v>
      </c>
    </row>
    <row r="25" ht="16.5" spans="1:7">
      <c r="A25" s="29"/>
      <c r="B25" s="29"/>
      <c r="C25" s="29"/>
      <c r="D25" s="29"/>
      <c r="E25" s="37"/>
      <c r="F25" s="31"/>
      <c r="G25" s="1"/>
    </row>
    <row r="26" ht="15" spans="3:3">
      <c r="C26" s="65" t="s">
        <v>80</v>
      </c>
    </row>
    <row r="27" ht="25.5" customHeight="1" spans="1:6">
      <c r="A27" s="5" t="s">
        <v>6</v>
      </c>
      <c r="B27" s="5" t="s">
        <v>7</v>
      </c>
      <c r="C27" s="5" t="s">
        <v>8</v>
      </c>
      <c r="D27" s="5" t="s">
        <v>9</v>
      </c>
      <c r="E27" s="7"/>
      <c r="F27" s="8" t="s">
        <v>11</v>
      </c>
    </row>
    <row r="28" spans="1:6">
      <c r="A28" s="9">
        <v>1</v>
      </c>
      <c r="B28" s="9" t="s">
        <v>12</v>
      </c>
      <c r="C28" s="67" t="s">
        <v>124</v>
      </c>
      <c r="D28" s="11">
        <v>43595</v>
      </c>
      <c r="E28" s="9" t="s">
        <v>14</v>
      </c>
      <c r="F28" s="69">
        <f>D28</f>
        <v>43595</v>
      </c>
    </row>
    <row r="29" spans="1:6">
      <c r="A29" s="14"/>
      <c r="B29" s="14"/>
      <c r="C29" s="71" t="s">
        <v>82</v>
      </c>
      <c r="D29" s="16"/>
      <c r="E29" s="14"/>
      <c r="F29" s="73"/>
    </row>
    <row r="30" spans="1:6">
      <c r="A30" s="14"/>
      <c r="B30" s="14"/>
      <c r="C30" s="71" t="s">
        <v>125</v>
      </c>
      <c r="D30" s="16"/>
      <c r="E30" s="14"/>
      <c r="F30" s="73"/>
    </row>
    <row r="31" ht="15" spans="1:6">
      <c r="A31" s="19"/>
      <c r="B31" s="19"/>
      <c r="C31" s="75" t="s">
        <v>126</v>
      </c>
      <c r="D31" s="21"/>
      <c r="E31" s="19"/>
      <c r="F31" s="77"/>
    </row>
    <row r="32" ht="17.25" spans="1:6">
      <c r="A32" s="24" t="s">
        <v>18</v>
      </c>
      <c r="B32" s="35"/>
      <c r="C32" s="35"/>
      <c r="D32" s="25"/>
      <c r="E32" s="27" t="s">
        <v>14</v>
      </c>
      <c r="F32" s="28">
        <f>SUM(F28:F31)</f>
        <v>43595</v>
      </c>
    </row>
    <row r="33" ht="16.5" spans="1:7">
      <c r="A33" s="29"/>
      <c r="B33" s="29"/>
      <c r="C33" s="29"/>
      <c r="D33" s="29"/>
      <c r="E33" s="37"/>
      <c r="F33" s="31"/>
      <c r="G33" s="1"/>
    </row>
    <row r="34" spans="1:7">
      <c r="A34" s="2" t="s">
        <v>19</v>
      </c>
      <c r="G34" s="1"/>
    </row>
    <row r="35" spans="2:7">
      <c r="B35" s="2" t="s">
        <v>20</v>
      </c>
      <c r="G35" s="1"/>
    </row>
    <row r="36" spans="7:7">
      <c r="G36" s="1"/>
    </row>
    <row r="37" s="2" customFormat="1" spans="1:1">
      <c r="A37" s="2" t="s">
        <v>23</v>
      </c>
    </row>
    <row r="38" s="2" customFormat="1" spans="2:2">
      <c r="B38" s="2" t="s">
        <v>127</v>
      </c>
    </row>
    <row r="39" spans="7:7">
      <c r="G39" s="1"/>
    </row>
    <row r="40" spans="1:1">
      <c r="A40" s="2" t="s">
        <v>27</v>
      </c>
    </row>
    <row r="41" customFormat="1" ht="15" spans="1:7">
      <c r="A41" s="1"/>
      <c r="B41" s="2" t="s">
        <v>128</v>
      </c>
      <c r="G41" s="2"/>
    </row>
    <row r="43" spans="1:1">
      <c r="A43" s="2" t="s">
        <v>29</v>
      </c>
    </row>
    <row r="44" spans="2:2">
      <c r="B44" s="2" t="s">
        <v>30</v>
      </c>
    </row>
    <row r="46" spans="2:2">
      <c r="B46" s="2" t="s">
        <v>31</v>
      </c>
    </row>
    <row r="48" spans="2:2">
      <c r="B48" s="2" t="s">
        <v>32</v>
      </c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37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283</v>
      </c>
      <c r="D68" s="2" t="s">
        <v>44</v>
      </c>
      <c r="E68" s="2" t="s">
        <v>45</v>
      </c>
    </row>
    <row r="69" spans="1:5">
      <c r="A69" s="2" t="s">
        <v>284</v>
      </c>
      <c r="E69" s="2" t="s">
        <v>47</v>
      </c>
    </row>
  </sheetData>
  <mergeCells count="13">
    <mergeCell ref="A4:B4"/>
    <mergeCell ref="A24:D24"/>
    <mergeCell ref="A32:D32"/>
    <mergeCell ref="A20:A23"/>
    <mergeCell ref="A28:A31"/>
    <mergeCell ref="B20:B23"/>
    <mergeCell ref="B28:B31"/>
    <mergeCell ref="D20:D23"/>
    <mergeCell ref="D28:D31"/>
    <mergeCell ref="E20:E23"/>
    <mergeCell ref="E28:E31"/>
    <mergeCell ref="F20:F23"/>
    <mergeCell ref="F28:F31"/>
  </mergeCells>
  <pageMargins left="0.393055555555556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topLeftCell="A16" workbookViewId="0">
      <selection activeCell="D29" sqref="D29"/>
    </sheetView>
  </sheetViews>
  <sheetFormatPr defaultColWidth="9.1047619047619" defaultRowHeight="14.25" outlineLevelCol="7"/>
  <cols>
    <col min="1" max="1" width="6.55238095238095" style="80" customWidth="1"/>
    <col min="2" max="2" width="10.7142857142857" style="80" customWidth="1"/>
    <col min="3" max="3" width="50.8571428571429" style="80" customWidth="1"/>
    <col min="4" max="5" width="12.552380952381" style="80" customWidth="1"/>
    <col min="6" max="6" width="16.1047619047619" style="80" customWidth="1"/>
    <col min="7" max="7" width="5.66666666666667" style="80" customWidth="1"/>
    <col min="8" max="8" width="17.8571428571429" style="80" customWidth="1"/>
    <col min="9" max="16384" width="9.1047619047619" style="80"/>
  </cols>
  <sheetData>
    <row r="4" spans="1:2">
      <c r="A4" s="3">
        <v>46041</v>
      </c>
      <c r="B4" s="3"/>
    </row>
    <row r="5" spans="1:2">
      <c r="A5" s="81"/>
      <c r="B5" s="81"/>
    </row>
    <row r="6" spans="1:2">
      <c r="A6" s="81"/>
      <c r="B6" s="81"/>
    </row>
    <row r="7" spans="1:1">
      <c r="A7" s="80" t="s">
        <v>132</v>
      </c>
    </row>
    <row r="8" spans="1:1">
      <c r="A8" s="80" t="s">
        <v>133</v>
      </c>
    </row>
    <row r="9" spans="1:1">
      <c r="A9" s="80" t="s">
        <v>134</v>
      </c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8" spans="1:1">
      <c r="A18" s="80" t="s">
        <v>5</v>
      </c>
    </row>
    <row r="19" ht="15"/>
    <row r="20" ht="25.5" customHeight="1" spans="1:8">
      <c r="A20" s="83" t="s">
        <v>6</v>
      </c>
      <c r="B20" s="83" t="s">
        <v>7</v>
      </c>
      <c r="C20" s="83" t="s">
        <v>8</v>
      </c>
      <c r="D20" s="83" t="s">
        <v>9</v>
      </c>
      <c r="E20" s="83" t="s">
        <v>135</v>
      </c>
      <c r="F20" s="84" t="s">
        <v>10</v>
      </c>
      <c r="G20" s="85"/>
      <c r="H20" s="86" t="s">
        <v>11</v>
      </c>
    </row>
    <row r="21" spans="1:8">
      <c r="A21" s="9">
        <v>1</v>
      </c>
      <c r="B21" s="9" t="s">
        <v>12</v>
      </c>
      <c r="C21" s="67" t="s">
        <v>74</v>
      </c>
      <c r="D21" s="68">
        <v>27995</v>
      </c>
      <c r="E21" s="101">
        <f>D21/1.12</f>
        <v>24995.5357142857</v>
      </c>
      <c r="F21" s="101">
        <f>(E21*0.76)-1000</f>
        <v>17996.6071428571</v>
      </c>
      <c r="G21" s="98" t="s">
        <v>14</v>
      </c>
      <c r="H21" s="113">
        <f>F21*A21</f>
        <v>17996.6071428571</v>
      </c>
    </row>
    <row r="22" spans="1:8">
      <c r="A22" s="14"/>
      <c r="B22" s="14"/>
      <c r="C22" s="71" t="s">
        <v>75</v>
      </c>
      <c r="D22" s="72"/>
      <c r="E22" s="106"/>
      <c r="F22" s="106"/>
      <c r="G22" s="103"/>
      <c r="H22" s="114"/>
    </row>
    <row r="23" spans="1:8">
      <c r="A23" s="14"/>
      <c r="B23" s="14"/>
      <c r="C23" s="71" t="s">
        <v>76</v>
      </c>
      <c r="D23" s="72"/>
      <c r="E23" s="106"/>
      <c r="F23" s="106"/>
      <c r="G23" s="103"/>
      <c r="H23" s="114"/>
    </row>
    <row r="24" ht="15" spans="1:8">
      <c r="A24" s="19"/>
      <c r="B24" s="19"/>
      <c r="C24" s="75" t="s">
        <v>77</v>
      </c>
      <c r="D24" s="76"/>
      <c r="E24" s="111"/>
      <c r="F24" s="111"/>
      <c r="G24" s="108"/>
      <c r="H24" s="115"/>
    </row>
    <row r="25" ht="15" spans="1:8">
      <c r="A25" s="116" t="s">
        <v>17</v>
      </c>
      <c r="B25" s="117"/>
      <c r="C25" s="117"/>
      <c r="D25" s="118"/>
      <c r="E25" s="118"/>
      <c r="F25" s="119"/>
      <c r="G25" s="120" t="s">
        <v>14</v>
      </c>
      <c r="H25" s="121">
        <v>1000</v>
      </c>
    </row>
    <row r="26" ht="17.25" spans="1:8">
      <c r="A26" s="88" t="s">
        <v>18</v>
      </c>
      <c r="B26" s="89"/>
      <c r="C26" s="89"/>
      <c r="D26" s="90"/>
      <c r="E26" s="90"/>
      <c r="F26" s="91"/>
      <c r="G26" s="92" t="s">
        <v>14</v>
      </c>
      <c r="H26" s="93">
        <f>SUM(H21:H25)</f>
        <v>18996.6071428571</v>
      </c>
    </row>
    <row r="27" ht="16.5" spans="1:8">
      <c r="A27" s="94"/>
      <c r="B27" s="94"/>
      <c r="C27" s="94"/>
      <c r="D27" s="94"/>
      <c r="E27" s="94"/>
      <c r="F27" s="94"/>
      <c r="G27" s="95"/>
      <c r="H27" s="96"/>
    </row>
    <row r="28" spans="1:1">
      <c r="A28" s="80" t="s">
        <v>19</v>
      </c>
    </row>
    <row r="29" spans="2:2">
      <c r="B29" s="80" t="s">
        <v>20</v>
      </c>
    </row>
    <row r="31" s="2" customFormat="1" spans="1:1">
      <c r="A31" s="2" t="s">
        <v>23</v>
      </c>
    </row>
    <row r="32" s="2" customFormat="1" spans="2:2">
      <c r="B32" s="2" t="s">
        <v>285</v>
      </c>
    </row>
    <row r="34" spans="1:1">
      <c r="A34" s="80" t="s">
        <v>27</v>
      </c>
    </row>
    <row r="35" s="80" customFormat="1" spans="2:2">
      <c r="B35" s="2" t="s">
        <v>128</v>
      </c>
    </row>
    <row r="36" s="79" customFormat="1" spans="2:2">
      <c r="B36" s="80"/>
    </row>
    <row r="37" spans="1:1">
      <c r="A37" s="80" t="s">
        <v>29</v>
      </c>
    </row>
    <row r="38" spans="2:2">
      <c r="B38" s="2" t="s">
        <v>141</v>
      </c>
    </row>
    <row r="40" spans="2:2">
      <c r="B40" s="80" t="s">
        <v>31</v>
      </c>
    </row>
    <row r="42" spans="2:2">
      <c r="B42" s="80" t="s">
        <v>32</v>
      </c>
    </row>
    <row r="47" spans="1:1">
      <c r="A47" s="80" t="s">
        <v>34</v>
      </c>
    </row>
    <row r="50" spans="1:1">
      <c r="A50" s="80" t="s">
        <v>35</v>
      </c>
    </row>
    <row r="51" spans="1:1">
      <c r="A51" s="80" t="s">
        <v>36</v>
      </c>
    </row>
    <row r="55" spans="1:4">
      <c r="A55" s="80" t="s">
        <v>102</v>
      </c>
      <c r="D55" s="80" t="s">
        <v>38</v>
      </c>
    </row>
    <row r="58" spans="1:4">
      <c r="A58" s="80" t="s">
        <v>39</v>
      </c>
      <c r="D58" s="80" t="s">
        <v>40</v>
      </c>
    </row>
    <row r="59" spans="1:4">
      <c r="A59" s="80" t="s">
        <v>41</v>
      </c>
      <c r="D59" s="80" t="s">
        <v>42</v>
      </c>
    </row>
    <row r="64" spans="1:6">
      <c r="A64" s="2" t="s">
        <v>286</v>
      </c>
      <c r="D64" s="80" t="s">
        <v>44</v>
      </c>
      <c r="F64" s="80" t="s">
        <v>45</v>
      </c>
    </row>
    <row r="65" spans="1:6">
      <c r="A65" s="80" t="s">
        <v>195</v>
      </c>
      <c r="F65" s="80" t="s">
        <v>47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10" workbookViewId="0">
      <selection activeCell="A34" sqref="A34:E3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287</v>
      </c>
      <c r="B7" s="3"/>
    </row>
    <row r="8" spans="1:2">
      <c r="A8" s="3" t="s">
        <v>288</v>
      </c>
      <c r="B8" s="3"/>
    </row>
    <row r="9" spans="1:2">
      <c r="A9" s="64" t="s">
        <v>289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168</v>
      </c>
    </row>
    <row r="18" ht="15" customHeight="1" spans="2:3">
      <c r="B18" s="38"/>
      <c r="C18" s="4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2</v>
      </c>
      <c r="B20" s="9" t="s">
        <v>12</v>
      </c>
      <c r="C20" s="10" t="s">
        <v>290</v>
      </c>
      <c r="D20" s="11">
        <v>79995</v>
      </c>
      <c r="E20" s="12">
        <f>D20*0.76</f>
        <v>60796.2</v>
      </c>
      <c r="F20" s="9" t="s">
        <v>14</v>
      </c>
      <c r="G20" s="13">
        <f>E20*A20</f>
        <v>121592.4</v>
      </c>
    </row>
    <row r="21" spans="1:7">
      <c r="A21" s="14"/>
      <c r="B21" s="14"/>
      <c r="C21" s="32" t="s">
        <v>215</v>
      </c>
      <c r="D21" s="16"/>
      <c r="E21" s="17"/>
      <c r="F21" s="14"/>
      <c r="G21" s="18"/>
    </row>
    <row r="22" ht="15" spans="1:7">
      <c r="A22" s="19"/>
      <c r="B22" s="19"/>
      <c r="C22" s="33" t="s">
        <v>291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34" t="s">
        <v>292</v>
      </c>
      <c r="D23" s="11">
        <v>12995</v>
      </c>
      <c r="E23" s="12">
        <f>D23*0.76</f>
        <v>9876.2</v>
      </c>
      <c r="F23" s="9" t="s">
        <v>14</v>
      </c>
      <c r="G23" s="13">
        <f>E23*A23</f>
        <v>9876.2</v>
      </c>
    </row>
    <row r="24" spans="1:7">
      <c r="A24" s="14"/>
      <c r="B24" s="14"/>
      <c r="C24" s="32" t="s">
        <v>218</v>
      </c>
      <c r="D24" s="16"/>
      <c r="E24" s="17"/>
      <c r="F24" s="14"/>
      <c r="G24" s="18"/>
    </row>
    <row r="25" ht="15" spans="1:7">
      <c r="A25" s="19"/>
      <c r="B25" s="19"/>
      <c r="C25" s="33" t="s">
        <v>293</v>
      </c>
      <c r="D25" s="21"/>
      <c r="E25" s="22"/>
      <c r="F25" s="19"/>
      <c r="G25" s="23"/>
    </row>
    <row r="26" spans="1:7">
      <c r="A26" s="9">
        <v>1</v>
      </c>
      <c r="B26" s="9" t="s">
        <v>12</v>
      </c>
      <c r="C26" s="34" t="s">
        <v>294</v>
      </c>
      <c r="D26" s="11">
        <v>19995</v>
      </c>
      <c r="E26" s="12">
        <f>D26*0.76</f>
        <v>15196.2</v>
      </c>
      <c r="F26" s="9" t="s">
        <v>14</v>
      </c>
      <c r="G26" s="13">
        <f>E26*A26</f>
        <v>15196.2</v>
      </c>
    </row>
    <row r="27" spans="1:7">
      <c r="A27" s="14"/>
      <c r="B27" s="14"/>
      <c r="C27" s="32" t="s">
        <v>218</v>
      </c>
      <c r="D27" s="16"/>
      <c r="E27" s="17"/>
      <c r="F27" s="14"/>
      <c r="G27" s="18"/>
    </row>
    <row r="28" ht="15" spans="1:7">
      <c r="A28" s="19"/>
      <c r="B28" s="19"/>
      <c r="C28" s="33" t="s">
        <v>295</v>
      </c>
      <c r="D28" s="21"/>
      <c r="E28" s="22"/>
      <c r="F28" s="19"/>
      <c r="G28" s="23"/>
    </row>
    <row r="29" spans="1:7">
      <c r="A29" s="9">
        <v>2</v>
      </c>
      <c r="B29" s="9" t="s">
        <v>12</v>
      </c>
      <c r="C29" s="34" t="s">
        <v>296</v>
      </c>
      <c r="D29" s="11">
        <v>15995</v>
      </c>
      <c r="E29" s="12">
        <f>D29*0.76</f>
        <v>12156.2</v>
      </c>
      <c r="F29" s="9" t="s">
        <v>14</v>
      </c>
      <c r="G29" s="13">
        <f>E29*A29</f>
        <v>24312.4</v>
      </c>
    </row>
    <row r="30" spans="1:7">
      <c r="A30" s="14"/>
      <c r="B30" s="14"/>
      <c r="C30" s="32" t="s">
        <v>218</v>
      </c>
      <c r="D30" s="16"/>
      <c r="E30" s="17"/>
      <c r="F30" s="14"/>
      <c r="G30" s="18"/>
    </row>
    <row r="31" ht="15" spans="1:7">
      <c r="A31" s="19"/>
      <c r="B31" s="19"/>
      <c r="C31" s="33" t="s">
        <v>297</v>
      </c>
      <c r="D31" s="21"/>
      <c r="E31" s="22"/>
      <c r="F31" s="19"/>
      <c r="G31" s="23"/>
    </row>
    <row r="32" ht="17.25" spans="1:7">
      <c r="A32" s="24" t="s">
        <v>18</v>
      </c>
      <c r="B32" s="35"/>
      <c r="C32" s="35"/>
      <c r="D32" s="25"/>
      <c r="E32" s="26"/>
      <c r="F32" s="36" t="s">
        <v>14</v>
      </c>
      <c r="G32" s="28">
        <f>SUM(G20:G31)</f>
        <v>170977.2</v>
      </c>
    </row>
    <row r="33" ht="15" spans="1:7">
      <c r="A33" s="49" t="s">
        <v>78</v>
      </c>
      <c r="B33" s="50"/>
      <c r="C33" s="51"/>
      <c r="D33" s="52"/>
      <c r="E33" s="21"/>
      <c r="F33" s="19" t="s">
        <v>14</v>
      </c>
      <c r="G33" s="53">
        <v>125905</v>
      </c>
    </row>
    <row r="34" ht="15" spans="1:7">
      <c r="A34" s="44" t="s">
        <v>17</v>
      </c>
      <c r="B34" s="54"/>
      <c r="C34" s="54"/>
      <c r="D34" s="45"/>
      <c r="E34" s="46"/>
      <c r="F34" s="55" t="s">
        <v>14</v>
      </c>
      <c r="G34" s="48">
        <v>600</v>
      </c>
    </row>
    <row r="35" ht="17.25" spans="1:7">
      <c r="A35" s="24" t="s">
        <v>79</v>
      </c>
      <c r="B35" s="35"/>
      <c r="C35" s="35"/>
      <c r="D35" s="25"/>
      <c r="E35" s="26"/>
      <c r="F35" s="36" t="s">
        <v>14</v>
      </c>
      <c r="G35" s="28">
        <f>SUM(G32:G34)</f>
        <v>297482.2</v>
      </c>
    </row>
    <row r="36" ht="16.5" spans="1:7">
      <c r="A36" s="29"/>
      <c r="B36" s="29"/>
      <c r="C36" s="29"/>
      <c r="D36" s="29"/>
      <c r="E36" s="29"/>
      <c r="F36" s="30"/>
      <c r="G36" s="31"/>
    </row>
    <row r="37" spans="1:1">
      <c r="A37" s="2" t="s">
        <v>19</v>
      </c>
    </row>
    <row r="38" spans="2:2">
      <c r="B38" s="2" t="s">
        <v>20</v>
      </c>
    </row>
    <row r="40" s="2" customFormat="1" spans="1:1">
      <c r="A40" s="2" t="s">
        <v>21</v>
      </c>
    </row>
    <row r="41" customFormat="1" ht="15" spans="1:2">
      <c r="A41" s="43"/>
      <c r="B41" s="78" t="s">
        <v>100</v>
      </c>
    </row>
    <row r="42" customFormat="1" ht="15" spans="1:2">
      <c r="A42" s="43"/>
      <c r="B42" s="2" t="s">
        <v>22</v>
      </c>
    </row>
    <row r="43" customFormat="1" ht="15" spans="1:2">
      <c r="A43" s="43"/>
      <c r="B43" s="2" t="s">
        <v>85</v>
      </c>
    </row>
    <row r="45" spans="1:1">
      <c r="A45" s="2" t="s">
        <v>27</v>
      </c>
    </row>
    <row r="46" spans="2:2">
      <c r="B46" s="2" t="s">
        <v>223</v>
      </c>
    </row>
    <row r="48" spans="1:1">
      <c r="A48" s="2" t="s">
        <v>29</v>
      </c>
    </row>
    <row r="49" spans="2:2">
      <c r="B49" s="2" t="s">
        <v>30</v>
      </c>
    </row>
    <row r="50" spans="2:2">
      <c r="B50" s="40" t="s">
        <v>87</v>
      </c>
    </row>
    <row r="52" spans="2:2">
      <c r="B52" s="2" t="s">
        <v>31</v>
      </c>
    </row>
    <row r="54" spans="2:2">
      <c r="B54" s="2" t="s">
        <v>32</v>
      </c>
    </row>
    <row r="55" spans="2:2">
      <c r="B55" s="63"/>
    </row>
    <row r="59" spans="1:1">
      <c r="A59" s="2" t="s">
        <v>34</v>
      </c>
    </row>
    <row r="62" spans="1:1">
      <c r="A62" s="2" t="s">
        <v>35</v>
      </c>
    </row>
    <row r="63" spans="1:1">
      <c r="A63" s="2" t="s">
        <v>36</v>
      </c>
    </row>
    <row r="66" spans="1:4">
      <c r="A66" s="2" t="s">
        <v>150</v>
      </c>
      <c r="D66" s="2" t="s">
        <v>38</v>
      </c>
    </row>
    <row r="69" spans="1:4">
      <c r="A69" s="2" t="s">
        <v>39</v>
      </c>
      <c r="D69" s="2" t="s">
        <v>40</v>
      </c>
    </row>
    <row r="70" spans="1:4">
      <c r="A70" s="2" t="s">
        <v>41</v>
      </c>
      <c r="D70" s="2" t="s">
        <v>42</v>
      </c>
    </row>
    <row r="74" spans="1:5">
      <c r="A74" s="2" t="s">
        <v>298</v>
      </c>
      <c r="D74" s="2" t="s">
        <v>44</v>
      </c>
      <c r="E74" s="2" t="s">
        <v>45</v>
      </c>
    </row>
    <row r="75" spans="1:5">
      <c r="A75" s="2" t="s">
        <v>299</v>
      </c>
      <c r="E75" s="2" t="s">
        <v>47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5" workbookViewId="0">
      <selection activeCell="H66" sqref="H65:H6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300</v>
      </c>
      <c r="B7" s="3"/>
    </row>
    <row r="8" spans="1:2">
      <c r="A8" s="3" t="s">
        <v>301</v>
      </c>
      <c r="B8" s="3"/>
    </row>
    <row r="9" spans="1:1">
      <c r="A9" s="2" t="s">
        <v>302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5</v>
      </c>
    </row>
    <row r="18" ht="15" spans="3:3">
      <c r="C18" s="65" t="s">
        <v>73</v>
      </c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51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13</v>
      </c>
      <c r="D23" s="11">
        <v>42995</v>
      </c>
      <c r="E23" s="12">
        <f>(D23*0.76)-6500</f>
        <v>26176.2</v>
      </c>
      <c r="F23" s="9" t="s">
        <v>14</v>
      </c>
      <c r="G23" s="13">
        <f>E23*A23</f>
        <v>26176.2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16</v>
      </c>
      <c r="D25" s="21"/>
      <c r="E25" s="22"/>
      <c r="F25" s="19"/>
      <c r="G25" s="23"/>
    </row>
    <row r="26" spans="1:7">
      <c r="A26" s="9">
        <v>1</v>
      </c>
      <c r="B26" s="9" t="s">
        <v>12</v>
      </c>
      <c r="C26" s="10" t="s">
        <v>169</v>
      </c>
      <c r="D26" s="11">
        <v>50995</v>
      </c>
      <c r="E26" s="12">
        <f>(D26*0.76)-7000</f>
        <v>31756.2</v>
      </c>
      <c r="F26" s="9" t="s">
        <v>14</v>
      </c>
      <c r="G26" s="13">
        <f>E26*A26</f>
        <v>31756.2</v>
      </c>
    </row>
    <row r="27" spans="1:7">
      <c r="A27" s="14"/>
      <c r="B27" s="14"/>
      <c r="C27" s="15" t="s">
        <v>15</v>
      </c>
      <c r="D27" s="16"/>
      <c r="E27" s="17"/>
      <c r="F27" s="14"/>
      <c r="G27" s="18"/>
    </row>
    <row r="28" ht="15" spans="1:7">
      <c r="A28" s="19"/>
      <c r="B28" s="19"/>
      <c r="C28" s="20" t="s">
        <v>170</v>
      </c>
      <c r="D28" s="21"/>
      <c r="E28" s="22"/>
      <c r="F28" s="19"/>
      <c r="G28" s="23"/>
    </row>
    <row r="29" ht="15" spans="1:7">
      <c r="A29" s="44" t="s">
        <v>17</v>
      </c>
      <c r="B29" s="54"/>
      <c r="C29" s="54"/>
      <c r="D29" s="45"/>
      <c r="E29" s="46"/>
      <c r="F29" s="55" t="s">
        <v>14</v>
      </c>
      <c r="G29" s="48">
        <v>600</v>
      </c>
    </row>
    <row r="30" ht="17.25" spans="1:7">
      <c r="A30" s="24" t="s">
        <v>18</v>
      </c>
      <c r="B30" s="35"/>
      <c r="C30" s="35"/>
      <c r="D30" s="25"/>
      <c r="E30" s="26"/>
      <c r="F30" s="27" t="s">
        <v>14</v>
      </c>
      <c r="G30" s="28">
        <f>SUM(G20:G29)</f>
        <v>77868.6</v>
      </c>
    </row>
    <row r="31" ht="16.5" spans="1:7">
      <c r="A31" s="29"/>
      <c r="B31" s="29"/>
      <c r="C31" s="29"/>
      <c r="D31" s="29"/>
      <c r="E31" s="29"/>
      <c r="F31" s="30"/>
      <c r="G31" s="31"/>
    </row>
    <row r="32" ht="15" spans="3:3">
      <c r="C32" s="65" t="s">
        <v>80</v>
      </c>
    </row>
    <row r="33" ht="26.25" spans="1:7">
      <c r="A33" s="5" t="s">
        <v>6</v>
      </c>
      <c r="B33" s="5" t="s">
        <v>7</v>
      </c>
      <c r="C33" s="5" t="s">
        <v>8</v>
      </c>
      <c r="D33" s="5" t="s">
        <v>9</v>
      </c>
      <c r="E33" s="6" t="s">
        <v>10</v>
      </c>
      <c r="F33" s="7"/>
      <c r="G33" s="8" t="s">
        <v>11</v>
      </c>
    </row>
    <row r="34" spans="1:7">
      <c r="A34" s="98">
        <v>1</v>
      </c>
      <c r="B34" s="98" t="s">
        <v>12</v>
      </c>
      <c r="C34" s="99" t="s">
        <v>94</v>
      </c>
      <c r="D34" s="100">
        <v>46595</v>
      </c>
      <c r="E34" s="101">
        <f>(D34*0.76)-7000</f>
        <v>28412.2</v>
      </c>
      <c r="F34" s="98" t="s">
        <v>14</v>
      </c>
      <c r="G34" s="102">
        <f>E34*A34</f>
        <v>28412.2</v>
      </c>
    </row>
    <row r="35" spans="1:7">
      <c r="A35" s="103"/>
      <c r="B35" s="103"/>
      <c r="C35" s="104" t="s">
        <v>95</v>
      </c>
      <c r="D35" s="105"/>
      <c r="E35" s="106"/>
      <c r="F35" s="103"/>
      <c r="G35" s="107"/>
    </row>
    <row r="36" ht="15" spans="1:7">
      <c r="A36" s="108"/>
      <c r="B36" s="108"/>
      <c r="C36" s="109" t="s">
        <v>96</v>
      </c>
      <c r="D36" s="110"/>
      <c r="E36" s="111"/>
      <c r="F36" s="108"/>
      <c r="G36" s="112"/>
    </row>
    <row r="37" spans="1:7">
      <c r="A37" s="9">
        <v>1</v>
      </c>
      <c r="B37" s="9" t="s">
        <v>12</v>
      </c>
      <c r="C37" s="10" t="s">
        <v>179</v>
      </c>
      <c r="D37" s="11">
        <v>59595</v>
      </c>
      <c r="E37" s="12">
        <f>(D37*0.76)-7000</f>
        <v>38292.2</v>
      </c>
      <c r="F37" s="9" t="s">
        <v>14</v>
      </c>
      <c r="G37" s="13">
        <f>E37*A37</f>
        <v>38292.2</v>
      </c>
    </row>
    <row r="38" spans="1:7">
      <c r="A38" s="14"/>
      <c r="B38" s="14"/>
      <c r="C38" s="15" t="s">
        <v>95</v>
      </c>
      <c r="D38" s="16"/>
      <c r="E38" s="17"/>
      <c r="F38" s="14"/>
      <c r="G38" s="18"/>
    </row>
    <row r="39" ht="15" spans="1:7">
      <c r="A39" s="19"/>
      <c r="B39" s="19"/>
      <c r="C39" s="20" t="s">
        <v>16</v>
      </c>
      <c r="D39" s="21"/>
      <c r="E39" s="22"/>
      <c r="F39" s="19"/>
      <c r="G39" s="23"/>
    </row>
    <row r="40" spans="1:7">
      <c r="A40" s="9">
        <v>1</v>
      </c>
      <c r="B40" s="9" t="s">
        <v>12</v>
      </c>
      <c r="C40" s="10" t="s">
        <v>97</v>
      </c>
      <c r="D40" s="11">
        <v>68995</v>
      </c>
      <c r="E40" s="12">
        <f>(D40*0.76)-7000</f>
        <v>45436.2</v>
      </c>
      <c r="F40" s="9" t="s">
        <v>14</v>
      </c>
      <c r="G40" s="13">
        <f>E40*A40</f>
        <v>45436.2</v>
      </c>
    </row>
    <row r="41" spans="1:7">
      <c r="A41" s="14"/>
      <c r="B41" s="14"/>
      <c r="C41" s="15" t="s">
        <v>95</v>
      </c>
      <c r="D41" s="16"/>
      <c r="E41" s="17"/>
      <c r="F41" s="14"/>
      <c r="G41" s="18"/>
    </row>
    <row r="42" ht="15" spans="1:7">
      <c r="A42" s="19"/>
      <c r="B42" s="19"/>
      <c r="C42" s="20" t="s">
        <v>98</v>
      </c>
      <c r="D42" s="21"/>
      <c r="E42" s="22"/>
      <c r="F42" s="19"/>
      <c r="G42" s="23"/>
    </row>
    <row r="43" ht="15" spans="1:7">
      <c r="A43" s="44" t="s">
        <v>17</v>
      </c>
      <c r="B43" s="54"/>
      <c r="C43" s="54"/>
      <c r="D43" s="45"/>
      <c r="E43" s="46"/>
      <c r="F43" s="55" t="s">
        <v>14</v>
      </c>
      <c r="G43" s="48">
        <v>600</v>
      </c>
    </row>
    <row r="44" ht="17.25" spans="1:7">
      <c r="A44" s="24" t="s">
        <v>18</v>
      </c>
      <c r="B44" s="35"/>
      <c r="C44" s="35"/>
      <c r="D44" s="25"/>
      <c r="E44" s="26"/>
      <c r="F44" s="27" t="s">
        <v>14</v>
      </c>
      <c r="G44" s="28">
        <f>SUM(G34:G43)</f>
        <v>112740.6</v>
      </c>
    </row>
    <row r="45" ht="16.5" spans="1:7">
      <c r="A45" s="29"/>
      <c r="B45" s="29"/>
      <c r="C45" s="29"/>
      <c r="D45" s="29"/>
      <c r="E45" s="29"/>
      <c r="F45" s="30"/>
      <c r="G45" s="31"/>
    </row>
    <row r="46" spans="1:1">
      <c r="A46" s="2" t="s">
        <v>19</v>
      </c>
    </row>
    <row r="47" spans="2:2">
      <c r="B47" s="2" t="s">
        <v>20</v>
      </c>
    </row>
    <row r="49" s="2" customFormat="1" spans="1:1">
      <c r="A49" s="2" t="s">
        <v>21</v>
      </c>
    </row>
    <row r="50" customFormat="1" ht="15" spans="1:2">
      <c r="A50" s="43"/>
      <c r="B50" s="2" t="s">
        <v>22</v>
      </c>
    </row>
    <row r="52" spans="1:1">
      <c r="A52" s="2" t="s">
        <v>23</v>
      </c>
    </row>
    <row r="53" spans="2:2">
      <c r="B53" s="2" t="s">
        <v>24</v>
      </c>
    </row>
    <row r="54" spans="2:2">
      <c r="B54" s="2" t="s">
        <v>25</v>
      </c>
    </row>
    <row r="55" spans="2:2">
      <c r="B55" s="2" t="s">
        <v>26</v>
      </c>
    </row>
    <row r="57" spans="1:1">
      <c r="A57" s="2" t="s">
        <v>27</v>
      </c>
    </row>
    <row r="58" spans="2:2">
      <c r="B58" s="2" t="s">
        <v>28</v>
      </c>
    </row>
    <row r="60" spans="1:1">
      <c r="A60" s="2" t="s">
        <v>29</v>
      </c>
    </row>
    <row r="61" spans="2:2">
      <c r="B61" s="2" t="s">
        <v>30</v>
      </c>
    </row>
    <row r="62" spans="2:2">
      <c r="B62" s="38"/>
    </row>
    <row r="63" spans="2:2">
      <c r="B63" s="2" t="s">
        <v>31</v>
      </c>
    </row>
    <row r="65" spans="2:2">
      <c r="B65" s="2" t="s">
        <v>32</v>
      </c>
    </row>
    <row r="69" spans="1:1">
      <c r="A69" s="2" t="s">
        <v>34</v>
      </c>
    </row>
    <row r="72" spans="1:1">
      <c r="A72" s="2" t="s">
        <v>35</v>
      </c>
    </row>
    <row r="73" spans="1:1">
      <c r="A73" s="2" t="s">
        <v>36</v>
      </c>
    </row>
    <row r="75" spans="1:4">
      <c r="A75" s="2" t="s">
        <v>37</v>
      </c>
      <c r="D75" s="2" t="s">
        <v>38</v>
      </c>
    </row>
    <row r="78" spans="1:4">
      <c r="A78" s="2" t="s">
        <v>39</v>
      </c>
      <c r="D78" s="2" t="s">
        <v>40</v>
      </c>
    </row>
    <row r="79" spans="1:4">
      <c r="A79" s="2" t="s">
        <v>41</v>
      </c>
      <c r="D79" s="2" t="s">
        <v>42</v>
      </c>
    </row>
    <row r="82" spans="1:5">
      <c r="A82" s="2" t="s">
        <v>303</v>
      </c>
      <c r="D82" s="2" t="s">
        <v>44</v>
      </c>
      <c r="E82" s="2" t="s">
        <v>45</v>
      </c>
    </row>
    <row r="83" spans="1:5">
      <c r="A83" s="2" t="s">
        <v>182</v>
      </c>
      <c r="E83" s="2" t="s">
        <v>47</v>
      </c>
    </row>
  </sheetData>
  <mergeCells count="41">
    <mergeCell ref="A4:B4"/>
    <mergeCell ref="A29:E29"/>
    <mergeCell ref="A30:E30"/>
    <mergeCell ref="A43:E43"/>
    <mergeCell ref="A44:E44"/>
    <mergeCell ref="A20:A22"/>
    <mergeCell ref="A23:A25"/>
    <mergeCell ref="A26:A28"/>
    <mergeCell ref="A34:A36"/>
    <mergeCell ref="A37:A39"/>
    <mergeCell ref="A40:A42"/>
    <mergeCell ref="B20:B22"/>
    <mergeCell ref="B23:B25"/>
    <mergeCell ref="B26:B28"/>
    <mergeCell ref="B34:B36"/>
    <mergeCell ref="B37:B39"/>
    <mergeCell ref="B40:B42"/>
    <mergeCell ref="D20:D22"/>
    <mergeCell ref="D23:D25"/>
    <mergeCell ref="D26:D28"/>
    <mergeCell ref="D34:D36"/>
    <mergeCell ref="D37:D39"/>
    <mergeCell ref="D40:D42"/>
    <mergeCell ref="E20:E22"/>
    <mergeCell ref="E23:E25"/>
    <mergeCell ref="E26:E28"/>
    <mergeCell ref="E34:E36"/>
    <mergeCell ref="E37:E39"/>
    <mergeCell ref="E40:E42"/>
    <mergeCell ref="F20:F22"/>
    <mergeCell ref="F23:F25"/>
    <mergeCell ref="F26:F28"/>
    <mergeCell ref="F34:F36"/>
    <mergeCell ref="F37:F39"/>
    <mergeCell ref="F40:F42"/>
    <mergeCell ref="G20:G22"/>
    <mergeCell ref="G23:G25"/>
    <mergeCell ref="G26:G28"/>
    <mergeCell ref="G34:G36"/>
    <mergeCell ref="G37:G39"/>
    <mergeCell ref="G40:G42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7" workbookViewId="0">
      <selection activeCell="A23" sqref="$A23:$XFD2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304</v>
      </c>
      <c r="B7" s="3"/>
    </row>
    <row r="8" spans="1:2">
      <c r="A8" s="2" t="s">
        <v>305</v>
      </c>
      <c r="B8" s="3"/>
    </row>
    <row r="9" spans="1:1">
      <c r="A9" s="2" t="s">
        <v>306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5</v>
      </c>
    </row>
    <row r="18" ht="15" spans="3:3">
      <c r="C18" s="65" t="s">
        <v>73</v>
      </c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51</v>
      </c>
      <c r="D22" s="21"/>
      <c r="E22" s="22"/>
      <c r="F22" s="19"/>
      <c r="G22" s="23"/>
    </row>
    <row r="23" ht="15" spans="1:7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</row>
    <row r="24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SUM(G20:G23)</f>
        <v>19936.2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3:3">
      <c r="C26" s="65" t="s">
        <v>80</v>
      </c>
    </row>
    <row r="27" ht="26.25" spans="1:7">
      <c r="A27" s="5" t="s">
        <v>6</v>
      </c>
      <c r="B27" s="5" t="s">
        <v>7</v>
      </c>
      <c r="C27" s="5" t="s">
        <v>8</v>
      </c>
      <c r="D27" s="5" t="s">
        <v>9</v>
      </c>
      <c r="E27" s="6" t="s">
        <v>10</v>
      </c>
      <c r="F27" s="7"/>
      <c r="G27" s="8" t="s">
        <v>11</v>
      </c>
    </row>
    <row r="28" spans="1:7">
      <c r="A28" s="98">
        <v>1</v>
      </c>
      <c r="B28" s="98" t="s">
        <v>12</v>
      </c>
      <c r="C28" s="99" t="s">
        <v>94</v>
      </c>
      <c r="D28" s="100">
        <v>46595</v>
      </c>
      <c r="E28" s="101">
        <f>(D28*0.76)-7000</f>
        <v>28412.2</v>
      </c>
      <c r="F28" s="98" t="s">
        <v>14</v>
      </c>
      <c r="G28" s="102">
        <f>E28*A28</f>
        <v>28412.2</v>
      </c>
    </row>
    <row r="29" spans="1:7">
      <c r="A29" s="103"/>
      <c r="B29" s="103"/>
      <c r="C29" s="104" t="s">
        <v>95</v>
      </c>
      <c r="D29" s="105"/>
      <c r="E29" s="106"/>
      <c r="F29" s="103"/>
      <c r="G29" s="107"/>
    </row>
    <row r="30" ht="15" spans="1:7">
      <c r="A30" s="108"/>
      <c r="B30" s="108"/>
      <c r="C30" s="109" t="s">
        <v>96</v>
      </c>
      <c r="D30" s="110"/>
      <c r="E30" s="111"/>
      <c r="F30" s="108"/>
      <c r="G30" s="112"/>
    </row>
    <row r="31" ht="15" spans="1:7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</row>
    <row r="32" ht="17.25" spans="1:7">
      <c r="A32" s="24" t="s">
        <v>18</v>
      </c>
      <c r="B32" s="35"/>
      <c r="C32" s="35"/>
      <c r="D32" s="25"/>
      <c r="E32" s="26"/>
      <c r="F32" s="27" t="s">
        <v>14</v>
      </c>
      <c r="G32" s="28">
        <f>SUM(G28:G31)</f>
        <v>29012.2</v>
      </c>
    </row>
    <row r="33" ht="16.5" spans="1:7">
      <c r="A33" s="29"/>
      <c r="B33" s="29"/>
      <c r="C33" s="29"/>
      <c r="D33" s="29"/>
      <c r="E33" s="29"/>
      <c r="F33" s="30"/>
      <c r="G33" s="31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22</v>
      </c>
    </row>
    <row r="40" spans="1:1">
      <c r="A40" s="2" t="s">
        <v>23</v>
      </c>
    </row>
    <row r="41" spans="2:2">
      <c r="B41" s="2" t="s">
        <v>24</v>
      </c>
    </row>
    <row r="42" spans="2:2">
      <c r="B42" s="2" t="s">
        <v>25</v>
      </c>
    </row>
    <row r="43" spans="2:2">
      <c r="B43" s="2" t="s">
        <v>26</v>
      </c>
    </row>
    <row r="45" spans="1:1">
      <c r="A45" s="2" t="s">
        <v>27</v>
      </c>
    </row>
    <row r="46" spans="2:2">
      <c r="B46" s="2" t="s">
        <v>28</v>
      </c>
    </row>
    <row r="48" spans="1:1">
      <c r="A48" s="2" t="s">
        <v>29</v>
      </c>
    </row>
    <row r="49" spans="2:2">
      <c r="B49" s="2" t="s">
        <v>30</v>
      </c>
    </row>
    <row r="50" spans="2:2">
      <c r="B50" s="38"/>
    </row>
    <row r="51" spans="2:2">
      <c r="B51" s="2" t="s">
        <v>31</v>
      </c>
    </row>
    <row r="53" spans="2:2">
      <c r="B53" s="2" t="s">
        <v>32</v>
      </c>
    </row>
    <row r="59" spans="1:1">
      <c r="A59" s="2" t="s">
        <v>34</v>
      </c>
    </row>
    <row r="62" spans="1:1">
      <c r="A62" s="2" t="s">
        <v>35</v>
      </c>
    </row>
    <row r="63" spans="1:1">
      <c r="A63" s="2" t="s">
        <v>36</v>
      </c>
    </row>
    <row r="65" spans="1:4">
      <c r="A65" s="2" t="s">
        <v>37</v>
      </c>
      <c r="D65" s="2" t="s">
        <v>38</v>
      </c>
    </row>
    <row r="68" spans="1:4">
      <c r="A68" s="2" t="s">
        <v>39</v>
      </c>
      <c r="D68" s="2" t="s">
        <v>40</v>
      </c>
    </row>
    <row r="69" spans="1:4">
      <c r="A69" s="2" t="s">
        <v>41</v>
      </c>
      <c r="D69" s="2" t="s">
        <v>42</v>
      </c>
    </row>
    <row r="73" spans="1:5">
      <c r="A73" s="2" t="s">
        <v>307</v>
      </c>
      <c r="D73" s="2" t="s">
        <v>44</v>
      </c>
      <c r="E73" s="2" t="s">
        <v>45</v>
      </c>
    </row>
    <row r="74" spans="1:5">
      <c r="A74" s="2" t="s">
        <v>182</v>
      </c>
      <c r="E74" s="2" t="s">
        <v>47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3" workbookViewId="0">
      <selection activeCell="C84" sqref="C8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308</v>
      </c>
      <c r="B7" s="3"/>
    </row>
    <row r="8" spans="1:2">
      <c r="A8" s="3" t="s">
        <v>309</v>
      </c>
      <c r="B8" s="3"/>
    </row>
    <row r="9" spans="1:2">
      <c r="A9" s="64" t="s">
        <v>310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168</v>
      </c>
    </row>
    <row r="18" ht="15" customHeight="1" spans="2:3">
      <c r="B18" s="38"/>
      <c r="C18" s="4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6</v>
      </c>
      <c r="B20" s="9" t="s">
        <v>12</v>
      </c>
      <c r="C20" s="10" t="s">
        <v>263</v>
      </c>
      <c r="D20" s="11">
        <v>76595</v>
      </c>
      <c r="E20" s="12">
        <f>(D20*0.76)-7000</f>
        <v>51212.2</v>
      </c>
      <c r="F20" s="9" t="s">
        <v>14</v>
      </c>
      <c r="G20" s="13">
        <f>E20*A20</f>
        <v>307273.2</v>
      </c>
    </row>
    <row r="21" spans="1:7">
      <c r="A21" s="14"/>
      <c r="B21" s="14"/>
      <c r="C21" s="15" t="s">
        <v>95</v>
      </c>
      <c r="D21" s="16"/>
      <c r="E21" s="17"/>
      <c r="F21" s="14"/>
      <c r="G21" s="18"/>
    </row>
    <row r="22" ht="15" spans="1:7">
      <c r="A22" s="19"/>
      <c r="B22" s="19"/>
      <c r="C22" s="20" t="s">
        <v>264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97</v>
      </c>
      <c r="D23" s="11">
        <v>68995</v>
      </c>
      <c r="E23" s="12">
        <f>(D23*0.76)-7000</f>
        <v>45436.2</v>
      </c>
      <c r="F23" s="9" t="s">
        <v>14</v>
      </c>
      <c r="G23" s="13">
        <f>E23*A23</f>
        <v>45436.2</v>
      </c>
    </row>
    <row r="24" spans="1:7">
      <c r="A24" s="14"/>
      <c r="B24" s="14"/>
      <c r="C24" s="15" t="s">
        <v>95</v>
      </c>
      <c r="D24" s="16"/>
      <c r="E24" s="17"/>
      <c r="F24" s="14"/>
      <c r="G24" s="18"/>
    </row>
    <row r="25" ht="15" spans="1:7">
      <c r="A25" s="19"/>
      <c r="B25" s="19"/>
      <c r="C25" s="20" t="s">
        <v>98</v>
      </c>
      <c r="D25" s="21"/>
      <c r="E25" s="22"/>
      <c r="F25" s="19"/>
      <c r="G25" s="23"/>
    </row>
    <row r="26" spans="1:7">
      <c r="A26" s="9">
        <v>1</v>
      </c>
      <c r="B26" s="9" t="s">
        <v>12</v>
      </c>
      <c r="C26" s="10" t="s">
        <v>179</v>
      </c>
      <c r="D26" s="11">
        <v>59595</v>
      </c>
      <c r="E26" s="12">
        <f>(D26*0.76)-7000</f>
        <v>38292.2</v>
      </c>
      <c r="F26" s="9" t="s">
        <v>14</v>
      </c>
      <c r="G26" s="13">
        <f>E26*A26</f>
        <v>38292.2</v>
      </c>
    </row>
    <row r="27" spans="1:7">
      <c r="A27" s="14"/>
      <c r="B27" s="14"/>
      <c r="C27" s="15" t="s">
        <v>95</v>
      </c>
      <c r="D27" s="16"/>
      <c r="E27" s="17"/>
      <c r="F27" s="14"/>
      <c r="G27" s="18"/>
    </row>
    <row r="28" ht="15" spans="1:7">
      <c r="A28" s="19"/>
      <c r="B28" s="19"/>
      <c r="C28" s="20" t="s">
        <v>16</v>
      </c>
      <c r="D28" s="21"/>
      <c r="E28" s="22"/>
      <c r="F28" s="19"/>
      <c r="G28" s="23"/>
    </row>
    <row r="29" spans="1:7">
      <c r="A29" s="98">
        <v>2</v>
      </c>
      <c r="B29" s="98" t="s">
        <v>12</v>
      </c>
      <c r="C29" s="99" t="s">
        <v>94</v>
      </c>
      <c r="D29" s="100">
        <v>46595</v>
      </c>
      <c r="E29" s="101">
        <f>(D29*0.76)-7000</f>
        <v>28412.2</v>
      </c>
      <c r="F29" s="98" t="s">
        <v>14</v>
      </c>
      <c r="G29" s="102">
        <f>E29*A29</f>
        <v>56824.4</v>
      </c>
    </row>
    <row r="30" spans="1:7">
      <c r="A30" s="103"/>
      <c r="B30" s="103"/>
      <c r="C30" s="104" t="s">
        <v>95</v>
      </c>
      <c r="D30" s="105"/>
      <c r="E30" s="106"/>
      <c r="F30" s="103"/>
      <c r="G30" s="107"/>
    </row>
    <row r="31" ht="15" spans="1:7">
      <c r="A31" s="108"/>
      <c r="B31" s="108"/>
      <c r="C31" s="109" t="s">
        <v>96</v>
      </c>
      <c r="D31" s="110"/>
      <c r="E31" s="111"/>
      <c r="F31" s="108"/>
      <c r="G31" s="112"/>
    </row>
    <row r="32" ht="17.25" spans="1:7">
      <c r="A32" s="24" t="s">
        <v>18</v>
      </c>
      <c r="B32" s="35"/>
      <c r="C32" s="35"/>
      <c r="D32" s="25"/>
      <c r="E32" s="26"/>
      <c r="F32" s="36" t="s">
        <v>14</v>
      </c>
      <c r="G32" s="28">
        <f>SUM(G20:G31)</f>
        <v>447826</v>
      </c>
    </row>
    <row r="33" ht="15" spans="1:7">
      <c r="A33" s="49" t="s">
        <v>78</v>
      </c>
      <c r="B33" s="50"/>
      <c r="C33" s="51"/>
      <c r="D33" s="52"/>
      <c r="E33" s="21"/>
      <c r="F33" s="19" t="s">
        <v>14</v>
      </c>
      <c r="G33" s="53">
        <v>401210</v>
      </c>
    </row>
    <row r="34" ht="17.25" spans="1:7">
      <c r="A34" s="24" t="s">
        <v>79</v>
      </c>
      <c r="B34" s="35"/>
      <c r="C34" s="35"/>
      <c r="D34" s="25"/>
      <c r="E34" s="26"/>
      <c r="F34" s="36" t="s">
        <v>14</v>
      </c>
      <c r="G34" s="28">
        <f>SUM(G32:G33)</f>
        <v>849036</v>
      </c>
    </row>
    <row r="35" ht="16.5" spans="1:7">
      <c r="A35" s="29"/>
      <c r="B35" s="29"/>
      <c r="C35" s="29"/>
      <c r="D35" s="29"/>
      <c r="E35" s="29"/>
      <c r="F35" s="30"/>
      <c r="G35" s="31"/>
    </row>
    <row r="36" spans="1:1">
      <c r="A36" s="2" t="s">
        <v>19</v>
      </c>
    </row>
    <row r="37" spans="2:2">
      <c r="B37" s="2" t="s">
        <v>20</v>
      </c>
    </row>
    <row r="39" s="2" customFormat="1" spans="1:1">
      <c r="A39" s="2" t="s">
        <v>21</v>
      </c>
    </row>
    <row r="40" customFormat="1" ht="15" spans="1:2">
      <c r="A40" s="43"/>
      <c r="B40" s="78" t="s">
        <v>100</v>
      </c>
    </row>
    <row r="41" customFormat="1" ht="15" spans="1:2">
      <c r="A41" s="43"/>
      <c r="B41" s="2" t="s">
        <v>22</v>
      </c>
    </row>
    <row r="42" customFormat="1" ht="15" spans="1:2">
      <c r="A42" s="43"/>
      <c r="B42" s="2" t="s">
        <v>85</v>
      </c>
    </row>
    <row r="44" spans="1:1">
      <c r="A44" s="2" t="s">
        <v>27</v>
      </c>
    </row>
    <row r="45" spans="2:2">
      <c r="B45" s="2" t="s">
        <v>28</v>
      </c>
    </row>
    <row r="47" spans="1:1">
      <c r="A47" s="2" t="s">
        <v>29</v>
      </c>
    </row>
    <row r="48" spans="2:2">
      <c r="B48" s="2" t="s">
        <v>30</v>
      </c>
    </row>
    <row r="49" spans="2:2">
      <c r="B49" s="40" t="s">
        <v>87</v>
      </c>
    </row>
    <row r="51" spans="2:2">
      <c r="B51" s="2" t="s">
        <v>31</v>
      </c>
    </row>
    <row r="53" spans="2:2">
      <c r="B53" s="2" t="s">
        <v>32</v>
      </c>
    </row>
    <row r="54" spans="2:2">
      <c r="B54" s="63"/>
    </row>
    <row r="58" spans="1:1">
      <c r="A58" s="2" t="s">
        <v>34</v>
      </c>
    </row>
    <row r="61" spans="1:1">
      <c r="A61" s="2" t="s">
        <v>35</v>
      </c>
    </row>
    <row r="62" spans="1:1">
      <c r="A62" s="2" t="s">
        <v>36</v>
      </c>
    </row>
    <row r="65" spans="1:4">
      <c r="A65" s="2" t="s">
        <v>150</v>
      </c>
      <c r="D65" s="2" t="s">
        <v>38</v>
      </c>
    </row>
    <row r="68" spans="1:4">
      <c r="A68" s="2" t="s">
        <v>39</v>
      </c>
      <c r="D68" s="2" t="s">
        <v>40</v>
      </c>
    </row>
    <row r="69" spans="1:4">
      <c r="A69" s="2" t="s">
        <v>41</v>
      </c>
      <c r="D69" s="2" t="s">
        <v>42</v>
      </c>
    </row>
    <row r="73" spans="1:5">
      <c r="A73" s="2" t="s">
        <v>311</v>
      </c>
      <c r="D73" s="2" t="s">
        <v>44</v>
      </c>
      <c r="E73" s="2" t="s">
        <v>45</v>
      </c>
    </row>
    <row r="74" spans="1:5">
      <c r="A74" s="2" t="s">
        <v>261</v>
      </c>
      <c r="E74" s="2" t="s">
        <v>47</v>
      </c>
    </row>
  </sheetData>
  <mergeCells count="27">
    <mergeCell ref="A4:B4"/>
    <mergeCell ref="A32:E32"/>
    <mergeCell ref="A34:E34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53" workbookViewId="0">
      <selection activeCell="C76" sqref="C7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308</v>
      </c>
      <c r="B7" s="3"/>
    </row>
    <row r="8" spans="1:2">
      <c r="A8" s="3" t="s">
        <v>309</v>
      </c>
      <c r="B8" s="3"/>
    </row>
    <row r="9" spans="1:2">
      <c r="A9" s="64" t="s">
        <v>310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312</v>
      </c>
    </row>
    <row r="18" ht="15" customHeight="1" spans="2:3">
      <c r="B18" s="38"/>
      <c r="C18" s="4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2</v>
      </c>
      <c r="B20" s="9" t="s">
        <v>12</v>
      </c>
      <c r="C20" s="10" t="s">
        <v>97</v>
      </c>
      <c r="D20" s="11">
        <v>68995</v>
      </c>
      <c r="E20" s="12">
        <f>(D20*0.76)-7000</f>
        <v>45436.2</v>
      </c>
      <c r="F20" s="9" t="s">
        <v>14</v>
      </c>
      <c r="G20" s="13">
        <f>E20*A20</f>
        <v>90872.4</v>
      </c>
    </row>
    <row r="21" spans="1:7">
      <c r="A21" s="14"/>
      <c r="B21" s="14"/>
      <c r="C21" s="15" t="s">
        <v>95</v>
      </c>
      <c r="D21" s="16"/>
      <c r="E21" s="17"/>
      <c r="F21" s="14"/>
      <c r="G21" s="18"/>
    </row>
    <row r="22" ht="15" spans="1:7">
      <c r="A22" s="19"/>
      <c r="B22" s="19"/>
      <c r="C22" s="20" t="s">
        <v>98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179</v>
      </c>
      <c r="D23" s="11">
        <v>59595</v>
      </c>
      <c r="E23" s="12">
        <f>(D23*0.76)-7000</f>
        <v>38292.2</v>
      </c>
      <c r="F23" s="9" t="s">
        <v>14</v>
      </c>
      <c r="G23" s="13">
        <f>E23*A23</f>
        <v>38292.2</v>
      </c>
    </row>
    <row r="24" spans="1:7">
      <c r="A24" s="14"/>
      <c r="B24" s="14"/>
      <c r="C24" s="15" t="s">
        <v>95</v>
      </c>
      <c r="D24" s="16"/>
      <c r="E24" s="17"/>
      <c r="F24" s="14"/>
      <c r="G24" s="18"/>
    </row>
    <row r="25" ht="15" spans="1:7">
      <c r="A25" s="19"/>
      <c r="B25" s="19"/>
      <c r="C25" s="20" t="s">
        <v>16</v>
      </c>
      <c r="D25" s="21"/>
      <c r="E25" s="22"/>
      <c r="F25" s="19"/>
      <c r="G25" s="23"/>
    </row>
    <row r="26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129164.6</v>
      </c>
    </row>
    <row r="27" ht="15" spans="1:7">
      <c r="A27" s="49" t="s">
        <v>78</v>
      </c>
      <c r="B27" s="50"/>
      <c r="C27" s="51"/>
      <c r="D27" s="52"/>
      <c r="E27" s="21"/>
      <c r="F27" s="19" t="s">
        <v>14</v>
      </c>
      <c r="G27" s="53">
        <v>91590</v>
      </c>
    </row>
    <row r="28" ht="17.25" spans="1:7">
      <c r="A28" s="24" t="s">
        <v>79</v>
      </c>
      <c r="B28" s="35"/>
      <c r="C28" s="35"/>
      <c r="D28" s="25"/>
      <c r="E28" s="26"/>
      <c r="F28" s="36" t="s">
        <v>14</v>
      </c>
      <c r="G28" s="28">
        <f>SUM(G26:G27)</f>
        <v>220754.6</v>
      </c>
    </row>
    <row r="29" ht="16.5" spans="1:7">
      <c r="A29" s="29"/>
      <c r="B29" s="29"/>
      <c r="C29" s="29"/>
      <c r="D29" s="29"/>
      <c r="E29" s="29"/>
      <c r="F29" s="30"/>
      <c r="G29" s="31"/>
    </row>
    <row r="30" spans="1:1">
      <c r="A30" s="2" t="s">
        <v>19</v>
      </c>
    </row>
    <row r="31" spans="2:2">
      <c r="B31" s="2" t="s">
        <v>20</v>
      </c>
    </row>
    <row r="33" s="2" customFormat="1" spans="1:1">
      <c r="A33" s="2" t="s">
        <v>21</v>
      </c>
    </row>
    <row r="34" customFormat="1" ht="15" spans="1:2">
      <c r="A34" s="43"/>
      <c r="B34" s="78" t="s">
        <v>100</v>
      </c>
    </row>
    <row r="35" customFormat="1" ht="15" spans="1:2">
      <c r="A35" s="43"/>
      <c r="B35" s="2" t="s">
        <v>22</v>
      </c>
    </row>
    <row r="36" customFormat="1" ht="15" spans="1:2">
      <c r="A36" s="43"/>
      <c r="B36" s="2" t="s">
        <v>85</v>
      </c>
    </row>
    <row r="38" spans="1:1">
      <c r="A38" s="2" t="s">
        <v>27</v>
      </c>
    </row>
    <row r="39" spans="2:2">
      <c r="B39" s="2" t="s">
        <v>28</v>
      </c>
    </row>
    <row r="41" spans="1:1">
      <c r="A41" s="2" t="s">
        <v>29</v>
      </c>
    </row>
    <row r="42" spans="2:2">
      <c r="B42" s="2" t="s">
        <v>30</v>
      </c>
    </row>
    <row r="43" spans="2:2">
      <c r="B43" s="40" t="s">
        <v>87</v>
      </c>
    </row>
    <row r="45" spans="2:2">
      <c r="B45" s="2" t="s">
        <v>31</v>
      </c>
    </row>
    <row r="47" spans="2:2">
      <c r="B47" s="2" t="s">
        <v>32</v>
      </c>
    </row>
    <row r="48" spans="2:2">
      <c r="B48" s="1"/>
    </row>
    <row r="49" spans="2:2">
      <c r="B49" s="63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150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313</v>
      </c>
      <c r="D68" s="2" t="s">
        <v>44</v>
      </c>
      <c r="E68" s="2" t="s">
        <v>45</v>
      </c>
    </row>
    <row r="69" spans="1:5">
      <c r="A69" s="2" t="s">
        <v>261</v>
      </c>
      <c r="E69" s="2" t="s">
        <v>47</v>
      </c>
    </row>
  </sheetData>
  <mergeCells count="15">
    <mergeCell ref="A4:B4"/>
    <mergeCell ref="A26:E26"/>
    <mergeCell ref="A28:E28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G27" sqref="G27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46042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314</v>
      </c>
      <c r="B7" s="3"/>
    </row>
    <row r="8" spans="1:2">
      <c r="A8" s="2" t="s">
        <v>315</v>
      </c>
      <c r="B8" s="3"/>
    </row>
    <row r="9" spans="1:1">
      <c r="A9" s="2" t="s">
        <v>316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13</v>
      </c>
      <c r="D20" s="11">
        <v>42995</v>
      </c>
      <c r="E20" s="12">
        <f>(D20*0.76)-6500</f>
        <v>26176.2</v>
      </c>
      <c r="F20" s="9" t="s">
        <v>14</v>
      </c>
      <c r="G20" s="13">
        <f>E20*A20</f>
        <v>26176.2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16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26176.2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11415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38191.2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28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1" spans="1:1">
      <c r="A51" s="2" t="s">
        <v>34</v>
      </c>
    </row>
    <row r="54" spans="1:1">
      <c r="A54" s="2" t="s">
        <v>35</v>
      </c>
    </row>
    <row r="55" spans="1:1">
      <c r="A55" s="2" t="s">
        <v>36</v>
      </c>
    </row>
    <row r="58" spans="1:4">
      <c r="A58" s="2" t="s">
        <v>37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6" spans="1:5">
      <c r="A66" s="2" t="s">
        <v>317</v>
      </c>
      <c r="D66" s="2" t="s">
        <v>44</v>
      </c>
      <c r="E66" s="2" t="s">
        <v>45</v>
      </c>
    </row>
    <row r="67" spans="1:5">
      <c r="A67" s="2" t="s">
        <v>318</v>
      </c>
      <c r="E67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3" sqref="A73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46042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319</v>
      </c>
      <c r="B7" s="3"/>
    </row>
    <row r="8" spans="1:2">
      <c r="A8" s="2" t="s">
        <v>320</v>
      </c>
      <c r="B8" s="3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5</v>
      </c>
    </row>
    <row r="17" ht="15" spans="3:3">
      <c r="C17" s="65" t="s">
        <v>73</v>
      </c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1</v>
      </c>
      <c r="B19" s="9" t="s">
        <v>12</v>
      </c>
      <c r="C19" s="10" t="s">
        <v>50</v>
      </c>
      <c r="D19" s="11">
        <v>33995</v>
      </c>
      <c r="E19" s="12">
        <f>(D19*0.76)-6500</f>
        <v>19336.2</v>
      </c>
      <c r="F19" s="9" t="s">
        <v>14</v>
      </c>
      <c r="G19" s="13">
        <f>E19*A19</f>
        <v>19336.2</v>
      </c>
    </row>
    <row r="20" spans="1:7">
      <c r="A20" s="14"/>
      <c r="B20" s="14"/>
      <c r="C20" s="15" t="s">
        <v>15</v>
      </c>
      <c r="D20" s="16"/>
      <c r="E20" s="17"/>
      <c r="F20" s="14"/>
      <c r="G20" s="18"/>
    </row>
    <row r="21" ht="15" spans="1:7">
      <c r="A21" s="19"/>
      <c r="B21" s="19"/>
      <c r="C21" s="20" t="s">
        <v>51</v>
      </c>
      <c r="D21" s="21"/>
      <c r="E21" s="22"/>
      <c r="F21" s="19"/>
      <c r="G21" s="23"/>
    </row>
    <row r="22" ht="15" spans="1:7">
      <c r="A22" s="44" t="s">
        <v>17</v>
      </c>
      <c r="B22" s="54"/>
      <c r="C22" s="54"/>
      <c r="D22" s="45"/>
      <c r="E22" s="46"/>
      <c r="F22" s="55" t="s">
        <v>14</v>
      </c>
      <c r="G22" s="48">
        <v>600</v>
      </c>
    </row>
    <row r="23" ht="17.25" spans="1:7">
      <c r="A23" s="24" t="s">
        <v>18</v>
      </c>
      <c r="B23" s="35"/>
      <c r="C23" s="35"/>
      <c r="D23" s="25"/>
      <c r="E23" s="26"/>
      <c r="F23" s="27" t="s">
        <v>14</v>
      </c>
      <c r="G23" s="28">
        <f>SUM(G19:G22)</f>
        <v>19936.2</v>
      </c>
    </row>
    <row r="24" ht="16.5" spans="1:7">
      <c r="A24" s="29"/>
      <c r="B24" s="29"/>
      <c r="C24" s="29"/>
      <c r="D24" s="29"/>
      <c r="E24" s="29"/>
      <c r="F24" s="30"/>
      <c r="G24" s="31"/>
    </row>
    <row r="25" ht="15" spans="3:3">
      <c r="C25" s="65" t="s">
        <v>80</v>
      </c>
    </row>
    <row r="26" ht="26.25" spans="1:7">
      <c r="A26" s="5" t="s">
        <v>6</v>
      </c>
      <c r="B26" s="5" t="s">
        <v>7</v>
      </c>
      <c r="C26" s="5" t="s">
        <v>8</v>
      </c>
      <c r="D26" s="5" t="s">
        <v>9</v>
      </c>
      <c r="E26" s="6" t="s">
        <v>10</v>
      </c>
      <c r="F26" s="7"/>
      <c r="G26" s="8" t="s">
        <v>11</v>
      </c>
    </row>
    <row r="27" spans="1:7">
      <c r="A27" s="98">
        <v>1</v>
      </c>
      <c r="B27" s="98" t="s">
        <v>12</v>
      </c>
      <c r="C27" s="99" t="s">
        <v>94</v>
      </c>
      <c r="D27" s="100">
        <v>46595</v>
      </c>
      <c r="E27" s="101">
        <f>(D27*0.76)-7000</f>
        <v>28412.2</v>
      </c>
      <c r="F27" s="98" t="s">
        <v>14</v>
      </c>
      <c r="G27" s="102">
        <f>E27*A27</f>
        <v>28412.2</v>
      </c>
    </row>
    <row r="28" spans="1:7">
      <c r="A28" s="103"/>
      <c r="B28" s="103"/>
      <c r="C28" s="104" t="s">
        <v>95</v>
      </c>
      <c r="D28" s="105"/>
      <c r="E28" s="106"/>
      <c r="F28" s="103"/>
      <c r="G28" s="107"/>
    </row>
    <row r="29" ht="15" spans="1:7">
      <c r="A29" s="108"/>
      <c r="B29" s="108"/>
      <c r="C29" s="109" t="s">
        <v>96</v>
      </c>
      <c r="D29" s="110"/>
      <c r="E29" s="111"/>
      <c r="F29" s="108"/>
      <c r="G29" s="112"/>
    </row>
    <row r="30" ht="15" spans="1:7">
      <c r="A30" s="44" t="s">
        <v>17</v>
      </c>
      <c r="B30" s="54"/>
      <c r="C30" s="54"/>
      <c r="D30" s="45"/>
      <c r="E30" s="46"/>
      <c r="F30" s="55" t="s">
        <v>14</v>
      </c>
      <c r="G30" s="48">
        <v>600</v>
      </c>
    </row>
    <row r="31" ht="17.25" spans="1:7">
      <c r="A31" s="24" t="s">
        <v>18</v>
      </c>
      <c r="B31" s="35"/>
      <c r="C31" s="35"/>
      <c r="D31" s="25"/>
      <c r="E31" s="26"/>
      <c r="F31" s="27" t="s">
        <v>14</v>
      </c>
      <c r="G31" s="28">
        <f>SUM(G27:G30)</f>
        <v>29012.2</v>
      </c>
    </row>
    <row r="32" ht="16.5" spans="1:7">
      <c r="A32" s="29"/>
      <c r="B32" s="29"/>
      <c r="C32" s="29"/>
      <c r="D32" s="29"/>
      <c r="E32" s="29"/>
      <c r="F32" s="30"/>
      <c r="G32" s="31"/>
    </row>
    <row r="33" spans="1:1">
      <c r="A33" s="2" t="s">
        <v>19</v>
      </c>
    </row>
    <row r="34" spans="2:2">
      <c r="B34" s="2" t="s">
        <v>20</v>
      </c>
    </row>
    <row r="36" s="2" customFormat="1" spans="1:1">
      <c r="A36" s="2" t="s">
        <v>21</v>
      </c>
    </row>
    <row r="37" customFormat="1" ht="15" spans="1:2">
      <c r="A37" s="43"/>
      <c r="B37" s="2" t="s">
        <v>22</v>
      </c>
    </row>
    <row r="39" spans="1:1">
      <c r="A39" s="2" t="s">
        <v>23</v>
      </c>
    </row>
    <row r="40" spans="2:2">
      <c r="B40" s="2" t="s">
        <v>24</v>
      </c>
    </row>
    <row r="41" spans="2:2">
      <c r="B41" s="2" t="s">
        <v>25</v>
      </c>
    </row>
    <row r="42" spans="2:2">
      <c r="B42" s="2" t="s">
        <v>26</v>
      </c>
    </row>
    <row r="44" spans="1:1">
      <c r="A44" s="2" t="s">
        <v>27</v>
      </c>
    </row>
    <row r="45" spans="2:2">
      <c r="B45" s="2" t="s">
        <v>28</v>
      </c>
    </row>
    <row r="47" spans="1:1">
      <c r="A47" s="2" t="s">
        <v>29</v>
      </c>
    </row>
    <row r="48" spans="2:2">
      <c r="B48" s="2" t="s">
        <v>30</v>
      </c>
    </row>
    <row r="49" spans="2:2">
      <c r="B49" s="38"/>
    </row>
    <row r="50" spans="2:2">
      <c r="B50" s="2" t="s">
        <v>31</v>
      </c>
    </row>
    <row r="52" spans="2:2">
      <c r="B52" s="2" t="s">
        <v>32</v>
      </c>
    </row>
    <row r="54" spans="2:2">
      <c r="B54" s="40" t="s">
        <v>33</v>
      </c>
    </row>
    <row r="55" spans="2:2">
      <c r="B55" s="40"/>
    </row>
    <row r="59" spans="1:1">
      <c r="A59" s="2" t="s">
        <v>34</v>
      </c>
    </row>
    <row r="62" spans="1:1">
      <c r="A62" s="2" t="s">
        <v>35</v>
      </c>
    </row>
    <row r="63" spans="1:1">
      <c r="A63" s="2" t="s">
        <v>36</v>
      </c>
    </row>
    <row r="65" spans="1:4">
      <c r="A65" s="2" t="s">
        <v>37</v>
      </c>
      <c r="D65" s="2" t="s">
        <v>38</v>
      </c>
    </row>
    <row r="68" spans="1:4">
      <c r="A68" s="2" t="s">
        <v>39</v>
      </c>
      <c r="D68" s="2" t="s">
        <v>40</v>
      </c>
    </row>
    <row r="69" spans="1:4">
      <c r="A69" s="2" t="s">
        <v>41</v>
      </c>
      <c r="D69" s="2" t="s">
        <v>42</v>
      </c>
    </row>
    <row r="73" spans="1:5">
      <c r="A73" s="2" t="s">
        <v>321</v>
      </c>
      <c r="D73" s="2" t="s">
        <v>44</v>
      </c>
      <c r="E73" s="2" t="s">
        <v>45</v>
      </c>
    </row>
    <row r="74" spans="1:5">
      <c r="A74" s="2" t="s">
        <v>182</v>
      </c>
      <c r="E74" s="2" t="s">
        <v>47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C7" sqref="C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8571428571429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8" width="9.1047619047619" style="2" customWidth="1"/>
    <col min="9" max="16384" width="9.1047619047619" style="2"/>
  </cols>
  <sheetData>
    <row r="4" spans="1:2">
      <c r="A4" s="3">
        <v>46043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322</v>
      </c>
      <c r="B7" s="3"/>
    </row>
    <row r="8" spans="1:2">
      <c r="A8" s="3" t="s">
        <v>267</v>
      </c>
      <c r="B8" s="3"/>
    </row>
    <row r="9" spans="1:2">
      <c r="A9" s="64" t="s">
        <v>323</v>
      </c>
      <c r="B9" s="3"/>
    </row>
    <row r="10" spans="1:2">
      <c r="A10" s="64" t="s">
        <v>268</v>
      </c>
      <c r="B10" s="3"/>
    </row>
    <row r="11" spans="1:1">
      <c r="A11" s="64"/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178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3</v>
      </c>
      <c r="B21" s="9" t="s">
        <v>12</v>
      </c>
      <c r="C21" s="10" t="s">
        <v>13</v>
      </c>
      <c r="D21" s="11">
        <v>42995</v>
      </c>
      <c r="E21" s="12">
        <f>(D21*0.76)-6500</f>
        <v>26176.2</v>
      </c>
      <c r="F21" s="9" t="s">
        <v>14</v>
      </c>
      <c r="G21" s="13">
        <f>E21*A21</f>
        <v>78528.6</v>
      </c>
    </row>
    <row r="22" spans="1:7">
      <c r="A22" s="14"/>
      <c r="B22" s="14"/>
      <c r="C22" s="15" t="s">
        <v>15</v>
      </c>
      <c r="D22" s="16"/>
      <c r="E22" s="17"/>
      <c r="F22" s="14"/>
      <c r="G22" s="18"/>
    </row>
    <row r="23" ht="15" spans="1:7">
      <c r="A23" s="19"/>
      <c r="B23" s="19"/>
      <c r="C23" s="20" t="s">
        <v>16</v>
      </c>
      <c r="D23" s="21"/>
      <c r="E23" s="22"/>
      <c r="F23" s="19"/>
      <c r="G23" s="23"/>
    </row>
    <row r="24" s="2" customFormat="1" ht="17.25" spans="1:7">
      <c r="A24" s="24" t="s">
        <v>18</v>
      </c>
      <c r="B24" s="35"/>
      <c r="C24" s="35"/>
      <c r="D24" s="25"/>
      <c r="E24" s="26"/>
      <c r="F24" s="27" t="s">
        <v>14</v>
      </c>
      <c r="G24" s="28">
        <f>SUM(G21:G23)</f>
        <v>78528.6</v>
      </c>
    </row>
    <row r="25" ht="16.5" spans="1:7">
      <c r="A25" s="29"/>
      <c r="B25" s="29"/>
      <c r="C25" s="29"/>
      <c r="D25" s="29"/>
      <c r="E25" s="29"/>
      <c r="F25" s="30"/>
      <c r="G25" s="31"/>
    </row>
    <row r="26" spans="1:1">
      <c r="A26" s="2" t="s">
        <v>19</v>
      </c>
    </row>
    <row r="27" spans="2:2">
      <c r="B27" s="2" t="s">
        <v>20</v>
      </c>
    </row>
    <row r="29" s="2" customFormat="1" spans="1:1">
      <c r="A29" s="2" t="s">
        <v>21</v>
      </c>
    </row>
    <row r="30" customFormat="1" ht="15" spans="1:2">
      <c r="A30" s="43"/>
      <c r="B30" s="2" t="s">
        <v>22</v>
      </c>
    </row>
    <row r="31" customFormat="1" ht="15" spans="1:2">
      <c r="A31" s="43"/>
      <c r="B31" s="2"/>
    </row>
    <row r="32" customFormat="1" ht="15" spans="1:2">
      <c r="A32" s="2" t="s">
        <v>23</v>
      </c>
      <c r="B32" s="2"/>
    </row>
    <row r="33" customFormat="1" ht="15" spans="1:2">
      <c r="A33" s="43"/>
      <c r="B33" s="2" t="s">
        <v>24</v>
      </c>
    </row>
    <row r="34" customFormat="1" ht="15" spans="1:2">
      <c r="A34" s="43"/>
      <c r="B34" s="2" t="s">
        <v>25</v>
      </c>
    </row>
    <row r="35" customFormat="1" ht="15" spans="1:2">
      <c r="A35" s="43"/>
      <c r="B35" s="2" t="s">
        <v>26</v>
      </c>
    </row>
    <row r="36" customFormat="1" ht="15" spans="1:2">
      <c r="A36" s="43"/>
      <c r="B36" s="2"/>
    </row>
    <row r="37" spans="1:1">
      <c r="A37" s="2" t="s">
        <v>27</v>
      </c>
    </row>
    <row r="38" spans="2:2">
      <c r="B38" s="2" t="s">
        <v>28</v>
      </c>
    </row>
    <row r="40" s="2" customFormat="1" spans="1:1">
      <c r="A40" s="2" t="s">
        <v>29</v>
      </c>
    </row>
    <row r="41" s="2" customFormat="1" spans="2:2">
      <c r="B41" s="2" t="s">
        <v>30</v>
      </c>
    </row>
    <row r="43" spans="2:2">
      <c r="B43" s="2" t="s">
        <v>31</v>
      </c>
    </row>
    <row r="45" spans="2:2">
      <c r="B45" s="2" t="s">
        <v>32</v>
      </c>
    </row>
    <row r="51" spans="1:1">
      <c r="A51" s="2" t="s">
        <v>34</v>
      </c>
    </row>
    <row r="54" spans="1:1">
      <c r="A54" s="2" t="s">
        <v>35</v>
      </c>
    </row>
    <row r="55" spans="1:1">
      <c r="A55" s="2" t="s">
        <v>36</v>
      </c>
    </row>
    <row r="58" spans="1:4">
      <c r="A58" s="2" t="s">
        <v>150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7" spans="1:5">
      <c r="A67" s="2" t="s">
        <v>324</v>
      </c>
      <c r="D67" s="2" t="s">
        <v>44</v>
      </c>
      <c r="E67" s="2" t="s">
        <v>45</v>
      </c>
    </row>
    <row r="68" spans="1:5">
      <c r="A68" s="2" t="s">
        <v>271</v>
      </c>
      <c r="E68" s="2" t="s">
        <v>47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54" workbookViewId="0">
      <selection activeCell="C14" sqref="C14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45662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69</v>
      </c>
      <c r="B7" s="3"/>
    </row>
    <row r="8" spans="1:2">
      <c r="A8" s="2" t="s">
        <v>70</v>
      </c>
      <c r="B8" s="3"/>
    </row>
    <row r="9" spans="1:1">
      <c r="A9" s="2" t="s">
        <v>71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 t="s">
        <v>73</v>
      </c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67" t="s">
        <v>74</v>
      </c>
      <c r="D20" s="68">
        <v>27995</v>
      </c>
      <c r="E20" s="12">
        <f>(D20*0.76)-1000</f>
        <v>20276.2</v>
      </c>
      <c r="F20" s="9" t="s">
        <v>14</v>
      </c>
      <c r="G20" s="69">
        <f>E20*A20</f>
        <v>20276.2</v>
      </c>
    </row>
    <row r="21" customFormat="1" ht="15" spans="1:7">
      <c r="A21" s="14"/>
      <c r="B21" s="14"/>
      <c r="C21" s="71" t="s">
        <v>75</v>
      </c>
      <c r="D21" s="72"/>
      <c r="E21" s="17"/>
      <c r="F21" s="14"/>
      <c r="G21" s="73"/>
    </row>
    <row r="22" customFormat="1" ht="15" spans="1:7">
      <c r="A22" s="14"/>
      <c r="B22" s="14"/>
      <c r="C22" s="71" t="s">
        <v>76</v>
      </c>
      <c r="D22" s="72"/>
      <c r="E22" s="17"/>
      <c r="F22" s="14"/>
      <c r="G22" s="73"/>
    </row>
    <row r="23" customFormat="1" ht="15.75" spans="1:7">
      <c r="A23" s="19"/>
      <c r="B23" s="19"/>
      <c r="C23" s="75" t="s">
        <v>77</v>
      </c>
      <c r="D23" s="76"/>
      <c r="E23" s="22"/>
      <c r="F23" s="19"/>
      <c r="G23" s="77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SUM(G20:G23)</f>
        <v>20276.2</v>
      </c>
    </row>
    <row r="25" ht="15" spans="1:7">
      <c r="A25" s="49" t="s">
        <v>78</v>
      </c>
      <c r="B25" s="50"/>
      <c r="C25" s="51"/>
      <c r="D25" s="52"/>
      <c r="E25" s="21"/>
      <c r="F25" s="19" t="s">
        <v>14</v>
      </c>
      <c r="G25" s="53">
        <v>1200</v>
      </c>
    </row>
    <row r="26" customFormat="1" ht="15.75" spans="1:8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  <c r="H26" s="1"/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22076.2</v>
      </c>
    </row>
    <row r="28" s="1" customFormat="1" ht="16.5" spans="1:7">
      <c r="A28" s="29"/>
      <c r="B28" s="29"/>
      <c r="C28" s="29"/>
      <c r="D28" s="29"/>
      <c r="E28" s="29"/>
      <c r="F28" s="30"/>
      <c r="G28" s="31"/>
    </row>
    <row r="29" s="1" customFormat="1" ht="15" spans="1:7">
      <c r="A29" s="2"/>
      <c r="B29" s="2"/>
      <c r="C29" s="65" t="s">
        <v>80</v>
      </c>
      <c r="D29" s="2"/>
      <c r="E29" s="2"/>
      <c r="F29" s="2"/>
      <c r="G29" s="2"/>
    </row>
    <row r="30" s="1" customFormat="1" ht="25.5" customHeight="1" spans="1:7">
      <c r="A30" s="5" t="s">
        <v>6</v>
      </c>
      <c r="B30" s="5" t="s">
        <v>7</v>
      </c>
      <c r="C30" s="5" t="s">
        <v>8</v>
      </c>
      <c r="D30" s="5" t="s">
        <v>9</v>
      </c>
      <c r="E30" s="6" t="s">
        <v>10</v>
      </c>
      <c r="F30" s="7"/>
      <c r="G30" s="8" t="s">
        <v>11</v>
      </c>
    </row>
    <row r="31" customFormat="1" ht="15" spans="1:7">
      <c r="A31" s="9">
        <v>1</v>
      </c>
      <c r="B31" s="66" t="s">
        <v>12</v>
      </c>
      <c r="C31" s="67" t="s">
        <v>81</v>
      </c>
      <c r="D31" s="68">
        <v>32995</v>
      </c>
      <c r="E31" s="12">
        <f>(D31*0.76)-1300</f>
        <v>23776.2</v>
      </c>
      <c r="F31" s="9" t="s">
        <v>14</v>
      </c>
      <c r="G31" s="69">
        <f>E31*A31</f>
        <v>23776.2</v>
      </c>
    </row>
    <row r="32" customFormat="1" ht="15" spans="1:7">
      <c r="A32" s="14"/>
      <c r="B32" s="70"/>
      <c r="C32" s="71" t="s">
        <v>82</v>
      </c>
      <c r="D32" s="72"/>
      <c r="E32" s="17"/>
      <c r="F32" s="14"/>
      <c r="G32" s="73"/>
    </row>
    <row r="33" customFormat="1" ht="15" spans="1:7">
      <c r="A33" s="14"/>
      <c r="B33" s="70"/>
      <c r="C33" s="71" t="s">
        <v>83</v>
      </c>
      <c r="D33" s="72"/>
      <c r="E33" s="17"/>
      <c r="F33" s="14"/>
      <c r="G33" s="73"/>
    </row>
    <row r="34" customFormat="1" ht="15.75" spans="1:7">
      <c r="A34" s="19"/>
      <c r="B34" s="74"/>
      <c r="C34" s="75" t="s">
        <v>84</v>
      </c>
      <c r="D34" s="76"/>
      <c r="E34" s="22"/>
      <c r="F34" s="19"/>
      <c r="G34" s="77"/>
    </row>
    <row r="35" s="1" customFormat="1" ht="17.25" spans="1:7">
      <c r="A35" s="24" t="s">
        <v>18</v>
      </c>
      <c r="B35" s="35"/>
      <c r="C35" s="35"/>
      <c r="D35" s="25"/>
      <c r="E35" s="26"/>
      <c r="F35" s="36" t="s">
        <v>14</v>
      </c>
      <c r="G35" s="28">
        <f>SUM(G31:G34)</f>
        <v>23776.2</v>
      </c>
    </row>
    <row r="36" s="1" customFormat="1" ht="15" spans="1:7">
      <c r="A36" s="49" t="s">
        <v>78</v>
      </c>
      <c r="B36" s="50"/>
      <c r="C36" s="51"/>
      <c r="D36" s="52"/>
      <c r="E36" s="21"/>
      <c r="F36" s="19" t="s">
        <v>14</v>
      </c>
      <c r="G36" s="53">
        <v>1200</v>
      </c>
    </row>
    <row r="37" customFormat="1" ht="15.75" spans="1:8">
      <c r="A37" s="44" t="s">
        <v>17</v>
      </c>
      <c r="B37" s="54"/>
      <c r="C37" s="54"/>
      <c r="D37" s="45"/>
      <c r="E37" s="46"/>
      <c r="F37" s="55" t="s">
        <v>14</v>
      </c>
      <c r="G37" s="48">
        <v>600</v>
      </c>
      <c r="H37" s="1"/>
    </row>
    <row r="38" s="1" customFormat="1" ht="17.25" spans="1:7">
      <c r="A38" s="24" t="s">
        <v>79</v>
      </c>
      <c r="B38" s="35"/>
      <c r="C38" s="35"/>
      <c r="D38" s="25"/>
      <c r="E38" s="26"/>
      <c r="F38" s="36" t="s">
        <v>14</v>
      </c>
      <c r="G38" s="28">
        <f>SUM(G35:G37)</f>
        <v>25576.2</v>
      </c>
    </row>
    <row r="39" s="1" customFormat="1" ht="16.5" spans="1:7">
      <c r="A39" s="29"/>
      <c r="B39" s="29"/>
      <c r="C39" s="29"/>
      <c r="D39" s="29"/>
      <c r="E39" s="29"/>
      <c r="F39" s="30"/>
      <c r="G39" s="31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21</v>
      </c>
    </row>
    <row r="44" customFormat="1" ht="15" spans="1:2">
      <c r="A44" s="43"/>
      <c r="B44" s="2" t="s">
        <v>22</v>
      </c>
    </row>
    <row r="45" customFormat="1" ht="15" spans="1:2">
      <c r="A45" s="43"/>
      <c r="B45" s="2" t="s">
        <v>85</v>
      </c>
    </row>
    <row r="46" spans="2:2">
      <c r="B46" s="56" t="s">
        <v>86</v>
      </c>
    </row>
    <row r="47" spans="2:2">
      <c r="B47" s="56"/>
    </row>
    <row r="48" spans="1:1">
      <c r="A48" s="2" t="s">
        <v>27</v>
      </c>
    </row>
    <row r="49" spans="2:2">
      <c r="B49" s="2" t="s">
        <v>28</v>
      </c>
    </row>
    <row r="51" spans="1:1">
      <c r="A51" s="2" t="s">
        <v>29</v>
      </c>
    </row>
    <row r="52" s="1" customFormat="1" spans="1:7">
      <c r="A52" s="2"/>
      <c r="B52" s="2" t="s">
        <v>30</v>
      </c>
      <c r="C52" s="2"/>
      <c r="D52" s="2"/>
      <c r="E52" s="2"/>
      <c r="F52" s="2"/>
      <c r="G52" s="2"/>
    </row>
    <row r="53" spans="2:2">
      <c r="B53" s="40" t="s">
        <v>87</v>
      </c>
    </row>
    <row r="55" spans="2:2">
      <c r="B55" s="2" t="s">
        <v>31</v>
      </c>
    </row>
    <row r="57" spans="2:2">
      <c r="B57" s="2" t="s">
        <v>32</v>
      </c>
    </row>
    <row r="63" spans="1:1">
      <c r="A63" s="2" t="s">
        <v>34</v>
      </c>
    </row>
    <row r="66" spans="1:1">
      <c r="A66" s="2" t="s">
        <v>35</v>
      </c>
    </row>
    <row r="67" spans="1:1">
      <c r="A67" s="2" t="s">
        <v>36</v>
      </c>
    </row>
    <row r="70" spans="1:4">
      <c r="A70" s="2" t="s">
        <v>37</v>
      </c>
      <c r="D70" s="2" t="s">
        <v>38</v>
      </c>
    </row>
    <row r="73" spans="1:4">
      <c r="A73" s="2" t="s">
        <v>39</v>
      </c>
      <c r="D73" s="2" t="s">
        <v>40</v>
      </c>
    </row>
    <row r="74" spans="1:4">
      <c r="A74" s="2" t="s">
        <v>41</v>
      </c>
      <c r="D74" s="2" t="s">
        <v>42</v>
      </c>
    </row>
    <row r="78" spans="1:5">
      <c r="A78" s="2" t="s">
        <v>88</v>
      </c>
      <c r="D78" s="2" t="s">
        <v>44</v>
      </c>
      <c r="E78" s="2" t="s">
        <v>45</v>
      </c>
    </row>
    <row r="79" spans="1:5">
      <c r="A79" s="2" t="s">
        <v>89</v>
      </c>
      <c r="E79" s="2" t="s">
        <v>47</v>
      </c>
    </row>
  </sheetData>
  <mergeCells count="19">
    <mergeCell ref="A4:B4"/>
    <mergeCell ref="A24:E24"/>
    <mergeCell ref="A26:E26"/>
    <mergeCell ref="A27:E27"/>
    <mergeCell ref="A35:E35"/>
    <mergeCell ref="A37:E37"/>
    <mergeCell ref="A38:E38"/>
    <mergeCell ref="A20:A23"/>
    <mergeCell ref="A31:A34"/>
    <mergeCell ref="B20:B23"/>
    <mergeCell ref="B31:B34"/>
    <mergeCell ref="D20:D23"/>
    <mergeCell ref="D31:D34"/>
    <mergeCell ref="E20:E23"/>
    <mergeCell ref="E31:E34"/>
    <mergeCell ref="F20:F23"/>
    <mergeCell ref="F31:F34"/>
    <mergeCell ref="G20:G23"/>
    <mergeCell ref="G31:G34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topLeftCell="A64" workbookViewId="0">
      <selection activeCell="A86" sqref="A8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325</v>
      </c>
      <c r="B7" s="3"/>
    </row>
    <row r="10" spans="1:1">
      <c r="A10" s="2" t="s">
        <v>2</v>
      </c>
    </row>
    <row r="12" spans="2:2">
      <c r="B12" s="2" t="s">
        <v>3</v>
      </c>
    </row>
    <row r="13" spans="2:2">
      <c r="B13" s="2" t="s">
        <v>4</v>
      </c>
    </row>
    <row r="15" spans="1:1">
      <c r="A15" s="2" t="s">
        <v>5</v>
      </c>
    </row>
    <row r="16" ht="15" spans="3:3">
      <c r="C16" s="65" t="s">
        <v>73</v>
      </c>
    </row>
    <row r="17" ht="26.25" spans="1:7">
      <c r="A17" s="5" t="s">
        <v>6</v>
      </c>
      <c r="B17" s="5" t="s">
        <v>7</v>
      </c>
      <c r="C17" s="5" t="s">
        <v>8</v>
      </c>
      <c r="D17" s="5" t="s">
        <v>9</v>
      </c>
      <c r="E17" s="6" t="s">
        <v>10</v>
      </c>
      <c r="F17" s="7"/>
      <c r="G17" s="8" t="s">
        <v>11</v>
      </c>
    </row>
    <row r="18" spans="1:7">
      <c r="A18" s="9">
        <v>1</v>
      </c>
      <c r="B18" s="9" t="s">
        <v>12</v>
      </c>
      <c r="C18" s="10" t="s">
        <v>112</v>
      </c>
      <c r="D18" s="11">
        <v>30995</v>
      </c>
      <c r="E18" s="12">
        <f>(D18*0.76)-6500</f>
        <v>17056.2</v>
      </c>
      <c r="F18" s="9" t="s">
        <v>14</v>
      </c>
      <c r="G18" s="13">
        <f>E18*A18</f>
        <v>17056.2</v>
      </c>
    </row>
    <row r="19" spans="1:7">
      <c r="A19" s="14"/>
      <c r="B19" s="14"/>
      <c r="C19" s="15" t="s">
        <v>15</v>
      </c>
      <c r="D19" s="16"/>
      <c r="E19" s="17"/>
      <c r="F19" s="14"/>
      <c r="G19" s="18"/>
    </row>
    <row r="20" ht="15" spans="1:7">
      <c r="A20" s="19"/>
      <c r="B20" s="19"/>
      <c r="C20" s="20" t="s">
        <v>113</v>
      </c>
      <c r="D20" s="21"/>
      <c r="E20" s="22"/>
      <c r="F20" s="19"/>
      <c r="G20" s="23"/>
    </row>
    <row r="21" spans="1:7">
      <c r="A21" s="9">
        <v>1</v>
      </c>
      <c r="B21" s="9" t="s">
        <v>12</v>
      </c>
      <c r="C21" s="10" t="s">
        <v>50</v>
      </c>
      <c r="D21" s="11">
        <v>33995</v>
      </c>
      <c r="E21" s="12">
        <f>(D21*0.76)-6500</f>
        <v>19336.2</v>
      </c>
      <c r="F21" s="9" t="s">
        <v>14</v>
      </c>
      <c r="G21" s="13">
        <f>E21*A21</f>
        <v>19336.2</v>
      </c>
    </row>
    <row r="22" spans="1:7">
      <c r="A22" s="14"/>
      <c r="B22" s="14"/>
      <c r="C22" s="15" t="s">
        <v>15</v>
      </c>
      <c r="D22" s="16"/>
      <c r="E22" s="17"/>
      <c r="F22" s="14"/>
      <c r="G22" s="18"/>
    </row>
    <row r="23" ht="15" spans="1:7">
      <c r="A23" s="19"/>
      <c r="B23" s="19"/>
      <c r="C23" s="20" t="s">
        <v>51</v>
      </c>
      <c r="D23" s="21"/>
      <c r="E23" s="22"/>
      <c r="F23" s="19"/>
      <c r="G23" s="23"/>
    </row>
    <row r="24" spans="1:7">
      <c r="A24" s="9">
        <v>1</v>
      </c>
      <c r="B24" s="9" t="s">
        <v>12</v>
      </c>
      <c r="C24" s="67" t="s">
        <v>136</v>
      </c>
      <c r="D24" s="68">
        <v>24995</v>
      </c>
      <c r="E24" s="12">
        <f>(D24*0.76)-800</f>
        <v>18196.2</v>
      </c>
      <c r="F24" s="9" t="s">
        <v>14</v>
      </c>
      <c r="G24" s="69">
        <f>E24*A24</f>
        <v>18196.2</v>
      </c>
    </row>
    <row r="25" spans="1:7">
      <c r="A25" s="14"/>
      <c r="B25" s="14"/>
      <c r="C25" s="71" t="s">
        <v>75</v>
      </c>
      <c r="D25" s="72"/>
      <c r="E25" s="17"/>
      <c r="F25" s="14"/>
      <c r="G25" s="73"/>
    </row>
    <row r="26" spans="1:7">
      <c r="A26" s="14"/>
      <c r="B26" s="14"/>
      <c r="C26" s="71" t="s">
        <v>137</v>
      </c>
      <c r="D26" s="72"/>
      <c r="E26" s="17"/>
      <c r="F26" s="14"/>
      <c r="G26" s="73"/>
    </row>
    <row r="27" ht="15" spans="1:7">
      <c r="A27" s="19"/>
      <c r="B27" s="19"/>
      <c r="C27" s="75" t="s">
        <v>77</v>
      </c>
      <c r="D27" s="76"/>
      <c r="E27" s="22"/>
      <c r="F27" s="19"/>
      <c r="G27" s="77"/>
    </row>
    <row r="28" ht="15" spans="1:7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</row>
    <row r="29" ht="17.25" spans="1:7">
      <c r="A29" s="24" t="s">
        <v>18</v>
      </c>
      <c r="B29" s="35"/>
      <c r="C29" s="35"/>
      <c r="D29" s="25"/>
      <c r="E29" s="26"/>
      <c r="F29" s="27" t="s">
        <v>14</v>
      </c>
      <c r="G29" s="28">
        <f>SUM(G18:G28)</f>
        <v>55188.6</v>
      </c>
    </row>
    <row r="30" ht="16.5" spans="1:7">
      <c r="A30" s="29"/>
      <c r="B30" s="29"/>
      <c r="C30" s="29"/>
      <c r="D30" s="29"/>
      <c r="E30" s="29"/>
      <c r="F30" s="30"/>
      <c r="G30" s="31"/>
    </row>
    <row r="31" ht="15" spans="3:3">
      <c r="C31" s="65" t="s">
        <v>80</v>
      </c>
    </row>
    <row r="32" ht="26.25" spans="1:7">
      <c r="A32" s="5" t="s">
        <v>6</v>
      </c>
      <c r="B32" s="5" t="s">
        <v>7</v>
      </c>
      <c r="C32" s="5" t="s">
        <v>8</v>
      </c>
      <c r="D32" s="5" t="s">
        <v>9</v>
      </c>
      <c r="E32" s="6" t="s">
        <v>10</v>
      </c>
      <c r="F32" s="7"/>
      <c r="G32" s="8" t="s">
        <v>11</v>
      </c>
    </row>
    <row r="33" spans="1:7">
      <c r="A33" s="9">
        <v>1</v>
      </c>
      <c r="B33" s="9" t="s">
        <v>12</v>
      </c>
      <c r="C33" s="10" t="s">
        <v>326</v>
      </c>
      <c r="D33" s="11">
        <v>42595</v>
      </c>
      <c r="E33" s="12">
        <f>(D33*0.76)-7000</f>
        <v>25372.2</v>
      </c>
      <c r="F33" s="9" t="s">
        <v>14</v>
      </c>
      <c r="G33" s="13">
        <f>E33*A33</f>
        <v>25372.2</v>
      </c>
    </row>
    <row r="34" spans="1:7">
      <c r="A34" s="14"/>
      <c r="B34" s="14"/>
      <c r="C34" s="15" t="s">
        <v>95</v>
      </c>
      <c r="D34" s="16"/>
      <c r="E34" s="17"/>
      <c r="F34" s="14"/>
      <c r="G34" s="18"/>
    </row>
    <row r="35" ht="15" spans="1:7">
      <c r="A35" s="19"/>
      <c r="B35" s="19"/>
      <c r="C35" s="20" t="s">
        <v>327</v>
      </c>
      <c r="D35" s="21"/>
      <c r="E35" s="22"/>
      <c r="F35" s="19"/>
      <c r="G35" s="23"/>
    </row>
    <row r="36" spans="1:7">
      <c r="A36" s="98">
        <v>1</v>
      </c>
      <c r="B36" s="98" t="s">
        <v>12</v>
      </c>
      <c r="C36" s="99" t="s">
        <v>94</v>
      </c>
      <c r="D36" s="100">
        <v>46595</v>
      </c>
      <c r="E36" s="101">
        <f>(D36*0.76)-7000</f>
        <v>28412.2</v>
      </c>
      <c r="F36" s="98" t="s">
        <v>14</v>
      </c>
      <c r="G36" s="102">
        <f>E36*A36</f>
        <v>28412.2</v>
      </c>
    </row>
    <row r="37" spans="1:7">
      <c r="A37" s="103"/>
      <c r="B37" s="103"/>
      <c r="C37" s="104" t="s">
        <v>95</v>
      </c>
      <c r="D37" s="105"/>
      <c r="E37" s="106"/>
      <c r="F37" s="103"/>
      <c r="G37" s="107"/>
    </row>
    <row r="38" ht="15" spans="1:7">
      <c r="A38" s="108"/>
      <c r="B38" s="108"/>
      <c r="C38" s="109" t="s">
        <v>96</v>
      </c>
      <c r="D38" s="110"/>
      <c r="E38" s="111"/>
      <c r="F38" s="108"/>
      <c r="G38" s="112"/>
    </row>
    <row r="39" spans="1:7">
      <c r="A39" s="9">
        <v>1</v>
      </c>
      <c r="B39" s="66" t="s">
        <v>12</v>
      </c>
      <c r="C39" s="67" t="s">
        <v>138</v>
      </c>
      <c r="D39" s="68">
        <v>28995</v>
      </c>
      <c r="E39" s="12">
        <f>(D39*0.76)-1300</f>
        <v>20736.2</v>
      </c>
      <c r="F39" s="9" t="s">
        <v>14</v>
      </c>
      <c r="G39" s="69">
        <f>E39*A39</f>
        <v>20736.2</v>
      </c>
    </row>
    <row r="40" spans="1:7">
      <c r="A40" s="14"/>
      <c r="B40" s="70"/>
      <c r="C40" s="71" t="s">
        <v>82</v>
      </c>
      <c r="D40" s="72"/>
      <c r="E40" s="17"/>
      <c r="F40" s="14"/>
      <c r="G40" s="73"/>
    </row>
    <row r="41" spans="1:7">
      <c r="A41" s="14"/>
      <c r="B41" s="70"/>
      <c r="C41" s="71" t="s">
        <v>139</v>
      </c>
      <c r="D41" s="72"/>
      <c r="E41" s="17"/>
      <c r="F41" s="14"/>
      <c r="G41" s="73"/>
    </row>
    <row r="42" ht="15" spans="1:7">
      <c r="A42" s="19"/>
      <c r="B42" s="74"/>
      <c r="C42" s="75" t="s">
        <v>140</v>
      </c>
      <c r="D42" s="76"/>
      <c r="E42" s="22"/>
      <c r="F42" s="19"/>
      <c r="G42" s="77"/>
    </row>
    <row r="43" ht="15" spans="1:7">
      <c r="A43" s="44" t="s">
        <v>17</v>
      </c>
      <c r="B43" s="54"/>
      <c r="C43" s="54"/>
      <c r="D43" s="45"/>
      <c r="E43" s="46"/>
      <c r="F43" s="55" t="s">
        <v>14</v>
      </c>
      <c r="G43" s="48">
        <v>600</v>
      </c>
    </row>
    <row r="44" ht="17.25" spans="1:7">
      <c r="A44" s="24" t="s">
        <v>18</v>
      </c>
      <c r="B44" s="35"/>
      <c r="C44" s="35"/>
      <c r="D44" s="25"/>
      <c r="E44" s="26"/>
      <c r="F44" s="27" t="s">
        <v>14</v>
      </c>
      <c r="G44" s="28">
        <f>SUM(G33:G43)</f>
        <v>75120.6</v>
      </c>
    </row>
    <row r="45" ht="16.5" spans="1:7">
      <c r="A45" s="29"/>
      <c r="B45" s="29"/>
      <c r="C45" s="29"/>
      <c r="D45" s="29"/>
      <c r="E45" s="29"/>
      <c r="F45" s="30"/>
      <c r="G45" s="31"/>
    </row>
    <row r="46" spans="1:1">
      <c r="A46" s="2" t="s">
        <v>19</v>
      </c>
    </row>
    <row r="47" spans="2:2">
      <c r="B47" s="2" t="s">
        <v>20</v>
      </c>
    </row>
    <row r="49" s="2" customFormat="1" spans="1:1">
      <c r="A49" s="2" t="s">
        <v>21</v>
      </c>
    </row>
    <row r="50" customFormat="1" ht="15" spans="1:2">
      <c r="A50" s="43"/>
      <c r="B50" s="2" t="s">
        <v>22</v>
      </c>
    </row>
    <row r="52" spans="1:1">
      <c r="A52" s="2" t="s">
        <v>23</v>
      </c>
    </row>
    <row r="53" spans="2:2">
      <c r="B53" s="2" t="s">
        <v>328</v>
      </c>
    </row>
    <row r="54" spans="2:2">
      <c r="B54" s="2" t="s">
        <v>25</v>
      </c>
    </row>
    <row r="55" spans="2:2">
      <c r="B55" s="2" t="s">
        <v>26</v>
      </c>
    </row>
    <row r="56" spans="2:2">
      <c r="B56" s="2" t="s">
        <v>329</v>
      </c>
    </row>
    <row r="58" spans="1:1">
      <c r="A58" s="2" t="s">
        <v>27</v>
      </c>
    </row>
    <row r="59" spans="2:2">
      <c r="B59" s="2" t="s">
        <v>28</v>
      </c>
    </row>
    <row r="60" spans="2:2">
      <c r="B60" s="2" t="s">
        <v>128</v>
      </c>
    </row>
    <row r="62" spans="1:1">
      <c r="A62" s="2" t="s">
        <v>29</v>
      </c>
    </row>
    <row r="63" spans="2:2">
      <c r="B63" s="2" t="s">
        <v>30</v>
      </c>
    </row>
    <row r="64" spans="2:2">
      <c r="B64" s="38"/>
    </row>
    <row r="65" spans="2:2">
      <c r="B65" s="2" t="s">
        <v>31</v>
      </c>
    </row>
    <row r="67" spans="2:2">
      <c r="B67" s="2" t="s">
        <v>32</v>
      </c>
    </row>
    <row r="69" spans="2:2">
      <c r="B69" s="40" t="s">
        <v>33</v>
      </c>
    </row>
    <row r="72" spans="1:1">
      <c r="A72" s="2" t="s">
        <v>34</v>
      </c>
    </row>
    <row r="75" spans="1:1">
      <c r="A75" s="2" t="s">
        <v>35</v>
      </c>
    </row>
    <row r="76" spans="1:1">
      <c r="A76" s="2" t="s">
        <v>36</v>
      </c>
    </row>
    <row r="78" spans="1:4">
      <c r="A78" s="2" t="s">
        <v>37</v>
      </c>
      <c r="D78" s="2" t="s">
        <v>38</v>
      </c>
    </row>
    <row r="81" spans="1:4">
      <c r="A81" s="2" t="s">
        <v>39</v>
      </c>
      <c r="D81" s="2" t="s">
        <v>40</v>
      </c>
    </row>
    <row r="82" spans="1:4">
      <c r="A82" s="2" t="s">
        <v>41</v>
      </c>
      <c r="D82" s="2" t="s">
        <v>42</v>
      </c>
    </row>
    <row r="86" spans="1:5">
      <c r="A86" s="2" t="s">
        <v>330</v>
      </c>
      <c r="D86" s="2" t="s">
        <v>44</v>
      </c>
      <c r="E86" s="2" t="s">
        <v>45</v>
      </c>
    </row>
    <row r="87" spans="1:5">
      <c r="A87" s="2" t="s">
        <v>331</v>
      </c>
      <c r="E87" s="2" t="s">
        <v>47</v>
      </c>
    </row>
  </sheetData>
  <mergeCells count="41">
    <mergeCell ref="A4:B4"/>
    <mergeCell ref="A28:E28"/>
    <mergeCell ref="A29:E29"/>
    <mergeCell ref="A43:E43"/>
    <mergeCell ref="A44:E44"/>
    <mergeCell ref="A18:A20"/>
    <mergeCell ref="A21:A23"/>
    <mergeCell ref="A24:A27"/>
    <mergeCell ref="A33:A35"/>
    <mergeCell ref="A36:A38"/>
    <mergeCell ref="A39:A42"/>
    <mergeCell ref="B18:B20"/>
    <mergeCell ref="B21:B23"/>
    <mergeCell ref="B24:B27"/>
    <mergeCell ref="B33:B35"/>
    <mergeCell ref="B36:B38"/>
    <mergeCell ref="B39:B42"/>
    <mergeCell ref="D18:D20"/>
    <mergeCell ref="D21:D23"/>
    <mergeCell ref="D24:D27"/>
    <mergeCell ref="D33:D35"/>
    <mergeCell ref="D36:D38"/>
    <mergeCell ref="D39:D42"/>
    <mergeCell ref="E18:E20"/>
    <mergeCell ref="E21:E23"/>
    <mergeCell ref="E24:E27"/>
    <mergeCell ref="E33:E35"/>
    <mergeCell ref="E36:E38"/>
    <mergeCell ref="E39:E42"/>
    <mergeCell ref="F18:F20"/>
    <mergeCell ref="F21:F23"/>
    <mergeCell ref="F24:F27"/>
    <mergeCell ref="F33:F35"/>
    <mergeCell ref="F36:F38"/>
    <mergeCell ref="F39:F42"/>
    <mergeCell ref="G18:G20"/>
    <mergeCell ref="G21:G23"/>
    <mergeCell ref="G24:G27"/>
    <mergeCell ref="G33:G35"/>
    <mergeCell ref="G36:G38"/>
    <mergeCell ref="G39:G42"/>
  </mergeCells>
  <pageMargins left="0.393055555555556" right="0.17" top="0.904861111111111" bottom="0.590277777777778" header="0.5" footer="0.196527777777778"/>
  <pageSetup paperSize="1" scale="55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2" workbookViewId="0">
      <selection activeCell="G51" sqref="G51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332</v>
      </c>
      <c r="B7" s="3"/>
    </row>
    <row r="8" spans="1:2">
      <c r="A8" s="2" t="s">
        <v>333</v>
      </c>
      <c r="B8" s="3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5</v>
      </c>
    </row>
    <row r="17" ht="15" spans="3:3">
      <c r="C17" s="65"/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3</v>
      </c>
      <c r="B19" s="9" t="s">
        <v>12</v>
      </c>
      <c r="C19" s="10" t="s">
        <v>148</v>
      </c>
      <c r="D19" s="11">
        <v>113195</v>
      </c>
      <c r="E19" s="12">
        <f>(D19*0.76)-7000</f>
        <v>79028.2</v>
      </c>
      <c r="F19" s="9" t="s">
        <v>14</v>
      </c>
      <c r="G19" s="13">
        <f>E19*A19</f>
        <v>237084.6</v>
      </c>
    </row>
    <row r="20" spans="1:7">
      <c r="A20" s="14"/>
      <c r="B20" s="14"/>
      <c r="C20" s="15" t="s">
        <v>60</v>
      </c>
      <c r="D20" s="16"/>
      <c r="E20" s="17"/>
      <c r="F20" s="14"/>
      <c r="G20" s="18"/>
    </row>
    <row r="21" ht="15" spans="1:7">
      <c r="A21" s="19"/>
      <c r="B21" s="19"/>
      <c r="C21" s="20" t="s">
        <v>149</v>
      </c>
      <c r="D21" s="21"/>
      <c r="E21" s="22"/>
      <c r="F21" s="19"/>
      <c r="G21" s="23"/>
    </row>
    <row r="22" ht="15" spans="1:7">
      <c r="A22" s="44" t="s">
        <v>17</v>
      </c>
      <c r="B22" s="54"/>
      <c r="C22" s="54"/>
      <c r="D22" s="45"/>
      <c r="E22" s="46"/>
      <c r="F22" s="55" t="s">
        <v>14</v>
      </c>
      <c r="G22" s="48">
        <v>600</v>
      </c>
    </row>
    <row r="23" ht="17.25" spans="1:7">
      <c r="A23" s="24" t="s">
        <v>18</v>
      </c>
      <c r="B23" s="35"/>
      <c r="C23" s="35"/>
      <c r="D23" s="25"/>
      <c r="E23" s="26"/>
      <c r="F23" s="27" t="s">
        <v>14</v>
      </c>
      <c r="G23" s="28">
        <f>SUM(G19:G22)</f>
        <v>237684.6</v>
      </c>
    </row>
    <row r="24" ht="16.5" spans="1:7">
      <c r="A24" s="29"/>
      <c r="B24" s="29"/>
      <c r="C24" s="29"/>
      <c r="D24" s="29"/>
      <c r="E24" s="29"/>
      <c r="F24" s="30"/>
      <c r="G24" s="31"/>
    </row>
    <row r="25" spans="1:1">
      <c r="A25" s="2" t="s">
        <v>19</v>
      </c>
    </row>
    <row r="26" spans="2:2">
      <c r="B26" s="2" t="s">
        <v>20</v>
      </c>
    </row>
    <row r="28" s="2" customFormat="1" spans="1:1">
      <c r="A28" s="2" t="s">
        <v>21</v>
      </c>
    </row>
    <row r="29" customFormat="1" ht="15" spans="1:2">
      <c r="A29" s="43"/>
      <c r="B29" s="2" t="s">
        <v>22</v>
      </c>
    </row>
    <row r="31" spans="1:1">
      <c r="A31" s="2" t="s">
        <v>23</v>
      </c>
    </row>
    <row r="32" spans="2:2">
      <c r="B32" s="57" t="s">
        <v>62</v>
      </c>
    </row>
    <row r="33" spans="2:2">
      <c r="B33" s="58" t="s">
        <v>63</v>
      </c>
    </row>
    <row r="34" spans="2:2">
      <c r="B34" s="58" t="s">
        <v>64</v>
      </c>
    </row>
    <row r="36" spans="1:1">
      <c r="A36" s="2" t="s">
        <v>27</v>
      </c>
    </row>
    <row r="37" spans="2:2">
      <c r="B37" s="2" t="s">
        <v>65</v>
      </c>
    </row>
    <row r="39" spans="1:1">
      <c r="A39" s="2" t="s">
        <v>29</v>
      </c>
    </row>
    <row r="40" spans="2:2">
      <c r="B40" s="2" t="s">
        <v>30</v>
      </c>
    </row>
    <row r="41" spans="2:2">
      <c r="B41" s="38"/>
    </row>
    <row r="42" spans="2:2">
      <c r="B42" s="2" t="s">
        <v>31</v>
      </c>
    </row>
    <row r="44" spans="2:2">
      <c r="B44" s="2" t="s">
        <v>32</v>
      </c>
    </row>
    <row r="46" spans="2:2">
      <c r="B46" s="40" t="s">
        <v>33</v>
      </c>
    </row>
    <row r="47" spans="2:2">
      <c r="B47" s="40"/>
    </row>
    <row r="48" spans="2:2">
      <c r="B48" s="40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8" spans="1:4">
      <c r="A58" s="2" t="s">
        <v>37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6" spans="1:5">
      <c r="A66" s="2" t="s">
        <v>334</v>
      </c>
      <c r="D66" s="2" t="s">
        <v>44</v>
      </c>
      <c r="E66" s="2" t="s">
        <v>45</v>
      </c>
    </row>
    <row r="67" spans="1:5">
      <c r="A67" s="2" t="s">
        <v>152</v>
      </c>
      <c r="E67" s="2" t="s">
        <v>47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16" workbookViewId="0">
      <selection activeCell="A39" sqref="$A39:$XFD4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5714285714286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332</v>
      </c>
      <c r="B7" s="3"/>
    </row>
    <row r="8" spans="1:2">
      <c r="A8" s="2" t="s">
        <v>333</v>
      </c>
      <c r="B8" s="3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5</v>
      </c>
    </row>
    <row r="17" ht="15" spans="3:3">
      <c r="C17" s="65"/>
    </row>
    <row r="18" ht="26.25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2</v>
      </c>
      <c r="B19" s="9" t="s">
        <v>12</v>
      </c>
      <c r="C19" s="10" t="s">
        <v>148</v>
      </c>
      <c r="D19" s="11">
        <v>113195</v>
      </c>
      <c r="E19" s="12">
        <f>(D19*0.76)-7000</f>
        <v>79028.2</v>
      </c>
      <c r="F19" s="9" t="s">
        <v>14</v>
      </c>
      <c r="G19" s="13">
        <f>E19*A19</f>
        <v>158056.4</v>
      </c>
    </row>
    <row r="20" spans="1:7">
      <c r="A20" s="14"/>
      <c r="B20" s="14"/>
      <c r="C20" s="15" t="s">
        <v>60</v>
      </c>
      <c r="D20" s="16"/>
      <c r="E20" s="17"/>
      <c r="F20" s="14"/>
      <c r="G20" s="18"/>
    </row>
    <row r="21" ht="15" spans="1:7">
      <c r="A21" s="19"/>
      <c r="B21" s="19"/>
      <c r="C21" s="20" t="s">
        <v>149</v>
      </c>
      <c r="D21" s="21"/>
      <c r="E21" s="22"/>
      <c r="F21" s="19"/>
      <c r="G21" s="23"/>
    </row>
    <row r="22" ht="15" spans="1:7">
      <c r="A22" s="44" t="s">
        <v>17</v>
      </c>
      <c r="B22" s="54"/>
      <c r="C22" s="54"/>
      <c r="D22" s="45"/>
      <c r="E22" s="46"/>
      <c r="F22" s="55" t="s">
        <v>14</v>
      </c>
      <c r="G22" s="48">
        <v>600</v>
      </c>
    </row>
    <row r="23" ht="17.25" spans="1:7">
      <c r="A23" s="24" t="s">
        <v>18</v>
      </c>
      <c r="B23" s="35"/>
      <c r="C23" s="35"/>
      <c r="D23" s="25"/>
      <c r="E23" s="26"/>
      <c r="F23" s="27" t="s">
        <v>14</v>
      </c>
      <c r="G23" s="28">
        <f>SUM(G19:G22)</f>
        <v>158656.4</v>
      </c>
    </row>
    <row r="24" ht="16.5" spans="1:7">
      <c r="A24" s="29"/>
      <c r="B24" s="29"/>
      <c r="C24" s="29"/>
      <c r="D24" s="29"/>
      <c r="E24" s="29"/>
      <c r="F24" s="30"/>
      <c r="G24" s="31"/>
    </row>
    <row r="25" spans="1:1">
      <c r="A25" s="2" t="s">
        <v>19</v>
      </c>
    </row>
    <row r="26" spans="2:2">
      <c r="B26" s="2" t="s">
        <v>20</v>
      </c>
    </row>
    <row r="28" s="2" customFormat="1" spans="1:1">
      <c r="A28" s="2" t="s">
        <v>21</v>
      </c>
    </row>
    <row r="29" customFormat="1" ht="15" spans="1:2">
      <c r="A29" s="43"/>
      <c r="B29" s="2" t="s">
        <v>22</v>
      </c>
    </row>
    <row r="31" spans="1:1">
      <c r="A31" s="2" t="s">
        <v>23</v>
      </c>
    </row>
    <row r="32" spans="2:2">
      <c r="B32" s="57" t="s">
        <v>62</v>
      </c>
    </row>
    <row r="33" spans="2:2">
      <c r="B33" s="58" t="s">
        <v>63</v>
      </c>
    </row>
    <row r="34" spans="2:2">
      <c r="B34" s="58" t="s">
        <v>64</v>
      </c>
    </row>
    <row r="36" spans="1:1">
      <c r="A36" s="2" t="s">
        <v>27</v>
      </c>
    </row>
    <row r="37" spans="2:2">
      <c r="B37" s="2" t="s">
        <v>65</v>
      </c>
    </row>
    <row r="39" spans="1:1">
      <c r="A39" s="2" t="s">
        <v>29</v>
      </c>
    </row>
    <row r="40" spans="2:2">
      <c r="B40" s="2" t="s">
        <v>30</v>
      </c>
    </row>
    <row r="41" spans="2:2">
      <c r="B41" s="38"/>
    </row>
    <row r="42" spans="2:2">
      <c r="B42" s="2" t="s">
        <v>31</v>
      </c>
    </row>
    <row r="44" spans="2:2">
      <c r="B44" s="2" t="s">
        <v>32</v>
      </c>
    </row>
    <row r="46" spans="2:2">
      <c r="B46" s="40" t="s">
        <v>33</v>
      </c>
    </row>
    <row r="47" spans="2:2">
      <c r="B47" s="40"/>
    </row>
    <row r="48" spans="2:2">
      <c r="B48" s="40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8" spans="1:4">
      <c r="A58" s="2" t="s">
        <v>37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6" spans="1:5">
      <c r="A66" s="2" t="s">
        <v>335</v>
      </c>
      <c r="D66" s="2" t="s">
        <v>44</v>
      </c>
      <c r="E66" s="2" t="s">
        <v>45</v>
      </c>
    </row>
    <row r="67" spans="1:5">
      <c r="A67" s="2" t="s">
        <v>152</v>
      </c>
      <c r="E67" s="2" t="s">
        <v>47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32" workbookViewId="0">
      <selection activeCell="A41" sqref="$A41:$XFD42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3333333333333" style="2" customWidth="1"/>
    <col min="8" max="8" width="9.1047619047619" style="2"/>
    <col min="9" max="9" width="10.4380952380952" style="2" customWidth="1"/>
    <col min="10" max="16383" width="9.1047619047619" style="2"/>
  </cols>
  <sheetData>
    <row r="4" s="2" customFormat="1" spans="1:2">
      <c r="A4" s="3">
        <v>46043</v>
      </c>
      <c r="B4" s="3"/>
    </row>
    <row r="5" s="2" customFormat="1" spans="1:2">
      <c r="A5" s="3"/>
      <c r="B5" s="3"/>
    </row>
    <row r="6" s="2" customFormat="1" spans="1:2">
      <c r="A6" s="3"/>
      <c r="B6" s="3"/>
    </row>
    <row r="7" s="2" customFormat="1" spans="1:1">
      <c r="A7" s="2" t="s">
        <v>336</v>
      </c>
    </row>
    <row r="8" s="2" customFormat="1" spans="1:1">
      <c r="A8" s="2" t="s">
        <v>337</v>
      </c>
    </row>
    <row r="9" s="2" customFormat="1" spans="1:1">
      <c r="A9" s="2" t="s">
        <v>338</v>
      </c>
    </row>
    <row r="12" s="2" customFormat="1" spans="1:1">
      <c r="A12" s="2" t="s">
        <v>2</v>
      </c>
    </row>
    <row r="14" s="2" customFormat="1" spans="2:2">
      <c r="B14" s="2" t="s">
        <v>3</v>
      </c>
    </row>
    <row r="15" s="2" customFormat="1" spans="2:2">
      <c r="B15" s="2" t="s">
        <v>4</v>
      </c>
    </row>
    <row r="17" s="2" customFormat="1" spans="1:1">
      <c r="A17" s="2" t="s">
        <v>5</v>
      </c>
    </row>
    <row r="18" ht="15" spans="3:3">
      <c r="C18" s="65" t="s">
        <v>73</v>
      </c>
    </row>
    <row r="19" s="2" customFormat="1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="2" customFormat="1" spans="1:7">
      <c r="A20" s="9">
        <v>1</v>
      </c>
      <c r="B20" s="9" t="s">
        <v>12</v>
      </c>
      <c r="C20" s="67" t="s">
        <v>339</v>
      </c>
      <c r="D20" s="68">
        <v>22495</v>
      </c>
      <c r="E20" s="12">
        <f>(D20*0.76)-600</f>
        <v>16496.2</v>
      </c>
      <c r="F20" s="9" t="s">
        <v>14</v>
      </c>
      <c r="G20" s="69">
        <f>E20*A20</f>
        <v>16496.2</v>
      </c>
    </row>
    <row r="21" s="2" customFormat="1" spans="1:7">
      <c r="A21" s="14"/>
      <c r="B21" s="14"/>
      <c r="C21" s="71" t="s">
        <v>75</v>
      </c>
      <c r="D21" s="72"/>
      <c r="E21" s="17"/>
      <c r="F21" s="14"/>
      <c r="G21" s="73"/>
    </row>
    <row r="22" s="2" customFormat="1" spans="1:7">
      <c r="A22" s="14"/>
      <c r="B22" s="14"/>
      <c r="C22" s="71" t="s">
        <v>340</v>
      </c>
      <c r="D22" s="72"/>
      <c r="E22" s="17"/>
      <c r="F22" s="14"/>
      <c r="G22" s="73"/>
    </row>
    <row r="23" s="2" customFormat="1" ht="15" spans="1:7">
      <c r="A23" s="19"/>
      <c r="B23" s="19"/>
      <c r="C23" s="75" t="s">
        <v>77</v>
      </c>
      <c r="D23" s="76"/>
      <c r="E23" s="22"/>
      <c r="F23" s="19"/>
      <c r="G23" s="77"/>
    </row>
    <row r="24" s="2" customFormat="1" spans="1:7">
      <c r="A24" s="9">
        <v>1</v>
      </c>
      <c r="B24" s="9" t="s">
        <v>12</v>
      </c>
      <c r="C24" s="67" t="s">
        <v>136</v>
      </c>
      <c r="D24" s="68">
        <v>24995</v>
      </c>
      <c r="E24" s="12">
        <f>(D24*0.76)-800</f>
        <v>18196.2</v>
      </c>
      <c r="F24" s="9" t="s">
        <v>14</v>
      </c>
      <c r="G24" s="69">
        <f>E24*A24</f>
        <v>18196.2</v>
      </c>
    </row>
    <row r="25" s="2" customFormat="1" spans="1:7">
      <c r="A25" s="14"/>
      <c r="B25" s="14"/>
      <c r="C25" s="71" t="s">
        <v>75</v>
      </c>
      <c r="D25" s="72"/>
      <c r="E25" s="17"/>
      <c r="F25" s="14"/>
      <c r="G25" s="73"/>
    </row>
    <row r="26" s="2" customFormat="1" spans="1:7">
      <c r="A26" s="14"/>
      <c r="B26" s="14"/>
      <c r="C26" s="71" t="s">
        <v>137</v>
      </c>
      <c r="D26" s="72"/>
      <c r="E26" s="17"/>
      <c r="F26" s="14"/>
      <c r="G26" s="73"/>
    </row>
    <row r="27" s="2" customFormat="1" ht="15" spans="1:7">
      <c r="A27" s="19"/>
      <c r="B27" s="19"/>
      <c r="C27" s="75" t="s">
        <v>77</v>
      </c>
      <c r="D27" s="76"/>
      <c r="E27" s="22"/>
      <c r="F27" s="19"/>
      <c r="G27" s="77"/>
    </row>
    <row r="28" s="2" customFormat="1" ht="15" spans="1:7">
      <c r="A28" s="44" t="s">
        <v>17</v>
      </c>
      <c r="B28" s="54"/>
      <c r="C28" s="54"/>
      <c r="D28" s="45"/>
      <c r="E28" s="46"/>
      <c r="F28" s="47" t="s">
        <v>14</v>
      </c>
      <c r="G28" s="48">
        <v>600</v>
      </c>
    </row>
    <row r="29" s="2" customFormat="1" ht="17.25" spans="1:7">
      <c r="A29" s="24" t="s">
        <v>18</v>
      </c>
      <c r="B29" s="35"/>
      <c r="C29" s="35"/>
      <c r="D29" s="25"/>
      <c r="E29" s="26"/>
      <c r="F29" s="36" t="s">
        <v>14</v>
      </c>
      <c r="G29" s="28">
        <f>SUM(G20:G28)</f>
        <v>35292.4</v>
      </c>
    </row>
    <row r="30" s="2" customFormat="1" ht="16.5" spans="1:7">
      <c r="A30" s="29"/>
      <c r="B30" s="29"/>
      <c r="C30" s="29"/>
      <c r="D30" s="29"/>
      <c r="E30" s="29"/>
      <c r="F30" s="37"/>
      <c r="G30" s="31"/>
    </row>
    <row r="31" s="2" customFormat="1" ht="15" spans="3:3">
      <c r="C31" s="65" t="s">
        <v>80</v>
      </c>
    </row>
    <row r="32" s="2" customFormat="1" ht="25.5" customHeight="1" spans="1:7">
      <c r="A32" s="5" t="s">
        <v>6</v>
      </c>
      <c r="B32" s="5" t="s">
        <v>7</v>
      </c>
      <c r="C32" s="5" t="s">
        <v>8</v>
      </c>
      <c r="D32" s="5" t="s">
        <v>9</v>
      </c>
      <c r="E32" s="6" t="s">
        <v>10</v>
      </c>
      <c r="F32" s="7"/>
      <c r="G32" s="8" t="s">
        <v>11</v>
      </c>
    </row>
    <row r="33" s="2" customFormat="1" spans="1:7">
      <c r="A33" s="9">
        <v>1</v>
      </c>
      <c r="B33" s="9" t="s">
        <v>12</v>
      </c>
      <c r="C33" s="67" t="s">
        <v>341</v>
      </c>
      <c r="D33" s="11">
        <v>26195</v>
      </c>
      <c r="E33" s="12">
        <f>(D33*0.76)-1300</f>
        <v>18608.2</v>
      </c>
      <c r="F33" s="9" t="s">
        <v>14</v>
      </c>
      <c r="G33" s="13">
        <f>E33*A33</f>
        <v>18608.2</v>
      </c>
    </row>
    <row r="34" s="2" customFormat="1" spans="1:7">
      <c r="A34" s="14"/>
      <c r="B34" s="14"/>
      <c r="C34" s="71" t="s">
        <v>82</v>
      </c>
      <c r="D34" s="16"/>
      <c r="E34" s="17"/>
      <c r="F34" s="14"/>
      <c r="G34" s="18"/>
    </row>
    <row r="35" s="2" customFormat="1" spans="1:7">
      <c r="A35" s="14"/>
      <c r="B35" s="14"/>
      <c r="C35" s="71" t="s">
        <v>342</v>
      </c>
      <c r="D35" s="16"/>
      <c r="E35" s="17"/>
      <c r="F35" s="14"/>
      <c r="G35" s="18"/>
    </row>
    <row r="36" s="2" customFormat="1" ht="15" spans="1:7">
      <c r="A36" s="19"/>
      <c r="B36" s="19"/>
      <c r="C36" s="75" t="s">
        <v>140</v>
      </c>
      <c r="D36" s="21"/>
      <c r="E36" s="22"/>
      <c r="F36" s="19"/>
      <c r="G36" s="23"/>
    </row>
    <row r="37" s="2" customFormat="1" spans="1:7">
      <c r="A37" s="9">
        <v>1</v>
      </c>
      <c r="B37" s="66" t="s">
        <v>12</v>
      </c>
      <c r="C37" s="67" t="s">
        <v>138</v>
      </c>
      <c r="D37" s="68">
        <v>28995</v>
      </c>
      <c r="E37" s="12">
        <f>(D37*0.76)-1300</f>
        <v>20736.2</v>
      </c>
      <c r="F37" s="9" t="s">
        <v>14</v>
      </c>
      <c r="G37" s="69">
        <f>E37*A37</f>
        <v>20736.2</v>
      </c>
    </row>
    <row r="38" s="2" customFormat="1" spans="1:7">
      <c r="A38" s="14"/>
      <c r="B38" s="70"/>
      <c r="C38" s="71" t="s">
        <v>82</v>
      </c>
      <c r="D38" s="72"/>
      <c r="E38" s="17"/>
      <c r="F38" s="14"/>
      <c r="G38" s="73"/>
    </row>
    <row r="39" s="2" customFormat="1" spans="1:7">
      <c r="A39" s="14"/>
      <c r="B39" s="70"/>
      <c r="C39" s="71" t="s">
        <v>139</v>
      </c>
      <c r="D39" s="72"/>
      <c r="E39" s="17"/>
      <c r="F39" s="14"/>
      <c r="G39" s="73"/>
    </row>
    <row r="40" s="2" customFormat="1" ht="15" spans="1:7">
      <c r="A40" s="19"/>
      <c r="B40" s="74"/>
      <c r="C40" s="75" t="s">
        <v>140</v>
      </c>
      <c r="D40" s="76"/>
      <c r="E40" s="22"/>
      <c r="F40" s="19"/>
      <c r="G40" s="77"/>
    </row>
    <row r="41" s="2" customFormat="1" ht="15" spans="1:7">
      <c r="A41" s="44" t="s">
        <v>17</v>
      </c>
      <c r="B41" s="54"/>
      <c r="C41" s="54"/>
      <c r="D41" s="45"/>
      <c r="E41" s="46"/>
      <c r="F41" s="47" t="s">
        <v>14</v>
      </c>
      <c r="G41" s="48">
        <v>600</v>
      </c>
    </row>
    <row r="42" s="2" customFormat="1" ht="17.25" spans="1:7">
      <c r="A42" s="24" t="s">
        <v>18</v>
      </c>
      <c r="B42" s="35"/>
      <c r="C42" s="35"/>
      <c r="D42" s="25"/>
      <c r="E42" s="26"/>
      <c r="F42" s="36" t="s">
        <v>14</v>
      </c>
      <c r="G42" s="28">
        <f>SUM(G33:G41)</f>
        <v>39944.4</v>
      </c>
    </row>
    <row r="43" s="2" customFormat="1" ht="16.5" spans="1:7">
      <c r="A43" s="29"/>
      <c r="B43" s="29"/>
      <c r="C43" s="29"/>
      <c r="D43" s="29"/>
      <c r="E43" s="29"/>
      <c r="F43" s="37"/>
      <c r="G43" s="31"/>
    </row>
    <row r="44" s="2" customFormat="1" spans="1:1">
      <c r="A44" s="2" t="s">
        <v>19</v>
      </c>
    </row>
    <row r="45" s="2" customFormat="1" spans="2:2">
      <c r="B45" s="2" t="s">
        <v>20</v>
      </c>
    </row>
    <row r="46" s="1" customFormat="1" spans="2:2">
      <c r="B46" s="2"/>
    </row>
    <row r="47" s="2" customFormat="1" spans="1:1">
      <c r="A47" s="2" t="s">
        <v>21</v>
      </c>
    </row>
    <row r="48" customFormat="1" ht="15" spans="1:2">
      <c r="A48" s="43"/>
      <c r="B48" s="2" t="s">
        <v>22</v>
      </c>
    </row>
    <row r="50" s="2" customFormat="1" spans="1:1">
      <c r="A50" s="2" t="s">
        <v>23</v>
      </c>
    </row>
    <row r="51" s="1" customFormat="1" spans="2:2">
      <c r="B51" s="2" t="s">
        <v>127</v>
      </c>
    </row>
    <row r="53" s="2" customFormat="1" spans="1:1">
      <c r="A53" s="2" t="s">
        <v>27</v>
      </c>
    </row>
    <row r="54" s="1" customFormat="1" spans="2:2">
      <c r="B54" s="2" t="s">
        <v>128</v>
      </c>
    </row>
    <row r="55" s="1" customFormat="1" spans="2:2">
      <c r="B55" s="2"/>
    </row>
    <row r="56" s="2" customFormat="1" spans="1:1">
      <c r="A56" s="2" t="s">
        <v>29</v>
      </c>
    </row>
    <row r="57" s="2" customFormat="1" spans="2:2">
      <c r="B57" s="2" t="s">
        <v>30</v>
      </c>
    </row>
    <row r="59" s="2" customFormat="1" spans="2:2">
      <c r="B59" s="2" t="s">
        <v>31</v>
      </c>
    </row>
    <row r="61" s="2" customFormat="1" spans="2:2">
      <c r="B61" s="2" t="s">
        <v>32</v>
      </c>
    </row>
    <row r="62" s="1" customFormat="1" spans="2:2">
      <c r="B62" s="2"/>
    </row>
    <row r="65" s="2" customFormat="1" spans="1:1">
      <c r="A65" s="2" t="s">
        <v>34</v>
      </c>
    </row>
    <row r="68" s="2" customFormat="1" spans="1:1">
      <c r="A68" s="2" t="s">
        <v>35</v>
      </c>
    </row>
    <row r="69" s="2" customFormat="1" spans="1:1">
      <c r="A69" s="2" t="s">
        <v>36</v>
      </c>
    </row>
    <row r="73" s="2" customFormat="1" spans="1:4">
      <c r="A73" s="2" t="s">
        <v>102</v>
      </c>
      <c r="D73" s="2" t="s">
        <v>38</v>
      </c>
    </row>
    <row r="76" s="2" customFormat="1" spans="1:4">
      <c r="A76" s="2" t="s">
        <v>39</v>
      </c>
      <c r="D76" s="2" t="s">
        <v>40</v>
      </c>
    </row>
    <row r="77" s="2" customFormat="1" spans="1:4">
      <c r="A77" s="2" t="s">
        <v>41</v>
      </c>
      <c r="D77" s="2" t="s">
        <v>42</v>
      </c>
    </row>
    <row r="80" s="2" customFormat="1" spans="1:5">
      <c r="A80" s="2" t="s">
        <v>343</v>
      </c>
      <c r="D80" s="2" t="s">
        <v>44</v>
      </c>
      <c r="E80" s="2" t="s">
        <v>45</v>
      </c>
    </row>
    <row r="81" s="2" customFormat="1" spans="1:5">
      <c r="A81" s="2" t="s">
        <v>344</v>
      </c>
      <c r="E81" s="2" t="s">
        <v>47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6" workbookViewId="0">
      <selection activeCell="A66" sqref="A66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345</v>
      </c>
      <c r="B7" s="3"/>
    </row>
    <row r="8" spans="1:2">
      <c r="A8" s="2" t="s">
        <v>346</v>
      </c>
      <c r="B8" s="3"/>
    </row>
    <row r="9" spans="1:1">
      <c r="A9" s="2" t="s">
        <v>347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51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19336.2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12250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32186.2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28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1" spans="1:1">
      <c r="A51" s="2" t="s">
        <v>34</v>
      </c>
    </row>
    <row r="54" spans="1:1">
      <c r="A54" s="2" t="s">
        <v>35</v>
      </c>
    </row>
    <row r="55" spans="1:1">
      <c r="A55" s="2" t="s">
        <v>36</v>
      </c>
    </row>
    <row r="58" spans="1:4">
      <c r="A58" s="2" t="s">
        <v>37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6" spans="1:5">
      <c r="A66" s="2" t="s">
        <v>348</v>
      </c>
      <c r="D66" s="2" t="s">
        <v>44</v>
      </c>
      <c r="E66" s="2" t="s">
        <v>45</v>
      </c>
    </row>
    <row r="67" spans="1:5">
      <c r="A67" s="2" t="s">
        <v>318</v>
      </c>
      <c r="E67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4" workbookViewId="0">
      <selection activeCell="G68" sqref="G6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46043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272</v>
      </c>
      <c r="B7" s="3"/>
    </row>
    <row r="8" spans="1:2">
      <c r="A8" s="3" t="s">
        <v>273</v>
      </c>
      <c r="B8" s="3"/>
    </row>
    <row r="9" spans="1:2">
      <c r="A9" s="64" t="s">
        <v>274</v>
      </c>
      <c r="B9" s="3"/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8" spans="1:1">
      <c r="A18" s="2" t="s">
        <v>168</v>
      </c>
    </row>
    <row r="19" ht="15" customHeight="1" spans="2:3">
      <c r="B19" s="38"/>
      <c r="C19" s="4"/>
    </row>
    <row r="20" ht="26.25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">
        <v>1</v>
      </c>
      <c r="B21" s="9" t="s">
        <v>12</v>
      </c>
      <c r="C21" s="10" t="s">
        <v>263</v>
      </c>
      <c r="D21" s="11">
        <v>76595</v>
      </c>
      <c r="E21" s="12">
        <f>(D21*0.76)-7000</f>
        <v>51212.2</v>
      </c>
      <c r="F21" s="9" t="s">
        <v>14</v>
      </c>
      <c r="G21" s="13">
        <f>E21*A21</f>
        <v>51212.2</v>
      </c>
    </row>
    <row r="22" spans="1:7">
      <c r="A22" s="14"/>
      <c r="B22" s="14"/>
      <c r="C22" s="15" t="s">
        <v>95</v>
      </c>
      <c r="D22" s="16"/>
      <c r="E22" s="17"/>
      <c r="F22" s="14"/>
      <c r="G22" s="18"/>
    </row>
    <row r="23" ht="15" spans="1:7">
      <c r="A23" s="19"/>
      <c r="B23" s="19"/>
      <c r="C23" s="20" t="s">
        <v>264</v>
      </c>
      <c r="D23" s="21"/>
      <c r="E23" s="22"/>
      <c r="F23" s="19"/>
      <c r="G23" s="23"/>
    </row>
    <row r="24" s="2" customFormat="1" ht="15" spans="1:7">
      <c r="A24" s="44" t="s">
        <v>17</v>
      </c>
      <c r="B24" s="54"/>
      <c r="C24" s="54"/>
      <c r="D24" s="45"/>
      <c r="E24" s="46"/>
      <c r="F24" s="47" t="s">
        <v>14</v>
      </c>
      <c r="G24" s="48">
        <v>600</v>
      </c>
    </row>
    <row r="25" s="2" customFormat="1" ht="17.25" spans="1:7">
      <c r="A25" s="24" t="s">
        <v>18</v>
      </c>
      <c r="B25" s="35"/>
      <c r="C25" s="35"/>
      <c r="D25" s="25"/>
      <c r="E25" s="26"/>
      <c r="F25" s="36" t="s">
        <v>14</v>
      </c>
      <c r="G25" s="28">
        <f>SUM(G21:G24)</f>
        <v>51812.2</v>
      </c>
    </row>
    <row r="26" ht="16.5" spans="1:7">
      <c r="A26" s="29"/>
      <c r="B26" s="29"/>
      <c r="C26" s="29"/>
      <c r="D26" s="29"/>
      <c r="E26" s="29"/>
      <c r="F26" s="30"/>
      <c r="G26" s="31"/>
    </row>
    <row r="27" spans="1:1">
      <c r="A27" s="2" t="s">
        <v>19</v>
      </c>
    </row>
    <row r="28" spans="2:2">
      <c r="B28" s="2" t="s">
        <v>20</v>
      </c>
    </row>
    <row r="30" s="2" customFormat="1" spans="1:1">
      <c r="A30" s="2" t="s">
        <v>21</v>
      </c>
    </row>
    <row r="31" customFormat="1" ht="15" spans="1:2">
      <c r="A31" s="43"/>
      <c r="B31" s="2" t="s">
        <v>22</v>
      </c>
    </row>
    <row r="32" customFormat="1" ht="15" spans="1:2">
      <c r="A32" s="43"/>
      <c r="B32" s="2"/>
    </row>
    <row r="33" customFormat="1" ht="15" spans="1:2">
      <c r="A33" s="2" t="s">
        <v>23</v>
      </c>
      <c r="B33" s="2"/>
    </row>
    <row r="34" customFormat="1" ht="15" spans="1:2">
      <c r="A34" s="43"/>
      <c r="B34" s="57" t="s">
        <v>62</v>
      </c>
    </row>
    <row r="35" customFormat="1" ht="15" spans="1:2">
      <c r="A35" s="43"/>
      <c r="B35" s="58" t="s">
        <v>63</v>
      </c>
    </row>
    <row r="36" customFormat="1" ht="15" spans="1:2">
      <c r="A36" s="43"/>
      <c r="B36" s="58" t="s">
        <v>64</v>
      </c>
    </row>
    <row r="38" spans="1:1">
      <c r="A38" s="2" t="s">
        <v>27</v>
      </c>
    </row>
    <row r="39" spans="2:2">
      <c r="B39" s="2" t="s">
        <v>65</v>
      </c>
    </row>
    <row r="41" spans="1:1">
      <c r="A41" s="2" t="s">
        <v>29</v>
      </c>
    </row>
    <row r="42" spans="2:2">
      <c r="B42" s="2" t="s">
        <v>30</v>
      </c>
    </row>
    <row r="44" spans="2:2">
      <c r="B44" s="2" t="s">
        <v>31</v>
      </c>
    </row>
    <row r="46" spans="2:2">
      <c r="B46" s="2" t="s">
        <v>32</v>
      </c>
    </row>
    <row r="47" spans="2:2">
      <c r="B47" s="1"/>
    </row>
    <row r="48" spans="2:2">
      <c r="B48" s="63"/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150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349</v>
      </c>
      <c r="D68" s="2" t="s">
        <v>44</v>
      </c>
      <c r="E68" s="2" t="s">
        <v>45</v>
      </c>
    </row>
    <row r="69" spans="1:5">
      <c r="A69" s="2" t="s">
        <v>276</v>
      </c>
      <c r="E69" s="2" t="s">
        <v>47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9" workbookViewId="0">
      <selection activeCell="G46" sqref="G4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8.1047619047619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46044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350</v>
      </c>
      <c r="B7" s="3"/>
    </row>
    <row r="8" spans="1:1">
      <c r="A8" s="2" t="s">
        <v>351</v>
      </c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5</v>
      </c>
    </row>
    <row r="17" ht="15"/>
    <row r="18" ht="25.5" customHeight="1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3</v>
      </c>
      <c r="B19" s="9" t="s">
        <v>12</v>
      </c>
      <c r="C19" s="10" t="s">
        <v>50</v>
      </c>
      <c r="D19" s="11">
        <v>33995</v>
      </c>
      <c r="E19" s="12">
        <f>(D19*0.76)-6500</f>
        <v>19336.2</v>
      </c>
      <c r="F19" s="9" t="s">
        <v>14</v>
      </c>
      <c r="G19" s="13">
        <f>E19*A19</f>
        <v>58008.6</v>
      </c>
    </row>
    <row r="20" spans="1:7">
      <c r="A20" s="14"/>
      <c r="B20" s="14"/>
      <c r="C20" s="15" t="s">
        <v>15</v>
      </c>
      <c r="D20" s="16"/>
      <c r="E20" s="17"/>
      <c r="F20" s="14"/>
      <c r="G20" s="18"/>
    </row>
    <row r="21" ht="15" spans="1:7">
      <c r="A21" s="19"/>
      <c r="B21" s="19"/>
      <c r="C21" s="20" t="s">
        <v>51</v>
      </c>
      <c r="D21" s="21"/>
      <c r="E21" s="22"/>
      <c r="F21" s="19"/>
      <c r="G21" s="23"/>
    </row>
    <row r="22" ht="17.25" spans="1:7">
      <c r="A22" s="24" t="s">
        <v>18</v>
      </c>
      <c r="B22" s="35"/>
      <c r="C22" s="35"/>
      <c r="D22" s="25"/>
      <c r="E22" s="26"/>
      <c r="F22" s="36" t="s">
        <v>14</v>
      </c>
      <c r="G22" s="28">
        <f>SUM(G19:G21)</f>
        <v>58008.6</v>
      </c>
    </row>
    <row r="23" spans="1:7">
      <c r="A23" s="129"/>
      <c r="B23" s="129"/>
      <c r="C23" s="129"/>
      <c r="D23" s="129"/>
      <c r="E23" s="129"/>
      <c r="F23" s="130"/>
      <c r="G23" s="131"/>
    </row>
    <row r="24" spans="1:1">
      <c r="A24" s="2" t="s">
        <v>19</v>
      </c>
    </row>
    <row r="25" spans="2:2">
      <c r="B25" s="2" t="s">
        <v>20</v>
      </c>
    </row>
    <row r="27" s="2" customFormat="1" spans="1:1">
      <c r="A27" s="2" t="s">
        <v>21</v>
      </c>
    </row>
    <row r="28" customFormat="1" ht="15" spans="1:2">
      <c r="A28" s="43"/>
      <c r="B28" s="2" t="s">
        <v>52</v>
      </c>
    </row>
    <row r="30" spans="1:1">
      <c r="A30" s="2" t="s">
        <v>23</v>
      </c>
    </row>
    <row r="31" spans="2:2">
      <c r="B31" s="57" t="s">
        <v>352</v>
      </c>
    </row>
    <row r="32" spans="2:2">
      <c r="B32" s="58" t="s">
        <v>353</v>
      </c>
    </row>
    <row r="33" spans="2:2">
      <c r="B33" s="58" t="s">
        <v>354</v>
      </c>
    </row>
    <row r="34" spans="2:2">
      <c r="B34" s="132"/>
    </row>
    <row r="35" spans="1:1">
      <c r="A35" s="2" t="s">
        <v>27</v>
      </c>
    </row>
    <row r="36" spans="2:2">
      <c r="B36" s="2" t="s">
        <v>355</v>
      </c>
    </row>
    <row r="37" spans="2:2">
      <c r="B37" s="132"/>
    </row>
    <row r="38" spans="1:1">
      <c r="A38" s="2" t="s">
        <v>29</v>
      </c>
    </row>
    <row r="39" spans="2:2">
      <c r="B39" s="2" t="s">
        <v>30</v>
      </c>
    </row>
    <row r="41" spans="2:2">
      <c r="B41" s="2" t="s">
        <v>31</v>
      </c>
    </row>
    <row r="43" spans="2:2">
      <c r="B43" s="2" t="s">
        <v>32</v>
      </c>
    </row>
    <row r="49" spans="1:1">
      <c r="A49" s="2" t="s">
        <v>34</v>
      </c>
    </row>
    <row r="52" spans="1:1">
      <c r="A52" s="2" t="s">
        <v>35</v>
      </c>
    </row>
    <row r="53" spans="1:1">
      <c r="A53" s="2" t="s">
        <v>36</v>
      </c>
    </row>
    <row r="56" spans="1:4">
      <c r="A56" s="2" t="s">
        <v>37</v>
      </c>
      <c r="D56" s="2" t="s">
        <v>38</v>
      </c>
    </row>
    <row r="59" spans="1:4">
      <c r="A59" s="2" t="s">
        <v>39</v>
      </c>
      <c r="D59" s="2" t="s">
        <v>40</v>
      </c>
    </row>
    <row r="60" spans="1:4">
      <c r="A60" s="2" t="s">
        <v>41</v>
      </c>
      <c r="D60" s="2" t="s">
        <v>42</v>
      </c>
    </row>
    <row r="64" spans="1:5">
      <c r="A64" s="2" t="s">
        <v>356</v>
      </c>
      <c r="D64" s="2" t="s">
        <v>44</v>
      </c>
      <c r="E64" s="2" t="s">
        <v>45</v>
      </c>
    </row>
    <row r="65" spans="1:5">
      <c r="A65" s="2" t="s">
        <v>120</v>
      </c>
      <c r="E65" s="2" t="s">
        <v>47</v>
      </c>
    </row>
  </sheetData>
  <mergeCells count="8">
    <mergeCell ref="A4:B4"/>
    <mergeCell ref="A22:E22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19" workbookViewId="0">
      <selection activeCell="A64" sqref="A6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5.552380952381" style="2" customWidth="1"/>
    <col min="4" max="4" width="15.1047619047619" style="2" customWidth="1"/>
    <col min="5" max="5" width="6.1047619047619" style="2" customWidth="1"/>
    <col min="6" max="6" width="18.3333333333333" style="2" customWidth="1"/>
    <col min="7" max="7" width="6.66666666666667" style="2" customWidth="1"/>
    <col min="8" max="16384" width="9.1047619047619" style="2"/>
  </cols>
  <sheetData>
    <row r="4" spans="1:2">
      <c r="A4" s="3">
        <v>46044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357</v>
      </c>
      <c r="B7" s="3"/>
    </row>
    <row r="8" spans="1:2">
      <c r="A8" s="2" t="s">
        <v>278</v>
      </c>
      <c r="B8" s="3"/>
    </row>
    <row r="9" spans="1:2">
      <c r="A9" s="2" t="s">
        <v>279</v>
      </c>
      <c r="B9" s="3"/>
    </row>
    <row r="10" spans="1:2">
      <c r="A10" s="3"/>
      <c r="B10" s="3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5</v>
      </c>
    </row>
    <row r="18" ht="15" spans="3:3">
      <c r="C18" s="65"/>
    </row>
    <row r="19" ht="25.5" customHeight="1" spans="1:6">
      <c r="A19" s="5" t="s">
        <v>6</v>
      </c>
      <c r="B19" s="5" t="s">
        <v>7</v>
      </c>
      <c r="C19" s="5" t="s">
        <v>8</v>
      </c>
      <c r="D19" s="5" t="s">
        <v>9</v>
      </c>
      <c r="E19" s="7"/>
      <c r="F19" s="8" t="s">
        <v>11</v>
      </c>
    </row>
    <row r="20" spans="1:6">
      <c r="A20" s="9">
        <v>1</v>
      </c>
      <c r="B20" s="9" t="s">
        <v>12</v>
      </c>
      <c r="C20" s="10" t="s">
        <v>148</v>
      </c>
      <c r="D20" s="11">
        <v>113195</v>
      </c>
      <c r="E20" s="9" t="s">
        <v>14</v>
      </c>
      <c r="F20" s="69">
        <f>D20</f>
        <v>113195</v>
      </c>
    </row>
    <row r="21" spans="1:6">
      <c r="A21" s="14"/>
      <c r="B21" s="14"/>
      <c r="C21" s="15" t="s">
        <v>60</v>
      </c>
      <c r="D21" s="16"/>
      <c r="E21" s="14"/>
      <c r="F21" s="73"/>
    </row>
    <row r="22" ht="15" spans="1:6">
      <c r="A22" s="19"/>
      <c r="B22" s="19"/>
      <c r="C22" s="20" t="s">
        <v>149</v>
      </c>
      <c r="D22" s="21"/>
      <c r="E22" s="19"/>
      <c r="F22" s="77"/>
    </row>
    <row r="23" ht="17.25" spans="1:6">
      <c r="A23" s="24" t="s">
        <v>18</v>
      </c>
      <c r="B23" s="35"/>
      <c r="C23" s="35"/>
      <c r="D23" s="25"/>
      <c r="E23" s="27" t="s">
        <v>14</v>
      </c>
      <c r="F23" s="28">
        <f>SUM(F20:F22)</f>
        <v>113195</v>
      </c>
    </row>
    <row r="24" ht="16.5" spans="1:7">
      <c r="A24" s="29"/>
      <c r="B24" s="29"/>
      <c r="C24" s="29"/>
      <c r="D24" s="29"/>
      <c r="E24" s="37"/>
      <c r="F24" s="31"/>
      <c r="G24" s="1"/>
    </row>
    <row r="25" spans="1:7">
      <c r="A25" s="2" t="s">
        <v>19</v>
      </c>
      <c r="G25" s="1"/>
    </row>
    <row r="26" spans="2:7">
      <c r="B26" s="2" t="s">
        <v>20</v>
      </c>
      <c r="G26" s="1"/>
    </row>
    <row r="27" spans="7:7">
      <c r="G27" s="1"/>
    </row>
    <row r="28" s="2" customFormat="1" spans="1:1">
      <c r="A28" s="2" t="s">
        <v>23</v>
      </c>
    </row>
    <row r="29" s="2" customFormat="1" spans="2:2">
      <c r="B29" s="57" t="s">
        <v>62</v>
      </c>
    </row>
    <row r="30" s="1" customFormat="1" spans="2:2">
      <c r="B30" s="58" t="s">
        <v>63</v>
      </c>
    </row>
    <row r="31" s="1" customFormat="1" spans="2:2">
      <c r="B31" s="58" t="s">
        <v>64</v>
      </c>
    </row>
    <row r="32" spans="7:7">
      <c r="G32" s="1"/>
    </row>
    <row r="33" spans="1:1">
      <c r="A33" s="2" t="s">
        <v>27</v>
      </c>
    </row>
    <row r="34" customFormat="1" ht="15" spans="1:7">
      <c r="A34" s="1"/>
      <c r="B34" s="2" t="s">
        <v>65</v>
      </c>
      <c r="G34" s="2"/>
    </row>
    <row r="36" spans="1:1">
      <c r="A36" s="2" t="s">
        <v>29</v>
      </c>
    </row>
    <row r="37" spans="2:2">
      <c r="B37" s="2" t="s">
        <v>30</v>
      </c>
    </row>
    <row r="39" spans="2:2">
      <c r="B39" s="2" t="s">
        <v>31</v>
      </c>
    </row>
    <row r="41" spans="2:2">
      <c r="B41" s="2" t="s">
        <v>32</v>
      </c>
    </row>
    <row r="48" spans="1:1">
      <c r="A48" s="2" t="s">
        <v>34</v>
      </c>
    </row>
    <row r="51" spans="1:1">
      <c r="A51" s="2" t="s">
        <v>35</v>
      </c>
    </row>
    <row r="52" spans="1:1">
      <c r="A52" s="2" t="s">
        <v>36</v>
      </c>
    </row>
    <row r="55" spans="1:4">
      <c r="A55" s="2" t="s">
        <v>37</v>
      </c>
      <c r="D55" s="2" t="s">
        <v>38</v>
      </c>
    </row>
    <row r="58" spans="1:4">
      <c r="A58" s="2" t="s">
        <v>39</v>
      </c>
      <c r="D58" s="2" t="s">
        <v>40</v>
      </c>
    </row>
    <row r="59" spans="1:4">
      <c r="A59" s="2" t="s">
        <v>41</v>
      </c>
      <c r="D59" s="2" t="s">
        <v>42</v>
      </c>
    </row>
    <row r="64" spans="1:5">
      <c r="A64" s="2" t="s">
        <v>358</v>
      </c>
      <c r="D64" s="2" t="s">
        <v>44</v>
      </c>
      <c r="E64" s="2" t="s">
        <v>45</v>
      </c>
    </row>
    <row r="65" spans="1:5">
      <c r="A65" s="2" t="s">
        <v>284</v>
      </c>
      <c r="E65" s="2" t="s">
        <v>47</v>
      </c>
    </row>
  </sheetData>
  <mergeCells count="7">
    <mergeCell ref="A4:B4"/>
    <mergeCell ref="A23:D23"/>
    <mergeCell ref="A20:A22"/>
    <mergeCell ref="B20:B22"/>
    <mergeCell ref="D20:D22"/>
    <mergeCell ref="E20:E22"/>
    <mergeCell ref="F20:F22"/>
  </mergeCells>
  <pageMargins left="0.393055555555556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51" workbookViewId="0">
      <selection activeCell="E59" sqref="E59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196</v>
      </c>
    </row>
    <row r="8" spans="1:1">
      <c r="A8" s="3" t="s">
        <v>197</v>
      </c>
    </row>
    <row r="9" spans="1:1">
      <c r="A9" s="3" t="s">
        <v>198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168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51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214</v>
      </c>
      <c r="D23" s="11">
        <v>42995</v>
      </c>
      <c r="E23" s="12">
        <f>D23*0.76</f>
        <v>32676.2</v>
      </c>
      <c r="F23" s="9" t="s">
        <v>14</v>
      </c>
      <c r="G23" s="13">
        <f>E23*A23</f>
        <v>32676.2</v>
      </c>
    </row>
    <row r="24" spans="1:7">
      <c r="A24" s="14"/>
      <c r="B24" s="14"/>
      <c r="C24" s="32" t="s">
        <v>215</v>
      </c>
      <c r="D24" s="16"/>
      <c r="E24" s="17"/>
      <c r="F24" s="14"/>
      <c r="G24" s="18"/>
    </row>
    <row r="25" ht="15" spans="1:7">
      <c r="A25" s="19"/>
      <c r="B25" s="19"/>
      <c r="C25" s="33" t="s">
        <v>216</v>
      </c>
      <c r="D25" s="21"/>
      <c r="E25" s="22"/>
      <c r="F25" s="19"/>
      <c r="G25" s="23"/>
    </row>
    <row r="26" customFormat="1" ht="15" spans="1:7">
      <c r="A26" s="9">
        <v>1</v>
      </c>
      <c r="B26" s="9" t="s">
        <v>12</v>
      </c>
      <c r="C26" s="34" t="s">
        <v>296</v>
      </c>
      <c r="D26" s="11">
        <v>15995</v>
      </c>
      <c r="E26" s="12">
        <f>D26*0.76</f>
        <v>12156.2</v>
      </c>
      <c r="F26" s="9" t="s">
        <v>14</v>
      </c>
      <c r="G26" s="13">
        <f>E26*A26</f>
        <v>12156.2</v>
      </c>
    </row>
    <row r="27" customFormat="1" ht="15" spans="1:7">
      <c r="A27" s="14"/>
      <c r="B27" s="14"/>
      <c r="C27" s="32" t="s">
        <v>218</v>
      </c>
      <c r="D27" s="16"/>
      <c r="E27" s="17"/>
      <c r="F27" s="14"/>
      <c r="G27" s="18"/>
    </row>
    <row r="28" customFormat="1" ht="15.75" spans="1:7">
      <c r="A28" s="19"/>
      <c r="B28" s="19"/>
      <c r="C28" s="33" t="s">
        <v>297</v>
      </c>
      <c r="D28" s="21"/>
      <c r="E28" s="22"/>
      <c r="F28" s="19"/>
      <c r="G28" s="23"/>
    </row>
    <row r="29" s="2" customFormat="1" ht="17.25" spans="1:7">
      <c r="A29" s="24" t="s">
        <v>18</v>
      </c>
      <c r="B29" s="35"/>
      <c r="C29" s="35"/>
      <c r="D29" s="25"/>
      <c r="E29" s="26"/>
      <c r="F29" s="36" t="s">
        <v>14</v>
      </c>
      <c r="G29" s="28">
        <f>SUM(G20:G28)</f>
        <v>64168.6</v>
      </c>
    </row>
    <row r="30" s="2" customFormat="1" ht="15" spans="1:7">
      <c r="A30" s="49" t="s">
        <v>99</v>
      </c>
      <c r="B30" s="50"/>
      <c r="C30" s="51"/>
      <c r="D30" s="52"/>
      <c r="E30" s="21"/>
      <c r="F30" s="19" t="s">
        <v>14</v>
      </c>
      <c r="G30" s="53">
        <v>139800</v>
      </c>
    </row>
    <row r="31" customFormat="1" ht="15.75" spans="1:8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  <c r="H31" s="1"/>
    </row>
    <row r="32" s="2" customFormat="1" ht="17.25" spans="1:7">
      <c r="A32" s="24" t="s">
        <v>79</v>
      </c>
      <c r="B32" s="35"/>
      <c r="C32" s="35"/>
      <c r="D32" s="25"/>
      <c r="E32" s="26"/>
      <c r="F32" s="36" t="s">
        <v>14</v>
      </c>
      <c r="G32" s="28">
        <f>SUM(G29:G31)</f>
        <v>204568.6</v>
      </c>
    </row>
    <row r="33" ht="16.5" spans="1:7">
      <c r="A33" s="29"/>
      <c r="B33" s="29"/>
      <c r="C33" s="29"/>
      <c r="D33" s="29"/>
      <c r="E33" s="29"/>
      <c r="F33" s="37"/>
      <c r="G33" s="31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22</v>
      </c>
    </row>
    <row r="39" customFormat="1" ht="15" spans="2:2">
      <c r="B39" s="78" t="s">
        <v>202</v>
      </c>
    </row>
    <row r="41" spans="1:1">
      <c r="A41" s="2" t="s">
        <v>27</v>
      </c>
    </row>
    <row r="42" customFormat="1" ht="15" spans="2:2">
      <c r="B42" s="2" t="s">
        <v>28</v>
      </c>
    </row>
    <row r="43" customFormat="1" ht="15" spans="2:2">
      <c r="B43" s="2" t="s">
        <v>223</v>
      </c>
    </row>
    <row r="44" s="1" customFormat="1" spans="2:2">
      <c r="B44" s="2"/>
    </row>
    <row r="45" spans="1:1">
      <c r="A45" s="2" t="s">
        <v>29</v>
      </c>
    </row>
    <row r="46" spans="2:2">
      <c r="B46" s="2" t="s">
        <v>30</v>
      </c>
    </row>
    <row r="47" customFormat="1" ht="15" spans="2:2">
      <c r="B47" s="128" t="s">
        <v>171</v>
      </c>
    </row>
    <row r="48" s="1" customFormat="1" spans="2:2">
      <c r="B48" s="38"/>
    </row>
    <row r="49" spans="2:2">
      <c r="B49" s="2" t="s">
        <v>31</v>
      </c>
    </row>
    <row r="51" spans="2:2">
      <c r="B51" s="2" t="s">
        <v>32</v>
      </c>
    </row>
    <row r="52" spans="2:2">
      <c r="B52" s="78"/>
    </row>
    <row r="54" spans="2:2">
      <c r="B54" s="40"/>
    </row>
    <row r="55" spans="2:2">
      <c r="B55" s="40"/>
    </row>
    <row r="56" spans="1:1">
      <c r="A56" s="2" t="s">
        <v>34</v>
      </c>
    </row>
    <row r="59" spans="1:1">
      <c r="A59" s="2" t="s">
        <v>35</v>
      </c>
    </row>
    <row r="60" spans="1:1">
      <c r="A60" s="2" t="s">
        <v>36</v>
      </c>
    </row>
    <row r="63" spans="1:4">
      <c r="A63" s="2" t="s">
        <v>102</v>
      </c>
      <c r="D63" s="2" t="s">
        <v>38</v>
      </c>
    </row>
    <row r="66" spans="1:4">
      <c r="A66" s="2" t="s">
        <v>39</v>
      </c>
      <c r="D66" s="2" t="s">
        <v>40</v>
      </c>
    </row>
    <row r="67" spans="1:4">
      <c r="A67" s="2" t="s">
        <v>41</v>
      </c>
      <c r="D67" s="2" t="s">
        <v>42</v>
      </c>
    </row>
    <row r="71" spans="1:5">
      <c r="A71" s="2" t="s">
        <v>359</v>
      </c>
      <c r="D71" s="2" t="s">
        <v>44</v>
      </c>
      <c r="E71" s="2" t="s">
        <v>45</v>
      </c>
    </row>
    <row r="72" spans="1:5">
      <c r="A72" s="2" t="s">
        <v>205</v>
      </c>
      <c r="E72" s="2" t="s">
        <v>47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D5" sqref="D5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360</v>
      </c>
    </row>
    <row r="8" spans="1:1">
      <c r="A8" s="3" t="s">
        <v>361</v>
      </c>
    </row>
    <row r="9" spans="1:1">
      <c r="A9" s="3" t="s">
        <v>362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363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364</v>
      </c>
      <c r="D20" s="11">
        <v>59995</v>
      </c>
      <c r="E20" s="12">
        <f>D20*0.76</f>
        <v>45596.2</v>
      </c>
      <c r="F20" s="9" t="s">
        <v>14</v>
      </c>
      <c r="G20" s="13">
        <f>E20*A20</f>
        <v>45596.2</v>
      </c>
    </row>
    <row r="21" spans="1:7">
      <c r="A21" s="14"/>
      <c r="B21" s="14"/>
      <c r="C21" s="32" t="s">
        <v>215</v>
      </c>
      <c r="D21" s="16"/>
      <c r="E21" s="17"/>
      <c r="F21" s="14"/>
      <c r="G21" s="18"/>
    </row>
    <row r="22" ht="15" spans="1:7">
      <c r="A22" s="19"/>
      <c r="B22" s="19"/>
      <c r="C22" s="33" t="s">
        <v>365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34" t="s">
        <v>217</v>
      </c>
      <c r="D23" s="11">
        <v>10995</v>
      </c>
      <c r="E23" s="12">
        <f>D23*0.76</f>
        <v>8356.2</v>
      </c>
      <c r="F23" s="9" t="s">
        <v>14</v>
      </c>
      <c r="G23" s="13">
        <f>E23*A23</f>
        <v>8356.2</v>
      </c>
    </row>
    <row r="24" spans="1:7">
      <c r="A24" s="14"/>
      <c r="B24" s="14"/>
      <c r="C24" s="32" t="s">
        <v>218</v>
      </c>
      <c r="D24" s="16"/>
      <c r="E24" s="17"/>
      <c r="F24" s="14"/>
      <c r="G24" s="18"/>
    </row>
    <row r="25" ht="15" spans="1:7">
      <c r="A25" s="19"/>
      <c r="B25" s="19"/>
      <c r="C25" s="33" t="s">
        <v>219</v>
      </c>
      <c r="D25" s="21"/>
      <c r="E25" s="22"/>
      <c r="F25" s="19"/>
      <c r="G25" s="23"/>
    </row>
    <row r="26" customFormat="1" ht="15" spans="1:7">
      <c r="A26" s="9">
        <v>1</v>
      </c>
      <c r="B26" s="9" t="s">
        <v>12</v>
      </c>
      <c r="C26" s="34" t="s">
        <v>292</v>
      </c>
      <c r="D26" s="11">
        <v>12995</v>
      </c>
      <c r="E26" s="12">
        <f>D26*0.76</f>
        <v>9876.2</v>
      </c>
      <c r="F26" s="9" t="s">
        <v>14</v>
      </c>
      <c r="G26" s="13">
        <f>E26*A26</f>
        <v>9876.2</v>
      </c>
    </row>
    <row r="27" customFormat="1" ht="15" spans="1:7">
      <c r="A27" s="14"/>
      <c r="B27" s="14"/>
      <c r="C27" s="32" t="s">
        <v>218</v>
      </c>
      <c r="D27" s="16"/>
      <c r="E27" s="17"/>
      <c r="F27" s="14"/>
      <c r="G27" s="18"/>
    </row>
    <row r="28" customFormat="1" ht="15.75" spans="1:7">
      <c r="A28" s="19"/>
      <c r="B28" s="19"/>
      <c r="C28" s="33" t="s">
        <v>293</v>
      </c>
      <c r="D28" s="21"/>
      <c r="E28" s="22"/>
      <c r="F28" s="19"/>
      <c r="G28" s="23"/>
    </row>
    <row r="29" s="2" customFormat="1" ht="17.25" spans="1:7">
      <c r="A29" s="24" t="s">
        <v>18</v>
      </c>
      <c r="B29" s="35"/>
      <c r="C29" s="35"/>
      <c r="D29" s="25"/>
      <c r="E29" s="26"/>
      <c r="F29" s="36" t="s">
        <v>14</v>
      </c>
      <c r="G29" s="28">
        <f>SUM(G20:G28)</f>
        <v>63828.6</v>
      </c>
    </row>
    <row r="30" s="2" customFormat="1" ht="15" spans="1:7">
      <c r="A30" s="49" t="s">
        <v>99</v>
      </c>
      <c r="B30" s="50"/>
      <c r="C30" s="51"/>
      <c r="D30" s="52"/>
      <c r="E30" s="21"/>
      <c r="F30" s="19" t="s">
        <v>14</v>
      </c>
      <c r="G30" s="53">
        <v>36620</v>
      </c>
    </row>
    <row r="31" customFormat="1" ht="15.75" spans="1:8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  <c r="H31" s="1"/>
    </row>
    <row r="32" s="2" customFormat="1" ht="17.25" spans="1:7">
      <c r="A32" s="24" t="s">
        <v>79</v>
      </c>
      <c r="B32" s="35"/>
      <c r="C32" s="35"/>
      <c r="D32" s="25"/>
      <c r="E32" s="26"/>
      <c r="F32" s="36" t="s">
        <v>14</v>
      </c>
      <c r="G32" s="28">
        <f>SUM(G29:G31)</f>
        <v>101048.6</v>
      </c>
    </row>
    <row r="33" ht="16.5" spans="1:7">
      <c r="A33" s="29"/>
      <c r="B33" s="29"/>
      <c r="C33" s="29"/>
      <c r="D33" s="29"/>
      <c r="E33" s="29"/>
      <c r="F33" s="37"/>
      <c r="G33" s="31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22</v>
      </c>
    </row>
    <row r="39" customFormat="1" ht="15" spans="2:2">
      <c r="B39" s="78" t="s">
        <v>202</v>
      </c>
    </row>
    <row r="40" customFormat="1" ht="15" spans="2:2">
      <c r="B40" s="2" t="s">
        <v>85</v>
      </c>
    </row>
    <row r="42" spans="1:1">
      <c r="A42" s="2" t="s">
        <v>27</v>
      </c>
    </row>
    <row r="43" customFormat="1" ht="15" spans="2:2">
      <c r="B43" s="2" t="s">
        <v>223</v>
      </c>
    </row>
    <row r="44" s="1" customFormat="1" spans="2:2">
      <c r="B44" s="2"/>
    </row>
    <row r="45" spans="1:1">
      <c r="A45" s="2" t="s">
        <v>29</v>
      </c>
    </row>
    <row r="46" spans="2:2">
      <c r="B46" s="2" t="s">
        <v>30</v>
      </c>
    </row>
    <row r="47" customFormat="1" ht="15" spans="2:2">
      <c r="B47" s="128" t="s">
        <v>171</v>
      </c>
    </row>
    <row r="48" s="1" customFormat="1" spans="2:2">
      <c r="B48" s="38"/>
    </row>
    <row r="49" spans="2:2">
      <c r="B49" s="2" t="s">
        <v>31</v>
      </c>
    </row>
    <row r="51" spans="2:2">
      <c r="B51" s="2" t="s">
        <v>32</v>
      </c>
    </row>
    <row r="52" spans="2:2">
      <c r="B52" s="78"/>
    </row>
    <row r="54" spans="2:2">
      <c r="B54" s="40"/>
    </row>
    <row r="55" spans="2:2">
      <c r="B55" s="40"/>
    </row>
    <row r="56" spans="1:1">
      <c r="A56" s="2" t="s">
        <v>34</v>
      </c>
    </row>
    <row r="59" spans="1:1">
      <c r="A59" s="2" t="s">
        <v>35</v>
      </c>
    </row>
    <row r="60" spans="1:1">
      <c r="A60" s="2" t="s">
        <v>36</v>
      </c>
    </row>
    <row r="63" spans="1:4">
      <c r="A63" s="2" t="s">
        <v>102</v>
      </c>
      <c r="D63" s="2" t="s">
        <v>38</v>
      </c>
    </row>
    <row r="66" spans="1:4">
      <c r="A66" s="2" t="s">
        <v>39</v>
      </c>
      <c r="D66" s="2" t="s">
        <v>40</v>
      </c>
    </row>
    <row r="67" spans="1:4">
      <c r="A67" s="2" t="s">
        <v>41</v>
      </c>
      <c r="D67" s="2" t="s">
        <v>42</v>
      </c>
    </row>
    <row r="71" spans="1:5">
      <c r="A71" s="2" t="s">
        <v>366</v>
      </c>
      <c r="D71" s="2" t="s">
        <v>44</v>
      </c>
      <c r="E71" s="2" t="s">
        <v>45</v>
      </c>
    </row>
    <row r="72" spans="1:5">
      <c r="A72" s="2" t="s">
        <v>367</v>
      </c>
      <c r="E72" s="2" t="s">
        <v>47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13" workbookViewId="0">
      <selection activeCell="C36" sqref="C36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46027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90</v>
      </c>
    </row>
    <row r="8" spans="1:1">
      <c r="A8" s="3" t="s">
        <v>91</v>
      </c>
    </row>
    <row r="9" spans="1:1">
      <c r="A9" s="3" t="s">
        <v>92</v>
      </c>
    </row>
    <row r="10" spans="1:1">
      <c r="A10" s="3" t="s">
        <v>93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5</v>
      </c>
    </row>
    <row r="19" ht="15"/>
    <row r="20" ht="25.5" customHeight="1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spans="1:7">
      <c r="A21" s="98">
        <v>1</v>
      </c>
      <c r="B21" s="98" t="s">
        <v>12</v>
      </c>
      <c r="C21" s="99" t="s">
        <v>94</v>
      </c>
      <c r="D21" s="100">
        <v>46595</v>
      </c>
      <c r="E21" s="101">
        <f>(D21*0.74)-7000</f>
        <v>27480.3</v>
      </c>
      <c r="F21" s="98" t="s">
        <v>14</v>
      </c>
      <c r="G21" s="102">
        <f>E21*A21</f>
        <v>27480.3</v>
      </c>
    </row>
    <row r="22" spans="1:7">
      <c r="A22" s="103"/>
      <c r="B22" s="103"/>
      <c r="C22" s="104" t="s">
        <v>95</v>
      </c>
      <c r="D22" s="105"/>
      <c r="E22" s="106"/>
      <c r="F22" s="103"/>
      <c r="G22" s="107"/>
    </row>
    <row r="23" ht="15" spans="1:7">
      <c r="A23" s="108"/>
      <c r="B23" s="108"/>
      <c r="C23" s="109" t="s">
        <v>96</v>
      </c>
      <c r="D23" s="110"/>
      <c r="E23" s="111"/>
      <c r="F23" s="108"/>
      <c r="G23" s="112"/>
    </row>
    <row r="24" spans="1:7">
      <c r="A24" s="9">
        <v>8</v>
      </c>
      <c r="B24" s="9" t="s">
        <v>12</v>
      </c>
      <c r="C24" s="10" t="s">
        <v>97</v>
      </c>
      <c r="D24" s="11">
        <v>68995</v>
      </c>
      <c r="E24" s="12">
        <f>(D24*0.74)-7000</f>
        <v>44056.3</v>
      </c>
      <c r="F24" s="9" t="s">
        <v>14</v>
      </c>
      <c r="G24" s="13">
        <f>E24*A24</f>
        <v>352450.4</v>
      </c>
    </row>
    <row r="25" spans="1:7">
      <c r="A25" s="14"/>
      <c r="B25" s="14"/>
      <c r="C25" s="15" t="s">
        <v>95</v>
      </c>
      <c r="D25" s="16"/>
      <c r="E25" s="17"/>
      <c r="F25" s="14"/>
      <c r="G25" s="18"/>
    </row>
    <row r="26" ht="15" spans="1:7">
      <c r="A26" s="19"/>
      <c r="B26" s="19"/>
      <c r="C26" s="20" t="s">
        <v>98</v>
      </c>
      <c r="D26" s="21"/>
      <c r="E26" s="22"/>
      <c r="F26" s="19"/>
      <c r="G26" s="23"/>
    </row>
    <row r="27" s="2" customFormat="1" ht="17.25" spans="1:7">
      <c r="A27" s="24" t="s">
        <v>18</v>
      </c>
      <c r="B27" s="35"/>
      <c r="C27" s="35"/>
      <c r="D27" s="25"/>
      <c r="E27" s="26"/>
      <c r="F27" s="36" t="s">
        <v>14</v>
      </c>
      <c r="G27" s="28">
        <f>SUM(G21:G26)</f>
        <v>379930.7</v>
      </c>
    </row>
    <row r="28" s="2" customFormat="1" ht="15" spans="1:7">
      <c r="A28" s="49" t="s">
        <v>99</v>
      </c>
      <c r="B28" s="50"/>
      <c r="C28" s="51"/>
      <c r="D28" s="52"/>
      <c r="E28" s="21"/>
      <c r="F28" s="19" t="s">
        <v>14</v>
      </c>
      <c r="G28" s="53">
        <v>237575</v>
      </c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SUM(G27:G28)</f>
        <v>617505.7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pans="1:1">
      <c r="A34" s="2" t="s">
        <v>21</v>
      </c>
    </row>
    <row r="35" customFormat="1" ht="15" spans="1:2">
      <c r="A35" s="43"/>
      <c r="B35" s="78" t="s">
        <v>100</v>
      </c>
    </row>
    <row r="36" customFormat="1" ht="15" spans="1:2">
      <c r="A36" s="43"/>
      <c r="B36" s="2" t="s">
        <v>22</v>
      </c>
    </row>
    <row r="37" customFormat="1" ht="15" spans="1:2">
      <c r="A37" s="43"/>
      <c r="B37" s="2" t="s">
        <v>85</v>
      </c>
    </row>
    <row r="39" spans="1:1">
      <c r="A39" s="2" t="s">
        <v>27</v>
      </c>
    </row>
    <row r="40" customFormat="1" ht="15" spans="2:2">
      <c r="B40" s="2" t="s">
        <v>28</v>
      </c>
    </row>
    <row r="41" s="1" customFormat="1" spans="2:2">
      <c r="B41" s="2"/>
    </row>
    <row r="42" spans="1:1">
      <c r="A42" s="2" t="s">
        <v>29</v>
      </c>
    </row>
    <row r="43" spans="2:2">
      <c r="B43" s="2" t="s">
        <v>30</v>
      </c>
    </row>
    <row r="44" customFormat="1" ht="15" spans="2:2">
      <c r="B44" s="38" t="s">
        <v>87</v>
      </c>
    </row>
    <row r="45" s="1" customFormat="1" spans="2:2">
      <c r="B45" s="38"/>
    </row>
    <row r="46" spans="2:2">
      <c r="B46" s="2" t="s">
        <v>31</v>
      </c>
    </row>
    <row r="48" spans="2:2">
      <c r="B48" s="2" t="s">
        <v>32</v>
      </c>
    </row>
    <row r="50" spans="2:2">
      <c r="B50" s="133" t="s">
        <v>101</v>
      </c>
    </row>
    <row r="52" spans="2:2">
      <c r="B52" s="40"/>
    </row>
    <row r="53" spans="2:2">
      <c r="B53" s="40"/>
    </row>
    <row r="54" spans="1:1">
      <c r="A54" s="2" t="s">
        <v>34</v>
      </c>
    </row>
    <row r="57" spans="1:1">
      <c r="A57" s="2" t="s">
        <v>35</v>
      </c>
    </row>
    <row r="58" spans="1:1">
      <c r="A58" s="2" t="s">
        <v>36</v>
      </c>
    </row>
    <row r="61" spans="1:4">
      <c r="A61" s="2" t="s">
        <v>102</v>
      </c>
      <c r="D61" s="2" t="s">
        <v>38</v>
      </c>
    </row>
    <row r="64" spans="1:4">
      <c r="A64" s="2" t="s">
        <v>39</v>
      </c>
      <c r="D64" s="2" t="s">
        <v>40</v>
      </c>
    </row>
    <row r="65" spans="1:4">
      <c r="A65" s="2" t="s">
        <v>41</v>
      </c>
      <c r="D65" s="2" t="s">
        <v>42</v>
      </c>
    </row>
    <row r="69" spans="1:5">
      <c r="A69" s="2" t="s">
        <v>103</v>
      </c>
      <c r="D69" s="2" t="s">
        <v>44</v>
      </c>
      <c r="E69" s="2" t="s">
        <v>45</v>
      </c>
    </row>
    <row r="70" spans="1:5">
      <c r="A70" s="2" t="s">
        <v>104</v>
      </c>
      <c r="E70" s="2" t="s">
        <v>47</v>
      </c>
    </row>
  </sheetData>
  <mergeCells count="15">
    <mergeCell ref="A4:B4"/>
    <mergeCell ref="A27:E27"/>
    <mergeCell ref="A29:E29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629861111111111" header="0.5" footer="0.196527777777778"/>
  <pageSetup paperSize="1" scale="69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5" workbookViewId="0">
      <selection activeCell="E60" sqref="E60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360</v>
      </c>
    </row>
    <row r="8" spans="1:1">
      <c r="A8" s="3" t="s">
        <v>361</v>
      </c>
    </row>
    <row r="9" spans="1:1">
      <c r="A9" s="3" t="s">
        <v>362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368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51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112</v>
      </c>
      <c r="D23" s="11">
        <v>30995</v>
      </c>
      <c r="E23" s="12">
        <f>(D23*0.76)-6500</f>
        <v>17056.2</v>
      </c>
      <c r="F23" s="9" t="s">
        <v>14</v>
      </c>
      <c r="G23" s="13">
        <f>E23*A23</f>
        <v>17056.2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113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36392.4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35850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72842.4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28</v>
      </c>
    </row>
    <row r="41" s="1" customFormat="1" spans="2:2">
      <c r="B41" s="2"/>
    </row>
    <row r="42" spans="1:1">
      <c r="A42" s="2" t="s">
        <v>29</v>
      </c>
    </row>
    <row r="43" spans="2:2">
      <c r="B43" s="2" t="s">
        <v>30</v>
      </c>
    </row>
    <row r="44" customFormat="1" ht="15" spans="2:2">
      <c r="B44" s="128" t="s">
        <v>171</v>
      </c>
    </row>
    <row r="45" s="1" customFormat="1" spans="2:2">
      <c r="B45" s="38"/>
    </row>
    <row r="46" spans="2:2">
      <c r="B46" s="2" t="s">
        <v>31</v>
      </c>
    </row>
    <row r="48" spans="2:2">
      <c r="B48" s="2" t="s">
        <v>32</v>
      </c>
    </row>
    <row r="49" spans="2:2">
      <c r="B49" s="78"/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369</v>
      </c>
      <c r="D68" s="2" t="s">
        <v>44</v>
      </c>
      <c r="E68" s="2" t="s">
        <v>45</v>
      </c>
    </row>
    <row r="69" spans="1:5">
      <c r="A69" s="2" t="s">
        <v>120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C20" sqref="C20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370</v>
      </c>
    </row>
    <row r="8" spans="1:1">
      <c r="A8" s="3" t="s">
        <v>371</v>
      </c>
    </row>
    <row r="9" spans="1:1">
      <c r="A9" s="3" t="s">
        <v>372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263</v>
      </c>
      <c r="D20" s="11">
        <v>76595</v>
      </c>
      <c r="E20" s="12">
        <f>(D20*0.76)-7000</f>
        <v>51212.2</v>
      </c>
      <c r="F20" s="9" t="s">
        <v>14</v>
      </c>
      <c r="G20" s="13">
        <f>E20*A20</f>
        <v>51212.2</v>
      </c>
    </row>
    <row r="21" spans="1:7">
      <c r="A21" s="14"/>
      <c r="B21" s="14"/>
      <c r="C21" s="15" t="s">
        <v>95</v>
      </c>
      <c r="D21" s="16"/>
      <c r="E21" s="17"/>
      <c r="F21" s="14"/>
      <c r="G21" s="18"/>
    </row>
    <row r="22" ht="15" spans="1:7">
      <c r="A22" s="19"/>
      <c r="B22" s="19"/>
      <c r="C22" s="20" t="s">
        <v>264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50</v>
      </c>
      <c r="D23" s="11">
        <v>33995</v>
      </c>
      <c r="E23" s="12">
        <f>(D23*0.76)-6500</f>
        <v>19336.2</v>
      </c>
      <c r="F23" s="9" t="s">
        <v>14</v>
      </c>
      <c r="G23" s="13">
        <f>E23*A23</f>
        <v>19336.2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51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70548.4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19950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91098.4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28</v>
      </c>
    </row>
    <row r="41" s="1" customFormat="1" spans="2:2">
      <c r="B41" s="2"/>
    </row>
    <row r="42" spans="1:1">
      <c r="A42" s="2" t="s">
        <v>29</v>
      </c>
    </row>
    <row r="43" spans="2:2">
      <c r="B43" s="2" t="s">
        <v>30</v>
      </c>
    </row>
    <row r="44" customFormat="1" ht="15" spans="2:2">
      <c r="B44" s="128" t="s">
        <v>171</v>
      </c>
    </row>
    <row r="45" s="1" customFormat="1" spans="2:2">
      <c r="B45" s="38"/>
    </row>
    <row r="46" spans="2:2">
      <c r="B46" s="2" t="s">
        <v>31</v>
      </c>
    </row>
    <row r="48" spans="2:2">
      <c r="B48" s="2" t="s">
        <v>32</v>
      </c>
    </row>
    <row r="49" spans="2:2">
      <c r="B49" s="78"/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373</v>
      </c>
      <c r="D68" s="2" t="s">
        <v>44</v>
      </c>
      <c r="E68" s="2" t="s">
        <v>45</v>
      </c>
    </row>
    <row r="69" spans="1:5">
      <c r="A69" s="2" t="s">
        <v>374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0"/>
  <sheetViews>
    <sheetView topLeftCell="A14" workbookViewId="0">
      <selection activeCell="A28" sqref="$A28:$XFD28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370</v>
      </c>
    </row>
    <row r="8" spans="1:1">
      <c r="A8" s="3" t="s">
        <v>371</v>
      </c>
    </row>
    <row r="9" spans="1:1">
      <c r="A9" s="3" t="s">
        <v>372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169</v>
      </c>
      <c r="D20" s="11">
        <v>50995</v>
      </c>
      <c r="E20" s="12">
        <f>(D20*0.76)-7000</f>
        <v>31756.2</v>
      </c>
      <c r="F20" s="9" t="s">
        <v>14</v>
      </c>
      <c r="G20" s="13">
        <f>E20*A20</f>
        <v>31756.2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170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50</v>
      </c>
      <c r="D23" s="11">
        <v>33995</v>
      </c>
      <c r="E23" s="12">
        <f>(D23*0.76)-6500</f>
        <v>19336.2</v>
      </c>
      <c r="F23" s="9" t="s">
        <v>14</v>
      </c>
      <c r="G23" s="13">
        <f>E23*A23</f>
        <v>19336.2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51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51092.4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19950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71642.4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28</v>
      </c>
    </row>
    <row r="41" s="1" customFormat="1" spans="2:2">
      <c r="B41" s="2"/>
    </row>
    <row r="42" s="2" customFormat="1" spans="1:1">
      <c r="A42" s="2" t="s">
        <v>375</v>
      </c>
    </row>
    <row r="43" s="2" customFormat="1" spans="2:2">
      <c r="B43" s="2" t="s">
        <v>259</v>
      </c>
    </row>
    <row r="44" spans="2:2">
      <c r="B44" s="2" t="s">
        <v>30</v>
      </c>
    </row>
    <row r="45" customFormat="1" ht="15" spans="2:2">
      <c r="B45" s="128" t="s">
        <v>171</v>
      </c>
    </row>
    <row r="46" s="1" customFormat="1" spans="2:2">
      <c r="B46" s="38"/>
    </row>
    <row r="47" spans="2:2">
      <c r="B47" s="2" t="s">
        <v>31</v>
      </c>
    </row>
    <row r="49" spans="2:2">
      <c r="B49" s="2" t="s">
        <v>32</v>
      </c>
    </row>
    <row r="50" spans="2:2">
      <c r="B50" s="78"/>
    </row>
    <row r="52" spans="2:2">
      <c r="B52" s="40"/>
    </row>
    <row r="53" spans="2:2">
      <c r="B53" s="40"/>
    </row>
    <row r="54" spans="1:1">
      <c r="A54" s="2" t="s">
        <v>34</v>
      </c>
    </row>
    <row r="57" spans="1:1">
      <c r="A57" s="2" t="s">
        <v>35</v>
      </c>
    </row>
    <row r="58" spans="1:1">
      <c r="A58" s="2" t="s">
        <v>36</v>
      </c>
    </row>
    <row r="61" spans="1:4">
      <c r="A61" s="2" t="s">
        <v>102</v>
      </c>
      <c r="D61" s="2" t="s">
        <v>38</v>
      </c>
    </row>
    <row r="64" spans="1:4">
      <c r="A64" s="2" t="s">
        <v>39</v>
      </c>
      <c r="D64" s="2" t="s">
        <v>40</v>
      </c>
    </row>
    <row r="65" spans="1:4">
      <c r="A65" s="2" t="s">
        <v>41</v>
      </c>
      <c r="D65" s="2" t="s">
        <v>42</v>
      </c>
    </row>
    <row r="69" spans="1:5">
      <c r="A69" s="2" t="s">
        <v>376</v>
      </c>
      <c r="D69" s="2" t="s">
        <v>44</v>
      </c>
      <c r="E69" s="2" t="s">
        <v>45</v>
      </c>
    </row>
    <row r="70" spans="1:5">
      <c r="A70" s="2" t="s">
        <v>374</v>
      </c>
      <c r="E70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69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1" workbookViewId="0">
      <selection activeCell="A68" sqref="A68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377</v>
      </c>
    </row>
    <row r="8" spans="1:1">
      <c r="A8" s="3" t="s">
        <v>378</v>
      </c>
    </row>
    <row r="9" spans="1:1">
      <c r="A9" s="3" t="s">
        <v>379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2</v>
      </c>
      <c r="B20" s="9" t="s">
        <v>12</v>
      </c>
      <c r="C20" s="10" t="s">
        <v>380</v>
      </c>
      <c r="D20" s="11">
        <v>119995</v>
      </c>
      <c r="E20" s="12">
        <f>D20*0.76</f>
        <v>91196.2</v>
      </c>
      <c r="F20" s="9" t="s">
        <v>14</v>
      </c>
      <c r="G20" s="13">
        <f>E20*A20</f>
        <v>182392.4</v>
      </c>
    </row>
    <row r="21" spans="1:7">
      <c r="A21" s="14"/>
      <c r="B21" s="14"/>
      <c r="C21" s="15" t="s">
        <v>381</v>
      </c>
      <c r="D21" s="16"/>
      <c r="E21" s="17"/>
      <c r="F21" s="14"/>
      <c r="G21" s="18"/>
    </row>
    <row r="22" ht="15" spans="1:7">
      <c r="A22" s="19"/>
      <c r="B22" s="19"/>
      <c r="C22" s="20" t="s">
        <v>382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50</v>
      </c>
      <c r="D23" s="11">
        <v>33995</v>
      </c>
      <c r="E23" s="12">
        <f>(D23*0.76)-6500</f>
        <v>19336.2</v>
      </c>
      <c r="F23" s="9" t="s">
        <v>14</v>
      </c>
      <c r="G23" s="13">
        <f>E23*A23</f>
        <v>19336.2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51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201728.6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119255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321583.6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383</v>
      </c>
    </row>
    <row r="41" customFormat="1" ht="15" spans="2:2">
      <c r="B41" s="2" t="s">
        <v>28</v>
      </c>
    </row>
    <row r="42" s="1" customFormat="1" spans="2:2">
      <c r="B42" s="2"/>
    </row>
    <row r="43" spans="1:1">
      <c r="A43" s="2" t="s">
        <v>29</v>
      </c>
    </row>
    <row r="44" spans="2:2">
      <c r="B44" s="2" t="s">
        <v>30</v>
      </c>
    </row>
    <row r="45" customFormat="1" ht="15" spans="2:2">
      <c r="B45" s="128" t="s">
        <v>171</v>
      </c>
    </row>
    <row r="46" s="1" customFormat="1" spans="2:2">
      <c r="B46" s="38"/>
    </row>
    <row r="47" spans="2:2">
      <c r="B47" s="2" t="s">
        <v>31</v>
      </c>
    </row>
    <row r="49" spans="2:2">
      <c r="B49" s="2" t="s">
        <v>32</v>
      </c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384</v>
      </c>
      <c r="D68" s="2" t="s">
        <v>44</v>
      </c>
      <c r="E68" s="2" t="s">
        <v>45</v>
      </c>
    </row>
    <row r="69" spans="1:5">
      <c r="A69" s="2" t="s">
        <v>318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zoomScaleSheetLayoutView="60" topLeftCell="A7" workbookViewId="0">
      <selection activeCell="A71" sqref="A71"/>
    </sheetView>
  </sheetViews>
  <sheetFormatPr defaultColWidth="9.1047619047619" defaultRowHeight="14.25" outlineLevelCol="6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46045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385</v>
      </c>
      <c r="B7" s="81"/>
    </row>
    <row r="8" spans="1:2">
      <c r="A8" s="81" t="s">
        <v>386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8">
        <v>4</v>
      </c>
      <c r="B20" s="98" t="s">
        <v>12</v>
      </c>
      <c r="C20" s="34" t="s">
        <v>387</v>
      </c>
      <c r="D20" s="100">
        <v>17995</v>
      </c>
      <c r="E20" s="101">
        <f>(D20*0.78)-800</f>
        <v>13236.1</v>
      </c>
      <c r="F20" s="98" t="s">
        <v>14</v>
      </c>
      <c r="G20" s="102">
        <f>E20*A20</f>
        <v>52944.4</v>
      </c>
    </row>
    <row r="21" ht="14" customHeight="1" spans="1:7">
      <c r="A21" s="103"/>
      <c r="B21" s="103"/>
      <c r="C21" s="32" t="s">
        <v>192</v>
      </c>
      <c r="D21" s="105"/>
      <c r="E21" s="106"/>
      <c r="F21" s="103"/>
      <c r="G21" s="107"/>
    </row>
    <row r="22" ht="14" customHeight="1" spans="1:7">
      <c r="A22" s="103"/>
      <c r="B22" s="103"/>
      <c r="C22" s="32" t="s">
        <v>388</v>
      </c>
      <c r="D22" s="105"/>
      <c r="E22" s="106"/>
      <c r="F22" s="103"/>
      <c r="G22" s="107"/>
    </row>
    <row r="23" ht="14" customHeight="1" spans="1:7">
      <c r="A23" s="108"/>
      <c r="B23" s="108"/>
      <c r="C23" s="33" t="s">
        <v>389</v>
      </c>
      <c r="D23" s="110"/>
      <c r="E23" s="111"/>
      <c r="F23" s="108"/>
      <c r="G23" s="112"/>
    </row>
    <row r="24" ht="14" customHeight="1" spans="1:7">
      <c r="A24" s="98">
        <v>1</v>
      </c>
      <c r="B24" s="122" t="s">
        <v>12</v>
      </c>
      <c r="C24" s="34" t="s">
        <v>191</v>
      </c>
      <c r="D24" s="123">
        <v>22495</v>
      </c>
      <c r="E24" s="101">
        <f>(D24*0.78)-1000</f>
        <v>16546.1</v>
      </c>
      <c r="F24" s="98" t="s">
        <v>14</v>
      </c>
      <c r="G24" s="113">
        <f>E24*A24</f>
        <v>16546.1</v>
      </c>
    </row>
    <row r="25" ht="14" customHeight="1" spans="1:7">
      <c r="A25" s="103"/>
      <c r="B25" s="124"/>
      <c r="C25" s="32" t="s">
        <v>192</v>
      </c>
      <c r="D25" s="125"/>
      <c r="E25" s="106"/>
      <c r="F25" s="103"/>
      <c r="G25" s="114"/>
    </row>
    <row r="26" ht="14" customHeight="1" spans="1:7">
      <c r="A26" s="103"/>
      <c r="B26" s="124"/>
      <c r="C26" s="32" t="s">
        <v>193</v>
      </c>
      <c r="D26" s="125"/>
      <c r="E26" s="106"/>
      <c r="F26" s="103"/>
      <c r="G26" s="114"/>
    </row>
    <row r="27" ht="14" customHeight="1" spans="1:7">
      <c r="A27" s="108"/>
      <c r="B27" s="126"/>
      <c r="C27" s="33" t="s">
        <v>194</v>
      </c>
      <c r="D27" s="127"/>
      <c r="E27" s="111"/>
      <c r="F27" s="108"/>
      <c r="G27" s="115"/>
    </row>
    <row r="28" ht="14" customHeight="1" spans="1:7">
      <c r="A28" s="98">
        <v>2</v>
      </c>
      <c r="B28" s="122" t="s">
        <v>12</v>
      </c>
      <c r="C28" s="34" t="s">
        <v>390</v>
      </c>
      <c r="D28" s="123">
        <v>30995</v>
      </c>
      <c r="E28" s="101">
        <f>(D28*0.78)-1200</f>
        <v>22976.1</v>
      </c>
      <c r="F28" s="98" t="s">
        <v>14</v>
      </c>
      <c r="G28" s="113">
        <f>E28*A28</f>
        <v>45952.2</v>
      </c>
    </row>
    <row r="29" ht="14" customHeight="1" spans="1:7">
      <c r="A29" s="103"/>
      <c r="B29" s="124"/>
      <c r="C29" s="32" t="s">
        <v>192</v>
      </c>
      <c r="D29" s="125"/>
      <c r="E29" s="106"/>
      <c r="F29" s="103"/>
      <c r="G29" s="114"/>
    </row>
    <row r="30" ht="14" customHeight="1" spans="1:7">
      <c r="A30" s="103"/>
      <c r="B30" s="124"/>
      <c r="C30" s="32" t="s">
        <v>391</v>
      </c>
      <c r="D30" s="125"/>
      <c r="E30" s="106"/>
      <c r="F30" s="103"/>
      <c r="G30" s="114"/>
    </row>
    <row r="31" ht="14" customHeight="1" spans="1:7">
      <c r="A31" s="108"/>
      <c r="B31" s="126"/>
      <c r="C31" s="33" t="s">
        <v>392</v>
      </c>
      <c r="D31" s="127"/>
      <c r="E31" s="111"/>
      <c r="F31" s="108"/>
      <c r="G31" s="115"/>
    </row>
    <row r="32" ht="17.25" spans="1:7">
      <c r="A32" s="88" t="s">
        <v>18</v>
      </c>
      <c r="B32" s="89"/>
      <c r="C32" s="89"/>
      <c r="D32" s="90"/>
      <c r="E32" s="91"/>
      <c r="F32" s="92" t="s">
        <v>14</v>
      </c>
      <c r="G32" s="93">
        <f>SUM(G20:G31)</f>
        <v>115442.7</v>
      </c>
    </row>
    <row r="33" ht="16.5" spans="1:7">
      <c r="A33" s="94"/>
      <c r="B33" s="94"/>
      <c r="C33" s="94"/>
      <c r="D33" s="94"/>
      <c r="E33" s="94"/>
      <c r="F33" s="95"/>
      <c r="G33" s="96"/>
    </row>
    <row r="34" spans="1:1">
      <c r="A34" s="80" t="s">
        <v>19</v>
      </c>
    </row>
    <row r="35" spans="2:2">
      <c r="B35" s="80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52</v>
      </c>
    </row>
    <row r="40" s="80" customFormat="1" spans="1:1">
      <c r="A40" s="80" t="s">
        <v>23</v>
      </c>
    </row>
    <row r="41" s="79" customFormat="1" spans="2:2">
      <c r="B41" s="2" t="s">
        <v>127</v>
      </c>
    </row>
    <row r="43" spans="1:1">
      <c r="A43" s="80" t="s">
        <v>27</v>
      </c>
    </row>
    <row r="44" s="79" customFormat="1" spans="2:2">
      <c r="B44" s="2" t="s">
        <v>128</v>
      </c>
    </row>
    <row r="46" spans="1:1">
      <c r="A46" s="80" t="s">
        <v>29</v>
      </c>
    </row>
    <row r="47" spans="2:2">
      <c r="B47" s="80" t="s">
        <v>30</v>
      </c>
    </row>
    <row r="49" spans="2:2">
      <c r="B49" s="80" t="s">
        <v>31</v>
      </c>
    </row>
    <row r="51" spans="2:2">
      <c r="B51" s="80" t="s">
        <v>32</v>
      </c>
    </row>
    <row r="56" spans="1:1">
      <c r="A56" s="80" t="s">
        <v>34</v>
      </c>
    </row>
    <row r="59" spans="1:1">
      <c r="A59" s="80" t="s">
        <v>35</v>
      </c>
    </row>
    <row r="60" spans="1:1">
      <c r="A60" s="80" t="s">
        <v>36</v>
      </c>
    </row>
    <row r="63" spans="1:4">
      <c r="A63" s="80" t="s">
        <v>37</v>
      </c>
      <c r="D63" s="80" t="s">
        <v>38</v>
      </c>
    </row>
    <row r="66" spans="1:4">
      <c r="A66" s="80" t="s">
        <v>39</v>
      </c>
      <c r="D66" s="80" t="s">
        <v>40</v>
      </c>
    </row>
    <row r="67" ht="15" customHeight="1" spans="1:4">
      <c r="A67" s="80" t="s">
        <v>41</v>
      </c>
      <c r="D67" s="80" t="s">
        <v>42</v>
      </c>
    </row>
    <row r="68" ht="15" customHeight="1"/>
    <row r="71" spans="1:5">
      <c r="A71" s="2" t="s">
        <v>393</v>
      </c>
      <c r="D71" s="80" t="s">
        <v>44</v>
      </c>
      <c r="E71" s="80" t="s">
        <v>45</v>
      </c>
    </row>
    <row r="72" spans="1:5">
      <c r="A72" s="2" t="s">
        <v>394</v>
      </c>
      <c r="E72" s="80" t="s">
        <v>47</v>
      </c>
    </row>
  </sheetData>
  <mergeCells count="20">
    <mergeCell ref="A4:B4"/>
    <mergeCell ref="A32:E32"/>
    <mergeCell ref="A20:A23"/>
    <mergeCell ref="A24:A27"/>
    <mergeCell ref="A28:A31"/>
    <mergeCell ref="B20:B23"/>
    <mergeCell ref="B24:B27"/>
    <mergeCell ref="B28:B31"/>
    <mergeCell ref="D20:D23"/>
    <mergeCell ref="D24:D27"/>
    <mergeCell ref="D28:D31"/>
    <mergeCell ref="E20:E23"/>
    <mergeCell ref="E24:E27"/>
    <mergeCell ref="E28:E31"/>
    <mergeCell ref="F20:F23"/>
    <mergeCell ref="F24:F27"/>
    <mergeCell ref="F28:F31"/>
    <mergeCell ref="G20:G23"/>
    <mergeCell ref="G24:G27"/>
    <mergeCell ref="G28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zoomScaleSheetLayoutView="60" workbookViewId="0">
      <selection activeCell="A72" sqref="A72"/>
    </sheetView>
  </sheetViews>
  <sheetFormatPr defaultColWidth="9.1047619047619" defaultRowHeight="14.25" outlineLevelCol="6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46045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48</v>
      </c>
      <c r="B7" s="81"/>
    </row>
    <row r="8" spans="1:2">
      <c r="A8" s="81" t="s">
        <v>49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">
        <v>1</v>
      </c>
      <c r="B20" s="9" t="s">
        <v>12</v>
      </c>
      <c r="C20" s="67" t="s">
        <v>339</v>
      </c>
      <c r="D20" s="68">
        <v>22495</v>
      </c>
      <c r="E20" s="12">
        <f>(D20*0.76)-600</f>
        <v>16496.2</v>
      </c>
      <c r="F20" s="9" t="s">
        <v>14</v>
      </c>
      <c r="G20" s="69">
        <f>E20*A20</f>
        <v>16496.2</v>
      </c>
    </row>
    <row r="21" ht="14" customHeight="1" spans="1:7">
      <c r="A21" s="14"/>
      <c r="B21" s="14"/>
      <c r="C21" s="71" t="s">
        <v>75</v>
      </c>
      <c r="D21" s="72"/>
      <c r="E21" s="17"/>
      <c r="F21" s="14"/>
      <c r="G21" s="73"/>
    </row>
    <row r="22" ht="14" customHeight="1" spans="1:7">
      <c r="A22" s="14"/>
      <c r="B22" s="14"/>
      <c r="C22" s="71" t="s">
        <v>340</v>
      </c>
      <c r="D22" s="72"/>
      <c r="E22" s="17"/>
      <c r="F22" s="14"/>
      <c r="G22" s="73"/>
    </row>
    <row r="23" ht="14" customHeight="1" spans="1:7">
      <c r="A23" s="19"/>
      <c r="B23" s="19"/>
      <c r="C23" s="75" t="s">
        <v>77</v>
      </c>
      <c r="D23" s="76"/>
      <c r="E23" s="22"/>
      <c r="F23" s="19"/>
      <c r="G23" s="77"/>
    </row>
    <row r="24" ht="14" customHeight="1" spans="1:7">
      <c r="A24" s="9">
        <v>1</v>
      </c>
      <c r="B24" s="9" t="s">
        <v>12</v>
      </c>
      <c r="C24" s="67" t="s">
        <v>136</v>
      </c>
      <c r="D24" s="68">
        <v>24995</v>
      </c>
      <c r="E24" s="12">
        <f>(D24*0.76)-800</f>
        <v>18196.2</v>
      </c>
      <c r="F24" s="9" t="s">
        <v>14</v>
      </c>
      <c r="G24" s="69">
        <f>E24*A24</f>
        <v>18196.2</v>
      </c>
    </row>
    <row r="25" ht="14" customHeight="1" spans="1:7">
      <c r="A25" s="14"/>
      <c r="B25" s="14"/>
      <c r="C25" s="71" t="s">
        <v>75</v>
      </c>
      <c r="D25" s="72"/>
      <c r="E25" s="17"/>
      <c r="F25" s="14"/>
      <c r="G25" s="73"/>
    </row>
    <row r="26" ht="14" customHeight="1" spans="1:7">
      <c r="A26" s="14"/>
      <c r="B26" s="14"/>
      <c r="C26" s="71" t="s">
        <v>137</v>
      </c>
      <c r="D26" s="72"/>
      <c r="E26" s="17"/>
      <c r="F26" s="14"/>
      <c r="G26" s="73"/>
    </row>
    <row r="27" ht="14" customHeight="1" spans="1:7">
      <c r="A27" s="19"/>
      <c r="B27" s="19"/>
      <c r="C27" s="75" t="s">
        <v>77</v>
      </c>
      <c r="D27" s="76"/>
      <c r="E27" s="22"/>
      <c r="F27" s="19"/>
      <c r="G27" s="77"/>
    </row>
    <row r="28" ht="17.25" spans="1:7">
      <c r="A28" s="88" t="s">
        <v>18</v>
      </c>
      <c r="B28" s="89"/>
      <c r="C28" s="89"/>
      <c r="D28" s="90"/>
      <c r="E28" s="91"/>
      <c r="F28" s="92" t="s">
        <v>14</v>
      </c>
      <c r="G28" s="93">
        <f>SUM(G20:G27)</f>
        <v>34692.4</v>
      </c>
    </row>
    <row r="29" ht="16.5" spans="1:7">
      <c r="A29" s="94"/>
      <c r="B29" s="94"/>
      <c r="C29" s="94"/>
      <c r="D29" s="94"/>
      <c r="E29" s="94"/>
      <c r="F29" s="95"/>
      <c r="G29" s="96"/>
    </row>
    <row r="30" spans="1:1">
      <c r="A30" s="80" t="s">
        <v>19</v>
      </c>
    </row>
    <row r="31" spans="2:2">
      <c r="B31" s="80" t="s">
        <v>20</v>
      </c>
    </row>
    <row r="33" s="2" customFormat="1" spans="1:1">
      <c r="A33" s="2" t="s">
        <v>21</v>
      </c>
    </row>
    <row r="34" customFormat="1" ht="15" spans="1:2">
      <c r="A34" s="43"/>
      <c r="B34" s="2" t="s">
        <v>52</v>
      </c>
    </row>
    <row r="36" s="80" customFormat="1" spans="1:1">
      <c r="A36" s="80" t="s">
        <v>23</v>
      </c>
    </row>
    <row r="37" s="79" customFormat="1" spans="2:2">
      <c r="B37" s="2" t="s">
        <v>127</v>
      </c>
    </row>
    <row r="39" spans="1:1">
      <c r="A39" s="80" t="s">
        <v>27</v>
      </c>
    </row>
    <row r="40" s="79" customFormat="1" spans="2:2">
      <c r="B40" s="2" t="s">
        <v>128</v>
      </c>
    </row>
    <row r="42" spans="1:1">
      <c r="A42" s="80" t="s">
        <v>29</v>
      </c>
    </row>
    <row r="43" spans="2:2">
      <c r="B43" s="80" t="s">
        <v>30</v>
      </c>
    </row>
    <row r="45" spans="2:2">
      <c r="B45" s="80" t="s">
        <v>31</v>
      </c>
    </row>
    <row r="47" spans="2:2">
      <c r="B47" s="80" t="s">
        <v>32</v>
      </c>
    </row>
    <row r="55" spans="1:1">
      <c r="A55" s="80" t="s">
        <v>34</v>
      </c>
    </row>
    <row r="58" spans="1:1">
      <c r="A58" s="80" t="s">
        <v>35</v>
      </c>
    </row>
    <row r="59" spans="1:1">
      <c r="A59" s="80" t="s">
        <v>36</v>
      </c>
    </row>
    <row r="62" spans="1:4">
      <c r="A62" s="80" t="s">
        <v>37</v>
      </c>
      <c r="D62" s="80" t="s">
        <v>38</v>
      </c>
    </row>
    <row r="65" spans="1:4">
      <c r="A65" s="80" t="s">
        <v>39</v>
      </c>
      <c r="D65" s="80" t="s">
        <v>40</v>
      </c>
    </row>
    <row r="66" ht="15" customHeight="1" spans="1:4">
      <c r="A66" s="80" t="s">
        <v>41</v>
      </c>
      <c r="D66" s="80" t="s">
        <v>42</v>
      </c>
    </row>
    <row r="67" ht="15" customHeight="1"/>
    <row r="68" ht="15" customHeight="1"/>
    <row r="69" ht="15" customHeight="1"/>
    <row r="72" spans="1:5">
      <c r="A72" s="2" t="s">
        <v>395</v>
      </c>
      <c r="D72" s="80" t="s">
        <v>44</v>
      </c>
      <c r="E72" s="80" t="s">
        <v>45</v>
      </c>
    </row>
    <row r="73" spans="1:5">
      <c r="A73" s="2" t="s">
        <v>54</v>
      </c>
      <c r="E73" s="80" t="s">
        <v>47</v>
      </c>
    </row>
  </sheetData>
  <mergeCells count="14">
    <mergeCell ref="A4:B4"/>
    <mergeCell ref="A28:E28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zoomScaleSheetLayoutView="60" topLeftCell="A61" workbookViewId="0">
      <selection activeCell="A75" sqref="A75"/>
    </sheetView>
  </sheetViews>
  <sheetFormatPr defaultColWidth="9.1047619047619" defaultRowHeight="14.25" outlineLevelCol="7"/>
  <cols>
    <col min="1" max="1" width="6.55238095238095" style="80" customWidth="1"/>
    <col min="2" max="2" width="9.71428571428571" style="80" customWidth="1"/>
    <col min="3" max="3" width="50.7142857142857" style="80" customWidth="1"/>
    <col min="4" max="5" width="12.552380952381" style="80" customWidth="1"/>
    <col min="6" max="6" width="15" style="80" customWidth="1"/>
    <col min="7" max="7" width="5.66666666666667" style="80" customWidth="1"/>
    <col min="8" max="8" width="17.8571428571429" style="80" customWidth="1"/>
    <col min="9" max="16384" width="9.1047619047619" style="80"/>
  </cols>
  <sheetData>
    <row r="4" spans="1:2">
      <c r="A4" s="3">
        <v>46031</v>
      </c>
      <c r="B4" s="3"/>
    </row>
    <row r="5" spans="1:2">
      <c r="A5" s="81"/>
      <c r="B5" s="81"/>
    </row>
    <row r="6" spans="1:2">
      <c r="A6" s="81"/>
      <c r="B6" s="81"/>
    </row>
    <row r="7" spans="1:1">
      <c r="A7" s="80" t="s">
        <v>396</v>
      </c>
    </row>
    <row r="8" spans="1:1">
      <c r="A8" s="80" t="s">
        <v>397</v>
      </c>
    </row>
    <row r="9" spans="1:1">
      <c r="A9" s="80" t="s">
        <v>398</v>
      </c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8" spans="1:1">
      <c r="A18" s="80" t="s">
        <v>5</v>
      </c>
    </row>
    <row r="19" ht="15" spans="3:3">
      <c r="C19" s="82" t="s">
        <v>73</v>
      </c>
    </row>
    <row r="20" ht="25.5" customHeight="1" spans="1:8">
      <c r="A20" s="83" t="s">
        <v>6</v>
      </c>
      <c r="B20" s="83" t="s">
        <v>7</v>
      </c>
      <c r="C20" s="83" t="s">
        <v>8</v>
      </c>
      <c r="D20" s="83" t="s">
        <v>9</v>
      </c>
      <c r="E20" s="83" t="s">
        <v>135</v>
      </c>
      <c r="F20" s="84" t="s">
        <v>10</v>
      </c>
      <c r="G20" s="85"/>
      <c r="H20" s="86" t="s">
        <v>11</v>
      </c>
    </row>
    <row r="21" spans="1:8">
      <c r="A21" s="9">
        <v>1</v>
      </c>
      <c r="B21" s="9" t="s">
        <v>12</v>
      </c>
      <c r="C21" s="10" t="s">
        <v>112</v>
      </c>
      <c r="D21" s="11">
        <v>30995</v>
      </c>
      <c r="E21" s="101">
        <f>D21/1.12</f>
        <v>27674.1071428571</v>
      </c>
      <c r="F21" s="101">
        <f>(E21*0.76)-6500</f>
        <v>14532.3214285714</v>
      </c>
      <c r="G21" s="98" t="s">
        <v>14</v>
      </c>
      <c r="H21" s="113">
        <f>F21*A21</f>
        <v>14532.3214285714</v>
      </c>
    </row>
    <row r="22" spans="1:8">
      <c r="A22" s="14"/>
      <c r="B22" s="14"/>
      <c r="C22" s="15" t="s">
        <v>15</v>
      </c>
      <c r="D22" s="16"/>
      <c r="E22" s="106"/>
      <c r="F22" s="106"/>
      <c r="G22" s="103"/>
      <c r="H22" s="114"/>
    </row>
    <row r="23" ht="15" spans="1:8">
      <c r="A23" s="19"/>
      <c r="B23" s="19"/>
      <c r="C23" s="20" t="s">
        <v>113</v>
      </c>
      <c r="D23" s="21"/>
      <c r="E23" s="111"/>
      <c r="F23" s="111"/>
      <c r="G23" s="108"/>
      <c r="H23" s="115"/>
    </row>
    <row r="24" ht="15" spans="1:8">
      <c r="A24" s="116" t="s">
        <v>17</v>
      </c>
      <c r="B24" s="117"/>
      <c r="C24" s="117"/>
      <c r="D24" s="118"/>
      <c r="E24" s="118"/>
      <c r="F24" s="119"/>
      <c r="G24" s="120" t="s">
        <v>14</v>
      </c>
      <c r="H24" s="121">
        <v>1000</v>
      </c>
    </row>
    <row r="25" ht="17.25" spans="1:8">
      <c r="A25" s="88" t="s">
        <v>18</v>
      </c>
      <c r="B25" s="89"/>
      <c r="C25" s="89"/>
      <c r="D25" s="90"/>
      <c r="E25" s="90"/>
      <c r="F25" s="91"/>
      <c r="G25" s="92" t="s">
        <v>14</v>
      </c>
      <c r="H25" s="93">
        <f>SUM(H21:H24)</f>
        <v>15532.3214285714</v>
      </c>
    </row>
    <row r="26" ht="16.5" spans="1:8">
      <c r="A26" s="94"/>
      <c r="B26" s="94"/>
      <c r="C26" s="94"/>
      <c r="D26" s="94"/>
      <c r="E26" s="94"/>
      <c r="F26" s="94"/>
      <c r="G26" s="95"/>
      <c r="H26" s="96"/>
    </row>
    <row r="27" ht="15" spans="3:3">
      <c r="C27" s="82" t="s">
        <v>80</v>
      </c>
    </row>
    <row r="28" ht="25.5" customHeight="1" spans="1:8">
      <c r="A28" s="83" t="s">
        <v>6</v>
      </c>
      <c r="B28" s="83" t="s">
        <v>7</v>
      </c>
      <c r="C28" s="83" t="s">
        <v>8</v>
      </c>
      <c r="D28" s="83" t="s">
        <v>9</v>
      </c>
      <c r="E28" s="83" t="s">
        <v>135</v>
      </c>
      <c r="F28" s="84" t="s">
        <v>10</v>
      </c>
      <c r="G28" s="85"/>
      <c r="H28" s="86" t="s">
        <v>11</v>
      </c>
    </row>
    <row r="29" spans="1:8">
      <c r="A29" s="9">
        <v>1</v>
      </c>
      <c r="B29" s="9" t="s">
        <v>12</v>
      </c>
      <c r="C29" s="10" t="s">
        <v>326</v>
      </c>
      <c r="D29" s="11">
        <v>42595</v>
      </c>
      <c r="E29" s="101">
        <f>D29/1.12</f>
        <v>38031.25</v>
      </c>
      <c r="F29" s="101">
        <f>(E29*0.76)-7000</f>
        <v>21903.75</v>
      </c>
      <c r="G29" s="98" t="s">
        <v>14</v>
      </c>
      <c r="H29" s="113">
        <f>F29*A29</f>
        <v>21903.75</v>
      </c>
    </row>
    <row r="30" spans="1:8">
      <c r="A30" s="14"/>
      <c r="B30" s="14"/>
      <c r="C30" s="15" t="s">
        <v>95</v>
      </c>
      <c r="D30" s="16"/>
      <c r="E30" s="106"/>
      <c r="F30" s="106"/>
      <c r="G30" s="103"/>
      <c r="H30" s="114"/>
    </row>
    <row r="31" ht="15" spans="1:8">
      <c r="A31" s="19"/>
      <c r="B31" s="19"/>
      <c r="C31" s="20" t="s">
        <v>327</v>
      </c>
      <c r="D31" s="21"/>
      <c r="E31" s="111"/>
      <c r="F31" s="111"/>
      <c r="G31" s="108"/>
      <c r="H31" s="115"/>
    </row>
    <row r="32" ht="15" spans="1:8">
      <c r="A32" s="116" t="s">
        <v>17</v>
      </c>
      <c r="B32" s="117"/>
      <c r="C32" s="117"/>
      <c r="D32" s="118"/>
      <c r="E32" s="118"/>
      <c r="F32" s="119"/>
      <c r="G32" s="120" t="s">
        <v>14</v>
      </c>
      <c r="H32" s="121">
        <v>1000</v>
      </c>
    </row>
    <row r="33" ht="17.25" spans="1:8">
      <c r="A33" s="88" t="s">
        <v>18</v>
      </c>
      <c r="B33" s="89"/>
      <c r="C33" s="89"/>
      <c r="D33" s="90"/>
      <c r="E33" s="90"/>
      <c r="F33" s="91"/>
      <c r="G33" s="92" t="s">
        <v>14</v>
      </c>
      <c r="H33" s="93">
        <f>SUM(H29:H32)</f>
        <v>22903.75</v>
      </c>
    </row>
    <row r="34" ht="16.5" spans="1:8">
      <c r="A34" s="94"/>
      <c r="B34" s="94"/>
      <c r="C34" s="94"/>
      <c r="D34" s="94"/>
      <c r="E34" s="94"/>
      <c r="F34" s="94"/>
      <c r="G34" s="95"/>
      <c r="H34" s="96"/>
    </row>
    <row r="35" spans="1:1">
      <c r="A35" s="80" t="s">
        <v>19</v>
      </c>
    </row>
    <row r="36" spans="2:2">
      <c r="B36" s="80" t="s">
        <v>20</v>
      </c>
    </row>
    <row r="38" s="2" customFormat="1" spans="1:1">
      <c r="A38" s="2" t="s">
        <v>21</v>
      </c>
    </row>
    <row r="39" customFormat="1" ht="15" spans="1:2">
      <c r="A39" s="43"/>
      <c r="B39" s="2" t="s">
        <v>22</v>
      </c>
    </row>
    <row r="40" customFormat="1" ht="15" spans="1:2">
      <c r="A40" s="43"/>
      <c r="B40" s="2"/>
    </row>
    <row r="41" s="2" customFormat="1" spans="1:1">
      <c r="A41" s="2" t="s">
        <v>23</v>
      </c>
    </row>
    <row r="42" s="2" customFormat="1" spans="2:2">
      <c r="B42" s="2" t="s">
        <v>127</v>
      </c>
    </row>
    <row r="44" spans="1:1">
      <c r="A44" s="80" t="s">
        <v>27</v>
      </c>
    </row>
    <row r="45" s="80" customFormat="1" spans="2:2">
      <c r="B45" s="2" t="s">
        <v>128</v>
      </c>
    </row>
    <row r="46" s="79" customFormat="1" spans="2:2">
      <c r="B46" s="80"/>
    </row>
    <row r="47" spans="1:1">
      <c r="A47" s="80" t="s">
        <v>29</v>
      </c>
    </row>
    <row r="48" spans="2:2">
      <c r="B48" s="2" t="s">
        <v>141</v>
      </c>
    </row>
    <row r="50" spans="2:2">
      <c r="B50" s="80" t="s">
        <v>31</v>
      </c>
    </row>
    <row r="52" spans="2:2">
      <c r="B52" s="80" t="s">
        <v>32</v>
      </c>
    </row>
    <row r="57" spans="1:1">
      <c r="A57" s="80" t="s">
        <v>34</v>
      </c>
    </row>
    <row r="60" spans="1:1">
      <c r="A60" s="80" t="s">
        <v>35</v>
      </c>
    </row>
    <row r="61" spans="1:1">
      <c r="A61" s="80" t="s">
        <v>36</v>
      </c>
    </row>
    <row r="65" spans="1:4">
      <c r="A65" s="80" t="s">
        <v>102</v>
      </c>
      <c r="D65" s="80" t="s">
        <v>38</v>
      </c>
    </row>
    <row r="68" spans="1:4">
      <c r="A68" s="80" t="s">
        <v>39</v>
      </c>
      <c r="D68" s="80" t="s">
        <v>40</v>
      </c>
    </row>
    <row r="69" spans="1:4">
      <c r="A69" s="80" t="s">
        <v>41</v>
      </c>
      <c r="D69" s="80" t="s">
        <v>42</v>
      </c>
    </row>
    <row r="74" spans="1:6">
      <c r="A74" s="2" t="s">
        <v>399</v>
      </c>
      <c r="D74" s="80" t="s">
        <v>44</v>
      </c>
      <c r="F74" s="80" t="s">
        <v>45</v>
      </c>
    </row>
    <row r="75" spans="1:6">
      <c r="A75" s="80" t="s">
        <v>143</v>
      </c>
      <c r="F75" s="80" t="s">
        <v>47</v>
      </c>
    </row>
  </sheetData>
  <mergeCells count="19">
    <mergeCell ref="A4:B4"/>
    <mergeCell ref="A24:F24"/>
    <mergeCell ref="A25:F25"/>
    <mergeCell ref="A32:F32"/>
    <mergeCell ref="A33:F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  <mergeCell ref="H21:H23"/>
    <mergeCell ref="H29:H31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zoomScaleSheetLayoutView="60" workbookViewId="0">
      <selection activeCell="A7" sqref="A7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46048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400</v>
      </c>
      <c r="B7" s="81"/>
    </row>
    <row r="8" spans="1:2">
      <c r="A8" s="81" t="s">
        <v>401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6" spans="1:1">
      <c r="A16" s="80" t="s">
        <v>5</v>
      </c>
    </row>
    <row r="17" ht="15" spans="3:3">
      <c r="C17" s="82" t="s">
        <v>73</v>
      </c>
    </row>
    <row r="18" ht="25.5" customHeight="1" spans="1:7">
      <c r="A18" s="83" t="s">
        <v>6</v>
      </c>
      <c r="B18" s="83" t="s">
        <v>7</v>
      </c>
      <c r="C18" s="83" t="s">
        <v>8</v>
      </c>
      <c r="D18" s="83" t="s">
        <v>9</v>
      </c>
      <c r="E18" s="84" t="s">
        <v>10</v>
      </c>
      <c r="F18" s="85"/>
      <c r="G18" s="86" t="s">
        <v>11</v>
      </c>
    </row>
    <row r="19" ht="14" customHeight="1" spans="1:7">
      <c r="A19" s="9">
        <v>1</v>
      </c>
      <c r="B19" s="9" t="s">
        <v>12</v>
      </c>
      <c r="C19" s="67" t="s">
        <v>339</v>
      </c>
      <c r="D19" s="68">
        <v>22495</v>
      </c>
      <c r="E19" s="12">
        <f>(D19*0.76)-600</f>
        <v>16496.2</v>
      </c>
      <c r="F19" s="9" t="s">
        <v>14</v>
      </c>
      <c r="G19" s="69">
        <f>E19*A19</f>
        <v>16496.2</v>
      </c>
    </row>
    <row r="20" ht="14" customHeight="1" spans="1:7">
      <c r="A20" s="14"/>
      <c r="B20" s="14"/>
      <c r="C20" s="71" t="s">
        <v>75</v>
      </c>
      <c r="D20" s="72"/>
      <c r="E20" s="17"/>
      <c r="F20" s="14"/>
      <c r="G20" s="73"/>
    </row>
    <row r="21" ht="14" customHeight="1" spans="1:7">
      <c r="A21" s="14"/>
      <c r="B21" s="14"/>
      <c r="C21" s="71" t="s">
        <v>340</v>
      </c>
      <c r="D21" s="72"/>
      <c r="E21" s="17"/>
      <c r="F21" s="14"/>
      <c r="G21" s="73"/>
    </row>
    <row r="22" ht="14" customHeight="1" spans="1:7">
      <c r="A22" s="19"/>
      <c r="B22" s="19"/>
      <c r="C22" s="75" t="s">
        <v>77</v>
      </c>
      <c r="D22" s="76"/>
      <c r="E22" s="22"/>
      <c r="F22" s="19"/>
      <c r="G22" s="77"/>
    </row>
    <row r="23" customFormat="1" ht="15.75" spans="1:8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  <c r="H23" s="1"/>
    </row>
    <row r="24" ht="17.25" spans="1:7">
      <c r="A24" s="88" t="s">
        <v>18</v>
      </c>
      <c r="B24" s="89"/>
      <c r="C24" s="89"/>
      <c r="D24" s="90"/>
      <c r="E24" s="91"/>
      <c r="F24" s="92" t="s">
        <v>14</v>
      </c>
      <c r="G24" s="93">
        <f>SUM(G19:G23)</f>
        <v>17096.2</v>
      </c>
    </row>
    <row r="25" ht="16.5" spans="1:7">
      <c r="A25" s="94"/>
      <c r="B25" s="94"/>
      <c r="C25" s="94"/>
      <c r="D25" s="94"/>
      <c r="E25" s="94"/>
      <c r="F25" s="95"/>
      <c r="G25" s="96"/>
    </row>
    <row r="26" ht="15" spans="3:3">
      <c r="C26" s="82" t="s">
        <v>80</v>
      </c>
    </row>
    <row r="27" ht="25.5" customHeight="1" spans="1:7">
      <c r="A27" s="83" t="s">
        <v>6</v>
      </c>
      <c r="B27" s="83" t="s">
        <v>7</v>
      </c>
      <c r="C27" s="83" t="s">
        <v>8</v>
      </c>
      <c r="D27" s="83" t="s">
        <v>9</v>
      </c>
      <c r="E27" s="84" t="s">
        <v>10</v>
      </c>
      <c r="F27" s="85"/>
      <c r="G27" s="86" t="s">
        <v>11</v>
      </c>
    </row>
    <row r="28" ht="14" customHeight="1" spans="1:7">
      <c r="A28" s="9">
        <v>1</v>
      </c>
      <c r="B28" s="9" t="s">
        <v>12</v>
      </c>
      <c r="C28" s="67" t="s">
        <v>341</v>
      </c>
      <c r="D28" s="11">
        <v>26195</v>
      </c>
      <c r="E28" s="12">
        <f>(D28*0.76)-1300</f>
        <v>18608.2</v>
      </c>
      <c r="F28" s="9" t="s">
        <v>14</v>
      </c>
      <c r="G28" s="13">
        <f>E28*A28</f>
        <v>18608.2</v>
      </c>
    </row>
    <row r="29" ht="14" customHeight="1" spans="1:7">
      <c r="A29" s="14"/>
      <c r="B29" s="14"/>
      <c r="C29" s="71" t="s">
        <v>82</v>
      </c>
      <c r="D29" s="16"/>
      <c r="E29" s="17"/>
      <c r="F29" s="14"/>
      <c r="G29" s="18"/>
    </row>
    <row r="30" ht="14" customHeight="1" spans="1:7">
      <c r="A30" s="14"/>
      <c r="B30" s="14"/>
      <c r="C30" s="71" t="s">
        <v>342</v>
      </c>
      <c r="D30" s="16"/>
      <c r="E30" s="17"/>
      <c r="F30" s="14"/>
      <c r="G30" s="18"/>
    </row>
    <row r="31" ht="14" customHeight="1" spans="1:7">
      <c r="A31" s="19"/>
      <c r="B31" s="19"/>
      <c r="C31" s="75" t="s">
        <v>140</v>
      </c>
      <c r="D31" s="21"/>
      <c r="E31" s="22"/>
      <c r="F31" s="19"/>
      <c r="G31" s="23"/>
    </row>
    <row r="32" customFormat="1" ht="15.75" spans="1:8">
      <c r="A32" s="44" t="s">
        <v>17</v>
      </c>
      <c r="B32" s="54"/>
      <c r="C32" s="54"/>
      <c r="D32" s="45"/>
      <c r="E32" s="46"/>
      <c r="F32" s="55" t="s">
        <v>14</v>
      </c>
      <c r="G32" s="48">
        <v>600</v>
      </c>
      <c r="H32" s="1"/>
    </row>
    <row r="33" ht="17.25" spans="1:7">
      <c r="A33" s="88" t="s">
        <v>18</v>
      </c>
      <c r="B33" s="89"/>
      <c r="C33" s="89"/>
      <c r="D33" s="90"/>
      <c r="E33" s="91"/>
      <c r="F33" s="92" t="s">
        <v>14</v>
      </c>
      <c r="G33" s="93">
        <f>SUM(G28:G32)</f>
        <v>19208.2</v>
      </c>
    </row>
    <row r="34" ht="16.5" spans="1:7">
      <c r="A34" s="94"/>
      <c r="B34" s="94"/>
      <c r="C34" s="94"/>
      <c r="D34" s="94"/>
      <c r="E34" s="94"/>
      <c r="F34" s="95"/>
      <c r="G34" s="96"/>
    </row>
    <row r="35" spans="1:1">
      <c r="A35" s="80" t="s">
        <v>19</v>
      </c>
    </row>
    <row r="36" spans="2:2">
      <c r="B36" s="80" t="s">
        <v>20</v>
      </c>
    </row>
    <row r="38" s="2" customFormat="1" spans="1:1">
      <c r="A38" s="2" t="s">
        <v>21</v>
      </c>
    </row>
    <row r="39" customFormat="1" ht="15" spans="1:2">
      <c r="A39" s="43"/>
      <c r="B39" s="2" t="s">
        <v>52</v>
      </c>
    </row>
    <row r="41" s="80" customFormat="1" spans="1:1">
      <c r="A41" s="80" t="s">
        <v>23</v>
      </c>
    </row>
    <row r="42" s="79" customFormat="1" spans="2:2">
      <c r="B42" s="2" t="s">
        <v>127</v>
      </c>
    </row>
    <row r="44" spans="1:1">
      <c r="A44" s="80" t="s">
        <v>27</v>
      </c>
    </row>
    <row r="45" s="79" customFormat="1" spans="2:2">
      <c r="B45" s="2" t="s">
        <v>128</v>
      </c>
    </row>
    <row r="47" spans="1:1">
      <c r="A47" s="80" t="s">
        <v>29</v>
      </c>
    </row>
    <row r="48" spans="2:2">
      <c r="B48" s="80" t="s">
        <v>30</v>
      </c>
    </row>
    <row r="50" spans="2:2">
      <c r="B50" s="80" t="s">
        <v>31</v>
      </c>
    </row>
    <row r="52" spans="2:2">
      <c r="B52" s="80" t="s">
        <v>32</v>
      </c>
    </row>
    <row r="58" spans="1:1">
      <c r="A58" s="80" t="s">
        <v>34</v>
      </c>
    </row>
    <row r="61" spans="1:1">
      <c r="A61" s="80" t="s">
        <v>35</v>
      </c>
    </row>
    <row r="62" spans="1:1">
      <c r="A62" s="80" t="s">
        <v>36</v>
      </c>
    </row>
    <row r="65" spans="1:4">
      <c r="A65" s="80" t="s">
        <v>37</v>
      </c>
      <c r="D65" s="80" t="s">
        <v>38</v>
      </c>
    </row>
    <row r="68" spans="1:4">
      <c r="A68" s="80" t="s">
        <v>39</v>
      </c>
      <c r="D68" s="80" t="s">
        <v>40</v>
      </c>
    </row>
    <row r="69" ht="15" customHeight="1" spans="1:4">
      <c r="A69" s="80" t="s">
        <v>41</v>
      </c>
      <c r="D69" s="80" t="s">
        <v>42</v>
      </c>
    </row>
    <row r="70" ht="15" customHeight="1"/>
    <row r="73" spans="1:5">
      <c r="A73" s="2" t="s">
        <v>402</v>
      </c>
      <c r="D73" s="80" t="s">
        <v>44</v>
      </c>
      <c r="E73" s="80" t="s">
        <v>45</v>
      </c>
    </row>
    <row r="74" spans="1:5">
      <c r="A74" s="2" t="s">
        <v>403</v>
      </c>
      <c r="E74" s="80" t="s">
        <v>47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26388888888889" bottom="0.590277777777778" header="0.472222222222222" footer="0.196527777777778"/>
  <pageSetup paperSize="1" scale="65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zoomScaleSheetLayoutView="60" topLeftCell="A47" workbookViewId="0">
      <selection activeCell="A76" sqref="A76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46048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404</v>
      </c>
      <c r="B7" s="81"/>
    </row>
    <row r="8" spans="1:2">
      <c r="A8" s="81" t="s">
        <v>405</v>
      </c>
      <c r="B8" s="81"/>
    </row>
    <row r="9" spans="1:2">
      <c r="A9" s="81" t="s">
        <v>406</v>
      </c>
      <c r="B9" s="81"/>
    </row>
    <row r="10" spans="1:2">
      <c r="A10" s="81" t="s">
        <v>407</v>
      </c>
      <c r="B10" s="81"/>
    </row>
    <row r="13" spans="1:1">
      <c r="A13" s="80" t="s">
        <v>2</v>
      </c>
    </row>
    <row r="15" spans="2:2">
      <c r="B15" s="80" t="s">
        <v>3</v>
      </c>
    </row>
    <row r="16" spans="2:2">
      <c r="B16" s="80" t="s">
        <v>4</v>
      </c>
    </row>
    <row r="18" spans="1:1">
      <c r="A18" s="80" t="s">
        <v>5</v>
      </c>
    </row>
    <row r="19" ht="15" spans="3:3">
      <c r="C19" s="82"/>
    </row>
    <row r="20" ht="25.5" customHeight="1" spans="1:7">
      <c r="A20" s="83" t="s">
        <v>6</v>
      </c>
      <c r="B20" s="83" t="s">
        <v>7</v>
      </c>
      <c r="C20" s="83" t="s">
        <v>8</v>
      </c>
      <c r="D20" s="83" t="s">
        <v>9</v>
      </c>
      <c r="E20" s="84" t="s">
        <v>10</v>
      </c>
      <c r="F20" s="85"/>
      <c r="G20" s="86" t="s">
        <v>11</v>
      </c>
    </row>
    <row r="21" ht="14" customHeight="1" spans="1:7">
      <c r="A21" s="9">
        <v>6</v>
      </c>
      <c r="B21" s="9" t="s">
        <v>12</v>
      </c>
      <c r="C21" s="67" t="s">
        <v>136</v>
      </c>
      <c r="D21" s="68">
        <v>24995</v>
      </c>
      <c r="E21" s="12">
        <f>(D21*0.76)-800</f>
        <v>18196.2</v>
      </c>
      <c r="F21" s="9" t="s">
        <v>14</v>
      </c>
      <c r="G21" s="69">
        <f>E21*A21</f>
        <v>109177.2</v>
      </c>
    </row>
    <row r="22" ht="14" customHeight="1" spans="1:7">
      <c r="A22" s="14"/>
      <c r="B22" s="14"/>
      <c r="C22" s="71" t="s">
        <v>75</v>
      </c>
      <c r="D22" s="72"/>
      <c r="E22" s="17"/>
      <c r="F22" s="14"/>
      <c r="G22" s="73"/>
    </row>
    <row r="23" ht="14" customHeight="1" spans="1:7">
      <c r="A23" s="14"/>
      <c r="B23" s="14"/>
      <c r="C23" s="71" t="s">
        <v>137</v>
      </c>
      <c r="D23" s="72"/>
      <c r="E23" s="17"/>
      <c r="F23" s="14"/>
      <c r="G23" s="73"/>
    </row>
    <row r="24" ht="14" customHeight="1" spans="1:7">
      <c r="A24" s="19"/>
      <c r="B24" s="19"/>
      <c r="C24" s="75" t="s">
        <v>77</v>
      </c>
      <c r="D24" s="76"/>
      <c r="E24" s="22"/>
      <c r="F24" s="19"/>
      <c r="G24" s="77"/>
    </row>
    <row r="25" ht="14" customHeight="1" spans="1:7">
      <c r="A25" s="9">
        <v>5</v>
      </c>
      <c r="B25" s="9" t="s">
        <v>12</v>
      </c>
      <c r="C25" s="67" t="s">
        <v>74</v>
      </c>
      <c r="D25" s="68">
        <v>27995</v>
      </c>
      <c r="E25" s="12">
        <f>(D25*0.76)-1000</f>
        <v>20276.2</v>
      </c>
      <c r="F25" s="9" t="s">
        <v>14</v>
      </c>
      <c r="G25" s="69">
        <f>E25*A25</f>
        <v>101381</v>
      </c>
    </row>
    <row r="26" ht="14" customHeight="1" spans="1:7">
      <c r="A26" s="14"/>
      <c r="B26" s="14"/>
      <c r="C26" s="71" t="s">
        <v>75</v>
      </c>
      <c r="D26" s="72"/>
      <c r="E26" s="17"/>
      <c r="F26" s="14"/>
      <c r="G26" s="73"/>
    </row>
    <row r="27" ht="14" customHeight="1" spans="1:7">
      <c r="A27" s="14"/>
      <c r="B27" s="14"/>
      <c r="C27" s="71" t="s">
        <v>76</v>
      </c>
      <c r="D27" s="72"/>
      <c r="E27" s="17"/>
      <c r="F27" s="14"/>
      <c r="G27" s="73"/>
    </row>
    <row r="28" ht="14" customHeight="1" spans="1:7">
      <c r="A28" s="19"/>
      <c r="B28" s="19"/>
      <c r="C28" s="75" t="s">
        <v>77</v>
      </c>
      <c r="D28" s="76"/>
      <c r="E28" s="22"/>
      <c r="F28" s="19"/>
      <c r="G28" s="77"/>
    </row>
    <row r="29" ht="14" customHeight="1" spans="1:7">
      <c r="A29" s="9">
        <v>1</v>
      </c>
      <c r="B29" s="9" t="s">
        <v>12</v>
      </c>
      <c r="C29" s="67" t="s">
        <v>280</v>
      </c>
      <c r="D29" s="68">
        <v>36995</v>
      </c>
      <c r="E29" s="12">
        <f>(D29*0.76)-1200</f>
        <v>26916.2</v>
      </c>
      <c r="F29" s="9" t="s">
        <v>14</v>
      </c>
      <c r="G29" s="69">
        <f>E29*A29</f>
        <v>26916.2</v>
      </c>
    </row>
    <row r="30" ht="14" customHeight="1" spans="1:7">
      <c r="A30" s="14"/>
      <c r="B30" s="14"/>
      <c r="C30" s="71" t="s">
        <v>75</v>
      </c>
      <c r="D30" s="72"/>
      <c r="E30" s="17"/>
      <c r="F30" s="14"/>
      <c r="G30" s="73"/>
    </row>
    <row r="31" ht="14" customHeight="1" spans="1:7">
      <c r="A31" s="14"/>
      <c r="B31" s="14"/>
      <c r="C31" s="71" t="s">
        <v>281</v>
      </c>
      <c r="D31" s="72"/>
      <c r="E31" s="17"/>
      <c r="F31" s="14"/>
      <c r="G31" s="73"/>
    </row>
    <row r="32" ht="14" customHeight="1" spans="1:7">
      <c r="A32" s="19"/>
      <c r="B32" s="19"/>
      <c r="C32" s="75" t="s">
        <v>282</v>
      </c>
      <c r="D32" s="76"/>
      <c r="E32" s="22"/>
      <c r="F32" s="19"/>
      <c r="G32" s="77"/>
    </row>
    <row r="33" customFormat="1" ht="15.75" spans="1:8">
      <c r="A33" s="44" t="s">
        <v>17</v>
      </c>
      <c r="B33" s="54"/>
      <c r="C33" s="54"/>
      <c r="D33" s="45"/>
      <c r="E33" s="46"/>
      <c r="F33" s="55" t="s">
        <v>14</v>
      </c>
      <c r="G33" s="48">
        <v>600</v>
      </c>
      <c r="H33" s="1"/>
    </row>
    <row r="34" ht="17.25" spans="1:7">
      <c r="A34" s="88" t="s">
        <v>18</v>
      </c>
      <c r="B34" s="89"/>
      <c r="C34" s="89"/>
      <c r="D34" s="90"/>
      <c r="E34" s="91"/>
      <c r="F34" s="92" t="s">
        <v>14</v>
      </c>
      <c r="G34" s="93">
        <f>SUM(G21:G33)</f>
        <v>238074.4</v>
      </c>
    </row>
    <row r="35" ht="16.5" spans="1:7">
      <c r="A35" s="94"/>
      <c r="B35" s="94"/>
      <c r="C35" s="94"/>
      <c r="D35" s="94"/>
      <c r="E35" s="94"/>
      <c r="F35" s="95"/>
      <c r="G35" s="96"/>
    </row>
    <row r="36" spans="1:1">
      <c r="A36" s="80" t="s">
        <v>19</v>
      </c>
    </row>
    <row r="37" spans="2:2">
      <c r="B37" s="80" t="s">
        <v>20</v>
      </c>
    </row>
    <row r="39" s="2" customFormat="1" spans="1:1">
      <c r="A39" s="2" t="s">
        <v>21</v>
      </c>
    </row>
    <row r="40" customFormat="1" ht="15" spans="1:2">
      <c r="A40" s="43"/>
      <c r="B40" s="2" t="s">
        <v>52</v>
      </c>
    </row>
    <row r="42" s="80" customFormat="1" spans="1:1">
      <c r="A42" s="80" t="s">
        <v>23</v>
      </c>
    </row>
    <row r="43" s="79" customFormat="1" spans="2:2">
      <c r="B43" s="2" t="s">
        <v>127</v>
      </c>
    </row>
    <row r="45" spans="1:1">
      <c r="A45" s="80" t="s">
        <v>27</v>
      </c>
    </row>
    <row r="46" s="79" customFormat="1" spans="2:2">
      <c r="B46" s="2" t="s">
        <v>128</v>
      </c>
    </row>
    <row r="48" spans="1:1">
      <c r="A48" s="80" t="s">
        <v>29</v>
      </c>
    </row>
    <row r="49" spans="2:2">
      <c r="B49" s="80" t="s">
        <v>30</v>
      </c>
    </row>
    <row r="51" spans="2:2">
      <c r="B51" s="80" t="s">
        <v>31</v>
      </c>
    </row>
    <row r="53" spans="2:2">
      <c r="B53" s="80" t="s">
        <v>32</v>
      </c>
    </row>
    <row r="58" spans="1:1">
      <c r="A58" s="80" t="s">
        <v>34</v>
      </c>
    </row>
    <row r="61" spans="1:1">
      <c r="A61" s="80" t="s">
        <v>35</v>
      </c>
    </row>
    <row r="62" spans="1:1">
      <c r="A62" s="80" t="s">
        <v>36</v>
      </c>
    </row>
    <row r="65" spans="1:4">
      <c r="A65" s="80" t="s">
        <v>37</v>
      </c>
      <c r="D65" s="80" t="s">
        <v>38</v>
      </c>
    </row>
    <row r="68" spans="1:4">
      <c r="A68" s="80" t="s">
        <v>39</v>
      </c>
      <c r="D68" s="80" t="s">
        <v>40</v>
      </c>
    </row>
    <row r="69" ht="15" customHeight="1" spans="1:4">
      <c r="A69" s="80" t="s">
        <v>41</v>
      </c>
      <c r="D69" s="80" t="s">
        <v>42</v>
      </c>
    </row>
    <row r="70" ht="15" customHeight="1"/>
    <row r="71" ht="15" customHeight="1"/>
    <row r="74" spans="1:5">
      <c r="A74" s="2" t="s">
        <v>408</v>
      </c>
      <c r="D74" s="80" t="s">
        <v>44</v>
      </c>
      <c r="E74" s="80" t="s">
        <v>45</v>
      </c>
    </row>
    <row r="75" spans="1:5">
      <c r="A75" s="2" t="s">
        <v>409</v>
      </c>
      <c r="E75" s="80" t="s">
        <v>47</v>
      </c>
    </row>
  </sheetData>
  <mergeCells count="21">
    <mergeCell ref="A4:B4"/>
    <mergeCell ref="A33:E33"/>
    <mergeCell ref="A34:E34"/>
    <mergeCell ref="A21:A24"/>
    <mergeCell ref="A25:A28"/>
    <mergeCell ref="A29:A32"/>
    <mergeCell ref="B21:B24"/>
    <mergeCell ref="B25:B28"/>
    <mergeCell ref="B29:B32"/>
    <mergeCell ref="D21:D24"/>
    <mergeCell ref="D25:D28"/>
    <mergeCell ref="D29:D32"/>
    <mergeCell ref="E21:E24"/>
    <mergeCell ref="E25:E28"/>
    <mergeCell ref="E29:E32"/>
    <mergeCell ref="F21:F24"/>
    <mergeCell ref="F25:F28"/>
    <mergeCell ref="F29:F32"/>
    <mergeCell ref="G21:G24"/>
    <mergeCell ref="G25:G28"/>
    <mergeCell ref="G29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G23" sqref="G23:G25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46048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314</v>
      </c>
      <c r="B7" s="3"/>
    </row>
    <row r="8" spans="1:2">
      <c r="A8" s="2" t="s">
        <v>315</v>
      </c>
      <c r="B8" s="3"/>
    </row>
    <row r="9" spans="1:1">
      <c r="A9" s="2" t="s">
        <v>316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169</v>
      </c>
      <c r="D20" s="11">
        <v>50995</v>
      </c>
      <c r="E20" s="12">
        <f>(D20*0.76)-7000</f>
        <v>31756.2</v>
      </c>
      <c r="F20" s="9" t="s">
        <v>14</v>
      </c>
      <c r="G20" s="13">
        <f>E20*A20</f>
        <v>31756.2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170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12</v>
      </c>
      <c r="C23" s="10" t="s">
        <v>13</v>
      </c>
      <c r="D23" s="11">
        <v>42995</v>
      </c>
      <c r="E23" s="12">
        <f>(D23*0.76)-6500</f>
        <v>26176.2</v>
      </c>
      <c r="F23" s="9" t="s">
        <v>14</v>
      </c>
      <c r="G23" s="13">
        <f>E23*A23</f>
        <v>26176.2</v>
      </c>
    </row>
    <row r="24" customFormat="1" ht="15" spans="1:7">
      <c r="A24" s="14"/>
      <c r="B24" s="14"/>
      <c r="C24" s="15" t="s">
        <v>15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16</v>
      </c>
      <c r="D25" s="21"/>
      <c r="E25" s="22"/>
      <c r="F25" s="19"/>
      <c r="G25" s="23"/>
    </row>
    <row r="26" customFormat="1" ht="15" spans="1:7">
      <c r="A26" s="9">
        <v>1</v>
      </c>
      <c r="B26" s="9" t="s">
        <v>12</v>
      </c>
      <c r="C26" s="10" t="s">
        <v>112</v>
      </c>
      <c r="D26" s="11">
        <v>30995</v>
      </c>
      <c r="E26" s="12">
        <f>(D26*0.76)-6500</f>
        <v>17056.2</v>
      </c>
      <c r="F26" s="9" t="s">
        <v>14</v>
      </c>
      <c r="G26" s="13">
        <f>E26*A26</f>
        <v>17056.2</v>
      </c>
    </row>
    <row r="27" customFormat="1" ht="15" spans="1:7">
      <c r="A27" s="14"/>
      <c r="B27" s="14"/>
      <c r="C27" s="15" t="s">
        <v>15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113</v>
      </c>
      <c r="D28" s="21"/>
      <c r="E28" s="22"/>
      <c r="F28" s="19"/>
      <c r="G28" s="23"/>
    </row>
    <row r="29" ht="17.25" spans="1:7">
      <c r="A29" s="24" t="s">
        <v>18</v>
      </c>
      <c r="B29" s="35"/>
      <c r="C29" s="35"/>
      <c r="D29" s="25"/>
      <c r="E29" s="26"/>
      <c r="F29" s="36" t="s">
        <v>14</v>
      </c>
      <c r="G29" s="28">
        <f>SUM(G20:G28)</f>
        <v>74988.6</v>
      </c>
    </row>
    <row r="30" ht="15" spans="1:7">
      <c r="A30" s="49" t="s">
        <v>118</v>
      </c>
      <c r="B30" s="50"/>
      <c r="C30" s="51"/>
      <c r="D30" s="52"/>
      <c r="E30" s="21"/>
      <c r="F30" s="19" t="s">
        <v>14</v>
      </c>
      <c r="G30" s="53">
        <v>43635</v>
      </c>
    </row>
    <row r="31" customFormat="1" ht="15.75" spans="1:8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  <c r="H31" s="1"/>
    </row>
    <row r="32" ht="17.25" spans="1:7">
      <c r="A32" s="24" t="s">
        <v>79</v>
      </c>
      <c r="B32" s="35"/>
      <c r="C32" s="35"/>
      <c r="D32" s="25"/>
      <c r="E32" s="26"/>
      <c r="F32" s="36" t="s">
        <v>14</v>
      </c>
      <c r="G32" s="28">
        <f>SUM(G29:G31)</f>
        <v>119223.6</v>
      </c>
    </row>
    <row r="33" s="1" customFormat="1" ht="16.5" spans="1:7">
      <c r="A33" s="29"/>
      <c r="B33" s="29"/>
      <c r="C33" s="29"/>
      <c r="D33" s="29"/>
      <c r="E33" s="29"/>
      <c r="F33" s="30"/>
      <c r="G33" s="31"/>
    </row>
    <row r="34" spans="1:1">
      <c r="A34" s="2" t="s">
        <v>19</v>
      </c>
    </row>
    <row r="35" spans="2:2">
      <c r="B35" s="2" t="s">
        <v>20</v>
      </c>
    </row>
    <row r="37" spans="1:1">
      <c r="A37" s="2" t="s">
        <v>21</v>
      </c>
    </row>
    <row r="38" customFormat="1" ht="15" spans="1:2">
      <c r="A38" s="43"/>
      <c r="B38" s="2" t="s">
        <v>22</v>
      </c>
    </row>
    <row r="39" customFormat="1" ht="15" spans="1:2">
      <c r="A39" s="43"/>
      <c r="B39" s="2" t="s">
        <v>85</v>
      </c>
    </row>
    <row r="40" spans="2:2">
      <c r="B40" s="56" t="s">
        <v>86</v>
      </c>
    </row>
    <row r="41" spans="2:2">
      <c r="B41" s="56"/>
    </row>
    <row r="42" spans="1:1">
      <c r="A42" s="2" t="s">
        <v>27</v>
      </c>
    </row>
    <row r="43" spans="2:2">
      <c r="B43" s="2" t="s">
        <v>28</v>
      </c>
    </row>
    <row r="45" spans="1:1">
      <c r="A45" s="2" t="s">
        <v>29</v>
      </c>
    </row>
    <row r="46" s="1" customFormat="1" spans="1:7">
      <c r="A46" s="2"/>
      <c r="B46" s="2" t="s">
        <v>30</v>
      </c>
      <c r="C46" s="2"/>
      <c r="D46" s="2"/>
      <c r="E46" s="2"/>
      <c r="F46" s="2"/>
      <c r="G46" s="2"/>
    </row>
    <row r="47" spans="2:2">
      <c r="B47" s="40" t="s">
        <v>87</v>
      </c>
    </row>
    <row r="49" spans="2:2">
      <c r="B49" s="2" t="s">
        <v>31</v>
      </c>
    </row>
    <row r="51" spans="2:2">
      <c r="B51" s="2" t="s">
        <v>32</v>
      </c>
    </row>
    <row r="57" spans="1:1">
      <c r="A57" s="2" t="s">
        <v>34</v>
      </c>
    </row>
    <row r="60" spans="1:1">
      <c r="A60" s="2" t="s">
        <v>35</v>
      </c>
    </row>
    <row r="61" spans="1:1">
      <c r="A61" s="2" t="s">
        <v>36</v>
      </c>
    </row>
    <row r="64" spans="1:4">
      <c r="A64" s="2" t="s">
        <v>37</v>
      </c>
      <c r="D64" s="2" t="s">
        <v>38</v>
      </c>
    </row>
    <row r="67" spans="1:4">
      <c r="A67" s="2" t="s">
        <v>39</v>
      </c>
      <c r="D67" s="2" t="s">
        <v>40</v>
      </c>
    </row>
    <row r="68" spans="1:4">
      <c r="A68" s="2" t="s">
        <v>41</v>
      </c>
      <c r="D68" s="2" t="s">
        <v>42</v>
      </c>
    </row>
    <row r="72" spans="1:5">
      <c r="A72" s="2" t="s">
        <v>410</v>
      </c>
      <c r="D72" s="2" t="s">
        <v>44</v>
      </c>
      <c r="E72" s="2" t="s">
        <v>45</v>
      </c>
    </row>
    <row r="73" spans="1:5">
      <c r="A73" s="2" t="s">
        <v>374</v>
      </c>
      <c r="E73" s="2" t="s">
        <v>47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21" workbookViewId="0">
      <selection activeCell="A24" sqref="A24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46030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105</v>
      </c>
      <c r="B7" s="3"/>
    </row>
    <row r="8" spans="1:2">
      <c r="A8" s="2" t="s">
        <v>106</v>
      </c>
      <c r="B8" s="3"/>
    </row>
    <row r="9" spans="1:1">
      <c r="A9" s="2" t="s">
        <v>107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 t="s">
        <v>73</v>
      </c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108</v>
      </c>
      <c r="D20" s="11">
        <v>29995</v>
      </c>
      <c r="E20" s="12">
        <f>(D20*0.76)-4000</f>
        <v>18796.2</v>
      </c>
      <c r="F20" s="9" t="s">
        <v>14</v>
      </c>
      <c r="G20" s="13">
        <f>E20*A20</f>
        <v>18796.2</v>
      </c>
    </row>
    <row r="21" customFormat="1" ht="15" spans="1:7">
      <c r="A21" s="14"/>
      <c r="B21" s="14"/>
      <c r="C21" s="15" t="s">
        <v>109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110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18796.2</v>
      </c>
    </row>
    <row r="24" ht="15" spans="1:7">
      <c r="A24" s="49" t="s">
        <v>111</v>
      </c>
      <c r="B24" s="50"/>
      <c r="C24" s="51"/>
      <c r="D24" s="52"/>
      <c r="E24" s="21"/>
      <c r="F24" s="19" t="s">
        <v>14</v>
      </c>
      <c r="G24" s="53">
        <v>11075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30471.2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="1" customFormat="1" ht="15" spans="1:7">
      <c r="A28" s="2"/>
      <c r="B28" s="2"/>
      <c r="C28" s="65" t="s">
        <v>80</v>
      </c>
      <c r="D28" s="2"/>
      <c r="E28" s="2"/>
      <c r="F28" s="2"/>
      <c r="G28" s="2"/>
    </row>
    <row r="29" s="1" customFormat="1" ht="25.5" customHeight="1" spans="1:7">
      <c r="A29" s="5" t="s">
        <v>6</v>
      </c>
      <c r="B29" s="5" t="s">
        <v>7</v>
      </c>
      <c r="C29" s="5" t="s">
        <v>8</v>
      </c>
      <c r="D29" s="5" t="s">
        <v>9</v>
      </c>
      <c r="E29" s="6" t="s">
        <v>10</v>
      </c>
      <c r="F29" s="7"/>
      <c r="G29" s="8" t="s">
        <v>11</v>
      </c>
    </row>
    <row r="30" customFormat="1" ht="15" spans="1:7">
      <c r="A30" s="9">
        <v>1</v>
      </c>
      <c r="B30" s="9" t="s">
        <v>12</v>
      </c>
      <c r="C30" s="10" t="s">
        <v>112</v>
      </c>
      <c r="D30" s="11">
        <v>30995</v>
      </c>
      <c r="E30" s="12">
        <f>(D30*0.76)-6500</f>
        <v>17056.2</v>
      </c>
      <c r="F30" s="9" t="s">
        <v>14</v>
      </c>
      <c r="G30" s="13">
        <f>E30*A30</f>
        <v>17056.2</v>
      </c>
    </row>
    <row r="31" customFormat="1" ht="15" spans="1:7">
      <c r="A31" s="14"/>
      <c r="B31" s="14"/>
      <c r="C31" s="15" t="s">
        <v>15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113</v>
      </c>
      <c r="D32" s="21"/>
      <c r="E32" s="22"/>
      <c r="F32" s="19"/>
      <c r="G32" s="23"/>
    </row>
    <row r="33" s="1" customFormat="1" ht="17.25" spans="1:7">
      <c r="A33" s="24" t="s">
        <v>18</v>
      </c>
      <c r="B33" s="35"/>
      <c r="C33" s="35"/>
      <c r="D33" s="25"/>
      <c r="E33" s="26"/>
      <c r="F33" s="36" t="s">
        <v>14</v>
      </c>
      <c r="G33" s="28">
        <f>SUM(G30:G32)</f>
        <v>17056.2</v>
      </c>
    </row>
    <row r="34" s="1" customFormat="1" ht="15" spans="1:7">
      <c r="A34" s="49" t="s">
        <v>111</v>
      </c>
      <c r="B34" s="50"/>
      <c r="C34" s="51"/>
      <c r="D34" s="52"/>
      <c r="E34" s="21"/>
      <c r="F34" s="19" t="s">
        <v>14</v>
      </c>
      <c r="G34" s="53">
        <v>11075</v>
      </c>
    </row>
    <row r="35" customFormat="1" ht="15.75" spans="1:8">
      <c r="A35" s="44" t="s">
        <v>17</v>
      </c>
      <c r="B35" s="54"/>
      <c r="C35" s="54"/>
      <c r="D35" s="45"/>
      <c r="E35" s="46"/>
      <c r="F35" s="55" t="s">
        <v>14</v>
      </c>
      <c r="G35" s="48">
        <v>600</v>
      </c>
      <c r="H35" s="1"/>
    </row>
    <row r="36" s="1" customFormat="1" ht="17.25" spans="1:7">
      <c r="A36" s="24" t="s">
        <v>79</v>
      </c>
      <c r="B36" s="35"/>
      <c r="C36" s="35"/>
      <c r="D36" s="25"/>
      <c r="E36" s="26"/>
      <c r="F36" s="36" t="s">
        <v>14</v>
      </c>
      <c r="G36" s="28">
        <f>SUM(G33:G35)</f>
        <v>28731.2</v>
      </c>
    </row>
    <row r="37" s="1" customFormat="1" ht="16.5" spans="1:7">
      <c r="A37" s="29"/>
      <c r="B37" s="29"/>
      <c r="C37" s="29"/>
      <c r="D37" s="29"/>
      <c r="E37" s="29"/>
      <c r="F37" s="30"/>
      <c r="G37" s="31"/>
    </row>
    <row r="38" spans="1:1">
      <c r="A38" s="2" t="s">
        <v>19</v>
      </c>
    </row>
    <row r="39" spans="2:2">
      <c r="B39" s="2" t="s">
        <v>20</v>
      </c>
    </row>
    <row r="41" spans="1:1">
      <c r="A41" s="2" t="s">
        <v>21</v>
      </c>
    </row>
    <row r="42" customFormat="1" ht="15" spans="1:2">
      <c r="A42" s="43"/>
      <c r="B42" s="2" t="s">
        <v>22</v>
      </c>
    </row>
    <row r="43" customFormat="1" ht="15" spans="1:2">
      <c r="A43" s="43"/>
      <c r="B43" s="2" t="s">
        <v>85</v>
      </c>
    </row>
    <row r="44" spans="2:2">
      <c r="B44" s="56" t="s">
        <v>86</v>
      </c>
    </row>
    <row r="45" spans="2:2">
      <c r="B45" s="56"/>
    </row>
    <row r="46" spans="1:1">
      <c r="A46" s="2" t="s">
        <v>27</v>
      </c>
    </row>
    <row r="47" spans="2:2">
      <c r="B47" s="2" t="s">
        <v>28</v>
      </c>
    </row>
    <row r="49" spans="1:1">
      <c r="A49" s="2" t="s">
        <v>29</v>
      </c>
    </row>
    <row r="50" s="1" customFormat="1" spans="1:7">
      <c r="A50" s="2"/>
      <c r="B50" s="2" t="s">
        <v>30</v>
      </c>
      <c r="C50" s="2"/>
      <c r="D50" s="2"/>
      <c r="E50" s="2"/>
      <c r="F50" s="2"/>
      <c r="G50" s="2"/>
    </row>
    <row r="51" spans="2:2">
      <c r="B51" s="40" t="s">
        <v>87</v>
      </c>
    </row>
    <row r="53" spans="2:2">
      <c r="B53" s="2" t="s">
        <v>31</v>
      </c>
    </row>
    <row r="55" spans="2:2">
      <c r="B55" s="2" t="s">
        <v>32</v>
      </c>
    </row>
    <row r="61" spans="1:1">
      <c r="A61" s="2" t="s">
        <v>34</v>
      </c>
    </row>
    <row r="64" spans="1:1">
      <c r="A64" s="2" t="s">
        <v>35</v>
      </c>
    </row>
    <row r="65" spans="1:1">
      <c r="A65" s="2" t="s">
        <v>36</v>
      </c>
    </row>
    <row r="68" spans="1:4">
      <c r="A68" s="2" t="s">
        <v>37</v>
      </c>
      <c r="D68" s="2" t="s">
        <v>38</v>
      </c>
    </row>
    <row r="71" spans="1:4">
      <c r="A71" s="2" t="s">
        <v>39</v>
      </c>
      <c r="D71" s="2" t="s">
        <v>40</v>
      </c>
    </row>
    <row r="72" spans="1:4">
      <c r="A72" s="2" t="s">
        <v>41</v>
      </c>
      <c r="D72" s="2" t="s">
        <v>42</v>
      </c>
    </row>
    <row r="76" spans="1:5">
      <c r="A76" s="2" t="s">
        <v>114</v>
      </c>
      <c r="D76" s="2" t="s">
        <v>44</v>
      </c>
      <c r="E76" s="2" t="s">
        <v>45</v>
      </c>
    </row>
    <row r="77" spans="1:5">
      <c r="A77" s="2" t="s">
        <v>115</v>
      </c>
      <c r="E77" s="2" t="s">
        <v>47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G20" sqref="G20:G22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46048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411</v>
      </c>
      <c r="B7" s="3"/>
    </row>
    <row r="8" spans="1:2">
      <c r="A8" s="2" t="s">
        <v>412</v>
      </c>
      <c r="B8" s="3"/>
    </row>
    <row r="9" spans="1:1">
      <c r="A9" s="2" t="s">
        <v>413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50</v>
      </c>
      <c r="D20" s="11">
        <v>33995</v>
      </c>
      <c r="E20" s="12">
        <f>(D20*0.76)-6500</f>
        <v>19336.2</v>
      </c>
      <c r="F20" s="9" t="s">
        <v>14</v>
      </c>
      <c r="G20" s="13">
        <f>E20*A20</f>
        <v>19336.2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51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19336.2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34025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53961.2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28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37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414</v>
      </c>
      <c r="D68" s="2" t="s">
        <v>44</v>
      </c>
      <c r="E68" s="2" t="s">
        <v>45</v>
      </c>
    </row>
    <row r="69" spans="1:5">
      <c r="A69" s="2" t="s">
        <v>174</v>
      </c>
      <c r="E69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1"/>
  <sheetViews>
    <sheetView zoomScaleSheetLayoutView="60" topLeftCell="A29" workbookViewId="0">
      <selection activeCell="Q56" sqref="Q56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46048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415</v>
      </c>
      <c r="B7" s="81"/>
    </row>
    <row r="10" spans="1:1">
      <c r="A10" s="80" t="s">
        <v>2</v>
      </c>
    </row>
    <row r="12" spans="2:2">
      <c r="B12" s="80" t="s">
        <v>3</v>
      </c>
    </row>
    <row r="13" spans="2:2">
      <c r="B13" s="80" t="s">
        <v>4</v>
      </c>
    </row>
    <row r="15" spans="1:1">
      <c r="A15" s="80" t="s">
        <v>5</v>
      </c>
    </row>
    <row r="16" ht="15" spans="3:3">
      <c r="C16" s="82" t="s">
        <v>73</v>
      </c>
    </row>
    <row r="17" ht="25.5" customHeight="1" spans="1:7">
      <c r="A17" s="83" t="s">
        <v>6</v>
      </c>
      <c r="B17" s="83" t="s">
        <v>7</v>
      </c>
      <c r="C17" s="83" t="s">
        <v>8</v>
      </c>
      <c r="D17" s="83" t="s">
        <v>9</v>
      </c>
      <c r="E17" s="84" t="s">
        <v>10</v>
      </c>
      <c r="F17" s="85"/>
      <c r="G17" s="86" t="s">
        <v>11</v>
      </c>
    </row>
    <row r="18" ht="14" customHeight="1" spans="1:7">
      <c r="A18" s="9">
        <v>1</v>
      </c>
      <c r="B18" s="9" t="s">
        <v>12</v>
      </c>
      <c r="C18" s="10" t="s">
        <v>169</v>
      </c>
      <c r="D18" s="11">
        <v>50995</v>
      </c>
      <c r="E18" s="12">
        <f>(D18*0.76)-7000</f>
        <v>31756.2</v>
      </c>
      <c r="F18" s="9" t="s">
        <v>14</v>
      </c>
      <c r="G18" s="13">
        <f>E18*A18</f>
        <v>31756.2</v>
      </c>
    </row>
    <row r="19" ht="14" customHeight="1" spans="1:7">
      <c r="A19" s="14"/>
      <c r="B19" s="14"/>
      <c r="C19" s="15" t="s">
        <v>15</v>
      </c>
      <c r="D19" s="16"/>
      <c r="E19" s="17"/>
      <c r="F19" s="14"/>
      <c r="G19" s="18"/>
    </row>
    <row r="20" ht="14" customHeight="1" spans="1:7">
      <c r="A20" s="19"/>
      <c r="B20" s="19"/>
      <c r="C20" s="20" t="s">
        <v>170</v>
      </c>
      <c r="D20" s="21"/>
      <c r="E20" s="22"/>
      <c r="F20" s="19"/>
      <c r="G20" s="23"/>
    </row>
    <row r="21" ht="14" customHeight="1" spans="1:7">
      <c r="A21" s="9">
        <v>1</v>
      </c>
      <c r="B21" s="66" t="s">
        <v>12</v>
      </c>
      <c r="C21" s="67" t="s">
        <v>416</v>
      </c>
      <c r="D21" s="68">
        <v>48695</v>
      </c>
      <c r="E21" s="12">
        <f>(D21*0.76)-1800</f>
        <v>35208.2</v>
      </c>
      <c r="F21" s="9" t="s">
        <v>14</v>
      </c>
      <c r="G21" s="69">
        <f>E21*A21</f>
        <v>35208.2</v>
      </c>
    </row>
    <row r="22" ht="14" customHeight="1" spans="1:7">
      <c r="A22" s="14"/>
      <c r="B22" s="70"/>
      <c r="C22" s="71" t="s">
        <v>82</v>
      </c>
      <c r="D22" s="72"/>
      <c r="E22" s="17"/>
      <c r="F22" s="14"/>
      <c r="G22" s="73"/>
    </row>
    <row r="23" ht="14" customHeight="1" spans="1:7">
      <c r="A23" s="14"/>
      <c r="B23" s="70"/>
      <c r="C23" s="71" t="s">
        <v>417</v>
      </c>
      <c r="D23" s="72"/>
      <c r="E23" s="17"/>
      <c r="F23" s="14"/>
      <c r="G23" s="73"/>
    </row>
    <row r="24" ht="14" customHeight="1" spans="1:7">
      <c r="A24" s="19"/>
      <c r="B24" s="74"/>
      <c r="C24" s="75" t="s">
        <v>418</v>
      </c>
      <c r="D24" s="76"/>
      <c r="E24" s="22"/>
      <c r="F24" s="19"/>
      <c r="G24" s="77"/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88" t="s">
        <v>18</v>
      </c>
      <c r="B26" s="89"/>
      <c r="C26" s="89"/>
      <c r="D26" s="90"/>
      <c r="E26" s="91"/>
      <c r="F26" s="92" t="s">
        <v>14</v>
      </c>
      <c r="G26" s="93">
        <f>SUM(G18:G25)</f>
        <v>67564.4</v>
      </c>
    </row>
    <row r="27" ht="16.5" spans="1:7">
      <c r="A27" s="94"/>
      <c r="B27" s="94"/>
      <c r="C27" s="94"/>
      <c r="D27" s="94"/>
      <c r="E27" s="94"/>
      <c r="F27" s="95"/>
      <c r="G27" s="96"/>
    </row>
    <row r="28" ht="15" spans="3:3">
      <c r="C28" s="82" t="s">
        <v>80</v>
      </c>
    </row>
    <row r="29" ht="25.5" customHeight="1" spans="1:7">
      <c r="A29" s="83" t="s">
        <v>6</v>
      </c>
      <c r="B29" s="83" t="s">
        <v>7</v>
      </c>
      <c r="C29" s="83" t="s">
        <v>8</v>
      </c>
      <c r="D29" s="83" t="s">
        <v>9</v>
      </c>
      <c r="E29" s="84" t="s">
        <v>10</v>
      </c>
      <c r="F29" s="85"/>
      <c r="G29" s="86" t="s">
        <v>11</v>
      </c>
    </row>
    <row r="30" ht="14" customHeight="1" spans="1:7">
      <c r="A30" s="9">
        <v>1</v>
      </c>
      <c r="B30" s="9" t="s">
        <v>12</v>
      </c>
      <c r="C30" s="10" t="s">
        <v>97</v>
      </c>
      <c r="D30" s="11">
        <v>68995</v>
      </c>
      <c r="E30" s="12">
        <f>(D30*0.76)-7000</f>
        <v>45436.2</v>
      </c>
      <c r="F30" s="9" t="s">
        <v>14</v>
      </c>
      <c r="G30" s="13">
        <f>E30*A30</f>
        <v>45436.2</v>
      </c>
    </row>
    <row r="31" ht="14" customHeight="1" spans="1:7">
      <c r="A31" s="14"/>
      <c r="B31" s="14"/>
      <c r="C31" s="15" t="s">
        <v>95</v>
      </c>
      <c r="D31" s="16"/>
      <c r="E31" s="17"/>
      <c r="F31" s="14"/>
      <c r="G31" s="18"/>
    </row>
    <row r="32" ht="14" customHeight="1" spans="1:7">
      <c r="A32" s="19"/>
      <c r="B32" s="19"/>
      <c r="C32" s="20" t="s">
        <v>98</v>
      </c>
      <c r="D32" s="21"/>
      <c r="E32" s="22"/>
      <c r="F32" s="19"/>
      <c r="G32" s="23"/>
    </row>
    <row r="33" ht="14" customHeight="1" spans="1:7">
      <c r="A33" s="9">
        <v>1</v>
      </c>
      <c r="B33" s="66" t="s">
        <v>12</v>
      </c>
      <c r="C33" s="67" t="s">
        <v>416</v>
      </c>
      <c r="D33" s="68">
        <v>48695</v>
      </c>
      <c r="E33" s="12">
        <f>(D33*0.76)-1800</f>
        <v>35208.2</v>
      </c>
      <c r="F33" s="9" t="s">
        <v>14</v>
      </c>
      <c r="G33" s="69">
        <f>E33*A33</f>
        <v>35208.2</v>
      </c>
    </row>
    <row r="34" ht="14" customHeight="1" spans="1:7">
      <c r="A34" s="14"/>
      <c r="B34" s="70"/>
      <c r="C34" s="71" t="s">
        <v>82</v>
      </c>
      <c r="D34" s="72"/>
      <c r="E34" s="17"/>
      <c r="F34" s="14"/>
      <c r="G34" s="73"/>
    </row>
    <row r="35" ht="14" customHeight="1" spans="1:7">
      <c r="A35" s="14"/>
      <c r="B35" s="70"/>
      <c r="C35" s="71" t="s">
        <v>417</v>
      </c>
      <c r="D35" s="72"/>
      <c r="E35" s="17"/>
      <c r="F35" s="14"/>
      <c r="G35" s="73"/>
    </row>
    <row r="36" ht="14" customHeight="1" spans="1:7">
      <c r="A36" s="19"/>
      <c r="B36" s="74"/>
      <c r="C36" s="75" t="s">
        <v>418</v>
      </c>
      <c r="D36" s="76"/>
      <c r="E36" s="22"/>
      <c r="F36" s="19"/>
      <c r="G36" s="77"/>
    </row>
    <row r="37" customFormat="1" ht="15.75" spans="1:8">
      <c r="A37" s="44" t="s">
        <v>17</v>
      </c>
      <c r="B37" s="54"/>
      <c r="C37" s="54"/>
      <c r="D37" s="45"/>
      <c r="E37" s="46"/>
      <c r="F37" s="55" t="s">
        <v>14</v>
      </c>
      <c r="G37" s="48">
        <v>600</v>
      </c>
      <c r="H37" s="1"/>
    </row>
    <row r="38" ht="17.25" spans="1:7">
      <c r="A38" s="88" t="s">
        <v>18</v>
      </c>
      <c r="B38" s="89"/>
      <c r="C38" s="89"/>
      <c r="D38" s="90"/>
      <c r="E38" s="91"/>
      <c r="F38" s="92" t="s">
        <v>14</v>
      </c>
      <c r="G38" s="93">
        <f>SUM(G30:G37)</f>
        <v>81244.4</v>
      </c>
    </row>
    <row r="39" ht="16.5" spans="1:7">
      <c r="A39" s="94"/>
      <c r="B39" s="94"/>
      <c r="C39" s="94"/>
      <c r="D39" s="94"/>
      <c r="E39" s="94"/>
      <c r="F39" s="95"/>
      <c r="G39" s="96"/>
    </row>
    <row r="40" spans="1:1">
      <c r="A40" s="80" t="s">
        <v>19</v>
      </c>
    </row>
    <row r="41" spans="2:2">
      <c r="B41" s="80" t="s">
        <v>20</v>
      </c>
    </row>
    <row r="43" s="2" customFormat="1" spans="1:1">
      <c r="A43" s="2" t="s">
        <v>21</v>
      </c>
    </row>
    <row r="44" customFormat="1" ht="15" spans="1:2">
      <c r="A44" s="43"/>
      <c r="B44" s="2" t="s">
        <v>52</v>
      </c>
    </row>
    <row r="46" s="80" customFormat="1" spans="1:1">
      <c r="A46" s="80" t="s">
        <v>23</v>
      </c>
    </row>
    <row r="47" s="79" customFormat="1" spans="2:2">
      <c r="B47" s="2" t="s">
        <v>419</v>
      </c>
    </row>
    <row r="48" s="79" customFormat="1" spans="2:2">
      <c r="B48" s="2" t="s">
        <v>420</v>
      </c>
    </row>
    <row r="49" s="79" customFormat="1" spans="2:2">
      <c r="B49" s="2" t="s">
        <v>25</v>
      </c>
    </row>
    <row r="50" s="79" customFormat="1" spans="2:2">
      <c r="B50" s="2" t="s">
        <v>26</v>
      </c>
    </row>
    <row r="52" spans="1:1">
      <c r="A52" s="80" t="s">
        <v>27</v>
      </c>
    </row>
    <row r="53" s="79" customFormat="1" spans="2:2">
      <c r="B53" s="2" t="s">
        <v>128</v>
      </c>
    </row>
    <row r="54" s="79" customFormat="1" spans="2:2">
      <c r="B54" s="2" t="s">
        <v>28</v>
      </c>
    </row>
    <row r="56" spans="1:1">
      <c r="A56" s="80" t="s">
        <v>29</v>
      </c>
    </row>
    <row r="57" spans="2:2">
      <c r="B57" s="80" t="s">
        <v>30</v>
      </c>
    </row>
    <row r="59" spans="2:2">
      <c r="B59" s="80" t="s">
        <v>31</v>
      </c>
    </row>
    <row r="61" spans="2:2">
      <c r="B61" s="80" t="s">
        <v>32</v>
      </c>
    </row>
    <row r="66" spans="1:1">
      <c r="A66" s="80" t="s">
        <v>34</v>
      </c>
    </row>
    <row r="69" spans="1:1">
      <c r="A69" s="80" t="s">
        <v>35</v>
      </c>
    </row>
    <row r="70" spans="1:1">
      <c r="A70" s="80" t="s">
        <v>36</v>
      </c>
    </row>
    <row r="73" spans="1:4">
      <c r="A73" s="80" t="s">
        <v>37</v>
      </c>
      <c r="D73" s="80" t="s">
        <v>38</v>
      </c>
    </row>
    <row r="76" spans="1:4">
      <c r="A76" s="80" t="s">
        <v>39</v>
      </c>
      <c r="D76" s="80" t="s">
        <v>40</v>
      </c>
    </row>
    <row r="77" ht="15" customHeight="1" spans="1:4">
      <c r="A77" s="80" t="s">
        <v>41</v>
      </c>
      <c r="D77" s="80" t="s">
        <v>42</v>
      </c>
    </row>
    <row r="80" spans="1:5">
      <c r="A80" s="2" t="s">
        <v>421</v>
      </c>
      <c r="D80" s="80" t="s">
        <v>44</v>
      </c>
      <c r="E80" s="80" t="s">
        <v>45</v>
      </c>
    </row>
    <row r="81" spans="1:5">
      <c r="A81" s="2" t="s">
        <v>422</v>
      </c>
      <c r="E81" s="80" t="s">
        <v>47</v>
      </c>
    </row>
  </sheetData>
  <mergeCells count="29">
    <mergeCell ref="A4:B4"/>
    <mergeCell ref="A25:E25"/>
    <mergeCell ref="A26:E26"/>
    <mergeCell ref="A37:E37"/>
    <mergeCell ref="A38:E38"/>
    <mergeCell ref="A18:A20"/>
    <mergeCell ref="A21:A24"/>
    <mergeCell ref="A30:A32"/>
    <mergeCell ref="A33:A36"/>
    <mergeCell ref="B18:B20"/>
    <mergeCell ref="B21:B24"/>
    <mergeCell ref="B30:B32"/>
    <mergeCell ref="B33:B36"/>
    <mergeCell ref="D18:D20"/>
    <mergeCell ref="D21:D24"/>
    <mergeCell ref="D30:D32"/>
    <mergeCell ref="D33:D36"/>
    <mergeCell ref="E18:E20"/>
    <mergeCell ref="E21:E24"/>
    <mergeCell ref="E30:E32"/>
    <mergeCell ref="E33:E36"/>
    <mergeCell ref="F18:F20"/>
    <mergeCell ref="F21:F24"/>
    <mergeCell ref="F30:F32"/>
    <mergeCell ref="F33:F36"/>
    <mergeCell ref="G18:G20"/>
    <mergeCell ref="G21:G24"/>
    <mergeCell ref="G30:G32"/>
    <mergeCell ref="G33:G36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3" workbookViewId="0">
      <selection activeCell="A68" sqref="A68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46048</v>
      </c>
      <c r="B4" s="3"/>
    </row>
    <row r="5" spans="1:2">
      <c r="A5" s="3"/>
      <c r="B5" s="3"/>
    </row>
    <row r="6" spans="1:2">
      <c r="A6" s="3" t="s">
        <v>423</v>
      </c>
      <c r="B6" s="3"/>
    </row>
    <row r="7" spans="1:2">
      <c r="A7" s="2" t="s">
        <v>424</v>
      </c>
      <c r="B7" s="3"/>
    </row>
    <row r="8" spans="1:2">
      <c r="A8" s="2" t="s">
        <v>425</v>
      </c>
      <c r="B8" s="3"/>
    </row>
    <row r="9" spans="1:1">
      <c r="A9" s="2" t="s">
        <v>426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59</v>
      </c>
      <c r="D20" s="11">
        <v>165995</v>
      </c>
      <c r="E20" s="12">
        <f>(D20*0.76)-14000</f>
        <v>112156.2</v>
      </c>
      <c r="F20" s="9" t="s">
        <v>14</v>
      </c>
      <c r="G20" s="13">
        <f>E20*A20</f>
        <v>112156.2</v>
      </c>
    </row>
    <row r="21" customFormat="1" ht="15" spans="1:7">
      <c r="A21" s="14"/>
      <c r="B21" s="14"/>
      <c r="C21" s="15" t="s">
        <v>60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61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112156.2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22225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134981.2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65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37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427</v>
      </c>
      <c r="D68" s="2" t="s">
        <v>44</v>
      </c>
      <c r="E68" s="2" t="s">
        <v>45</v>
      </c>
    </row>
    <row r="69" spans="1:5">
      <c r="A69" s="2" t="s">
        <v>428</v>
      </c>
      <c r="E69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59" workbookViewId="0">
      <selection activeCell="A68" sqref="A68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46048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429</v>
      </c>
      <c r="B7" s="3"/>
    </row>
    <row r="8" spans="1:2">
      <c r="A8" s="2" t="s">
        <v>430</v>
      </c>
      <c r="B8" s="3"/>
    </row>
    <row r="9" spans="1:2">
      <c r="A9" s="2" t="s">
        <v>431</v>
      </c>
      <c r="B9" s="3"/>
    </row>
    <row r="10" spans="1:1">
      <c r="A10" s="2" t="s">
        <v>432</v>
      </c>
    </row>
    <row r="13" spans="1:1">
      <c r="A13" s="2" t="s">
        <v>2</v>
      </c>
    </row>
    <row r="15" spans="2:2">
      <c r="B15" s="2" t="s">
        <v>3</v>
      </c>
    </row>
    <row r="16" spans="2:2">
      <c r="B16" s="2" t="s">
        <v>4</v>
      </c>
    </row>
    <row r="18" spans="1:1">
      <c r="A18" s="2" t="s">
        <v>72</v>
      </c>
    </row>
    <row r="19" ht="15" spans="3:3">
      <c r="C19" s="65"/>
    </row>
    <row r="20" ht="25.5" customHeight="1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customFormat="1" ht="15" spans="1:7">
      <c r="A21" s="9">
        <v>1</v>
      </c>
      <c r="B21" s="9" t="s">
        <v>12</v>
      </c>
      <c r="C21" s="10" t="s">
        <v>13</v>
      </c>
      <c r="D21" s="11">
        <v>42995</v>
      </c>
      <c r="E21" s="12">
        <f>(D21*0.76)-6500</f>
        <v>26176.2</v>
      </c>
      <c r="F21" s="9" t="s">
        <v>14</v>
      </c>
      <c r="G21" s="13">
        <f>E21*A21</f>
        <v>26176.2</v>
      </c>
    </row>
    <row r="22" customFormat="1" ht="15" spans="1:7">
      <c r="A22" s="14"/>
      <c r="B22" s="14"/>
      <c r="C22" s="15" t="s">
        <v>15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16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SUM(G21:G23)</f>
        <v>26176.2</v>
      </c>
    </row>
    <row r="25" ht="15" spans="1:7">
      <c r="A25" s="49" t="s">
        <v>118</v>
      </c>
      <c r="B25" s="50"/>
      <c r="C25" s="51"/>
      <c r="D25" s="52"/>
      <c r="E25" s="21"/>
      <c r="F25" s="19" t="s">
        <v>14</v>
      </c>
      <c r="G25" s="53">
        <v>11975</v>
      </c>
    </row>
    <row r="26" customFormat="1" ht="15.75" spans="1:8">
      <c r="A26" s="44" t="s">
        <v>17</v>
      </c>
      <c r="B26" s="54"/>
      <c r="C26" s="54"/>
      <c r="D26" s="45"/>
      <c r="E26" s="46"/>
      <c r="F26" s="55" t="s">
        <v>14</v>
      </c>
      <c r="G26" s="48">
        <v>600</v>
      </c>
      <c r="H26" s="1"/>
    </row>
    <row r="27" ht="17.25" spans="1:7">
      <c r="A27" s="24" t="s">
        <v>79</v>
      </c>
      <c r="B27" s="35"/>
      <c r="C27" s="35"/>
      <c r="D27" s="25"/>
      <c r="E27" s="26"/>
      <c r="F27" s="36" t="s">
        <v>14</v>
      </c>
      <c r="G27" s="28">
        <f>SUM(G24:G26)</f>
        <v>38751.2</v>
      </c>
    </row>
    <row r="28" s="1" customFormat="1" ht="16.5" spans="1:7">
      <c r="A28" s="29"/>
      <c r="B28" s="29"/>
      <c r="C28" s="29"/>
      <c r="D28" s="29"/>
      <c r="E28" s="29"/>
      <c r="F28" s="30"/>
      <c r="G28" s="31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21</v>
      </c>
    </row>
    <row r="33" customFormat="1" ht="15" spans="1:2">
      <c r="A33" s="43"/>
      <c r="B33" s="2" t="s">
        <v>22</v>
      </c>
    </row>
    <row r="34" customFormat="1" ht="15" spans="1:2">
      <c r="A34" s="43"/>
      <c r="B34" s="2" t="s">
        <v>85</v>
      </c>
    </row>
    <row r="35" spans="2:2">
      <c r="B35" s="56" t="s">
        <v>86</v>
      </c>
    </row>
    <row r="36" spans="2:2">
      <c r="B36" s="56"/>
    </row>
    <row r="37" spans="1:1">
      <c r="A37" s="2" t="s">
        <v>27</v>
      </c>
    </row>
    <row r="38" spans="2:2">
      <c r="B38" s="2" t="s">
        <v>28</v>
      </c>
    </row>
    <row r="40" spans="1:1">
      <c r="A40" s="2" t="s">
        <v>29</v>
      </c>
    </row>
    <row r="41" s="1" customFormat="1" spans="1:7">
      <c r="A41" s="2"/>
      <c r="B41" s="2" t="s">
        <v>30</v>
      </c>
      <c r="C41" s="2"/>
      <c r="D41" s="2"/>
      <c r="E41" s="2"/>
      <c r="F41" s="2"/>
      <c r="G41" s="2"/>
    </row>
    <row r="42" spans="2:2">
      <c r="B42" s="40" t="s">
        <v>87</v>
      </c>
    </row>
    <row r="44" spans="2:2">
      <c r="B44" s="2" t="s">
        <v>31</v>
      </c>
    </row>
    <row r="46" spans="2:2">
      <c r="B46" s="2" t="s">
        <v>32</v>
      </c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37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433</v>
      </c>
      <c r="D68" s="2" t="s">
        <v>44</v>
      </c>
      <c r="E68" s="2" t="s">
        <v>45</v>
      </c>
    </row>
    <row r="69" spans="1:5">
      <c r="A69" s="2" t="s">
        <v>120</v>
      </c>
      <c r="E69" s="2" t="s">
        <v>47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zoomScaleSheetLayoutView="60" topLeftCell="A41" workbookViewId="0">
      <selection activeCell="A23" sqref="$A23:$XFD23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46048</v>
      </c>
      <c r="B4" s="3"/>
    </row>
    <row r="5" spans="1:2">
      <c r="A5" s="81"/>
      <c r="B5" s="81"/>
    </row>
    <row r="6" spans="1:2">
      <c r="A6" s="81"/>
      <c r="B6" s="81"/>
    </row>
    <row r="7" spans="1:2">
      <c r="A7" s="3" t="s">
        <v>357</v>
      </c>
      <c r="B7" s="81"/>
    </row>
    <row r="8" spans="1:2">
      <c r="A8" s="2" t="s">
        <v>278</v>
      </c>
      <c r="B8" s="81"/>
    </row>
    <row r="9" spans="1:1">
      <c r="A9" s="2" t="s">
        <v>279</v>
      </c>
    </row>
    <row r="10" spans="1:1">
      <c r="A10" s="2"/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">
        <v>1</v>
      </c>
      <c r="B20" s="9" t="s">
        <v>12</v>
      </c>
      <c r="C20" s="10" t="s">
        <v>148</v>
      </c>
      <c r="D20" s="11">
        <v>113195</v>
      </c>
      <c r="E20" s="12">
        <f>(D20*0.8)-7000</f>
        <v>83556</v>
      </c>
      <c r="F20" s="9" t="s">
        <v>14</v>
      </c>
      <c r="G20" s="13">
        <f>E20*A20</f>
        <v>83556</v>
      </c>
    </row>
    <row r="21" spans="1:7">
      <c r="A21" s="14"/>
      <c r="B21" s="14"/>
      <c r="C21" s="15" t="s">
        <v>60</v>
      </c>
      <c r="D21" s="16"/>
      <c r="E21" s="17"/>
      <c r="F21" s="14"/>
      <c r="G21" s="18"/>
    </row>
    <row r="22" ht="14" customHeight="1" spans="1:7">
      <c r="A22" s="19"/>
      <c r="B22" s="19"/>
      <c r="C22" s="20" t="s">
        <v>149</v>
      </c>
      <c r="D22" s="21"/>
      <c r="E22" s="22"/>
      <c r="F22" s="19"/>
      <c r="G22" s="23"/>
    </row>
    <row r="23" customFormat="1" ht="15.75" spans="1:8">
      <c r="A23" s="44" t="s">
        <v>17</v>
      </c>
      <c r="B23" s="54"/>
      <c r="C23" s="54"/>
      <c r="D23" s="45"/>
      <c r="E23" s="46"/>
      <c r="F23" s="55" t="s">
        <v>14</v>
      </c>
      <c r="G23" s="48">
        <v>600</v>
      </c>
      <c r="H23" s="1"/>
    </row>
    <row r="24" ht="17.25" spans="1:7">
      <c r="A24" s="88" t="s">
        <v>18</v>
      </c>
      <c r="B24" s="89"/>
      <c r="C24" s="89"/>
      <c r="D24" s="90"/>
      <c r="E24" s="91"/>
      <c r="F24" s="92" t="s">
        <v>14</v>
      </c>
      <c r="G24" s="93">
        <f>SUM(G20:G23)</f>
        <v>84156</v>
      </c>
    </row>
    <row r="25" ht="16.5" spans="1:7">
      <c r="A25" s="94"/>
      <c r="B25" s="94"/>
      <c r="C25" s="94"/>
      <c r="D25" s="94"/>
      <c r="E25" s="94"/>
      <c r="F25" s="95"/>
      <c r="G25" s="96"/>
    </row>
    <row r="26" spans="1:1">
      <c r="A26" s="80" t="s">
        <v>19</v>
      </c>
    </row>
    <row r="27" spans="2:2">
      <c r="B27" s="80" t="s">
        <v>20</v>
      </c>
    </row>
    <row r="29" s="2" customFormat="1" spans="1:1">
      <c r="A29" s="2" t="s">
        <v>21</v>
      </c>
    </row>
    <row r="30" customFormat="1" ht="15" spans="1:2">
      <c r="A30" s="43"/>
      <c r="B30" s="2" t="s">
        <v>52</v>
      </c>
    </row>
    <row r="32" s="80" customFormat="1" spans="1:1">
      <c r="A32" s="80" t="s">
        <v>23</v>
      </c>
    </row>
    <row r="33" s="79" customFormat="1" spans="2:2">
      <c r="B33" s="57" t="s">
        <v>62</v>
      </c>
    </row>
    <row r="34" s="79" customFormat="1" spans="2:2">
      <c r="B34" s="58" t="s">
        <v>63</v>
      </c>
    </row>
    <row r="35" s="79" customFormat="1" spans="2:2">
      <c r="B35" s="58" t="s">
        <v>64</v>
      </c>
    </row>
    <row r="37" spans="1:1">
      <c r="A37" s="80" t="s">
        <v>27</v>
      </c>
    </row>
    <row r="38" s="79" customFormat="1" spans="2:2">
      <c r="B38" s="2" t="s">
        <v>65</v>
      </c>
    </row>
    <row r="40" spans="1:1">
      <c r="A40" s="80" t="s">
        <v>29</v>
      </c>
    </row>
    <row r="41" spans="2:2">
      <c r="B41" s="80" t="s">
        <v>30</v>
      </c>
    </row>
    <row r="43" spans="2:2">
      <c r="B43" s="80" t="s">
        <v>31</v>
      </c>
    </row>
    <row r="45" spans="2:2">
      <c r="B45" s="80" t="s">
        <v>32</v>
      </c>
    </row>
    <row r="52" spans="1:1">
      <c r="A52" s="80" t="s">
        <v>34</v>
      </c>
    </row>
    <row r="55" spans="1:1">
      <c r="A55" s="80" t="s">
        <v>35</v>
      </c>
    </row>
    <row r="56" spans="1:1">
      <c r="A56" s="80" t="s">
        <v>36</v>
      </c>
    </row>
    <row r="59" spans="1:4">
      <c r="A59" s="80" t="s">
        <v>37</v>
      </c>
      <c r="D59" s="80" t="s">
        <v>38</v>
      </c>
    </row>
    <row r="62" spans="1:4">
      <c r="A62" s="80" t="s">
        <v>39</v>
      </c>
      <c r="D62" s="80" t="s">
        <v>40</v>
      </c>
    </row>
    <row r="63" ht="15" customHeight="1" spans="1:4">
      <c r="A63" s="80" t="s">
        <v>41</v>
      </c>
      <c r="D63" s="80" t="s">
        <v>42</v>
      </c>
    </row>
    <row r="64" ht="15" customHeight="1"/>
    <row r="65" ht="15" customHeight="1"/>
    <row r="68" spans="1:5">
      <c r="A68" s="2" t="s">
        <v>434</v>
      </c>
      <c r="D68" s="80" t="s">
        <v>44</v>
      </c>
      <c r="E68" s="80" t="s">
        <v>45</v>
      </c>
    </row>
    <row r="69" spans="1:5">
      <c r="A69" s="2" t="s">
        <v>435</v>
      </c>
      <c r="E69" s="80" t="s">
        <v>47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26388888888889" bottom="0.590277777777778" header="0.472222222222222" footer="0.196527777777778"/>
  <pageSetup paperSize="1" scale="71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zoomScaleSheetLayoutView="60" topLeftCell="A63" workbookViewId="0">
      <selection activeCell="C84" sqref="C84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46048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436</v>
      </c>
      <c r="B7" s="81"/>
    </row>
    <row r="8" spans="1:2">
      <c r="A8" s="81" t="s">
        <v>437</v>
      </c>
      <c r="B8" s="81"/>
    </row>
    <row r="11" spans="1:1">
      <c r="A11" s="80" t="s">
        <v>2</v>
      </c>
    </row>
    <row r="13" spans="2:2">
      <c r="B13" s="80" t="s">
        <v>3</v>
      </c>
    </row>
    <row r="14" spans="2:2">
      <c r="B14" s="80" t="s">
        <v>4</v>
      </c>
    </row>
    <row r="16" spans="1:1">
      <c r="A16" s="80" t="s">
        <v>5</v>
      </c>
    </row>
    <row r="17" ht="15" spans="3:3">
      <c r="C17" s="82" t="s">
        <v>73</v>
      </c>
    </row>
    <row r="18" ht="25.5" customHeight="1" spans="1:7">
      <c r="A18" s="83" t="s">
        <v>6</v>
      </c>
      <c r="B18" s="83" t="s">
        <v>7</v>
      </c>
      <c r="C18" s="83" t="s">
        <v>8</v>
      </c>
      <c r="D18" s="83" t="s">
        <v>9</v>
      </c>
      <c r="E18" s="84" t="s">
        <v>10</v>
      </c>
      <c r="F18" s="85"/>
      <c r="G18" s="86" t="s">
        <v>11</v>
      </c>
    </row>
    <row r="19" ht="14" customHeight="1" spans="1:7">
      <c r="A19" s="9">
        <v>1</v>
      </c>
      <c r="B19" s="9" t="s">
        <v>12</v>
      </c>
      <c r="C19" s="10" t="s">
        <v>50</v>
      </c>
      <c r="D19" s="11">
        <v>33995</v>
      </c>
      <c r="E19" s="12">
        <f>(D19*0.76)-6500</f>
        <v>19336.2</v>
      </c>
      <c r="F19" s="9" t="s">
        <v>14</v>
      </c>
      <c r="G19" s="13">
        <f>E19*A19</f>
        <v>19336.2</v>
      </c>
    </row>
    <row r="20" ht="14" customHeight="1" spans="1:7">
      <c r="A20" s="14"/>
      <c r="B20" s="14"/>
      <c r="C20" s="15" t="s">
        <v>15</v>
      </c>
      <c r="D20" s="16"/>
      <c r="E20" s="17"/>
      <c r="F20" s="14"/>
      <c r="G20" s="18"/>
    </row>
    <row r="21" ht="14" customHeight="1" spans="1:7">
      <c r="A21" s="19"/>
      <c r="B21" s="19"/>
      <c r="C21" s="20" t="s">
        <v>51</v>
      </c>
      <c r="D21" s="21"/>
      <c r="E21" s="22"/>
      <c r="F21" s="19"/>
      <c r="G21" s="23"/>
    </row>
    <row r="22" ht="14" customHeight="1" spans="1:7">
      <c r="A22" s="9">
        <v>1</v>
      </c>
      <c r="B22" s="9" t="s">
        <v>12</v>
      </c>
      <c r="C22" s="10" t="s">
        <v>13</v>
      </c>
      <c r="D22" s="11">
        <v>42995</v>
      </c>
      <c r="E22" s="12">
        <f>(D22*0.76)-6500</f>
        <v>26176.2</v>
      </c>
      <c r="F22" s="9" t="s">
        <v>14</v>
      </c>
      <c r="G22" s="13">
        <f>E22*A22</f>
        <v>26176.2</v>
      </c>
    </row>
    <row r="23" ht="14" customHeight="1" spans="1:7">
      <c r="A23" s="14"/>
      <c r="B23" s="14"/>
      <c r="C23" s="15" t="s">
        <v>15</v>
      </c>
      <c r="D23" s="16"/>
      <c r="E23" s="17"/>
      <c r="F23" s="14"/>
      <c r="G23" s="18"/>
    </row>
    <row r="24" ht="14" customHeight="1" spans="1:7">
      <c r="A24" s="19"/>
      <c r="B24" s="19"/>
      <c r="C24" s="20" t="s">
        <v>16</v>
      </c>
      <c r="D24" s="21"/>
      <c r="E24" s="22"/>
      <c r="F24" s="19"/>
      <c r="G24" s="23"/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88" t="s">
        <v>18</v>
      </c>
      <c r="B26" s="89"/>
      <c r="C26" s="89"/>
      <c r="D26" s="90"/>
      <c r="E26" s="91"/>
      <c r="F26" s="92" t="s">
        <v>14</v>
      </c>
      <c r="G26" s="93">
        <f>SUM(G19:G25)</f>
        <v>46112.4</v>
      </c>
    </row>
    <row r="27" ht="16.5" spans="1:7">
      <c r="A27" s="94"/>
      <c r="B27" s="94"/>
      <c r="C27" s="94"/>
      <c r="D27" s="94"/>
      <c r="E27" s="94"/>
      <c r="F27" s="95"/>
      <c r="G27" s="96"/>
    </row>
    <row r="28" ht="15" spans="3:3">
      <c r="C28" s="82" t="s">
        <v>80</v>
      </c>
    </row>
    <row r="29" ht="25.5" customHeight="1" spans="1:7">
      <c r="A29" s="83" t="s">
        <v>6</v>
      </c>
      <c r="B29" s="83" t="s">
        <v>7</v>
      </c>
      <c r="C29" s="83" t="s">
        <v>8</v>
      </c>
      <c r="D29" s="83" t="s">
        <v>9</v>
      </c>
      <c r="E29" s="84" t="s">
        <v>10</v>
      </c>
      <c r="F29" s="85"/>
      <c r="G29" s="86" t="s">
        <v>11</v>
      </c>
    </row>
    <row r="30" ht="14" customHeight="1" spans="1:7">
      <c r="A30" s="98">
        <v>1</v>
      </c>
      <c r="B30" s="98" t="s">
        <v>12</v>
      </c>
      <c r="C30" s="99" t="s">
        <v>94</v>
      </c>
      <c r="D30" s="100">
        <v>46595</v>
      </c>
      <c r="E30" s="101">
        <f>(D30*0.76)-7000</f>
        <v>28412.2</v>
      </c>
      <c r="F30" s="98" t="s">
        <v>14</v>
      </c>
      <c r="G30" s="102">
        <f>E30*A30</f>
        <v>28412.2</v>
      </c>
    </row>
    <row r="31" ht="14" customHeight="1" spans="1:7">
      <c r="A31" s="103"/>
      <c r="B31" s="103"/>
      <c r="C31" s="104" t="s">
        <v>95</v>
      </c>
      <c r="D31" s="105"/>
      <c r="E31" s="106"/>
      <c r="F31" s="103"/>
      <c r="G31" s="107"/>
    </row>
    <row r="32" ht="14" customHeight="1" spans="1:7">
      <c r="A32" s="108"/>
      <c r="B32" s="108"/>
      <c r="C32" s="109" t="s">
        <v>96</v>
      </c>
      <c r="D32" s="110"/>
      <c r="E32" s="111"/>
      <c r="F32" s="108"/>
      <c r="G32" s="112"/>
    </row>
    <row r="33" ht="14" customHeight="1" spans="1:7">
      <c r="A33" s="9">
        <v>1</v>
      </c>
      <c r="B33" s="9" t="s">
        <v>12</v>
      </c>
      <c r="C33" s="10" t="s">
        <v>179</v>
      </c>
      <c r="D33" s="11">
        <v>59595</v>
      </c>
      <c r="E33" s="12">
        <f>(D33*0.76)-7000</f>
        <v>38292.2</v>
      </c>
      <c r="F33" s="9" t="s">
        <v>14</v>
      </c>
      <c r="G33" s="13">
        <f>E33*A33</f>
        <v>38292.2</v>
      </c>
    </row>
    <row r="34" ht="14" customHeight="1" spans="1:7">
      <c r="A34" s="14"/>
      <c r="B34" s="14"/>
      <c r="C34" s="15" t="s">
        <v>95</v>
      </c>
      <c r="D34" s="16"/>
      <c r="E34" s="17"/>
      <c r="F34" s="14"/>
      <c r="G34" s="18"/>
    </row>
    <row r="35" ht="14" customHeight="1" spans="1:7">
      <c r="A35" s="19"/>
      <c r="B35" s="19"/>
      <c r="C35" s="20" t="s">
        <v>16</v>
      </c>
      <c r="D35" s="21"/>
      <c r="E35" s="22"/>
      <c r="F35" s="19"/>
      <c r="G35" s="23"/>
    </row>
    <row r="36" customFormat="1" ht="15.75" spans="1:8">
      <c r="A36" s="44" t="s">
        <v>17</v>
      </c>
      <c r="B36" s="54"/>
      <c r="C36" s="54"/>
      <c r="D36" s="45"/>
      <c r="E36" s="46"/>
      <c r="F36" s="55" t="s">
        <v>14</v>
      </c>
      <c r="G36" s="48">
        <v>600</v>
      </c>
      <c r="H36" s="1"/>
    </row>
    <row r="37" ht="17.25" spans="1:7">
      <c r="A37" s="88" t="s">
        <v>18</v>
      </c>
      <c r="B37" s="89"/>
      <c r="C37" s="89"/>
      <c r="D37" s="90"/>
      <c r="E37" s="91"/>
      <c r="F37" s="92" t="s">
        <v>14</v>
      </c>
      <c r="G37" s="93">
        <f>SUM(G30:G36)</f>
        <v>67304.4</v>
      </c>
    </row>
    <row r="38" ht="16.5" spans="1:7">
      <c r="A38" s="94"/>
      <c r="B38" s="94"/>
      <c r="C38" s="94"/>
      <c r="D38" s="94"/>
      <c r="E38" s="94"/>
      <c r="F38" s="95"/>
      <c r="G38" s="96"/>
    </row>
    <row r="39" spans="1:1">
      <c r="A39" s="80" t="s">
        <v>19</v>
      </c>
    </row>
    <row r="40" spans="2:2">
      <c r="B40" s="80" t="s">
        <v>20</v>
      </c>
    </row>
    <row r="42" s="2" customFormat="1" spans="1:1">
      <c r="A42" s="2" t="s">
        <v>21</v>
      </c>
    </row>
    <row r="43" customFormat="1" ht="15" spans="1:2">
      <c r="A43" s="43"/>
      <c r="B43" s="2" t="s">
        <v>52</v>
      </c>
    </row>
    <row r="45" s="80" customFormat="1" spans="1:1">
      <c r="A45" s="80" t="s">
        <v>23</v>
      </c>
    </row>
    <row r="46" s="79" customFormat="1" spans="2:2">
      <c r="B46" s="2" t="s">
        <v>24</v>
      </c>
    </row>
    <row r="47" s="79" customFormat="1" spans="2:2">
      <c r="B47" s="2" t="s">
        <v>25</v>
      </c>
    </row>
    <row r="48" s="79" customFormat="1" spans="2:2">
      <c r="B48" s="2" t="s">
        <v>26</v>
      </c>
    </row>
    <row r="50" spans="1:1">
      <c r="A50" s="80" t="s">
        <v>27</v>
      </c>
    </row>
    <row r="51" s="79" customFormat="1" spans="2:2">
      <c r="B51" s="2" t="s">
        <v>28</v>
      </c>
    </row>
    <row r="53" spans="1:1">
      <c r="A53" s="80" t="s">
        <v>29</v>
      </c>
    </row>
    <row r="54" spans="2:2">
      <c r="B54" s="80" t="s">
        <v>30</v>
      </c>
    </row>
    <row r="56" spans="2:2">
      <c r="B56" s="80" t="s">
        <v>31</v>
      </c>
    </row>
    <row r="57" spans="2:2">
      <c r="B57" s="80" t="s">
        <v>32</v>
      </c>
    </row>
    <row r="59" spans="2:2">
      <c r="B59" s="40" t="s">
        <v>33</v>
      </c>
    </row>
    <row r="63" spans="1:1">
      <c r="A63" s="80" t="s">
        <v>34</v>
      </c>
    </row>
    <row r="66" spans="1:1">
      <c r="A66" s="80" t="s">
        <v>35</v>
      </c>
    </row>
    <row r="67" spans="1:1">
      <c r="A67" s="80" t="s">
        <v>36</v>
      </c>
    </row>
    <row r="70" spans="1:4">
      <c r="A70" s="80" t="s">
        <v>37</v>
      </c>
      <c r="D70" s="80" t="s">
        <v>38</v>
      </c>
    </row>
    <row r="73" spans="1:4">
      <c r="A73" s="80" t="s">
        <v>39</v>
      </c>
      <c r="D73" s="80" t="s">
        <v>40</v>
      </c>
    </row>
    <row r="74" ht="15" customHeight="1" spans="1:4">
      <c r="A74" s="80" t="s">
        <v>41</v>
      </c>
      <c r="D74" s="80" t="s">
        <v>42</v>
      </c>
    </row>
    <row r="75" ht="15" customHeight="1"/>
    <row r="78" spans="1:5">
      <c r="A78" s="2" t="s">
        <v>438</v>
      </c>
      <c r="D78" s="80" t="s">
        <v>44</v>
      </c>
      <c r="E78" s="80" t="s">
        <v>45</v>
      </c>
    </row>
    <row r="79" spans="1:5">
      <c r="A79" s="2" t="s">
        <v>439</v>
      </c>
      <c r="E79" s="80" t="s">
        <v>47</v>
      </c>
    </row>
  </sheetData>
  <mergeCells count="29">
    <mergeCell ref="A4:B4"/>
    <mergeCell ref="A25:E25"/>
    <mergeCell ref="A26:E26"/>
    <mergeCell ref="A36:E36"/>
    <mergeCell ref="A37:E37"/>
    <mergeCell ref="A19:A21"/>
    <mergeCell ref="A22:A24"/>
    <mergeCell ref="A30:A32"/>
    <mergeCell ref="A33:A35"/>
    <mergeCell ref="B19:B21"/>
    <mergeCell ref="B22:B24"/>
    <mergeCell ref="B30:B32"/>
    <mergeCell ref="B33:B35"/>
    <mergeCell ref="D19:D21"/>
    <mergeCell ref="D22:D24"/>
    <mergeCell ref="D30:D32"/>
    <mergeCell ref="D33:D35"/>
    <mergeCell ref="E19:E21"/>
    <mergeCell ref="E22:E24"/>
    <mergeCell ref="E30:E32"/>
    <mergeCell ref="E33:E35"/>
    <mergeCell ref="F19:F21"/>
    <mergeCell ref="F22:F24"/>
    <mergeCell ref="F30:F32"/>
    <mergeCell ref="F33:F35"/>
    <mergeCell ref="G19:G21"/>
    <mergeCell ref="G22:G24"/>
    <mergeCell ref="G30:G32"/>
    <mergeCell ref="G33:G35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2"/>
  <sheetViews>
    <sheetView topLeftCell="A4" workbookViewId="0">
      <selection activeCell="G48" sqref="G4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3" ht="18" customHeight="1"/>
    <row r="4" spans="1:2">
      <c r="A4" s="3">
        <v>46049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440</v>
      </c>
      <c r="B7" s="3"/>
    </row>
    <row r="8" spans="1:2">
      <c r="A8" s="2" t="s">
        <v>441</v>
      </c>
      <c r="B8" s="3"/>
    </row>
    <row r="11" spans="1:1">
      <c r="A11" s="2" t="s">
        <v>2</v>
      </c>
    </row>
    <row r="13" spans="2:2">
      <c r="B13" s="2" t="s">
        <v>3</v>
      </c>
    </row>
    <row r="14" spans="2:2">
      <c r="B14" s="2" t="s">
        <v>4</v>
      </c>
    </row>
    <row r="16" spans="1:1">
      <c r="A16" s="2" t="s">
        <v>72</v>
      </c>
    </row>
    <row r="17" ht="15" spans="3:3">
      <c r="C17" s="97"/>
    </row>
    <row r="18" ht="25.5" customHeight="1" spans="1:7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7"/>
      <c r="G18" s="8" t="s">
        <v>11</v>
      </c>
    </row>
    <row r="19" spans="1:7">
      <c r="A19" s="9">
        <v>4</v>
      </c>
      <c r="B19" s="9" t="s">
        <v>12</v>
      </c>
      <c r="C19" s="10" t="s">
        <v>326</v>
      </c>
      <c r="D19" s="11">
        <v>42595</v>
      </c>
      <c r="E19" s="12">
        <f>(D19*0.74)-7000</f>
        <v>24520.3</v>
      </c>
      <c r="F19" s="9" t="s">
        <v>14</v>
      </c>
      <c r="G19" s="13">
        <f>E19*A19</f>
        <v>98081.2</v>
      </c>
    </row>
    <row r="20" spans="1:7">
      <c r="A20" s="14"/>
      <c r="B20" s="14"/>
      <c r="C20" s="15" t="s">
        <v>95</v>
      </c>
      <c r="D20" s="16"/>
      <c r="E20" s="17"/>
      <c r="F20" s="14"/>
      <c r="G20" s="18"/>
    </row>
    <row r="21" ht="15" spans="1:7">
      <c r="A21" s="19"/>
      <c r="B21" s="19"/>
      <c r="C21" s="20" t="s">
        <v>327</v>
      </c>
      <c r="D21" s="21"/>
      <c r="E21" s="22"/>
      <c r="F21" s="19"/>
      <c r="G21" s="23"/>
    </row>
    <row r="22" spans="1:7">
      <c r="A22" s="98">
        <v>1</v>
      </c>
      <c r="B22" s="98" t="s">
        <v>12</v>
      </c>
      <c r="C22" s="99" t="s">
        <v>94</v>
      </c>
      <c r="D22" s="100">
        <v>46595</v>
      </c>
      <c r="E22" s="101">
        <f>(D22*0.74)-7000</f>
        <v>27480.3</v>
      </c>
      <c r="F22" s="98" t="s">
        <v>14</v>
      </c>
      <c r="G22" s="102">
        <f>E22*A22</f>
        <v>27480.3</v>
      </c>
    </row>
    <row r="23" spans="1:7">
      <c r="A23" s="103"/>
      <c r="B23" s="103"/>
      <c r="C23" s="104" t="s">
        <v>95</v>
      </c>
      <c r="D23" s="105"/>
      <c r="E23" s="106"/>
      <c r="F23" s="103"/>
      <c r="G23" s="107"/>
    </row>
    <row r="24" ht="15" spans="1:7">
      <c r="A24" s="108"/>
      <c r="B24" s="108"/>
      <c r="C24" s="109" t="s">
        <v>96</v>
      </c>
      <c r="D24" s="110"/>
      <c r="E24" s="111"/>
      <c r="F24" s="108"/>
      <c r="G24" s="112"/>
    </row>
    <row r="25" spans="1:7">
      <c r="A25" s="9">
        <v>1</v>
      </c>
      <c r="B25" s="9" t="s">
        <v>12</v>
      </c>
      <c r="C25" s="10" t="s">
        <v>179</v>
      </c>
      <c r="D25" s="11">
        <v>59595</v>
      </c>
      <c r="E25" s="12">
        <f>(D25*0.74)-7000</f>
        <v>37100.3</v>
      </c>
      <c r="F25" s="9" t="s">
        <v>14</v>
      </c>
      <c r="G25" s="13">
        <f>E25*A25</f>
        <v>37100.3</v>
      </c>
    </row>
    <row r="26" spans="1:7">
      <c r="A26" s="14"/>
      <c r="B26" s="14"/>
      <c r="C26" s="15" t="s">
        <v>95</v>
      </c>
      <c r="D26" s="16"/>
      <c r="E26" s="17"/>
      <c r="F26" s="14"/>
      <c r="G26" s="18"/>
    </row>
    <row r="27" ht="15" spans="1:7">
      <c r="A27" s="19"/>
      <c r="B27" s="19"/>
      <c r="C27" s="20" t="s">
        <v>16</v>
      </c>
      <c r="D27" s="21"/>
      <c r="E27" s="22"/>
      <c r="F27" s="19"/>
      <c r="G27" s="23"/>
    </row>
    <row r="28" spans="1:7">
      <c r="A28" s="9">
        <v>21</v>
      </c>
      <c r="B28" s="9" t="s">
        <v>12</v>
      </c>
      <c r="C28" s="10" t="s">
        <v>97</v>
      </c>
      <c r="D28" s="11">
        <v>68995</v>
      </c>
      <c r="E28" s="12">
        <f>(D28*0.74)-7000</f>
        <v>44056.3</v>
      </c>
      <c r="F28" s="9" t="s">
        <v>14</v>
      </c>
      <c r="G28" s="13">
        <f>E28*A28</f>
        <v>925182.3</v>
      </c>
    </row>
    <row r="29" spans="1:7">
      <c r="A29" s="14"/>
      <c r="B29" s="14"/>
      <c r="C29" s="15" t="s">
        <v>95</v>
      </c>
      <c r="D29" s="16"/>
      <c r="E29" s="17"/>
      <c r="F29" s="14"/>
      <c r="G29" s="18"/>
    </row>
    <row r="30" ht="15" spans="1:7">
      <c r="A30" s="19"/>
      <c r="B30" s="19"/>
      <c r="C30" s="20" t="s">
        <v>98</v>
      </c>
      <c r="D30" s="21"/>
      <c r="E30" s="22"/>
      <c r="F30" s="19"/>
      <c r="G30" s="23"/>
    </row>
    <row r="31" spans="1:7">
      <c r="A31" s="9">
        <v>11</v>
      </c>
      <c r="B31" s="9" t="s">
        <v>12</v>
      </c>
      <c r="C31" s="10" t="s">
        <v>263</v>
      </c>
      <c r="D31" s="11">
        <v>76595</v>
      </c>
      <c r="E31" s="12">
        <f>(D31*0.74)-7000</f>
        <v>49680.3</v>
      </c>
      <c r="F31" s="9" t="s">
        <v>14</v>
      </c>
      <c r="G31" s="13">
        <f>E31*A31</f>
        <v>546483.3</v>
      </c>
    </row>
    <row r="32" spans="1:7">
      <c r="A32" s="14"/>
      <c r="B32" s="14"/>
      <c r="C32" s="15" t="s">
        <v>95</v>
      </c>
      <c r="D32" s="16"/>
      <c r="E32" s="17"/>
      <c r="F32" s="14"/>
      <c r="G32" s="18"/>
    </row>
    <row r="33" ht="15" spans="1:7">
      <c r="A33" s="19"/>
      <c r="B33" s="19"/>
      <c r="C33" s="20" t="s">
        <v>264</v>
      </c>
      <c r="D33" s="21"/>
      <c r="E33" s="22"/>
      <c r="F33" s="19"/>
      <c r="G33" s="23"/>
    </row>
    <row r="34" spans="1:7">
      <c r="A34" s="9">
        <v>6</v>
      </c>
      <c r="B34" s="9" t="s">
        <v>12</v>
      </c>
      <c r="C34" s="10" t="s">
        <v>148</v>
      </c>
      <c r="D34" s="11">
        <v>113195</v>
      </c>
      <c r="E34" s="12">
        <f>(D34*0.74)-7000</f>
        <v>76764.3</v>
      </c>
      <c r="F34" s="9" t="s">
        <v>14</v>
      </c>
      <c r="G34" s="13">
        <f>E34*A34</f>
        <v>460585.8</v>
      </c>
    </row>
    <row r="35" spans="1:7">
      <c r="A35" s="14"/>
      <c r="B35" s="14"/>
      <c r="C35" s="15" t="s">
        <v>60</v>
      </c>
      <c r="D35" s="16"/>
      <c r="E35" s="17"/>
      <c r="F35" s="14"/>
      <c r="G35" s="18"/>
    </row>
    <row r="36" ht="15" spans="1:7">
      <c r="A36" s="19"/>
      <c r="B36" s="19"/>
      <c r="C36" s="20" t="s">
        <v>149</v>
      </c>
      <c r="D36" s="21"/>
      <c r="E36" s="22"/>
      <c r="F36" s="19"/>
      <c r="G36" s="23"/>
    </row>
    <row r="37" spans="1:7">
      <c r="A37" s="9">
        <v>11</v>
      </c>
      <c r="B37" s="9" t="s">
        <v>12</v>
      </c>
      <c r="C37" s="10" t="s">
        <v>59</v>
      </c>
      <c r="D37" s="11">
        <v>165995</v>
      </c>
      <c r="E37" s="12">
        <f>(D37*0.74)-14000</f>
        <v>108836.3</v>
      </c>
      <c r="F37" s="9" t="s">
        <v>14</v>
      </c>
      <c r="G37" s="13">
        <f>E37*A37</f>
        <v>1197199.3</v>
      </c>
    </row>
    <row r="38" spans="1:7">
      <c r="A38" s="14"/>
      <c r="B38" s="14"/>
      <c r="C38" s="15" t="s">
        <v>60</v>
      </c>
      <c r="D38" s="16"/>
      <c r="E38" s="17"/>
      <c r="F38" s="14"/>
      <c r="G38" s="18"/>
    </row>
    <row r="39" ht="15" spans="1:7">
      <c r="A39" s="19"/>
      <c r="B39" s="19"/>
      <c r="C39" s="20" t="s">
        <v>61</v>
      </c>
      <c r="D39" s="21"/>
      <c r="E39" s="22"/>
      <c r="F39" s="19"/>
      <c r="G39" s="23"/>
    </row>
    <row r="40" spans="1:7">
      <c r="A40" s="9">
        <v>2</v>
      </c>
      <c r="B40" s="9" t="s">
        <v>12</v>
      </c>
      <c r="C40" s="10" t="s">
        <v>442</v>
      </c>
      <c r="D40" s="11">
        <v>151995</v>
      </c>
      <c r="E40" s="12">
        <f>(D40*0.74)</f>
        <v>112476.3</v>
      </c>
      <c r="F40" s="9" t="s">
        <v>14</v>
      </c>
      <c r="G40" s="13">
        <f>E40*A40</f>
        <v>224952.6</v>
      </c>
    </row>
    <row r="41" spans="1:7">
      <c r="A41" s="14"/>
      <c r="B41" s="14"/>
      <c r="C41" s="15" t="s">
        <v>200</v>
      </c>
      <c r="D41" s="16"/>
      <c r="E41" s="17"/>
      <c r="F41" s="14"/>
      <c r="G41" s="18"/>
    </row>
    <row r="42" ht="15" spans="1:7">
      <c r="A42" s="19"/>
      <c r="B42" s="19"/>
      <c r="C42" s="20" t="s">
        <v>443</v>
      </c>
      <c r="D42" s="21"/>
      <c r="E42" s="22"/>
      <c r="F42" s="19"/>
      <c r="G42" s="23"/>
    </row>
    <row r="43" ht="17.25" spans="1:7">
      <c r="A43" s="24" t="s">
        <v>18</v>
      </c>
      <c r="B43" s="35"/>
      <c r="C43" s="35"/>
      <c r="D43" s="25"/>
      <c r="E43" s="26"/>
      <c r="F43" s="36" t="s">
        <v>14</v>
      </c>
      <c r="G43" s="28">
        <f>SUM(G19:G42)</f>
        <v>3517065.1</v>
      </c>
    </row>
    <row r="44" s="2" customFormat="1" ht="15" spans="1:7">
      <c r="A44" s="49" t="s">
        <v>78</v>
      </c>
      <c r="B44" s="50"/>
      <c r="C44" s="51"/>
      <c r="D44" s="52"/>
      <c r="E44" s="21"/>
      <c r="F44" s="19" t="s">
        <v>14</v>
      </c>
      <c r="G44" s="53">
        <v>1851790</v>
      </c>
    </row>
    <row r="45" ht="17.25" spans="1:7">
      <c r="A45" s="24" t="s">
        <v>79</v>
      </c>
      <c r="B45" s="35"/>
      <c r="C45" s="35"/>
      <c r="D45" s="25"/>
      <c r="E45" s="26"/>
      <c r="F45" s="36" t="s">
        <v>14</v>
      </c>
      <c r="G45" s="28">
        <f>SUM(G43:G44)</f>
        <v>5368855.1</v>
      </c>
    </row>
    <row r="46" ht="16.5" spans="1:7">
      <c r="A46" s="29"/>
      <c r="B46" s="29"/>
      <c r="C46" s="29"/>
      <c r="D46" s="29"/>
      <c r="E46" s="29"/>
      <c r="F46" s="37"/>
      <c r="G46" s="31"/>
    </row>
    <row r="47" spans="1:1">
      <c r="A47" s="2" t="s">
        <v>19</v>
      </c>
    </row>
    <row r="48" spans="2:2">
      <c r="B48" s="2" t="s">
        <v>20</v>
      </c>
    </row>
    <row r="50" spans="1:1">
      <c r="A50" s="2" t="s">
        <v>27</v>
      </c>
    </row>
    <row r="51" spans="2:2">
      <c r="B51" s="2" t="s">
        <v>28</v>
      </c>
    </row>
    <row r="52" customFormat="1" ht="15" spans="2:2">
      <c r="B52" s="2" t="s">
        <v>65</v>
      </c>
    </row>
    <row r="53" customFormat="1" ht="15" spans="2:2">
      <c r="B53" s="2" t="s">
        <v>203</v>
      </c>
    </row>
    <row r="54" s="1" customFormat="1"/>
    <row r="55" s="80" customFormat="1" spans="1:1">
      <c r="A55" s="80" t="s">
        <v>29</v>
      </c>
    </row>
    <row r="56" s="80" customFormat="1" spans="2:2">
      <c r="B56" s="80" t="s">
        <v>30</v>
      </c>
    </row>
    <row r="57" s="79" customFormat="1" spans="2:2">
      <c r="B57" s="80"/>
    </row>
    <row r="58" spans="2:2">
      <c r="B58" s="2" t="s">
        <v>31</v>
      </c>
    </row>
    <row r="59" spans="2:2">
      <c r="B59" s="2" t="s">
        <v>32</v>
      </c>
    </row>
    <row r="61" spans="2:2">
      <c r="B61" s="63" t="s">
        <v>444</v>
      </c>
    </row>
    <row r="62" spans="2:2">
      <c r="B62" s="38" t="s">
        <v>445</v>
      </c>
    </row>
    <row r="66" spans="1:1">
      <c r="A66" s="2" t="s">
        <v>34</v>
      </c>
    </row>
    <row r="69" spans="1:1">
      <c r="A69" s="2" t="s">
        <v>35</v>
      </c>
    </row>
    <row r="70" spans="1:1">
      <c r="A70" s="2" t="s">
        <v>36</v>
      </c>
    </row>
    <row r="73" spans="1:4">
      <c r="A73" s="2" t="s">
        <v>37</v>
      </c>
      <c r="D73" s="2" t="s">
        <v>38</v>
      </c>
    </row>
    <row r="76" spans="1:4">
      <c r="A76" s="2" t="s">
        <v>39</v>
      </c>
      <c r="D76" s="2" t="s">
        <v>40</v>
      </c>
    </row>
    <row r="77" spans="1:4">
      <c r="A77" s="2" t="s">
        <v>41</v>
      </c>
      <c r="D77" s="2" t="s">
        <v>42</v>
      </c>
    </row>
    <row r="81" spans="1:5">
      <c r="A81" s="2" t="s">
        <v>446</v>
      </c>
      <c r="D81" s="2" t="s">
        <v>44</v>
      </c>
      <c r="E81" s="2" t="s">
        <v>45</v>
      </c>
    </row>
    <row r="82" spans="1:5">
      <c r="A82" s="2" t="s">
        <v>447</v>
      </c>
      <c r="E82" s="2" t="s">
        <v>47</v>
      </c>
    </row>
  </sheetData>
  <mergeCells count="51">
    <mergeCell ref="A4:B4"/>
    <mergeCell ref="A43:E43"/>
    <mergeCell ref="A45:E45"/>
    <mergeCell ref="A19:A21"/>
    <mergeCell ref="A22:A24"/>
    <mergeCell ref="A25:A27"/>
    <mergeCell ref="A28:A30"/>
    <mergeCell ref="A31:A33"/>
    <mergeCell ref="A34:A36"/>
    <mergeCell ref="A37:A39"/>
    <mergeCell ref="A40:A42"/>
    <mergeCell ref="B19:B21"/>
    <mergeCell ref="B22:B24"/>
    <mergeCell ref="B25:B27"/>
    <mergeCell ref="B28:B30"/>
    <mergeCell ref="B31:B33"/>
    <mergeCell ref="B34:B36"/>
    <mergeCell ref="B37:B39"/>
    <mergeCell ref="B40:B42"/>
    <mergeCell ref="D19:D21"/>
    <mergeCell ref="D22:D24"/>
    <mergeCell ref="D25:D27"/>
    <mergeCell ref="D28:D30"/>
    <mergeCell ref="D31:D33"/>
    <mergeCell ref="D34:D36"/>
    <mergeCell ref="D37:D39"/>
    <mergeCell ref="D40:D42"/>
    <mergeCell ref="E19:E21"/>
    <mergeCell ref="E22:E24"/>
    <mergeCell ref="E25:E27"/>
    <mergeCell ref="E28:E30"/>
    <mergeCell ref="E31:E33"/>
    <mergeCell ref="E34:E36"/>
    <mergeCell ref="E37:E39"/>
    <mergeCell ref="E40:E42"/>
    <mergeCell ref="F19:F21"/>
    <mergeCell ref="F22:F24"/>
    <mergeCell ref="F25:F27"/>
    <mergeCell ref="F28:F30"/>
    <mergeCell ref="F31:F33"/>
    <mergeCell ref="F34:F36"/>
    <mergeCell ref="F37:F39"/>
    <mergeCell ref="F40:F42"/>
    <mergeCell ref="G19:G21"/>
    <mergeCell ref="G22:G24"/>
    <mergeCell ref="G25:G27"/>
    <mergeCell ref="G28:G30"/>
    <mergeCell ref="G31:G33"/>
    <mergeCell ref="G34:G36"/>
    <mergeCell ref="G37:G39"/>
    <mergeCell ref="G40:G42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4" workbookViewId="0">
      <selection activeCell="C23" sqref="C23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448</v>
      </c>
    </row>
    <row r="8" spans="1:1">
      <c r="A8" s="3" t="s">
        <v>449</v>
      </c>
    </row>
    <row r="9" spans="1:1">
      <c r="A9" s="3" t="s">
        <v>450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2</v>
      </c>
      <c r="B20" s="9" t="s">
        <v>12</v>
      </c>
      <c r="C20" s="10" t="s">
        <v>380</v>
      </c>
      <c r="D20" s="11">
        <v>119995</v>
      </c>
      <c r="E20" s="12">
        <f>D20*0.76</f>
        <v>91196.2</v>
      </c>
      <c r="F20" s="9" t="s">
        <v>14</v>
      </c>
      <c r="G20" s="13">
        <f>E20*A20</f>
        <v>182392.4</v>
      </c>
    </row>
    <row r="21" spans="1:7">
      <c r="A21" s="14"/>
      <c r="B21" s="14"/>
      <c r="C21" s="15" t="s">
        <v>381</v>
      </c>
      <c r="D21" s="16"/>
      <c r="E21" s="17"/>
      <c r="F21" s="14"/>
      <c r="G21" s="18"/>
    </row>
    <row r="22" ht="15" spans="1:7">
      <c r="A22" s="19"/>
      <c r="B22" s="19"/>
      <c r="C22" s="20" t="s">
        <v>382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10" t="s">
        <v>112</v>
      </c>
      <c r="D23" s="11">
        <v>30995</v>
      </c>
      <c r="E23" s="12">
        <f>(D23*0.76)-6500</f>
        <v>17056.2</v>
      </c>
      <c r="F23" s="9" t="s">
        <v>14</v>
      </c>
      <c r="G23" s="13">
        <f>E23*A23</f>
        <v>17056.2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113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199448.6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73775</v>
      </c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273823.6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383</v>
      </c>
    </row>
    <row r="41" customFormat="1" ht="15" spans="2:2">
      <c r="B41" s="2" t="s">
        <v>28</v>
      </c>
    </row>
    <row r="42" s="1" customFormat="1" spans="2:2">
      <c r="B42" s="2"/>
    </row>
    <row r="43" spans="1:1">
      <c r="A43" s="2" t="s">
        <v>29</v>
      </c>
    </row>
    <row r="44" spans="2:2">
      <c r="B44" s="2" t="s">
        <v>30</v>
      </c>
    </row>
    <row r="45" customFormat="1" ht="15" spans="2:2">
      <c r="B45" s="38" t="s">
        <v>445</v>
      </c>
    </row>
    <row r="46" s="1" customFormat="1" spans="2:2">
      <c r="B46" s="38"/>
    </row>
    <row r="47" spans="2:2">
      <c r="B47" s="2" t="s">
        <v>31</v>
      </c>
    </row>
    <row r="49" spans="2:2">
      <c r="B49" s="2" t="s">
        <v>32</v>
      </c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451</v>
      </c>
      <c r="D68" s="2" t="s">
        <v>44</v>
      </c>
      <c r="E68" s="2" t="s">
        <v>45</v>
      </c>
    </row>
    <row r="69" spans="1:5">
      <c r="A69" s="2" t="s">
        <v>452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zoomScaleSheetLayoutView="60" topLeftCell="A63" workbookViewId="0">
      <selection activeCell="C13" sqref="C13"/>
    </sheetView>
  </sheetViews>
  <sheetFormatPr defaultColWidth="9.1047619047619" defaultRowHeight="14.25" outlineLevelCol="7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46049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453</v>
      </c>
      <c r="B7" s="81"/>
    </row>
    <row r="8" spans="1:2">
      <c r="A8" s="81" t="s">
        <v>454</v>
      </c>
      <c r="B8" s="81"/>
    </row>
    <row r="9" spans="1:2">
      <c r="A9" s="81" t="s">
        <v>455</v>
      </c>
      <c r="B9" s="81"/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7" spans="1:1">
      <c r="A17" s="80" t="s">
        <v>5</v>
      </c>
    </row>
    <row r="18" ht="15" spans="3:3">
      <c r="C18" s="82"/>
    </row>
    <row r="19" ht="25.5" customHeight="1" spans="1:7">
      <c r="A19" s="83" t="s">
        <v>6</v>
      </c>
      <c r="B19" s="83" t="s">
        <v>7</v>
      </c>
      <c r="C19" s="83" t="s">
        <v>8</v>
      </c>
      <c r="D19" s="83" t="s">
        <v>9</v>
      </c>
      <c r="E19" s="84" t="s">
        <v>10</v>
      </c>
      <c r="F19" s="85"/>
      <c r="G19" s="86" t="s">
        <v>11</v>
      </c>
    </row>
    <row r="20" ht="14" customHeight="1" spans="1:7">
      <c r="A20" s="9">
        <v>2</v>
      </c>
      <c r="B20" s="66" t="s">
        <v>12</v>
      </c>
      <c r="C20" s="67" t="s">
        <v>456</v>
      </c>
      <c r="D20" s="68">
        <v>16495</v>
      </c>
      <c r="E20" s="12">
        <f>D20*0.7</f>
        <v>11546.5</v>
      </c>
      <c r="F20" s="9" t="s">
        <v>14</v>
      </c>
      <c r="G20" s="69">
        <f>E20*A20</f>
        <v>23093</v>
      </c>
    </row>
    <row r="21" ht="14" customHeight="1" spans="1:7">
      <c r="A21" s="14"/>
      <c r="B21" s="70"/>
      <c r="C21" s="71" t="s">
        <v>457</v>
      </c>
      <c r="D21" s="72"/>
      <c r="E21" s="17"/>
      <c r="F21" s="14"/>
      <c r="G21" s="73"/>
    </row>
    <row r="22" ht="14" customHeight="1" spans="1:7">
      <c r="A22" s="14"/>
      <c r="B22" s="70"/>
      <c r="C22" s="71" t="s">
        <v>458</v>
      </c>
      <c r="D22" s="87"/>
      <c r="E22" s="17"/>
      <c r="F22" s="14"/>
      <c r="G22" s="73"/>
    </row>
    <row r="23" ht="14" customHeight="1" spans="1:7">
      <c r="A23" s="19"/>
      <c r="B23" s="74"/>
      <c r="C23" s="75" t="s">
        <v>459</v>
      </c>
      <c r="D23" s="76"/>
      <c r="E23" s="22"/>
      <c r="F23" s="19"/>
      <c r="G23" s="77"/>
    </row>
    <row r="24" ht="14" customHeight="1" spans="1:7">
      <c r="A24" s="9">
        <v>1</v>
      </c>
      <c r="B24" s="66" t="s">
        <v>12</v>
      </c>
      <c r="C24" s="67" t="s">
        <v>460</v>
      </c>
      <c r="D24" s="68">
        <v>19495</v>
      </c>
      <c r="E24" s="12">
        <f>D24*0.7</f>
        <v>13646.5</v>
      </c>
      <c r="F24" s="9" t="s">
        <v>14</v>
      </c>
      <c r="G24" s="69">
        <f>E24*A24</f>
        <v>13646.5</v>
      </c>
    </row>
    <row r="25" ht="14" customHeight="1" spans="1:7">
      <c r="A25" s="14"/>
      <c r="B25" s="70"/>
      <c r="C25" s="71" t="s">
        <v>457</v>
      </c>
      <c r="D25" s="72"/>
      <c r="E25" s="17"/>
      <c r="F25" s="14"/>
      <c r="G25" s="73"/>
    </row>
    <row r="26" ht="14" customHeight="1" spans="1:7">
      <c r="A26" s="14"/>
      <c r="B26" s="70"/>
      <c r="C26" s="71" t="s">
        <v>461</v>
      </c>
      <c r="D26" s="87"/>
      <c r="E26" s="17"/>
      <c r="F26" s="14"/>
      <c r="G26" s="73"/>
    </row>
    <row r="27" ht="14" customHeight="1" spans="1:7">
      <c r="A27" s="19"/>
      <c r="B27" s="74"/>
      <c r="C27" s="75" t="s">
        <v>462</v>
      </c>
      <c r="D27" s="76"/>
      <c r="E27" s="22"/>
      <c r="F27" s="19"/>
      <c r="G27" s="77"/>
    </row>
    <row r="28" customFormat="1" ht="15.7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ht="17.25" spans="1:7">
      <c r="A29" s="88" t="s">
        <v>18</v>
      </c>
      <c r="B29" s="89"/>
      <c r="C29" s="89"/>
      <c r="D29" s="90"/>
      <c r="E29" s="91"/>
      <c r="F29" s="92" t="s">
        <v>14</v>
      </c>
      <c r="G29" s="93">
        <f>SUM(G20:G28)</f>
        <v>37339.5</v>
      </c>
    </row>
    <row r="30" ht="16.5" spans="1:7">
      <c r="A30" s="94"/>
      <c r="B30" s="94"/>
      <c r="C30" s="94"/>
      <c r="D30" s="94"/>
      <c r="E30" s="94"/>
      <c r="F30" s="95"/>
      <c r="G30" s="96"/>
    </row>
    <row r="31" spans="1:1">
      <c r="A31" s="80" t="s">
        <v>19</v>
      </c>
    </row>
    <row r="32" spans="2:2">
      <c r="B32" s="80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7" spans="1:1">
      <c r="A37" s="80" t="s">
        <v>27</v>
      </c>
    </row>
    <row r="38" s="79" customFormat="1" spans="2:2">
      <c r="B38" s="2" t="s">
        <v>463</v>
      </c>
    </row>
    <row r="40" spans="1:1">
      <c r="A40" s="80" t="s">
        <v>29</v>
      </c>
    </row>
    <row r="41" spans="2:2">
      <c r="B41" s="80" t="s">
        <v>30</v>
      </c>
    </row>
    <row r="43" spans="2:2">
      <c r="B43" s="80" t="s">
        <v>31</v>
      </c>
    </row>
    <row r="45" spans="2:2">
      <c r="B45" s="80" t="s">
        <v>32</v>
      </c>
    </row>
    <row r="47" spans="2:2">
      <c r="B47" s="40"/>
    </row>
    <row r="51" spans="1:1">
      <c r="A51" s="80" t="s">
        <v>34</v>
      </c>
    </row>
    <row r="54" spans="1:1">
      <c r="A54" s="80" t="s">
        <v>35</v>
      </c>
    </row>
    <row r="55" spans="1:1">
      <c r="A55" s="80" t="s">
        <v>36</v>
      </c>
    </row>
    <row r="58" spans="1:4">
      <c r="A58" s="80" t="s">
        <v>37</v>
      </c>
      <c r="D58" s="80" t="s">
        <v>38</v>
      </c>
    </row>
    <row r="61" spans="1:4">
      <c r="A61" s="80" t="s">
        <v>39</v>
      </c>
      <c r="D61" s="80" t="s">
        <v>40</v>
      </c>
    </row>
    <row r="62" ht="15" customHeight="1" spans="1:4">
      <c r="A62" s="80" t="s">
        <v>41</v>
      </c>
      <c r="D62" s="80" t="s">
        <v>42</v>
      </c>
    </row>
    <row r="63" ht="15" customHeight="1"/>
    <row r="66" spans="1:5">
      <c r="A66" s="2" t="s">
        <v>464</v>
      </c>
      <c r="D66" s="80" t="s">
        <v>44</v>
      </c>
      <c r="E66" s="80" t="s">
        <v>45</v>
      </c>
    </row>
    <row r="67" spans="1:5">
      <c r="A67" s="2" t="s">
        <v>465</v>
      </c>
      <c r="E67" s="80" t="s">
        <v>47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57" workbookViewId="0">
      <selection activeCell="A73" sqref="A73"/>
    </sheetView>
  </sheetViews>
  <sheetFormatPr defaultColWidth="9.1047619047619" defaultRowHeight="14.25" outlineLevelCol="6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46049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466</v>
      </c>
      <c r="B7" s="3"/>
    </row>
    <row r="8" spans="1:2">
      <c r="A8" s="2" t="s">
        <v>467</v>
      </c>
      <c r="B8" s="3"/>
    </row>
    <row r="9" spans="1:1">
      <c r="A9" s="2" t="s">
        <v>468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 t="s">
        <v>73</v>
      </c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169</v>
      </c>
      <c r="D20" s="11">
        <v>50995</v>
      </c>
      <c r="E20" s="12">
        <f>(D20*0.76)-7000</f>
        <v>31756.2</v>
      </c>
      <c r="F20" s="9" t="s">
        <v>14</v>
      </c>
      <c r="G20" s="13">
        <f>E20*A20</f>
        <v>31756.2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170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31756.2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15150</v>
      </c>
    </row>
    <row r="25" ht="17.25" spans="1:7">
      <c r="A25" s="24" t="s">
        <v>79</v>
      </c>
      <c r="B25" s="35"/>
      <c r="C25" s="35"/>
      <c r="D25" s="25"/>
      <c r="E25" s="26"/>
      <c r="F25" s="36" t="s">
        <v>14</v>
      </c>
      <c r="G25" s="28">
        <f>SUM(G23:G24)</f>
        <v>46906.2</v>
      </c>
    </row>
    <row r="26" s="1" customFormat="1" ht="16.5" spans="1:7">
      <c r="A26" s="29"/>
      <c r="B26" s="29"/>
      <c r="C26" s="29"/>
      <c r="D26" s="29"/>
      <c r="E26" s="29"/>
      <c r="F26" s="30"/>
      <c r="G26" s="31"/>
    </row>
    <row r="27" s="1" customFormat="1" ht="15" spans="1:7">
      <c r="A27" s="2"/>
      <c r="B27" s="2"/>
      <c r="C27" s="65" t="s">
        <v>80</v>
      </c>
      <c r="D27" s="2"/>
      <c r="E27" s="2"/>
      <c r="F27" s="2"/>
      <c r="G27" s="2"/>
    </row>
    <row r="28" s="1" customFormat="1" ht="25.5" customHeight="1" spans="1:7">
      <c r="A28" s="5" t="s">
        <v>6</v>
      </c>
      <c r="B28" s="5" t="s">
        <v>7</v>
      </c>
      <c r="C28" s="5" t="s">
        <v>8</v>
      </c>
      <c r="D28" s="5" t="s">
        <v>9</v>
      </c>
      <c r="E28" s="6" t="s">
        <v>10</v>
      </c>
      <c r="F28" s="7"/>
      <c r="G28" s="8" t="s">
        <v>11</v>
      </c>
    </row>
    <row r="29" customFormat="1" ht="15" spans="1:7">
      <c r="A29" s="9">
        <v>1</v>
      </c>
      <c r="B29" s="9" t="s">
        <v>12</v>
      </c>
      <c r="C29" s="10" t="s">
        <v>97</v>
      </c>
      <c r="D29" s="11">
        <v>68995</v>
      </c>
      <c r="E29" s="12">
        <f>(D29*0.76)-7000</f>
        <v>45436.2</v>
      </c>
      <c r="F29" s="9" t="s">
        <v>14</v>
      </c>
      <c r="G29" s="13">
        <f>E29*A29</f>
        <v>45436.2</v>
      </c>
    </row>
    <row r="30" customFormat="1" ht="15" spans="1:7">
      <c r="A30" s="14"/>
      <c r="B30" s="14"/>
      <c r="C30" s="15" t="s">
        <v>95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98</v>
      </c>
      <c r="D31" s="21"/>
      <c r="E31" s="22"/>
      <c r="F31" s="19"/>
      <c r="G31" s="23"/>
    </row>
    <row r="32" s="1" customFormat="1" ht="17.25" spans="1:7">
      <c r="A32" s="24" t="s">
        <v>18</v>
      </c>
      <c r="B32" s="35"/>
      <c r="C32" s="35"/>
      <c r="D32" s="25"/>
      <c r="E32" s="26"/>
      <c r="F32" s="36" t="s">
        <v>14</v>
      </c>
      <c r="G32" s="28">
        <f>SUM(G29:G31)</f>
        <v>45436.2</v>
      </c>
    </row>
    <row r="33" s="1" customFormat="1" ht="15" spans="1:7">
      <c r="A33" s="49" t="s">
        <v>118</v>
      </c>
      <c r="B33" s="50"/>
      <c r="C33" s="51"/>
      <c r="D33" s="52"/>
      <c r="E33" s="21"/>
      <c r="F33" s="19" t="s">
        <v>14</v>
      </c>
      <c r="G33" s="53">
        <v>15150</v>
      </c>
    </row>
    <row r="34" s="1" customFormat="1" ht="17.25" spans="1:7">
      <c r="A34" s="24" t="s">
        <v>79</v>
      </c>
      <c r="B34" s="35"/>
      <c r="C34" s="35"/>
      <c r="D34" s="25"/>
      <c r="E34" s="26"/>
      <c r="F34" s="36" t="s">
        <v>14</v>
      </c>
      <c r="G34" s="28">
        <f>SUM(G32:G33)</f>
        <v>60586.2</v>
      </c>
    </row>
    <row r="35" s="1" customFormat="1" ht="16.5" spans="1:7">
      <c r="A35" s="29"/>
      <c r="B35" s="29"/>
      <c r="C35" s="29"/>
      <c r="D35" s="29"/>
      <c r="E35" s="29"/>
      <c r="F35" s="30"/>
      <c r="G35" s="31"/>
    </row>
    <row r="36" spans="1:1">
      <c r="A36" s="2" t="s">
        <v>19</v>
      </c>
    </row>
    <row r="37" spans="2:2">
      <c r="B37" s="2" t="s">
        <v>20</v>
      </c>
    </row>
    <row r="39" spans="1:1">
      <c r="A39" s="2" t="s">
        <v>21</v>
      </c>
    </row>
    <row r="40" customFormat="1" ht="15" spans="1:2">
      <c r="A40" s="43"/>
      <c r="B40" s="2" t="s">
        <v>22</v>
      </c>
    </row>
    <row r="41" customFormat="1" ht="15" spans="1:2">
      <c r="A41" s="43"/>
      <c r="B41" s="2" t="s">
        <v>85</v>
      </c>
    </row>
    <row r="42" spans="2:2">
      <c r="B42" s="56" t="s">
        <v>86</v>
      </c>
    </row>
    <row r="43" spans="2:2">
      <c r="B43" s="56"/>
    </row>
    <row r="44" spans="1:1">
      <c r="A44" s="2" t="s">
        <v>27</v>
      </c>
    </row>
    <row r="45" spans="2:2">
      <c r="B45" s="2" t="s">
        <v>28</v>
      </c>
    </row>
    <row r="47" spans="1:1">
      <c r="A47" s="2" t="s">
        <v>29</v>
      </c>
    </row>
    <row r="48" s="1" customFormat="1" spans="1:7">
      <c r="A48" s="2"/>
      <c r="B48" s="2" t="s">
        <v>30</v>
      </c>
      <c r="C48" s="2"/>
      <c r="D48" s="2"/>
      <c r="E48" s="2"/>
      <c r="F48" s="2"/>
      <c r="G48" s="2"/>
    </row>
    <row r="49" spans="2:2">
      <c r="B49" s="38" t="s">
        <v>445</v>
      </c>
    </row>
    <row r="51" spans="2:2">
      <c r="B51" s="2" t="s">
        <v>31</v>
      </c>
    </row>
    <row r="53" spans="2:2">
      <c r="B53" s="2" t="s">
        <v>32</v>
      </c>
    </row>
    <row r="58" spans="1:1">
      <c r="A58" s="2" t="s">
        <v>34</v>
      </c>
    </row>
    <row r="61" spans="1:1">
      <c r="A61" s="2" t="s">
        <v>35</v>
      </c>
    </row>
    <row r="62" spans="1:1">
      <c r="A62" s="2" t="s">
        <v>36</v>
      </c>
    </row>
    <row r="65" spans="1:4">
      <c r="A65" s="2" t="s">
        <v>37</v>
      </c>
      <c r="D65" s="2" t="s">
        <v>38</v>
      </c>
    </row>
    <row r="68" spans="1:4">
      <c r="A68" s="2" t="s">
        <v>39</v>
      </c>
      <c r="D68" s="2" t="s">
        <v>40</v>
      </c>
    </row>
    <row r="69" spans="1:4">
      <c r="A69" s="2" t="s">
        <v>41</v>
      </c>
      <c r="D69" s="2" t="s">
        <v>42</v>
      </c>
    </row>
    <row r="73" spans="1:5">
      <c r="A73" s="2" t="s">
        <v>469</v>
      </c>
      <c r="D73" s="2" t="s">
        <v>44</v>
      </c>
      <c r="E73" s="2" t="s">
        <v>45</v>
      </c>
    </row>
    <row r="74" spans="1:5">
      <c r="A74" s="2" t="s">
        <v>152</v>
      </c>
      <c r="E74" s="2" t="s">
        <v>47</v>
      </c>
    </row>
  </sheetData>
  <mergeCells count="17">
    <mergeCell ref="A4:B4"/>
    <mergeCell ref="A23:E23"/>
    <mergeCell ref="A25:E25"/>
    <mergeCell ref="A32:E32"/>
    <mergeCell ref="A34:E34"/>
    <mergeCell ref="A20:A22"/>
    <mergeCell ref="A29:A31"/>
    <mergeCell ref="B20:B22"/>
    <mergeCell ref="B29:B31"/>
    <mergeCell ref="D20:D22"/>
    <mergeCell ref="D29:D31"/>
    <mergeCell ref="E20:E22"/>
    <mergeCell ref="E29:E31"/>
    <mergeCell ref="F20:F22"/>
    <mergeCell ref="F29:F31"/>
    <mergeCell ref="G20:G22"/>
    <mergeCell ref="G29:G31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A25" sqref="$A25:$XFD25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46030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116</v>
      </c>
      <c r="B7" s="3"/>
    </row>
    <row r="8" spans="1:2">
      <c r="A8" s="2" t="s">
        <v>117</v>
      </c>
      <c r="B8" s="3"/>
    </row>
    <row r="9" spans="1:1">
      <c r="A9" s="2" t="s">
        <v>107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13</v>
      </c>
      <c r="D20" s="11">
        <v>42995</v>
      </c>
      <c r="E20" s="12">
        <f>(D20*0.76)-6500</f>
        <v>26176.2</v>
      </c>
      <c r="F20" s="9" t="s">
        <v>14</v>
      </c>
      <c r="G20" s="13">
        <f>E20*A20</f>
        <v>26176.2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16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26176.2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19825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46601.2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28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1" spans="1:1">
      <c r="A51" s="2" t="s">
        <v>34</v>
      </c>
    </row>
    <row r="54" spans="1:1">
      <c r="A54" s="2" t="s">
        <v>35</v>
      </c>
    </row>
    <row r="55" spans="1:1">
      <c r="A55" s="2" t="s">
        <v>36</v>
      </c>
    </row>
    <row r="58" spans="1:4">
      <c r="A58" s="2" t="s">
        <v>37</v>
      </c>
      <c r="D58" s="2" t="s">
        <v>38</v>
      </c>
    </row>
    <row r="61" spans="1:4">
      <c r="A61" s="2" t="s">
        <v>39</v>
      </c>
      <c r="D61" s="2" t="s">
        <v>40</v>
      </c>
    </row>
    <row r="62" spans="1:4">
      <c r="A62" s="2" t="s">
        <v>41</v>
      </c>
      <c r="D62" s="2" t="s">
        <v>42</v>
      </c>
    </row>
    <row r="66" spans="1:5">
      <c r="A66" s="2" t="s">
        <v>119</v>
      </c>
      <c r="D66" s="2" t="s">
        <v>44</v>
      </c>
      <c r="E66" s="2" t="s">
        <v>45</v>
      </c>
    </row>
    <row r="67" spans="1:5">
      <c r="A67" s="2" t="s">
        <v>120</v>
      </c>
      <c r="E67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C12" sqref="C12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46050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411</v>
      </c>
      <c r="B7" s="3"/>
    </row>
    <row r="8" spans="1:2">
      <c r="A8" s="2" t="s">
        <v>412</v>
      </c>
      <c r="B8" s="3"/>
    </row>
    <row r="9" spans="1:1">
      <c r="A9" s="2" t="s">
        <v>413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1</v>
      </c>
      <c r="B20" s="9" t="s">
        <v>12</v>
      </c>
      <c r="C20" s="10" t="s">
        <v>470</v>
      </c>
      <c r="D20" s="11">
        <v>32995</v>
      </c>
      <c r="E20" s="12">
        <f>(D20*0.76)-4000</f>
        <v>21076.2</v>
      </c>
      <c r="F20" s="9" t="s">
        <v>14</v>
      </c>
      <c r="G20" s="13">
        <f>E20*A20</f>
        <v>21076.2</v>
      </c>
    </row>
    <row r="21" customFormat="1" ht="15" spans="1:7">
      <c r="A21" s="14"/>
      <c r="B21" s="14"/>
      <c r="C21" s="15" t="s">
        <v>109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471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21076.2</v>
      </c>
    </row>
    <row r="24" spans="1:7">
      <c r="A24" s="49" t="s">
        <v>118</v>
      </c>
      <c r="B24" s="50"/>
      <c r="C24" s="51"/>
      <c r="D24" s="52"/>
      <c r="E24" s="21"/>
      <c r="F24" s="19" t="s">
        <v>14</v>
      </c>
      <c r="G24" s="53">
        <v>11500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33176.2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customFormat="1" ht="15" spans="1:2">
      <c r="A32" s="43"/>
      <c r="B32" s="2" t="s">
        <v>22</v>
      </c>
    </row>
    <row r="33" customFormat="1" ht="15" spans="1:2">
      <c r="A33" s="43"/>
      <c r="B33" s="2" t="s">
        <v>85</v>
      </c>
    </row>
    <row r="34" spans="2:2">
      <c r="B34" s="56" t="s">
        <v>86</v>
      </c>
    </row>
    <row r="35" spans="2:2">
      <c r="B35" s="56"/>
    </row>
    <row r="36" spans="1:1">
      <c r="A36" s="2" t="s">
        <v>27</v>
      </c>
    </row>
    <row r="37" spans="2:2">
      <c r="B37" s="2" t="s">
        <v>28</v>
      </c>
    </row>
    <row r="39" spans="1:1">
      <c r="A39" s="2" t="s">
        <v>29</v>
      </c>
    </row>
    <row r="40" s="1" customFormat="1" spans="1:7">
      <c r="A40" s="2"/>
      <c r="B40" s="2" t="s">
        <v>30</v>
      </c>
      <c r="C40" s="2"/>
      <c r="D40" s="2"/>
      <c r="E40" s="2"/>
      <c r="F40" s="2"/>
      <c r="G40" s="2"/>
    </row>
    <row r="41" spans="2:2">
      <c r="B41" s="40" t="s">
        <v>87</v>
      </c>
    </row>
    <row r="43" spans="2:2">
      <c r="B43" s="2" t="s">
        <v>31</v>
      </c>
    </row>
    <row r="45" spans="2:2">
      <c r="B45" s="2" t="s">
        <v>32</v>
      </c>
    </row>
    <row r="52" spans="1:1">
      <c r="A52" s="2" t="s">
        <v>34</v>
      </c>
    </row>
    <row r="55" spans="1:1">
      <c r="A55" s="2" t="s">
        <v>35</v>
      </c>
    </row>
    <row r="56" spans="1:1">
      <c r="A56" s="2" t="s">
        <v>36</v>
      </c>
    </row>
    <row r="59" spans="1:4">
      <c r="A59" s="2" t="s">
        <v>37</v>
      </c>
      <c r="D59" s="2" t="s">
        <v>38</v>
      </c>
    </row>
    <row r="62" spans="1:4">
      <c r="A62" s="2" t="s">
        <v>39</v>
      </c>
      <c r="D62" s="2" t="s">
        <v>40</v>
      </c>
    </row>
    <row r="63" spans="1:4">
      <c r="A63" s="2" t="s">
        <v>41</v>
      </c>
      <c r="D63" s="2" t="s">
        <v>42</v>
      </c>
    </row>
    <row r="68" spans="1:5">
      <c r="A68" s="2" t="s">
        <v>472</v>
      </c>
      <c r="D68" s="2" t="s">
        <v>44</v>
      </c>
      <c r="E68" s="2" t="s">
        <v>45</v>
      </c>
    </row>
    <row r="69" spans="1:5">
      <c r="A69" s="2" t="s">
        <v>473</v>
      </c>
      <c r="E69" s="2" t="s">
        <v>47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8" workbookViewId="0">
      <selection activeCell="D66" sqref="D66"/>
    </sheetView>
  </sheetViews>
  <sheetFormatPr defaultColWidth="9.1047619047619" defaultRowHeight="14.25" outlineLevelCol="7"/>
  <cols>
    <col min="1" max="1" width="6.55238095238095" style="2" customWidth="1"/>
    <col min="2" max="2" width="11.7809523809524" style="2" customWidth="1"/>
    <col min="3" max="3" width="54.4380952380952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7809523809524" style="2" customWidth="1"/>
    <col min="8" max="16384" width="9.1047619047619" style="2"/>
  </cols>
  <sheetData>
    <row r="4" spans="1:2">
      <c r="A4" s="3">
        <v>46050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474</v>
      </c>
      <c r="B7" s="3"/>
    </row>
    <row r="8" spans="1:2">
      <c r="A8" s="2" t="s">
        <v>475</v>
      </c>
      <c r="B8" s="3"/>
    </row>
    <row r="9" spans="1:1">
      <c r="A9" s="2" t="s">
        <v>476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72</v>
      </c>
    </row>
    <row r="18" ht="15" spans="3:3">
      <c r="C18" s="65" t="s">
        <v>73</v>
      </c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customFormat="1" ht="15" spans="1:7">
      <c r="A20" s="9">
        <v>2</v>
      </c>
      <c r="B20" s="9" t="s">
        <v>12</v>
      </c>
      <c r="C20" s="10" t="s">
        <v>112</v>
      </c>
      <c r="D20" s="11">
        <v>30995</v>
      </c>
      <c r="E20" s="12">
        <f>(D20*0.76)-6500</f>
        <v>17056.2</v>
      </c>
      <c r="F20" s="9" t="s">
        <v>14</v>
      </c>
      <c r="G20" s="13">
        <f>E20*A20</f>
        <v>34112.4</v>
      </c>
    </row>
    <row r="21" customFormat="1" ht="15" spans="1:7">
      <c r="A21" s="14"/>
      <c r="B21" s="14"/>
      <c r="C21" s="15" t="s">
        <v>15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113</v>
      </c>
      <c r="D22" s="21"/>
      <c r="E22" s="22"/>
      <c r="F22" s="19"/>
      <c r="G22" s="23"/>
    </row>
    <row r="23" ht="17.25" spans="1:7">
      <c r="A23" s="24" t="s">
        <v>18</v>
      </c>
      <c r="B23" s="35"/>
      <c r="C23" s="35"/>
      <c r="D23" s="25"/>
      <c r="E23" s="26"/>
      <c r="F23" s="36" t="s">
        <v>14</v>
      </c>
      <c r="G23" s="28">
        <f>SUM(G20:G22)</f>
        <v>34112.4</v>
      </c>
    </row>
    <row r="24" ht="15" spans="1:7">
      <c r="A24" s="49" t="s">
        <v>118</v>
      </c>
      <c r="B24" s="50"/>
      <c r="C24" s="51"/>
      <c r="D24" s="52"/>
      <c r="E24" s="21"/>
      <c r="F24" s="19" t="s">
        <v>14</v>
      </c>
      <c r="G24" s="53">
        <v>30040</v>
      </c>
    </row>
    <row r="25" customFormat="1" ht="15.75" spans="1:8">
      <c r="A25" s="44" t="s">
        <v>17</v>
      </c>
      <c r="B25" s="54"/>
      <c r="C25" s="54"/>
      <c r="D25" s="45"/>
      <c r="E25" s="46"/>
      <c r="F25" s="55" t="s">
        <v>14</v>
      </c>
      <c r="G25" s="48">
        <v>600</v>
      </c>
      <c r="H25" s="1"/>
    </row>
    <row r="26" ht="17.25" spans="1:7">
      <c r="A26" s="24" t="s">
        <v>79</v>
      </c>
      <c r="B26" s="35"/>
      <c r="C26" s="35"/>
      <c r="D26" s="25"/>
      <c r="E26" s="26"/>
      <c r="F26" s="36" t="s">
        <v>14</v>
      </c>
      <c r="G26" s="28">
        <f>SUM(G23:G25)</f>
        <v>64752.4</v>
      </c>
    </row>
    <row r="27" s="1" customFormat="1" ht="16.5" spans="1:7">
      <c r="A27" s="29"/>
      <c r="B27" s="29"/>
      <c r="C27" s="29"/>
      <c r="D27" s="29"/>
      <c r="E27" s="29"/>
      <c r="F27" s="30"/>
      <c r="G27" s="31"/>
    </row>
    <row r="28" s="1" customFormat="1" ht="15" spans="1:7">
      <c r="A28" s="2"/>
      <c r="B28" s="2"/>
      <c r="C28" s="65" t="s">
        <v>80</v>
      </c>
      <c r="D28" s="2"/>
      <c r="E28" s="2"/>
      <c r="F28" s="2"/>
      <c r="G28" s="2"/>
    </row>
    <row r="29" s="1" customFormat="1" ht="25.5" customHeight="1" spans="1:7">
      <c r="A29" s="5" t="s">
        <v>6</v>
      </c>
      <c r="B29" s="5" t="s">
        <v>7</v>
      </c>
      <c r="C29" s="5" t="s">
        <v>8</v>
      </c>
      <c r="D29" s="5" t="s">
        <v>9</v>
      </c>
      <c r="E29" s="6" t="s">
        <v>10</v>
      </c>
      <c r="F29" s="7"/>
      <c r="G29" s="8" t="s">
        <v>11</v>
      </c>
    </row>
    <row r="30" customFormat="1" ht="15" spans="1:7">
      <c r="A30" s="9">
        <v>2</v>
      </c>
      <c r="B30" s="9" t="s">
        <v>12</v>
      </c>
      <c r="C30" s="10" t="s">
        <v>326</v>
      </c>
      <c r="D30" s="11">
        <v>42595</v>
      </c>
      <c r="E30" s="12">
        <f>(D30*0.76)-7000</f>
        <v>25372.2</v>
      </c>
      <c r="F30" s="9" t="s">
        <v>14</v>
      </c>
      <c r="G30" s="13">
        <f>E30*A30</f>
        <v>50744.4</v>
      </c>
    </row>
    <row r="31" customFormat="1" ht="15" spans="1:7">
      <c r="A31" s="14"/>
      <c r="B31" s="14"/>
      <c r="C31" s="15" t="s">
        <v>95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327</v>
      </c>
      <c r="D32" s="21"/>
      <c r="E32" s="22"/>
      <c r="F32" s="19"/>
      <c r="G32" s="23"/>
    </row>
    <row r="33" s="1" customFormat="1" ht="17.25" spans="1:7">
      <c r="A33" s="24" t="s">
        <v>18</v>
      </c>
      <c r="B33" s="35"/>
      <c r="C33" s="35"/>
      <c r="D33" s="25"/>
      <c r="E33" s="26"/>
      <c r="F33" s="36" t="s">
        <v>14</v>
      </c>
      <c r="G33" s="28">
        <f>SUM(G30:G32)</f>
        <v>50744.4</v>
      </c>
    </row>
    <row r="34" s="1" customFormat="1" ht="15" spans="1:7">
      <c r="A34" s="49" t="s">
        <v>118</v>
      </c>
      <c r="B34" s="50"/>
      <c r="C34" s="51"/>
      <c r="D34" s="52"/>
      <c r="E34" s="21"/>
      <c r="F34" s="19" t="s">
        <v>14</v>
      </c>
      <c r="G34" s="53">
        <v>30040</v>
      </c>
    </row>
    <row r="35" customFormat="1" ht="15.75" spans="1:8">
      <c r="A35" s="44" t="s">
        <v>17</v>
      </c>
      <c r="B35" s="54"/>
      <c r="C35" s="54"/>
      <c r="D35" s="45"/>
      <c r="E35" s="46"/>
      <c r="F35" s="55" t="s">
        <v>14</v>
      </c>
      <c r="G35" s="48">
        <v>600</v>
      </c>
      <c r="H35" s="1"/>
    </row>
    <row r="36" s="1" customFormat="1" ht="17.25" spans="1:7">
      <c r="A36" s="24" t="s">
        <v>79</v>
      </c>
      <c r="B36" s="35"/>
      <c r="C36" s="35"/>
      <c r="D36" s="25"/>
      <c r="E36" s="26"/>
      <c r="F36" s="36" t="s">
        <v>14</v>
      </c>
      <c r="G36" s="28">
        <f>SUM(G33:G35)</f>
        <v>81384.4</v>
      </c>
    </row>
    <row r="37" s="1" customFormat="1" ht="16.5" spans="1:7">
      <c r="A37" s="29"/>
      <c r="B37" s="29"/>
      <c r="C37" s="29"/>
      <c r="D37" s="29"/>
      <c r="E37" s="29"/>
      <c r="F37" s="30"/>
      <c r="G37" s="31"/>
    </row>
    <row r="38" spans="1:1">
      <c r="A38" s="2" t="s">
        <v>19</v>
      </c>
    </row>
    <row r="39" spans="2:2">
      <c r="B39" s="2" t="s">
        <v>20</v>
      </c>
    </row>
    <row r="41" spans="1:1">
      <c r="A41" s="2" t="s">
        <v>21</v>
      </c>
    </row>
    <row r="42" customFormat="1" ht="15" spans="1:2">
      <c r="A42" s="43"/>
      <c r="B42" s="2" t="s">
        <v>22</v>
      </c>
    </row>
    <row r="43" customFormat="1" ht="15" spans="1:2">
      <c r="A43" s="43"/>
      <c r="B43" s="2" t="s">
        <v>85</v>
      </c>
    </row>
    <row r="44" spans="2:2">
      <c r="B44" s="56" t="s">
        <v>86</v>
      </c>
    </row>
    <row r="45" spans="2:2">
      <c r="B45" s="56"/>
    </row>
    <row r="46" spans="1:1">
      <c r="A46" s="2" t="s">
        <v>27</v>
      </c>
    </row>
    <row r="47" spans="2:2">
      <c r="B47" s="2" t="s">
        <v>28</v>
      </c>
    </row>
    <row r="49" spans="1:1">
      <c r="A49" s="2" t="s">
        <v>29</v>
      </c>
    </row>
    <row r="50" s="1" customFormat="1" spans="1:7">
      <c r="A50" s="2"/>
      <c r="B50" s="2" t="s">
        <v>30</v>
      </c>
      <c r="C50" s="2"/>
      <c r="D50" s="2"/>
      <c r="E50" s="2"/>
      <c r="F50" s="2"/>
      <c r="G50" s="2"/>
    </row>
    <row r="51" spans="2:2">
      <c r="B51" s="40" t="s">
        <v>87</v>
      </c>
    </row>
    <row r="53" spans="2:2">
      <c r="B53" s="2" t="s">
        <v>31</v>
      </c>
    </row>
    <row r="55" spans="2:2">
      <c r="B55" s="2" t="s">
        <v>32</v>
      </c>
    </row>
    <row r="60" spans="1:1">
      <c r="A60" s="2" t="s">
        <v>34</v>
      </c>
    </row>
    <row r="63" spans="1:1">
      <c r="A63" s="2" t="s">
        <v>35</v>
      </c>
    </row>
    <row r="64" spans="1:1">
      <c r="A64" s="2" t="s">
        <v>36</v>
      </c>
    </row>
    <row r="67" spans="1:4">
      <c r="A67" s="2" t="s">
        <v>37</v>
      </c>
      <c r="D67" s="2" t="s">
        <v>38</v>
      </c>
    </row>
    <row r="70" spans="1:4">
      <c r="A70" s="2" t="s">
        <v>39</v>
      </c>
      <c r="D70" s="2" t="s">
        <v>40</v>
      </c>
    </row>
    <row r="71" spans="1:4">
      <c r="A71" s="2" t="s">
        <v>41</v>
      </c>
      <c r="D71" s="2" t="s">
        <v>42</v>
      </c>
    </row>
    <row r="76" spans="1:5">
      <c r="A76" s="2" t="s">
        <v>477</v>
      </c>
      <c r="D76" s="2" t="s">
        <v>44</v>
      </c>
      <c r="E76" s="2" t="s">
        <v>45</v>
      </c>
    </row>
    <row r="77" spans="1:5">
      <c r="A77" s="2" t="s">
        <v>478</v>
      </c>
      <c r="E77" s="2" t="s">
        <v>47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topLeftCell="A32" workbookViewId="0">
      <selection activeCell="C47" sqref="C47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448</v>
      </c>
    </row>
    <row r="8" spans="1:1">
      <c r="A8" s="3" t="s">
        <v>479</v>
      </c>
    </row>
    <row r="9" spans="1:1">
      <c r="A9" s="3" t="s">
        <v>450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480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290</v>
      </c>
      <c r="D20" s="11">
        <v>79995</v>
      </c>
      <c r="E20" s="12">
        <f>D20*0.76</f>
        <v>60796.2</v>
      </c>
      <c r="F20" s="9" t="s">
        <v>14</v>
      </c>
      <c r="G20" s="13">
        <f>E20*A20</f>
        <v>60796.2</v>
      </c>
    </row>
    <row r="21" spans="1:7">
      <c r="A21" s="14"/>
      <c r="B21" s="14"/>
      <c r="C21" s="32" t="s">
        <v>215</v>
      </c>
      <c r="D21" s="16"/>
      <c r="E21" s="17"/>
      <c r="F21" s="14"/>
      <c r="G21" s="18"/>
    </row>
    <row r="22" ht="15" spans="1:7">
      <c r="A22" s="19"/>
      <c r="B22" s="19"/>
      <c r="C22" s="33" t="s">
        <v>291</v>
      </c>
      <c r="D22" s="21"/>
      <c r="E22" s="22"/>
      <c r="F22" s="19"/>
      <c r="G22" s="23"/>
    </row>
    <row r="23" spans="1:7">
      <c r="A23" s="9">
        <v>1</v>
      </c>
      <c r="B23" s="9" t="s">
        <v>12</v>
      </c>
      <c r="C23" s="34" t="s">
        <v>296</v>
      </c>
      <c r="D23" s="11">
        <v>15995</v>
      </c>
      <c r="E23" s="12">
        <f>D23*0.76</f>
        <v>12156.2</v>
      </c>
      <c r="F23" s="9" t="s">
        <v>14</v>
      </c>
      <c r="G23" s="13">
        <f>E23*A23</f>
        <v>12156.2</v>
      </c>
    </row>
    <row r="24" spans="1:7">
      <c r="A24" s="14"/>
      <c r="B24" s="14"/>
      <c r="C24" s="32" t="s">
        <v>218</v>
      </c>
      <c r="D24" s="16"/>
      <c r="E24" s="17"/>
      <c r="F24" s="14"/>
      <c r="G24" s="18"/>
    </row>
    <row r="25" ht="15" spans="1:7">
      <c r="A25" s="19"/>
      <c r="B25" s="19"/>
      <c r="C25" s="33" t="s">
        <v>297</v>
      </c>
      <c r="D25" s="21"/>
      <c r="E25" s="22"/>
      <c r="F25" s="19"/>
      <c r="G25" s="23"/>
    </row>
    <row r="26" customFormat="1" ht="15" spans="1:7">
      <c r="A26" s="9">
        <v>2</v>
      </c>
      <c r="B26" s="9" t="s">
        <v>12</v>
      </c>
      <c r="C26" s="34" t="s">
        <v>217</v>
      </c>
      <c r="D26" s="11">
        <v>10995</v>
      </c>
      <c r="E26" s="12">
        <f>D26*0.76</f>
        <v>8356.2</v>
      </c>
      <c r="F26" s="9" t="s">
        <v>14</v>
      </c>
      <c r="G26" s="13">
        <f>E26*A26</f>
        <v>16712.4</v>
      </c>
    </row>
    <row r="27" customFormat="1" ht="15" spans="1:7">
      <c r="A27" s="14"/>
      <c r="B27" s="14"/>
      <c r="C27" s="32" t="s">
        <v>218</v>
      </c>
      <c r="D27" s="16"/>
      <c r="E27" s="17"/>
      <c r="F27" s="14"/>
      <c r="G27" s="18"/>
    </row>
    <row r="28" customFormat="1" ht="15.75" spans="1:7">
      <c r="A28" s="19"/>
      <c r="B28" s="19"/>
      <c r="C28" s="33" t="s">
        <v>219</v>
      </c>
      <c r="D28" s="21"/>
      <c r="E28" s="22"/>
      <c r="F28" s="19"/>
      <c r="G28" s="23"/>
    </row>
    <row r="29" s="2" customFormat="1" ht="17.25" spans="1:7">
      <c r="A29" s="24" t="s">
        <v>18</v>
      </c>
      <c r="B29" s="35"/>
      <c r="C29" s="35"/>
      <c r="D29" s="25"/>
      <c r="E29" s="26"/>
      <c r="F29" s="36" t="s">
        <v>14</v>
      </c>
      <c r="G29" s="28">
        <f>SUM(G20:G28)</f>
        <v>89664.8</v>
      </c>
    </row>
    <row r="30" s="2" customFormat="1" ht="15" spans="1:7">
      <c r="A30" s="49" t="s">
        <v>99</v>
      </c>
      <c r="B30" s="50"/>
      <c r="C30" s="51"/>
      <c r="D30" s="52"/>
      <c r="E30" s="21"/>
      <c r="F30" s="19" t="s">
        <v>14</v>
      </c>
      <c r="G30" s="53">
        <v>77940</v>
      </c>
    </row>
    <row r="31" customFormat="1" ht="15.75" spans="1:8">
      <c r="A31" s="44" t="s">
        <v>17</v>
      </c>
      <c r="B31" s="54"/>
      <c r="C31" s="54"/>
      <c r="D31" s="45"/>
      <c r="E31" s="46"/>
      <c r="F31" s="55" t="s">
        <v>14</v>
      </c>
      <c r="G31" s="48">
        <v>600</v>
      </c>
      <c r="H31" s="1"/>
    </row>
    <row r="32" s="2" customFormat="1" ht="17.25" spans="1:7">
      <c r="A32" s="24" t="s">
        <v>79</v>
      </c>
      <c r="B32" s="35"/>
      <c r="C32" s="35"/>
      <c r="D32" s="25"/>
      <c r="E32" s="26"/>
      <c r="F32" s="36" t="s">
        <v>14</v>
      </c>
      <c r="G32" s="28">
        <f>SUM(G29:G31)</f>
        <v>168204.8</v>
      </c>
    </row>
    <row r="33" ht="16.5" spans="1:7">
      <c r="A33" s="29"/>
      <c r="B33" s="29"/>
      <c r="C33" s="29"/>
      <c r="D33" s="29"/>
      <c r="E33" s="29"/>
      <c r="F33" s="37"/>
      <c r="G33" s="31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customFormat="1" ht="15" spans="1:2">
      <c r="A38" s="43"/>
      <c r="B38" s="2" t="s">
        <v>22</v>
      </c>
    </row>
    <row r="39" customFormat="1" ht="15" spans="2:2">
      <c r="B39" s="78" t="s">
        <v>202</v>
      </c>
    </row>
    <row r="40" customFormat="1" ht="15" spans="2:2">
      <c r="B40" s="2" t="s">
        <v>85</v>
      </c>
    </row>
    <row r="42" spans="1:1">
      <c r="A42" s="2" t="s">
        <v>27</v>
      </c>
    </row>
    <row r="43" customFormat="1" ht="15" spans="2:2">
      <c r="B43" s="2" t="s">
        <v>223</v>
      </c>
    </row>
    <row r="44" s="1" customFormat="1" spans="2:2">
      <c r="B44" s="2"/>
    </row>
    <row r="45" s="2" customFormat="1" spans="1:1">
      <c r="A45" s="2" t="s">
        <v>375</v>
      </c>
    </row>
    <row r="46" s="2" customFormat="1" spans="2:2">
      <c r="B46" s="2" t="s">
        <v>259</v>
      </c>
    </row>
    <row r="47" spans="2:2">
      <c r="B47" s="2" t="s">
        <v>30</v>
      </c>
    </row>
    <row r="48" customFormat="1" ht="15" spans="2:2">
      <c r="B48" s="38" t="s">
        <v>445</v>
      </c>
    </row>
    <row r="49" s="1" customFormat="1" spans="2:2">
      <c r="B49" s="38"/>
    </row>
    <row r="50" spans="2:2">
      <c r="B50" s="2" t="s">
        <v>31</v>
      </c>
    </row>
    <row r="51" spans="2:2">
      <c r="B51" s="2" t="s">
        <v>32</v>
      </c>
    </row>
    <row r="53" spans="2:2">
      <c r="B53" s="40"/>
    </row>
    <row r="54" spans="2:2">
      <c r="B54" s="40"/>
    </row>
    <row r="55" spans="1:1">
      <c r="A55" s="2" t="s">
        <v>34</v>
      </c>
    </row>
    <row r="58" spans="1:1">
      <c r="A58" s="2" t="s">
        <v>35</v>
      </c>
    </row>
    <row r="59" spans="1:1">
      <c r="A59" s="2" t="s">
        <v>36</v>
      </c>
    </row>
    <row r="62" spans="1:4">
      <c r="A62" s="2" t="s">
        <v>102</v>
      </c>
      <c r="D62" s="2" t="s">
        <v>38</v>
      </c>
    </row>
    <row r="65" spans="1:4">
      <c r="A65" s="2" t="s">
        <v>39</v>
      </c>
      <c r="D65" s="2" t="s">
        <v>40</v>
      </c>
    </row>
    <row r="66" spans="1:4">
      <c r="A66" s="2" t="s">
        <v>41</v>
      </c>
      <c r="D66" s="2" t="s">
        <v>42</v>
      </c>
    </row>
    <row r="70" spans="1:5">
      <c r="A70" s="2" t="s">
        <v>481</v>
      </c>
      <c r="D70" s="2" t="s">
        <v>44</v>
      </c>
      <c r="E70" s="2" t="s">
        <v>45</v>
      </c>
    </row>
    <row r="71" spans="1:5">
      <c r="A71" s="2" t="s">
        <v>482</v>
      </c>
      <c r="E71" s="2" t="s">
        <v>47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629861111111111" header="0.5" footer="0.196527777777778"/>
  <pageSetup paperSize="1" scale="68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6" workbookViewId="0">
      <selection activeCell="A69" sqref="A69"/>
    </sheetView>
  </sheetViews>
  <sheetFormatPr defaultColWidth="9.1047619047619" defaultRowHeight="14.25" outlineLevelCol="7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46049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448</v>
      </c>
    </row>
    <row r="8" spans="1:1">
      <c r="A8" s="3" t="s">
        <v>479</v>
      </c>
    </row>
    <row r="9" spans="1:1">
      <c r="A9" s="3" t="s">
        <v>450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483</v>
      </c>
    </row>
    <row r="18" ht="15"/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13</v>
      </c>
      <c r="D20" s="11">
        <v>42995</v>
      </c>
      <c r="E20" s="12">
        <f>(D20*0.76)-6500</f>
        <v>26176.2</v>
      </c>
      <c r="F20" s="9" t="s">
        <v>14</v>
      </c>
      <c r="G20" s="13">
        <f>E20*A20</f>
        <v>26176.2</v>
      </c>
    </row>
    <row r="21" spans="1:7">
      <c r="A21" s="14"/>
      <c r="B21" s="14"/>
      <c r="C21" s="15" t="s">
        <v>15</v>
      </c>
      <c r="D21" s="16"/>
      <c r="E21" s="17"/>
      <c r="F21" s="14"/>
      <c r="G21" s="18"/>
    </row>
    <row r="22" ht="15" spans="1:7">
      <c r="A22" s="19"/>
      <c r="B22" s="19"/>
      <c r="C22" s="20" t="s">
        <v>16</v>
      </c>
      <c r="D22" s="21"/>
      <c r="E22" s="22"/>
      <c r="F22" s="19"/>
      <c r="G22" s="23"/>
    </row>
    <row r="23" spans="1:7">
      <c r="A23" s="9">
        <v>2</v>
      </c>
      <c r="B23" s="9" t="s">
        <v>12</v>
      </c>
      <c r="C23" s="10" t="s">
        <v>112</v>
      </c>
      <c r="D23" s="11">
        <v>30995</v>
      </c>
      <c r="E23" s="12">
        <f>(D23*0.76)-6500</f>
        <v>17056.2</v>
      </c>
      <c r="F23" s="9" t="s">
        <v>14</v>
      </c>
      <c r="G23" s="13">
        <f>E23*A23</f>
        <v>34112.4</v>
      </c>
    </row>
    <row r="24" spans="1:7">
      <c r="A24" s="14"/>
      <c r="B24" s="14"/>
      <c r="C24" s="15" t="s">
        <v>15</v>
      </c>
      <c r="D24" s="16"/>
      <c r="E24" s="17"/>
      <c r="F24" s="14"/>
      <c r="G24" s="18"/>
    </row>
    <row r="25" ht="15" spans="1:7">
      <c r="A25" s="19"/>
      <c r="B25" s="19"/>
      <c r="C25" s="20" t="s">
        <v>113</v>
      </c>
      <c r="D25" s="21"/>
      <c r="E25" s="22"/>
      <c r="F25" s="19"/>
      <c r="G25" s="23"/>
    </row>
    <row r="26" s="2" customFormat="1" ht="17.25" spans="1:7">
      <c r="A26" s="24" t="s">
        <v>18</v>
      </c>
      <c r="B26" s="35"/>
      <c r="C26" s="35"/>
      <c r="D26" s="25"/>
      <c r="E26" s="26"/>
      <c r="F26" s="36" t="s">
        <v>14</v>
      </c>
      <c r="G26" s="28">
        <f>SUM(G20:G25)</f>
        <v>60288.6</v>
      </c>
    </row>
    <row r="27" s="2" customFormat="1" ht="15" spans="1:7">
      <c r="A27" s="49" t="s">
        <v>99</v>
      </c>
      <c r="B27" s="50"/>
      <c r="C27" s="51"/>
      <c r="D27" s="52"/>
      <c r="E27" s="21"/>
      <c r="F27" s="19" t="s">
        <v>14</v>
      </c>
      <c r="G27" s="53">
        <v>82110</v>
      </c>
    </row>
    <row r="28" customFormat="1" ht="15" spans="1:8">
      <c r="A28" s="44" t="s">
        <v>17</v>
      </c>
      <c r="B28" s="54"/>
      <c r="C28" s="54"/>
      <c r="D28" s="45"/>
      <c r="E28" s="46"/>
      <c r="F28" s="55" t="s">
        <v>14</v>
      </c>
      <c r="G28" s="48">
        <v>600</v>
      </c>
      <c r="H28" s="1"/>
    </row>
    <row r="29" s="2" customFormat="1" ht="17.25" spans="1:7">
      <c r="A29" s="24" t="s">
        <v>79</v>
      </c>
      <c r="B29" s="35"/>
      <c r="C29" s="35"/>
      <c r="D29" s="25"/>
      <c r="E29" s="26"/>
      <c r="F29" s="36" t="s">
        <v>14</v>
      </c>
      <c r="G29" s="28">
        <f>SUM(G26:G28)</f>
        <v>142998.6</v>
      </c>
    </row>
    <row r="30" ht="16.5" spans="1:7">
      <c r="A30" s="29"/>
      <c r="B30" s="29"/>
      <c r="C30" s="29"/>
      <c r="D30" s="29"/>
      <c r="E30" s="29"/>
      <c r="F30" s="37"/>
      <c r="G30" s="31"/>
    </row>
    <row r="31" spans="1:1">
      <c r="A31" s="2" t="s">
        <v>19</v>
      </c>
    </row>
    <row r="32" spans="2:2">
      <c r="B32" s="2" t="s">
        <v>20</v>
      </c>
    </row>
    <row r="34" s="2" customFormat="1" spans="1:1">
      <c r="A34" s="2" t="s">
        <v>21</v>
      </c>
    </row>
    <row r="35" customFormat="1" ht="15" spans="1:2">
      <c r="A35" s="43"/>
      <c r="B35" s="2" t="s">
        <v>22</v>
      </c>
    </row>
    <row r="36" customFormat="1" ht="15" spans="2:2">
      <c r="B36" s="78" t="s">
        <v>202</v>
      </c>
    </row>
    <row r="37" customFormat="1" ht="15" spans="2:2">
      <c r="B37" s="2" t="s">
        <v>85</v>
      </c>
    </row>
    <row r="39" spans="1:1">
      <c r="A39" s="2" t="s">
        <v>27</v>
      </c>
    </row>
    <row r="40" customFormat="1" ht="15" spans="2:2">
      <c r="B40" s="2" t="s">
        <v>28</v>
      </c>
    </row>
    <row r="41" s="1" customFormat="1" spans="2:2">
      <c r="B41" s="2"/>
    </row>
    <row r="42" s="2" customFormat="1" spans="1:1">
      <c r="A42" s="2" t="s">
        <v>375</v>
      </c>
    </row>
    <row r="43" s="2" customFormat="1" spans="2:2">
      <c r="B43" s="2" t="s">
        <v>259</v>
      </c>
    </row>
    <row r="44" spans="2:2">
      <c r="B44" s="2" t="s">
        <v>30</v>
      </c>
    </row>
    <row r="45" customFormat="1" ht="15" spans="2:2">
      <c r="B45" s="38" t="s">
        <v>445</v>
      </c>
    </row>
    <row r="46" s="1" customFormat="1" spans="2:2">
      <c r="B46" s="38"/>
    </row>
    <row r="47" spans="2:2">
      <c r="B47" s="2" t="s">
        <v>31</v>
      </c>
    </row>
    <row r="48" spans="2:2">
      <c r="B48" s="2" t="s">
        <v>32</v>
      </c>
    </row>
    <row r="51" spans="2:2">
      <c r="B51" s="40"/>
    </row>
    <row r="52" spans="2:2">
      <c r="B52" s="40"/>
    </row>
    <row r="53" spans="1:1">
      <c r="A53" s="2" t="s">
        <v>34</v>
      </c>
    </row>
    <row r="56" spans="1:1">
      <c r="A56" s="2" t="s">
        <v>35</v>
      </c>
    </row>
    <row r="57" spans="1:1">
      <c r="A57" s="2" t="s">
        <v>36</v>
      </c>
    </row>
    <row r="60" spans="1:4">
      <c r="A60" s="2" t="s">
        <v>102</v>
      </c>
      <c r="D60" s="2" t="s">
        <v>38</v>
      </c>
    </row>
    <row r="63" spans="1:4">
      <c r="A63" s="2" t="s">
        <v>39</v>
      </c>
      <c r="D63" s="2" t="s">
        <v>40</v>
      </c>
    </row>
    <row r="64" spans="1:4">
      <c r="A64" s="2" t="s">
        <v>41</v>
      </c>
      <c r="D64" s="2" t="s">
        <v>42</v>
      </c>
    </row>
    <row r="68" spans="1:5">
      <c r="A68" s="2" t="s">
        <v>484</v>
      </c>
      <c r="D68" s="2" t="s">
        <v>44</v>
      </c>
      <c r="E68" s="2" t="s">
        <v>45</v>
      </c>
    </row>
    <row r="69" spans="1:5">
      <c r="A69" s="2" t="s">
        <v>452</v>
      </c>
      <c r="E69" s="2" t="s">
        <v>47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7"/>
  <sheetViews>
    <sheetView topLeftCell="A41" workbookViewId="0">
      <selection activeCell="B52" sqref="B52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3.8857142857143" style="2" customWidth="1"/>
    <col min="4" max="4" width="12.552380952381" style="2" customWidth="1"/>
    <col min="5" max="5" width="14.8857142857143" style="2" customWidth="1"/>
    <col min="6" max="6" width="5.55238095238095" style="2" customWidth="1"/>
    <col min="7" max="7" width="17.8857142857143" style="2" customWidth="1"/>
    <col min="8" max="16384" width="9.1047619047619" style="2"/>
  </cols>
  <sheetData>
    <row r="3" ht="16.95" customHeight="1"/>
    <row r="4" spans="1:2">
      <c r="A4" s="3">
        <v>46050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485</v>
      </c>
      <c r="B7" s="3"/>
    </row>
    <row r="8" spans="1:2">
      <c r="A8" s="3" t="s">
        <v>486</v>
      </c>
      <c r="B8" s="3"/>
    </row>
    <row r="9" spans="1:1">
      <c r="A9" s="3" t="s">
        <v>487</v>
      </c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363</v>
      </c>
    </row>
    <row r="18" ht="15" customHeight="1" spans="2:3">
      <c r="B18" s="38"/>
      <c r="C18" s="65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488</v>
      </c>
      <c r="D20" s="11">
        <v>109995</v>
      </c>
      <c r="E20" s="12">
        <f>D20*0.76</f>
        <v>83596.2</v>
      </c>
      <c r="F20" s="9" t="s">
        <v>14</v>
      </c>
      <c r="G20" s="13">
        <f>E20*A20</f>
        <v>83596.2</v>
      </c>
    </row>
    <row r="21" spans="1:7">
      <c r="A21" s="14"/>
      <c r="B21" s="14"/>
      <c r="C21" s="71" t="s">
        <v>215</v>
      </c>
      <c r="D21" s="16"/>
      <c r="E21" s="17"/>
      <c r="F21" s="14"/>
      <c r="G21" s="18"/>
    </row>
    <row r="22" ht="15" spans="1:7">
      <c r="A22" s="19"/>
      <c r="B22" s="19"/>
      <c r="C22" s="75" t="s">
        <v>489</v>
      </c>
      <c r="D22" s="21"/>
      <c r="E22" s="22"/>
      <c r="F22" s="19"/>
      <c r="G22" s="23"/>
    </row>
    <row r="23" customFormat="1" spans="1:7">
      <c r="A23" s="9">
        <v>1</v>
      </c>
      <c r="B23" s="9" t="s">
        <v>12</v>
      </c>
      <c r="C23" s="67" t="s">
        <v>294</v>
      </c>
      <c r="D23" s="11">
        <v>19995</v>
      </c>
      <c r="E23" s="12">
        <f>D23*0.76</f>
        <v>15196.2</v>
      </c>
      <c r="F23" s="9" t="s">
        <v>14</v>
      </c>
      <c r="G23" s="13">
        <f>E23*A23</f>
        <v>15196.2</v>
      </c>
    </row>
    <row r="24" customFormat="1" ht="15" spans="1:7">
      <c r="A24" s="14"/>
      <c r="B24" s="14"/>
      <c r="C24" s="71" t="s">
        <v>218</v>
      </c>
      <c r="D24" s="16"/>
      <c r="E24" s="17"/>
      <c r="F24" s="14"/>
      <c r="G24" s="18"/>
    </row>
    <row r="25" customFormat="1" ht="15.75" spans="1:7">
      <c r="A25" s="19"/>
      <c r="B25" s="19"/>
      <c r="C25" s="75" t="s">
        <v>295</v>
      </c>
      <c r="D25" s="21"/>
      <c r="E25" s="22"/>
      <c r="F25" s="19"/>
      <c r="G25" s="23"/>
    </row>
    <row r="26" customFormat="1" ht="15" spans="1:7">
      <c r="A26" s="9">
        <v>1</v>
      </c>
      <c r="B26" s="9" t="s">
        <v>12</v>
      </c>
      <c r="C26" s="67" t="s">
        <v>296</v>
      </c>
      <c r="D26" s="11">
        <v>15995</v>
      </c>
      <c r="E26" s="12">
        <f>D26*0.76</f>
        <v>12156.2</v>
      </c>
      <c r="F26" s="9" t="s">
        <v>14</v>
      </c>
      <c r="G26" s="13">
        <f>E26*A26</f>
        <v>12156.2</v>
      </c>
    </row>
    <row r="27" customFormat="1" ht="15" spans="1:7">
      <c r="A27" s="14"/>
      <c r="B27" s="14"/>
      <c r="C27" s="71" t="s">
        <v>218</v>
      </c>
      <c r="D27" s="16"/>
      <c r="E27" s="17"/>
      <c r="F27" s="14"/>
      <c r="G27" s="18"/>
    </row>
    <row r="28" customFormat="1" ht="15.75" spans="1:7">
      <c r="A28" s="19"/>
      <c r="B28" s="19"/>
      <c r="C28" s="75" t="s">
        <v>297</v>
      </c>
      <c r="D28" s="21"/>
      <c r="E28" s="22"/>
      <c r="F28" s="19"/>
      <c r="G28" s="23"/>
    </row>
    <row r="29" customFormat="1" ht="15" spans="1:7">
      <c r="A29" s="9">
        <v>1</v>
      </c>
      <c r="B29" s="66" t="s">
        <v>12</v>
      </c>
      <c r="C29" s="67" t="s">
        <v>138</v>
      </c>
      <c r="D29" s="68">
        <v>28995</v>
      </c>
      <c r="E29" s="12">
        <f>(D29*0.76)-1300</f>
        <v>20736.2</v>
      </c>
      <c r="F29" s="9" t="s">
        <v>14</v>
      </c>
      <c r="G29" s="69">
        <f>E29*A29</f>
        <v>20736.2</v>
      </c>
    </row>
    <row r="30" customFormat="1" ht="15" spans="1:7">
      <c r="A30" s="14"/>
      <c r="B30" s="70"/>
      <c r="C30" s="71" t="s">
        <v>82</v>
      </c>
      <c r="D30" s="72"/>
      <c r="E30" s="17"/>
      <c r="F30" s="14"/>
      <c r="G30" s="73"/>
    </row>
    <row r="31" customFormat="1" ht="15" spans="1:7">
      <c r="A31" s="14"/>
      <c r="B31" s="70"/>
      <c r="C31" s="71" t="s">
        <v>139</v>
      </c>
      <c r="D31" s="72"/>
      <c r="E31" s="17"/>
      <c r="F31" s="14"/>
      <c r="G31" s="73"/>
    </row>
    <row r="32" customFormat="1" ht="15.75" spans="1:7">
      <c r="A32" s="19"/>
      <c r="B32" s="74"/>
      <c r="C32" s="75" t="s">
        <v>140</v>
      </c>
      <c r="D32" s="76"/>
      <c r="E32" s="22"/>
      <c r="F32" s="19"/>
      <c r="G32" s="77"/>
    </row>
    <row r="33" ht="17.25" spans="1:7">
      <c r="A33" s="24" t="s">
        <v>18</v>
      </c>
      <c r="B33" s="35"/>
      <c r="C33" s="35"/>
      <c r="D33" s="25"/>
      <c r="E33" s="26"/>
      <c r="F33" s="36" t="s">
        <v>14</v>
      </c>
      <c r="G33" s="28">
        <f>SUM(G20:G32)</f>
        <v>131684.8</v>
      </c>
    </row>
    <row r="34" ht="15" spans="1:7">
      <c r="A34" s="49" t="s">
        <v>99</v>
      </c>
      <c r="B34" s="50"/>
      <c r="C34" s="51"/>
      <c r="D34" s="52"/>
      <c r="E34" s="21"/>
      <c r="F34" s="19" t="s">
        <v>14</v>
      </c>
      <c r="G34" s="53">
        <v>26075</v>
      </c>
    </row>
    <row r="35" customFormat="1" ht="15.75" spans="1:8">
      <c r="A35" s="44" t="s">
        <v>17</v>
      </c>
      <c r="B35" s="54"/>
      <c r="C35" s="54"/>
      <c r="D35" s="45"/>
      <c r="E35" s="46"/>
      <c r="F35" s="55" t="s">
        <v>14</v>
      </c>
      <c r="G35" s="48">
        <v>600</v>
      </c>
      <c r="H35" s="1"/>
    </row>
    <row r="36" ht="17.25" spans="1:7">
      <c r="A36" s="24" t="s">
        <v>79</v>
      </c>
      <c r="B36" s="35"/>
      <c r="C36" s="35"/>
      <c r="D36" s="25"/>
      <c r="E36" s="26"/>
      <c r="F36" s="36" t="s">
        <v>14</v>
      </c>
      <c r="G36" s="28">
        <f>SUM(G33:G35)</f>
        <v>158359.8</v>
      </c>
    </row>
    <row r="37" ht="16.5" spans="1:7">
      <c r="A37" s="29"/>
      <c r="B37" s="29"/>
      <c r="C37" s="29"/>
      <c r="D37" s="29"/>
      <c r="E37" s="29"/>
      <c r="F37" s="30"/>
      <c r="G37" s="31"/>
    </row>
    <row r="38" spans="1:1">
      <c r="A38" s="2" t="s">
        <v>19</v>
      </c>
    </row>
    <row r="39" spans="2:2">
      <c r="B39" s="2" t="s">
        <v>20</v>
      </c>
    </row>
    <row r="41" spans="1:1">
      <c r="A41" s="2" t="s">
        <v>21</v>
      </c>
    </row>
    <row r="42" customFormat="1" ht="15" spans="1:2">
      <c r="A42" s="43"/>
      <c r="B42" s="2" t="s">
        <v>22</v>
      </c>
    </row>
    <row r="43" customFormat="1" ht="15" spans="1:2">
      <c r="A43" s="43"/>
      <c r="B43" s="2" t="s">
        <v>85</v>
      </c>
    </row>
    <row r="44" customFormat="1" ht="15" spans="1:3">
      <c r="A44" s="43"/>
      <c r="B44" s="56" t="s">
        <v>86</v>
      </c>
      <c r="C44" s="2"/>
    </row>
    <row r="46" spans="1:1">
      <c r="A46" s="2" t="s">
        <v>27</v>
      </c>
    </row>
    <row r="47" spans="2:2">
      <c r="B47" s="2" t="s">
        <v>223</v>
      </c>
    </row>
    <row r="48" spans="2:2">
      <c r="B48" s="2" t="s">
        <v>128</v>
      </c>
    </row>
    <row r="50" spans="1:1">
      <c r="A50" s="2" t="s">
        <v>29</v>
      </c>
    </row>
    <row r="51" spans="2:2">
      <c r="B51" s="2" t="s">
        <v>30</v>
      </c>
    </row>
    <row r="52" spans="2:2">
      <c r="B52" s="38" t="s">
        <v>445</v>
      </c>
    </row>
    <row r="54" spans="2:2">
      <c r="B54" s="2" t="s">
        <v>31</v>
      </c>
    </row>
    <row r="55" spans="2:2">
      <c r="B55" s="2" t="s">
        <v>32</v>
      </c>
    </row>
    <row r="57" spans="2:2">
      <c r="B57" s="40" t="s">
        <v>490</v>
      </c>
    </row>
    <row r="61" spans="1:1">
      <c r="A61" s="2" t="s">
        <v>34</v>
      </c>
    </row>
    <row r="64" spans="1:1">
      <c r="A64" s="2" t="s">
        <v>35</v>
      </c>
    </row>
    <row r="65" spans="1:1">
      <c r="A65" s="2" t="s">
        <v>36</v>
      </c>
    </row>
    <row r="68" spans="1:4">
      <c r="A68" s="2" t="s">
        <v>150</v>
      </c>
      <c r="D68" s="2" t="s">
        <v>38</v>
      </c>
    </row>
    <row r="71" spans="1:4">
      <c r="A71" s="2" t="s">
        <v>39</v>
      </c>
      <c r="D71" s="2" t="s">
        <v>40</v>
      </c>
    </row>
    <row r="72" spans="1:4">
      <c r="A72" s="2" t="s">
        <v>41</v>
      </c>
      <c r="D72" s="2" t="s">
        <v>42</v>
      </c>
    </row>
    <row r="76" spans="1:5">
      <c r="A76" s="2" t="s">
        <v>491</v>
      </c>
      <c r="D76" s="2" t="s">
        <v>44</v>
      </c>
      <c r="E76" s="2" t="s">
        <v>45</v>
      </c>
    </row>
    <row r="77" spans="1:5">
      <c r="A77" s="2" t="s">
        <v>492</v>
      </c>
      <c r="E77" s="2" t="s">
        <v>47</v>
      </c>
    </row>
  </sheetData>
  <mergeCells count="28">
    <mergeCell ref="A4:B4"/>
    <mergeCell ref="A33:E33"/>
    <mergeCell ref="A35:E35"/>
    <mergeCell ref="A36:E36"/>
    <mergeCell ref="A20:A22"/>
    <mergeCell ref="A23:A25"/>
    <mergeCell ref="A26:A28"/>
    <mergeCell ref="A29:A32"/>
    <mergeCell ref="B20:B22"/>
    <mergeCell ref="B23:B25"/>
    <mergeCell ref="B26:B28"/>
    <mergeCell ref="B29:B32"/>
    <mergeCell ref="D20:D22"/>
    <mergeCell ref="D23:D25"/>
    <mergeCell ref="D26:D28"/>
    <mergeCell ref="D29:D32"/>
    <mergeCell ref="E20:E22"/>
    <mergeCell ref="E23:E25"/>
    <mergeCell ref="E26:E28"/>
    <mergeCell ref="E29:E32"/>
    <mergeCell ref="F20:F22"/>
    <mergeCell ref="F23:F25"/>
    <mergeCell ref="F26:F28"/>
    <mergeCell ref="F29:F32"/>
    <mergeCell ref="G20:G22"/>
    <mergeCell ref="G23:G25"/>
    <mergeCell ref="G26:G28"/>
    <mergeCell ref="G29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4"/>
  <sheetViews>
    <sheetView tabSelected="1" workbookViewId="0">
      <selection activeCell="D3" sqref="D3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3.8857142857143" style="2" customWidth="1"/>
    <col min="4" max="4" width="12.552380952381" style="2" customWidth="1"/>
    <col min="5" max="5" width="14.8857142857143" style="2" customWidth="1"/>
    <col min="6" max="6" width="5.55238095238095" style="2" customWidth="1"/>
    <col min="7" max="7" width="17.8857142857143" style="2" customWidth="1"/>
    <col min="8" max="16384" width="9.1047619047619" style="2"/>
  </cols>
  <sheetData>
    <row r="3" ht="16.95" customHeight="1"/>
    <row r="4" spans="1:2">
      <c r="A4" s="3">
        <v>46050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485</v>
      </c>
      <c r="B7" s="3"/>
    </row>
    <row r="8" spans="1:2">
      <c r="A8" s="3" t="s">
        <v>486</v>
      </c>
      <c r="B8" s="3"/>
    </row>
    <row r="9" spans="1:1">
      <c r="A9" s="3" t="s">
        <v>487</v>
      </c>
    </row>
    <row r="10" spans="1:1">
      <c r="A10" s="64"/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493</v>
      </c>
    </row>
    <row r="18" ht="15" customHeight="1" spans="2:3">
      <c r="B18" s="38"/>
      <c r="C18" s="65"/>
    </row>
    <row r="19" ht="26.25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10" t="s">
        <v>97</v>
      </c>
      <c r="D20" s="11">
        <v>68995</v>
      </c>
      <c r="E20" s="12">
        <f>(D20*0.76)-7000</f>
        <v>45436.2</v>
      </c>
      <c r="F20" s="9" t="s">
        <v>14</v>
      </c>
      <c r="G20" s="13">
        <f>E20*A20</f>
        <v>45436.2</v>
      </c>
    </row>
    <row r="21" spans="1:7">
      <c r="A21" s="14"/>
      <c r="B21" s="14"/>
      <c r="C21" s="15" t="s">
        <v>95</v>
      </c>
      <c r="D21" s="16"/>
      <c r="E21" s="17"/>
      <c r="F21" s="14"/>
      <c r="G21" s="18"/>
    </row>
    <row r="22" ht="15" spans="1:7">
      <c r="A22" s="19"/>
      <c r="B22" s="19"/>
      <c r="C22" s="20" t="s">
        <v>98</v>
      </c>
      <c r="D22" s="21"/>
      <c r="E22" s="22"/>
      <c r="F22" s="19"/>
      <c r="G22" s="23"/>
    </row>
    <row r="23" customFormat="1" ht="15" spans="1:7">
      <c r="A23" s="9">
        <v>1</v>
      </c>
      <c r="B23" s="9" t="s">
        <v>12</v>
      </c>
      <c r="C23" s="10" t="s">
        <v>179</v>
      </c>
      <c r="D23" s="11">
        <v>59595</v>
      </c>
      <c r="E23" s="12">
        <f>(D23*0.76)-7000</f>
        <v>38292.2</v>
      </c>
      <c r="F23" s="9" t="s">
        <v>14</v>
      </c>
      <c r="G23" s="13">
        <f>E23*A23</f>
        <v>38292.2</v>
      </c>
    </row>
    <row r="24" customFormat="1" ht="15" spans="1:7">
      <c r="A24" s="14"/>
      <c r="B24" s="14"/>
      <c r="C24" s="15" t="s">
        <v>95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16</v>
      </c>
      <c r="D25" s="21"/>
      <c r="E25" s="22"/>
      <c r="F25" s="19"/>
      <c r="G25" s="23"/>
    </row>
    <row r="26" customFormat="1" ht="15" spans="1:7">
      <c r="A26" s="9">
        <v>1</v>
      </c>
      <c r="B26" s="66" t="s">
        <v>12</v>
      </c>
      <c r="C26" s="67" t="s">
        <v>138</v>
      </c>
      <c r="D26" s="68">
        <v>28995</v>
      </c>
      <c r="E26" s="12">
        <f>(D26*0.76)-1300</f>
        <v>20736.2</v>
      </c>
      <c r="F26" s="9" t="s">
        <v>14</v>
      </c>
      <c r="G26" s="69">
        <f>E26*A26</f>
        <v>20736.2</v>
      </c>
    </row>
    <row r="27" customFormat="1" ht="15" spans="1:7">
      <c r="A27" s="14"/>
      <c r="B27" s="70"/>
      <c r="C27" s="71" t="s">
        <v>82</v>
      </c>
      <c r="D27" s="72"/>
      <c r="E27" s="17"/>
      <c r="F27" s="14"/>
      <c r="G27" s="73"/>
    </row>
    <row r="28" customFormat="1" ht="15" spans="1:7">
      <c r="A28" s="14"/>
      <c r="B28" s="70"/>
      <c r="C28" s="71" t="s">
        <v>139</v>
      </c>
      <c r="D28" s="72"/>
      <c r="E28" s="17"/>
      <c r="F28" s="14"/>
      <c r="G28" s="73"/>
    </row>
    <row r="29" customFormat="1" ht="15.75" spans="1:7">
      <c r="A29" s="19"/>
      <c r="B29" s="74"/>
      <c r="C29" s="75" t="s">
        <v>140</v>
      </c>
      <c r="D29" s="76"/>
      <c r="E29" s="22"/>
      <c r="F29" s="19"/>
      <c r="G29" s="77"/>
    </row>
    <row r="30" ht="17.25" spans="1:7">
      <c r="A30" s="24" t="s">
        <v>18</v>
      </c>
      <c r="B30" s="35"/>
      <c r="C30" s="35"/>
      <c r="D30" s="25"/>
      <c r="E30" s="26"/>
      <c r="F30" s="36" t="s">
        <v>14</v>
      </c>
      <c r="G30" s="28">
        <f>SUM(G20:G29)</f>
        <v>104464.6</v>
      </c>
    </row>
    <row r="31" ht="15" spans="1:7">
      <c r="A31" s="49" t="s">
        <v>99</v>
      </c>
      <c r="B31" s="50"/>
      <c r="C31" s="51"/>
      <c r="D31" s="52"/>
      <c r="E31" s="21"/>
      <c r="F31" s="19" t="s">
        <v>14</v>
      </c>
      <c r="G31" s="53">
        <v>30775</v>
      </c>
    </row>
    <row r="32" customFormat="1" ht="15.75" spans="1:8">
      <c r="A32" s="44" t="s">
        <v>17</v>
      </c>
      <c r="B32" s="54"/>
      <c r="C32" s="54"/>
      <c r="D32" s="45"/>
      <c r="E32" s="46"/>
      <c r="F32" s="55" t="s">
        <v>14</v>
      </c>
      <c r="G32" s="48">
        <v>600</v>
      </c>
      <c r="H32" s="1"/>
    </row>
    <row r="33" ht="17.25" spans="1:7">
      <c r="A33" s="24" t="s">
        <v>79</v>
      </c>
      <c r="B33" s="35"/>
      <c r="C33" s="35"/>
      <c r="D33" s="25"/>
      <c r="E33" s="26"/>
      <c r="F33" s="36" t="s">
        <v>14</v>
      </c>
      <c r="G33" s="28">
        <f>SUM(G30:G32)</f>
        <v>135839.6</v>
      </c>
    </row>
    <row r="34" ht="16.5" spans="1:7">
      <c r="A34" s="29"/>
      <c r="B34" s="29"/>
      <c r="C34" s="29"/>
      <c r="D34" s="29"/>
      <c r="E34" s="29"/>
      <c r="F34" s="30"/>
      <c r="G34" s="31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21</v>
      </c>
    </row>
    <row r="39" customFormat="1" spans="1:2">
      <c r="A39" s="43"/>
      <c r="B39" s="2" t="s">
        <v>22</v>
      </c>
    </row>
    <row r="40" customFormat="1" spans="1:2">
      <c r="A40" s="43"/>
      <c r="B40" s="2" t="s">
        <v>85</v>
      </c>
    </row>
    <row r="41" customFormat="1" spans="1:3">
      <c r="A41" s="43"/>
      <c r="B41" s="56" t="s">
        <v>86</v>
      </c>
      <c r="C41" s="2"/>
    </row>
    <row r="43" spans="1:1">
      <c r="A43" s="2" t="s">
        <v>27</v>
      </c>
    </row>
    <row r="44" spans="2:2">
      <c r="B44" s="2" t="s">
        <v>28</v>
      </c>
    </row>
    <row r="45" spans="2:2">
      <c r="B45" s="2" t="s">
        <v>128</v>
      </c>
    </row>
    <row r="47" spans="1:1">
      <c r="A47" s="2" t="s">
        <v>29</v>
      </c>
    </row>
    <row r="48" spans="2:2">
      <c r="B48" s="2" t="s">
        <v>30</v>
      </c>
    </row>
    <row r="49" spans="2:2">
      <c r="B49" s="38" t="s">
        <v>445</v>
      </c>
    </row>
    <row r="51" spans="2:2">
      <c r="B51" s="2" t="s">
        <v>31</v>
      </c>
    </row>
    <row r="53" spans="2:2">
      <c r="B53" s="2" t="s">
        <v>32</v>
      </c>
    </row>
    <row r="58" spans="1:1">
      <c r="A58" s="2" t="s">
        <v>34</v>
      </c>
    </row>
    <row r="61" spans="1:1">
      <c r="A61" s="2" t="s">
        <v>35</v>
      </c>
    </row>
    <row r="62" spans="1:1">
      <c r="A62" s="2" t="s">
        <v>36</v>
      </c>
    </row>
    <row r="65" spans="1:4">
      <c r="A65" s="2" t="s">
        <v>150</v>
      </c>
      <c r="D65" s="2" t="s">
        <v>38</v>
      </c>
    </row>
    <row r="68" spans="1:4">
      <c r="A68" s="2" t="s">
        <v>39</v>
      </c>
      <c r="D68" s="2" t="s">
        <v>40</v>
      </c>
    </row>
    <row r="69" spans="1:4">
      <c r="A69" s="2" t="s">
        <v>41</v>
      </c>
      <c r="D69" s="2" t="s">
        <v>42</v>
      </c>
    </row>
    <row r="73" spans="1:5">
      <c r="A73" s="2" t="s">
        <v>494</v>
      </c>
      <c r="D73" s="2" t="s">
        <v>44</v>
      </c>
      <c r="E73" s="2" t="s">
        <v>45</v>
      </c>
    </row>
    <row r="74" spans="1:5">
      <c r="A74" s="2" t="s">
        <v>495</v>
      </c>
      <c r="E74" s="2" t="s">
        <v>47</v>
      </c>
    </row>
  </sheetData>
  <mergeCells count="22">
    <mergeCell ref="A4:B4"/>
    <mergeCell ref="A30:E30"/>
    <mergeCell ref="A32:E32"/>
    <mergeCell ref="A33:E33"/>
    <mergeCell ref="A20:A22"/>
    <mergeCell ref="A23:A25"/>
    <mergeCell ref="A26:A29"/>
    <mergeCell ref="B20:B22"/>
    <mergeCell ref="B23:B25"/>
    <mergeCell ref="B26:B29"/>
    <mergeCell ref="D20:D22"/>
    <mergeCell ref="D23:D25"/>
    <mergeCell ref="D26:D29"/>
    <mergeCell ref="E20:E22"/>
    <mergeCell ref="E23:E25"/>
    <mergeCell ref="E26:E29"/>
    <mergeCell ref="F20:F22"/>
    <mergeCell ref="F23:F25"/>
    <mergeCell ref="F26:F29"/>
    <mergeCell ref="G20:G22"/>
    <mergeCell ref="G23:G25"/>
    <mergeCell ref="G26:G29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8"/>
  <sheetViews>
    <sheetView topLeftCell="A97" workbookViewId="0">
      <selection activeCell="B107" sqref="B107"/>
    </sheetView>
  </sheetViews>
  <sheetFormatPr defaultColWidth="9.1047619047619" defaultRowHeight="14.25" outlineLevelCol="6"/>
  <cols>
    <col min="1" max="4" width="9.1047619047619" style="43"/>
    <col min="5" max="5" width="24.552380952381" style="43" customWidth="1"/>
    <col min="6" max="6" width="8.43809523809524" style="43" customWidth="1"/>
    <col min="7" max="7" width="22.4380952380952" style="43" customWidth="1"/>
    <col min="8" max="16384" width="9.1047619047619" style="43"/>
  </cols>
  <sheetData>
    <row r="2" ht="15"/>
    <row r="3" s="2" customFormat="1" ht="15" spans="1:7">
      <c r="A3" s="44" t="s">
        <v>18</v>
      </c>
      <c r="B3" s="45"/>
      <c r="C3" s="45"/>
      <c r="D3" s="45"/>
      <c r="E3" s="46"/>
      <c r="F3" s="47" t="s">
        <v>14</v>
      </c>
      <c r="G3" s="48">
        <v>0</v>
      </c>
    </row>
    <row r="4" s="2" customFormat="1" ht="15" spans="1:7">
      <c r="A4" s="49" t="s">
        <v>78</v>
      </c>
      <c r="B4" s="50"/>
      <c r="C4" s="51"/>
      <c r="D4" s="52"/>
      <c r="E4" s="21"/>
      <c r="F4" s="19" t="s">
        <v>14</v>
      </c>
      <c r="G4" s="53">
        <v>0</v>
      </c>
    </row>
    <row r="5" s="2" customFormat="1" ht="15" spans="1:7">
      <c r="A5" s="44" t="s">
        <v>17</v>
      </c>
      <c r="B5" s="54"/>
      <c r="C5" s="54"/>
      <c r="D5" s="45"/>
      <c r="E5" s="46"/>
      <c r="F5" s="55" t="s">
        <v>14</v>
      </c>
      <c r="G5" s="48">
        <v>600</v>
      </c>
    </row>
    <row r="6" s="2" customFormat="1" ht="15" spans="1:7">
      <c r="A6" s="44" t="s">
        <v>79</v>
      </c>
      <c r="B6" s="54"/>
      <c r="C6" s="54"/>
      <c r="D6" s="45"/>
      <c r="E6" s="46"/>
      <c r="F6" s="55" t="s">
        <v>14</v>
      </c>
      <c r="G6" s="48">
        <v>0</v>
      </c>
    </row>
    <row r="9" s="2" customFormat="1" spans="1:1">
      <c r="A9" s="2" t="s">
        <v>21</v>
      </c>
    </row>
    <row r="10" customFormat="1" ht="15" spans="1:2">
      <c r="A10" s="43"/>
      <c r="B10" s="2" t="s">
        <v>22</v>
      </c>
    </row>
    <row r="11" customFormat="1" ht="15" spans="1:2">
      <c r="A11" s="43"/>
      <c r="B11" s="2" t="s">
        <v>85</v>
      </c>
    </row>
    <row r="12" s="2" customFormat="1" spans="2:2">
      <c r="B12" s="56" t="s">
        <v>86</v>
      </c>
    </row>
    <row r="13" customFormat="1" ht="15" spans="1:1">
      <c r="A13" s="43"/>
    </row>
    <row r="14" s="2" customFormat="1" spans="1:1">
      <c r="A14" s="2" t="s">
        <v>23</v>
      </c>
    </row>
    <row r="15" s="2" customFormat="1" spans="2:2">
      <c r="B15" s="2" t="s">
        <v>127</v>
      </c>
    </row>
    <row r="16" s="1" customFormat="1"/>
    <row r="17" s="1" customFormat="1" spans="2:2">
      <c r="B17" s="2" t="s">
        <v>160</v>
      </c>
    </row>
    <row r="19" s="2" customFormat="1" spans="2:2">
      <c r="B19" s="2" t="s">
        <v>24</v>
      </c>
    </row>
    <row r="20" s="2" customFormat="1" spans="2:2">
      <c r="B20" s="2" t="s">
        <v>25</v>
      </c>
    </row>
    <row r="21" s="2" customFormat="1" spans="2:2">
      <c r="B21" s="2" t="s">
        <v>26</v>
      </c>
    </row>
    <row r="23" s="2" customFormat="1" spans="2:2">
      <c r="B23" s="57" t="s">
        <v>496</v>
      </c>
    </row>
    <row r="24" s="2" customFormat="1" spans="2:2">
      <c r="B24" s="58" t="s">
        <v>353</v>
      </c>
    </row>
    <row r="25" s="2" customFormat="1" spans="2:2">
      <c r="B25" s="58" t="s">
        <v>354</v>
      </c>
    </row>
    <row r="27" spans="2:2">
      <c r="B27" s="59" t="s">
        <v>497</v>
      </c>
    </row>
    <row r="28" spans="2:2">
      <c r="B28" s="58" t="s">
        <v>353</v>
      </c>
    </row>
    <row r="29" spans="2:2">
      <c r="B29" s="58" t="s">
        <v>354</v>
      </c>
    </row>
    <row r="30" spans="2:2">
      <c r="B30" s="58"/>
    </row>
    <row r="31" s="2" customFormat="1" spans="2:2">
      <c r="B31" s="57" t="s">
        <v>62</v>
      </c>
    </row>
    <row r="32" s="2" customFormat="1" spans="2:2">
      <c r="B32" s="58" t="s">
        <v>63</v>
      </c>
    </row>
    <row r="33" s="2" customFormat="1" spans="2:2">
      <c r="B33" s="58" t="s">
        <v>64</v>
      </c>
    </row>
    <row r="35" s="2" customFormat="1" spans="2:2">
      <c r="B35" s="59" t="s">
        <v>220</v>
      </c>
    </row>
    <row r="36" s="2" customFormat="1" spans="2:2">
      <c r="B36" s="60" t="s">
        <v>221</v>
      </c>
    </row>
    <row r="37" s="2" customFormat="1" spans="2:2">
      <c r="B37" s="2" t="s">
        <v>222</v>
      </c>
    </row>
    <row r="38" s="1" customFormat="1"/>
    <row r="39" s="1" customFormat="1" spans="2:2">
      <c r="B39" s="59" t="s">
        <v>498</v>
      </c>
    </row>
    <row r="40" s="1" customFormat="1" spans="2:2">
      <c r="B40" s="60" t="s">
        <v>221</v>
      </c>
    </row>
    <row r="41" s="1" customFormat="1" spans="2:2">
      <c r="B41" s="2" t="s">
        <v>222</v>
      </c>
    </row>
    <row r="42" s="1" customFormat="1"/>
    <row r="43" s="1" customFormat="1" spans="2:2">
      <c r="B43" s="59" t="s">
        <v>499</v>
      </c>
    </row>
    <row r="44" s="1" customFormat="1" spans="2:2">
      <c r="B44" s="60" t="s">
        <v>221</v>
      </c>
    </row>
    <row r="45" s="1" customFormat="1" spans="2:2">
      <c r="B45" s="2" t="s">
        <v>222</v>
      </c>
    </row>
    <row r="46" s="1" customFormat="1"/>
    <row r="47" s="1" customFormat="1" spans="2:2">
      <c r="B47" s="59" t="s">
        <v>500</v>
      </c>
    </row>
    <row r="48" s="1" customFormat="1" spans="2:2">
      <c r="B48" s="60" t="s">
        <v>221</v>
      </c>
    </row>
    <row r="49" spans="2:2">
      <c r="B49" s="2" t="s">
        <v>222</v>
      </c>
    </row>
    <row r="51" s="41" customFormat="1"/>
    <row r="53" s="2" customFormat="1" spans="1:1">
      <c r="A53" s="2" t="s">
        <v>27</v>
      </c>
    </row>
    <row r="54" s="2" customFormat="1" spans="2:2">
      <c r="B54" s="61" t="s">
        <v>501</v>
      </c>
    </row>
    <row r="55" s="2" customFormat="1" spans="2:2">
      <c r="B55" s="2" t="s">
        <v>502</v>
      </c>
    </row>
    <row r="56" s="2" customFormat="1" spans="2:2">
      <c r="B56" s="61" t="s">
        <v>503</v>
      </c>
    </row>
    <row r="57" s="2" customFormat="1" spans="2:2">
      <c r="B57" s="2" t="s">
        <v>128</v>
      </c>
    </row>
    <row r="58" spans="2:2">
      <c r="B58" s="61" t="s">
        <v>504</v>
      </c>
    </row>
    <row r="59" s="2" customFormat="1" spans="2:2">
      <c r="B59" s="2" t="s">
        <v>28</v>
      </c>
    </row>
    <row r="60" spans="2:2">
      <c r="B60" s="61" t="s">
        <v>505</v>
      </c>
    </row>
    <row r="61" customFormat="1" ht="15" spans="2:2">
      <c r="B61" s="2" t="s">
        <v>506</v>
      </c>
    </row>
    <row r="62" customFormat="1" ht="15" spans="2:2">
      <c r="B62" s="43"/>
    </row>
    <row r="63" s="2" customFormat="1" spans="2:2">
      <c r="B63" s="2" t="s">
        <v>223</v>
      </c>
    </row>
    <row r="65" customFormat="1" ht="15" spans="2:2">
      <c r="B65" s="61" t="s">
        <v>505</v>
      </c>
    </row>
    <row r="66" s="2" customFormat="1" spans="2:2">
      <c r="B66" s="2" t="s">
        <v>507</v>
      </c>
    </row>
    <row r="67" s="1" customFormat="1" spans="2:2">
      <c r="B67" s="61" t="s">
        <v>504</v>
      </c>
    </row>
    <row r="68" s="1" customFormat="1" spans="2:2">
      <c r="B68" s="2" t="s">
        <v>65</v>
      </c>
    </row>
    <row r="70" s="2" customFormat="1" spans="2:2">
      <c r="B70" s="2" t="s">
        <v>383</v>
      </c>
    </row>
    <row r="72" spans="2:2">
      <c r="B72" s="2" t="s">
        <v>203</v>
      </c>
    </row>
    <row r="73" spans="2:2">
      <c r="B73" s="2"/>
    </row>
    <row r="74" s="2" customFormat="1" spans="2:2">
      <c r="B74" s="2" t="s">
        <v>161</v>
      </c>
    </row>
    <row r="76" customFormat="1" ht="15" spans="2:2">
      <c r="B76" s="2" t="s">
        <v>508</v>
      </c>
    </row>
    <row r="77" customFormat="1" ht="15" spans="2:2">
      <c r="B77" s="43"/>
    </row>
    <row r="78" customFormat="1" ht="15" spans="2:2">
      <c r="B78" s="2" t="s">
        <v>509</v>
      </c>
    </row>
    <row r="79" customFormat="1" ht="15" spans="2:2">
      <c r="B79" s="1"/>
    </row>
    <row r="80" customFormat="1" ht="15" spans="2:2">
      <c r="B80" s="2" t="s">
        <v>510</v>
      </c>
    </row>
    <row r="81" customFormat="1" ht="15" spans="2:2">
      <c r="B81" s="43"/>
    </row>
    <row r="82" customFormat="1" ht="15" spans="2:2">
      <c r="B82" s="2" t="s">
        <v>511</v>
      </c>
    </row>
    <row r="83" customFormat="1" ht="15" spans="2:2">
      <c r="B83" s="43"/>
    </row>
    <row r="84" s="2" customFormat="1" spans="2:2">
      <c r="B84" s="2" t="s">
        <v>240</v>
      </c>
    </row>
    <row r="86" s="2" customFormat="1" spans="2:2">
      <c r="B86" s="2" t="s">
        <v>463</v>
      </c>
    </row>
    <row r="88" spans="2:2">
      <c r="B88" s="2" t="s">
        <v>512</v>
      </c>
    </row>
    <row r="90" spans="2:2">
      <c r="B90" s="2" t="s">
        <v>513</v>
      </c>
    </row>
    <row r="91" s="1" customFormat="1"/>
    <row r="92" s="1" customFormat="1" spans="2:2">
      <c r="B92" s="2" t="s">
        <v>514</v>
      </c>
    </row>
    <row r="93" s="1" customFormat="1" spans="2:2">
      <c r="B93" s="2"/>
    </row>
    <row r="94" s="1" customFormat="1" spans="2:2">
      <c r="B94" s="2" t="s">
        <v>515</v>
      </c>
    </row>
    <row r="95" s="1" customFormat="1" spans="2:2">
      <c r="B95" s="61" t="s">
        <v>516</v>
      </c>
    </row>
    <row r="96" s="1" customFormat="1" spans="2:2">
      <c r="B96" s="2" t="s">
        <v>517</v>
      </c>
    </row>
    <row r="97" s="1" customFormat="1" spans="2:2">
      <c r="B97" s="61" t="s">
        <v>518</v>
      </c>
    </row>
    <row r="98" s="1" customFormat="1" spans="2:2">
      <c r="B98" s="2" t="s">
        <v>519</v>
      </c>
    </row>
    <row r="99" s="1" customFormat="1" spans="2:2">
      <c r="B99" s="2"/>
    </row>
    <row r="100" s="1" customFormat="1" spans="2:2">
      <c r="B100" s="2"/>
    </row>
    <row r="101" s="1" customFormat="1" spans="2:2">
      <c r="B101" s="2"/>
    </row>
    <row r="102" s="42" customFormat="1" spans="2:2">
      <c r="B102" s="62"/>
    </row>
    <row r="103" s="2" customFormat="1" spans="1:1">
      <c r="A103" s="2" t="s">
        <v>375</v>
      </c>
    </row>
    <row r="104" s="2" customFormat="1" spans="2:2">
      <c r="B104" s="2" t="s">
        <v>259</v>
      </c>
    </row>
    <row r="105" s="2" customFormat="1" spans="2:2">
      <c r="B105" s="2" t="s">
        <v>30</v>
      </c>
    </row>
    <row r="106" s="2" customFormat="1"/>
    <row r="107" spans="2:2">
      <c r="B107" s="38" t="s">
        <v>445</v>
      </c>
    </row>
    <row r="108" spans="2:2">
      <c r="B108" s="56" t="s">
        <v>247</v>
      </c>
    </row>
    <row r="110" spans="2:2">
      <c r="B110" s="40" t="s">
        <v>520</v>
      </c>
    </row>
    <row r="112" s="2" customFormat="1" spans="2:2">
      <c r="B112" s="38" t="s">
        <v>521</v>
      </c>
    </row>
    <row r="114" spans="2:2">
      <c r="B114" s="63" t="s">
        <v>522</v>
      </c>
    </row>
    <row r="116" spans="2:2">
      <c r="B116" s="40" t="s">
        <v>33</v>
      </c>
    </row>
    <row r="118" spans="2:2">
      <c r="B118" s="63"/>
    </row>
  </sheetData>
  <pageMargins left="0.75" right="0.75" top="1" bottom="1" header="0.5" footer="0.5"/>
  <pageSetup paperSize="9" scale="43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C28" sqref="C2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4.552380952381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45824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523</v>
      </c>
    </row>
    <row r="8" spans="1:1">
      <c r="A8" s="3" t="s">
        <v>524</v>
      </c>
    </row>
    <row r="9" spans="1:1">
      <c r="A9" s="2" t="s">
        <v>525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168</v>
      </c>
    </row>
    <row r="19" ht="15" spans="3:3">
      <c r="C19" s="4" t="s">
        <v>526</v>
      </c>
    </row>
    <row r="20" ht="25.5" customHeight="1" spans="1:7">
      <c r="A20" s="5" t="s">
        <v>6</v>
      </c>
      <c r="B20" s="5" t="s">
        <v>7</v>
      </c>
      <c r="C20" s="5" t="s">
        <v>8</v>
      </c>
      <c r="D20" s="5" t="s">
        <v>9</v>
      </c>
      <c r="E20" s="6" t="s">
        <v>10</v>
      </c>
      <c r="F20" s="7"/>
      <c r="G20" s="8" t="s">
        <v>11</v>
      </c>
    </row>
    <row r="21" customFormat="1" ht="15" spans="1:7">
      <c r="A21" s="9">
        <v>1</v>
      </c>
      <c r="B21" s="9" t="s">
        <v>12</v>
      </c>
      <c r="C21" s="10" t="s">
        <v>263</v>
      </c>
      <c r="D21" s="11">
        <v>76595</v>
      </c>
      <c r="E21" s="12">
        <f>(D21*0.76)-7000</f>
        <v>51212.2</v>
      </c>
      <c r="F21" s="9" t="s">
        <v>14</v>
      </c>
      <c r="G21" s="13">
        <f>E21*A21</f>
        <v>51212.2</v>
      </c>
    </row>
    <row r="22" customFormat="1" ht="15" spans="1:7">
      <c r="A22" s="14"/>
      <c r="B22" s="14"/>
      <c r="C22" s="15" t="s">
        <v>95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264</v>
      </c>
      <c r="D23" s="21"/>
      <c r="E23" s="22"/>
      <c r="F23" s="19"/>
      <c r="G23" s="23"/>
    </row>
    <row r="24" ht="17.25" hidden="1" spans="1:7">
      <c r="A24" s="24" t="s">
        <v>527</v>
      </c>
      <c r="B24" s="25"/>
      <c r="C24" s="25"/>
      <c r="D24" s="25"/>
      <c r="E24" s="26"/>
      <c r="F24" s="27" t="s">
        <v>14</v>
      </c>
      <c r="G24" s="28">
        <f>SUM(G21:G23)</f>
        <v>51212.2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3:3">
      <c r="C26" s="4" t="s">
        <v>528</v>
      </c>
    </row>
    <row r="27" ht="25.5" customHeight="1" spans="1:7">
      <c r="A27" s="5" t="s">
        <v>6</v>
      </c>
      <c r="B27" s="5" t="s">
        <v>7</v>
      </c>
      <c r="C27" s="5" t="s">
        <v>8</v>
      </c>
      <c r="D27" s="5" t="s">
        <v>9</v>
      </c>
      <c r="E27" s="6" t="s">
        <v>10</v>
      </c>
      <c r="F27" s="7"/>
      <c r="G27" s="8" t="s">
        <v>11</v>
      </c>
    </row>
    <row r="28" customFormat="1" ht="15" spans="1:7">
      <c r="A28" s="9">
        <v>1</v>
      </c>
      <c r="B28" s="9" t="s">
        <v>12</v>
      </c>
      <c r="C28" s="10" t="s">
        <v>488</v>
      </c>
      <c r="D28" s="11">
        <v>109995</v>
      </c>
      <c r="E28" s="12">
        <f>D28*0.76</f>
        <v>83596.2</v>
      </c>
      <c r="F28" s="9" t="s">
        <v>14</v>
      </c>
      <c r="G28" s="13">
        <f>E28*A28</f>
        <v>83596.2</v>
      </c>
    </row>
    <row r="29" customFormat="1" ht="15" spans="1:7">
      <c r="A29" s="14"/>
      <c r="B29" s="14"/>
      <c r="C29" s="32" t="s">
        <v>215</v>
      </c>
      <c r="D29" s="16"/>
      <c r="E29" s="17"/>
      <c r="F29" s="14"/>
      <c r="G29" s="18"/>
    </row>
    <row r="30" customFormat="1" ht="15.75" spans="1:7">
      <c r="A30" s="19"/>
      <c r="B30" s="19"/>
      <c r="C30" s="33" t="s">
        <v>489</v>
      </c>
      <c r="D30" s="21"/>
      <c r="E30" s="22"/>
      <c r="F30" s="19"/>
      <c r="G30" s="23"/>
    </row>
    <row r="31" customFormat="1" ht="15" spans="1:7">
      <c r="A31" s="9">
        <v>1</v>
      </c>
      <c r="B31" s="9" t="s">
        <v>12</v>
      </c>
      <c r="C31" s="34" t="s">
        <v>294</v>
      </c>
      <c r="D31" s="11">
        <v>19995</v>
      </c>
      <c r="E31" s="12">
        <f>D31*0.76</f>
        <v>15196.2</v>
      </c>
      <c r="F31" s="9" t="s">
        <v>14</v>
      </c>
      <c r="G31" s="13">
        <f>E31*A31</f>
        <v>15196.2</v>
      </c>
    </row>
    <row r="32" customFormat="1" ht="15" spans="1:7">
      <c r="A32" s="14"/>
      <c r="B32" s="14"/>
      <c r="C32" s="32" t="s">
        <v>218</v>
      </c>
      <c r="D32" s="16"/>
      <c r="E32" s="17"/>
      <c r="F32" s="14"/>
      <c r="G32" s="18"/>
    </row>
    <row r="33" customFormat="1" ht="15.75" spans="1:7">
      <c r="A33" s="19"/>
      <c r="B33" s="19"/>
      <c r="C33" s="33" t="s">
        <v>295</v>
      </c>
      <c r="D33" s="21"/>
      <c r="E33" s="22"/>
      <c r="F33" s="19"/>
      <c r="G33" s="23"/>
    </row>
    <row r="34" ht="17.25" spans="1:7">
      <c r="A34" s="24" t="s">
        <v>18</v>
      </c>
      <c r="B34" s="35"/>
      <c r="C34" s="35"/>
      <c r="D34" s="25"/>
      <c r="E34" s="26"/>
      <c r="F34" s="36" t="s">
        <v>14</v>
      </c>
      <c r="G34" s="28">
        <f>SUM(G28:G33)</f>
        <v>98792.4</v>
      </c>
    </row>
    <row r="35" ht="16.5" spans="1:7">
      <c r="A35" s="29"/>
      <c r="B35" s="29"/>
      <c r="C35" s="29"/>
      <c r="D35" s="29"/>
      <c r="E35" s="29"/>
      <c r="F35" s="37"/>
      <c r="G35" s="31"/>
    </row>
    <row r="36" ht="16.5" spans="1:7">
      <c r="A36" s="29"/>
      <c r="B36" s="29"/>
      <c r="C36" s="29"/>
      <c r="D36" s="29"/>
      <c r="E36" s="29"/>
      <c r="F36" s="37"/>
      <c r="G36" s="31"/>
    </row>
    <row r="37" spans="1:1">
      <c r="A37" s="2" t="s">
        <v>19</v>
      </c>
    </row>
    <row r="38" spans="2:2">
      <c r="B38" s="2" t="s">
        <v>20</v>
      </c>
    </row>
    <row r="40" spans="1:1">
      <c r="A40" s="2" t="s">
        <v>27</v>
      </c>
    </row>
    <row r="41" customFormat="1" ht="15" spans="1:2">
      <c r="A41" s="1"/>
      <c r="B41" s="2" t="s">
        <v>28</v>
      </c>
    </row>
    <row r="42" s="1" customFormat="1" spans="2:2">
      <c r="B42" s="2"/>
    </row>
    <row r="43" spans="1:1">
      <c r="A43" s="2" t="s">
        <v>29</v>
      </c>
    </row>
    <row r="44" spans="2:2">
      <c r="B44" s="2" t="s">
        <v>30</v>
      </c>
    </row>
    <row r="45" spans="2:2">
      <c r="B45" s="38" t="s">
        <v>529</v>
      </c>
    </row>
    <row r="46" spans="2:2">
      <c r="B46" s="39"/>
    </row>
    <row r="47" spans="2:2">
      <c r="B47" s="2" t="s">
        <v>31</v>
      </c>
    </row>
    <row r="49" spans="2:2">
      <c r="B49" s="2" t="s">
        <v>32</v>
      </c>
    </row>
    <row r="50" spans="2:2">
      <c r="B50" s="40"/>
    </row>
    <row r="51" spans="2:2">
      <c r="B51" s="40"/>
    </row>
    <row r="53" spans="2:2">
      <c r="B53" s="38"/>
    </row>
    <row r="55" spans="1:1">
      <c r="A55" s="2" t="s">
        <v>34</v>
      </c>
    </row>
    <row r="58" spans="1:1">
      <c r="A58" s="2" t="s">
        <v>35</v>
      </c>
    </row>
    <row r="59" spans="1:1">
      <c r="A59" s="2" t="s">
        <v>36</v>
      </c>
    </row>
    <row r="62" spans="1:4">
      <c r="A62" s="2" t="s">
        <v>37</v>
      </c>
      <c r="D62" s="2" t="s">
        <v>38</v>
      </c>
    </row>
    <row r="65" spans="1:4">
      <c r="A65" s="2" t="s">
        <v>39</v>
      </c>
      <c r="D65" s="2" t="s">
        <v>40</v>
      </c>
    </row>
    <row r="66" spans="1:4">
      <c r="A66" s="2" t="s">
        <v>41</v>
      </c>
      <c r="D66" s="2" t="s">
        <v>42</v>
      </c>
    </row>
    <row r="71" spans="1:5">
      <c r="A71" s="2" t="s">
        <v>530</v>
      </c>
      <c r="D71" s="2" t="s">
        <v>44</v>
      </c>
      <c r="E71" s="2" t="s">
        <v>45</v>
      </c>
    </row>
    <row r="72" spans="1:5">
      <c r="A72" s="2" t="s">
        <v>152</v>
      </c>
      <c r="E72" s="2" t="s">
        <v>47</v>
      </c>
    </row>
  </sheetData>
  <mergeCells count="21">
    <mergeCell ref="A4:B4"/>
    <mergeCell ref="A24:E24"/>
    <mergeCell ref="A34:E34"/>
    <mergeCell ref="A21:A23"/>
    <mergeCell ref="A28:A30"/>
    <mergeCell ref="A31:A33"/>
    <mergeCell ref="B21:B23"/>
    <mergeCell ref="B28:B30"/>
    <mergeCell ref="B31:B33"/>
    <mergeCell ref="D21:D23"/>
    <mergeCell ref="D28:D30"/>
    <mergeCell ref="D31:D33"/>
    <mergeCell ref="E21:E23"/>
    <mergeCell ref="E28:E30"/>
    <mergeCell ref="E31:E33"/>
    <mergeCell ref="F21:F23"/>
    <mergeCell ref="F28:F30"/>
    <mergeCell ref="F31:F33"/>
    <mergeCell ref="G21:G23"/>
    <mergeCell ref="G28:G30"/>
    <mergeCell ref="G31:G33"/>
  </mergeCells>
  <pageMargins left="0.432638888888889" right="0.17" top="0.84" bottom="0.590277777777778" header="0.511805555555556" footer="0.196527777777778"/>
  <pageSetup paperSize="1" scale="71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13" workbookViewId="0">
      <selection activeCell="C32" sqref="C32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46031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121</v>
      </c>
    </row>
    <row r="8" spans="1:1">
      <c r="A8" s="3" t="s">
        <v>122</v>
      </c>
    </row>
    <row r="9" spans="1:1">
      <c r="A9" s="3" t="s">
        <v>123</v>
      </c>
    </row>
    <row r="12" spans="1:1">
      <c r="A12" s="2" t="s">
        <v>2</v>
      </c>
    </row>
    <row r="14" spans="2:2">
      <c r="B14" s="2" t="s">
        <v>3</v>
      </c>
    </row>
    <row r="15" spans="2:2">
      <c r="B15" s="2" t="s">
        <v>4</v>
      </c>
    </row>
    <row r="17" spans="1:1">
      <c r="A17" s="2" t="s">
        <v>5</v>
      </c>
    </row>
    <row r="18" ht="15" spans="3:3">
      <c r="C18" s="65"/>
    </row>
    <row r="19" ht="25.5" customHeight="1" spans="1:7">
      <c r="A19" s="5" t="s">
        <v>6</v>
      </c>
      <c r="B19" s="5" t="s">
        <v>7</v>
      </c>
      <c r="C19" s="5" t="s">
        <v>8</v>
      </c>
      <c r="D19" s="5" t="s">
        <v>9</v>
      </c>
      <c r="E19" s="6" t="s">
        <v>10</v>
      </c>
      <c r="F19" s="7"/>
      <c r="G19" s="8" t="s">
        <v>11</v>
      </c>
    </row>
    <row r="20" spans="1:7">
      <c r="A20" s="9">
        <v>1</v>
      </c>
      <c r="B20" s="9" t="s">
        <v>12</v>
      </c>
      <c r="C20" s="67" t="s">
        <v>124</v>
      </c>
      <c r="D20" s="11">
        <v>43595</v>
      </c>
      <c r="E20" s="12">
        <f>(D20*0.76)-1800</f>
        <v>31332.2</v>
      </c>
      <c r="F20" s="9" t="s">
        <v>14</v>
      </c>
      <c r="G20" s="13">
        <f>E20*A20</f>
        <v>31332.2</v>
      </c>
    </row>
    <row r="21" spans="1:7">
      <c r="A21" s="14"/>
      <c r="B21" s="14"/>
      <c r="C21" s="71" t="s">
        <v>82</v>
      </c>
      <c r="D21" s="16"/>
      <c r="E21" s="17"/>
      <c r="F21" s="14"/>
      <c r="G21" s="18"/>
    </row>
    <row r="22" spans="1:7">
      <c r="A22" s="14"/>
      <c r="B22" s="14"/>
      <c r="C22" s="71" t="s">
        <v>125</v>
      </c>
      <c r="D22" s="16"/>
      <c r="E22" s="17"/>
      <c r="F22" s="14"/>
      <c r="G22" s="18"/>
    </row>
    <row r="23" ht="15" spans="1:7">
      <c r="A23" s="19"/>
      <c r="B23" s="19"/>
      <c r="C23" s="75" t="s">
        <v>126</v>
      </c>
      <c r="D23" s="21"/>
      <c r="E23" s="22"/>
      <c r="F23" s="19"/>
      <c r="G23" s="23"/>
    </row>
    <row r="24" ht="17.25" spans="1:7">
      <c r="A24" s="24" t="s">
        <v>18</v>
      </c>
      <c r="B24" s="35"/>
      <c r="C24" s="35"/>
      <c r="D24" s="25"/>
      <c r="E24" s="26"/>
      <c r="F24" s="36" t="s">
        <v>14</v>
      </c>
      <c r="G24" s="28">
        <f>SUM(G20:G23)</f>
        <v>31332.2</v>
      </c>
    </row>
    <row r="25" ht="16.5" spans="1:7">
      <c r="A25" s="29"/>
      <c r="B25" s="29"/>
      <c r="C25" s="29"/>
      <c r="D25" s="29"/>
      <c r="E25" s="29"/>
      <c r="F25" s="37"/>
      <c r="G25" s="31"/>
    </row>
    <row r="26" spans="1:1">
      <c r="A26" s="2" t="s">
        <v>19</v>
      </c>
    </row>
    <row r="27" spans="2:2">
      <c r="B27" s="2" t="s">
        <v>20</v>
      </c>
    </row>
    <row r="29" s="2" customFormat="1" spans="1:1">
      <c r="A29" s="2" t="s">
        <v>21</v>
      </c>
    </row>
    <row r="30" customFormat="1" ht="15" spans="1:2">
      <c r="A30" s="43"/>
      <c r="B30" s="2" t="s">
        <v>22</v>
      </c>
    </row>
    <row r="32" spans="1:1">
      <c r="A32" s="2" t="s">
        <v>23</v>
      </c>
    </row>
    <row r="33" spans="2:2">
      <c r="B33" s="2" t="s">
        <v>127</v>
      </c>
    </row>
    <row r="35" spans="1:1">
      <c r="A35" s="2" t="s">
        <v>27</v>
      </c>
    </row>
    <row r="36" customFormat="1" ht="15" spans="2:2">
      <c r="B36" s="2" t="s">
        <v>128</v>
      </c>
    </row>
    <row r="37" s="1" customFormat="1" spans="2:2">
      <c r="B37" s="2"/>
    </row>
    <row r="38" spans="1:1">
      <c r="A38" s="2" t="s">
        <v>29</v>
      </c>
    </row>
    <row r="39" spans="2:2">
      <c r="B39" s="2" t="s">
        <v>30</v>
      </c>
    </row>
    <row r="40" s="1" customFormat="1" spans="2:2">
      <c r="B40" s="38"/>
    </row>
    <row r="41" spans="2:2">
      <c r="B41" s="2" t="s">
        <v>31</v>
      </c>
    </row>
    <row r="43" spans="2:2">
      <c r="B43" s="2" t="s">
        <v>32</v>
      </c>
    </row>
    <row r="46" spans="2:2">
      <c r="B46" s="40"/>
    </row>
    <row r="47" spans="2:2">
      <c r="B47" s="40"/>
    </row>
    <row r="48" spans="1:1">
      <c r="A48" s="2" t="s">
        <v>34</v>
      </c>
    </row>
    <row r="51" spans="1:1">
      <c r="A51" s="2" t="s">
        <v>35</v>
      </c>
    </row>
    <row r="52" spans="1:1">
      <c r="A52" s="2" t="s">
        <v>36</v>
      </c>
    </row>
    <row r="55" spans="1:4">
      <c r="A55" s="2" t="s">
        <v>102</v>
      </c>
      <c r="D55" s="2" t="s">
        <v>38</v>
      </c>
    </row>
    <row r="58" spans="1:4">
      <c r="A58" s="2" t="s">
        <v>39</v>
      </c>
      <c r="D58" s="2" t="s">
        <v>40</v>
      </c>
    </row>
    <row r="59" spans="1:4">
      <c r="A59" s="2" t="s">
        <v>41</v>
      </c>
      <c r="D59" s="2" t="s">
        <v>42</v>
      </c>
    </row>
    <row r="64" spans="1:5">
      <c r="A64" s="2" t="s">
        <v>129</v>
      </c>
      <c r="D64" s="2" t="s">
        <v>44</v>
      </c>
      <c r="E64" s="2" t="s">
        <v>45</v>
      </c>
    </row>
    <row r="65" spans="1:5">
      <c r="A65" s="2" t="s">
        <v>130</v>
      </c>
      <c r="E65" s="2" t="s">
        <v>47</v>
      </c>
    </row>
  </sheetData>
  <mergeCells count="8">
    <mergeCell ref="A4:B4"/>
    <mergeCell ref="A24:E24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topLeftCell="A35" workbookViewId="0">
      <selection activeCell="F27" sqref="F27"/>
    </sheetView>
  </sheetViews>
  <sheetFormatPr defaultColWidth="9.1047619047619" defaultRowHeight="14.25" outlineLevelCol="6"/>
  <cols>
    <col min="1" max="1" width="6.55238095238095" style="80" customWidth="1"/>
    <col min="2" max="2" width="11.4380952380952" style="80" customWidth="1"/>
    <col min="3" max="3" width="56.5714285714286" style="80" customWidth="1"/>
    <col min="4" max="4" width="12.552380952381" style="80" customWidth="1"/>
    <col min="5" max="5" width="14.8571428571429" style="80" customWidth="1"/>
    <col min="6" max="6" width="5.66666666666667" style="80" customWidth="1"/>
    <col min="7" max="7" width="15.4380952380952" style="80" customWidth="1"/>
    <col min="8" max="8" width="9.1047619047619" style="80"/>
    <col min="9" max="9" width="11.9047619047619" style="80" customWidth="1"/>
    <col min="10" max="16384" width="9.1047619047619" style="80"/>
  </cols>
  <sheetData>
    <row r="4" spans="1:2">
      <c r="A4" s="3">
        <v>46031</v>
      </c>
      <c r="B4" s="3"/>
    </row>
    <row r="5" spans="1:2">
      <c r="A5" s="81"/>
      <c r="B5" s="81"/>
    </row>
    <row r="6" spans="1:2">
      <c r="A6" s="81"/>
      <c r="B6" s="81"/>
    </row>
    <row r="7" spans="1:2">
      <c r="A7" s="81" t="s">
        <v>48</v>
      </c>
      <c r="B7" s="81"/>
    </row>
    <row r="8" spans="1:2">
      <c r="A8" s="81" t="s">
        <v>49</v>
      </c>
      <c r="B8" s="81"/>
    </row>
    <row r="12" spans="1:1">
      <c r="A12" s="80" t="s">
        <v>2</v>
      </c>
    </row>
    <row r="14" spans="2:2">
      <c r="B14" s="80" t="s">
        <v>3</v>
      </c>
    </row>
    <row r="15" spans="2:2">
      <c r="B15" s="80" t="s">
        <v>4</v>
      </c>
    </row>
    <row r="18" spans="1:1">
      <c r="A18" s="80" t="s">
        <v>5</v>
      </c>
    </row>
    <row r="19" ht="15" spans="3:3">
      <c r="C19" s="82"/>
    </row>
    <row r="20" ht="25.5" customHeight="1" spans="1:7">
      <c r="A20" s="83" t="s">
        <v>6</v>
      </c>
      <c r="B20" s="83" t="s">
        <v>7</v>
      </c>
      <c r="C20" s="83" t="s">
        <v>8</v>
      </c>
      <c r="D20" s="83" t="s">
        <v>9</v>
      </c>
      <c r="E20" s="84" t="s">
        <v>10</v>
      </c>
      <c r="F20" s="85"/>
      <c r="G20" s="86" t="s">
        <v>11</v>
      </c>
    </row>
    <row r="21" ht="14" customHeight="1" spans="1:7">
      <c r="A21" s="9">
        <v>7</v>
      </c>
      <c r="B21" s="9" t="s">
        <v>12</v>
      </c>
      <c r="C21" s="10" t="s">
        <v>50</v>
      </c>
      <c r="D21" s="11">
        <v>33995</v>
      </c>
      <c r="E21" s="12">
        <f>(D21*0.76)-6500</f>
        <v>19336.2</v>
      </c>
      <c r="F21" s="9" t="s">
        <v>14</v>
      </c>
      <c r="G21" s="13">
        <f>E21*A21</f>
        <v>135353.4</v>
      </c>
    </row>
    <row r="22" ht="14" customHeight="1" spans="1:7">
      <c r="A22" s="14"/>
      <c r="B22" s="14"/>
      <c r="C22" s="15" t="s">
        <v>15</v>
      </c>
      <c r="D22" s="16"/>
      <c r="E22" s="17"/>
      <c r="F22" s="14"/>
      <c r="G22" s="18"/>
    </row>
    <row r="23" ht="14" customHeight="1" spans="1:7">
      <c r="A23" s="19"/>
      <c r="B23" s="19"/>
      <c r="C23" s="20" t="s">
        <v>51</v>
      </c>
      <c r="D23" s="21"/>
      <c r="E23" s="22"/>
      <c r="F23" s="19"/>
      <c r="G23" s="23"/>
    </row>
    <row r="24" ht="17.25" spans="1:7">
      <c r="A24" s="88" t="s">
        <v>18</v>
      </c>
      <c r="B24" s="89"/>
      <c r="C24" s="89"/>
      <c r="D24" s="90"/>
      <c r="E24" s="91"/>
      <c r="F24" s="92" t="s">
        <v>14</v>
      </c>
      <c r="G24" s="93">
        <f>SUM(G21:G23)</f>
        <v>135353.4</v>
      </c>
    </row>
    <row r="25" ht="16.5" spans="1:7">
      <c r="A25" s="94"/>
      <c r="B25" s="94"/>
      <c r="C25" s="94"/>
      <c r="D25" s="94"/>
      <c r="E25" s="94"/>
      <c r="F25" s="95"/>
      <c r="G25" s="96"/>
    </row>
    <row r="26" spans="1:1">
      <c r="A26" s="80" t="s">
        <v>19</v>
      </c>
    </row>
    <row r="27" spans="2:2">
      <c r="B27" s="80" t="s">
        <v>20</v>
      </c>
    </row>
    <row r="29" s="2" customFormat="1" spans="1:1">
      <c r="A29" s="2" t="s">
        <v>21</v>
      </c>
    </row>
    <row r="30" customFormat="1" ht="15" spans="1:2">
      <c r="A30" s="43"/>
      <c r="B30" s="2" t="s">
        <v>52</v>
      </c>
    </row>
    <row r="32" s="80" customFormat="1" spans="1:1">
      <c r="A32" s="80" t="s">
        <v>23</v>
      </c>
    </row>
    <row r="33" s="79" customFormat="1" spans="2:2">
      <c r="B33" s="2" t="s">
        <v>24</v>
      </c>
    </row>
    <row r="34" s="79" customFormat="1" spans="2:2">
      <c r="B34" s="2" t="s">
        <v>25</v>
      </c>
    </row>
    <row r="35" s="79" customFormat="1" spans="2:2">
      <c r="B35" s="2" t="s">
        <v>26</v>
      </c>
    </row>
    <row r="37" spans="1:1">
      <c r="A37" s="80" t="s">
        <v>27</v>
      </c>
    </row>
    <row r="38" s="79" customFormat="1" spans="2:2">
      <c r="B38" s="2" t="s">
        <v>28</v>
      </c>
    </row>
    <row r="40" spans="1:1">
      <c r="A40" s="80" t="s">
        <v>29</v>
      </c>
    </row>
    <row r="41" spans="2:2">
      <c r="B41" s="80" t="s">
        <v>30</v>
      </c>
    </row>
    <row r="43" spans="2:2">
      <c r="B43" s="80" t="s">
        <v>31</v>
      </c>
    </row>
    <row r="45" spans="2:2">
      <c r="B45" s="80" t="s">
        <v>32</v>
      </c>
    </row>
    <row r="53" spans="1:1">
      <c r="A53" s="80" t="s">
        <v>34</v>
      </c>
    </row>
    <row r="56" spans="1:1">
      <c r="A56" s="80" t="s">
        <v>35</v>
      </c>
    </row>
    <row r="57" spans="1:1">
      <c r="A57" s="80" t="s">
        <v>36</v>
      </c>
    </row>
    <row r="60" spans="1:4">
      <c r="A60" s="80" t="s">
        <v>37</v>
      </c>
      <c r="D60" s="80" t="s">
        <v>38</v>
      </c>
    </row>
    <row r="63" spans="1:4">
      <c r="A63" s="80" t="s">
        <v>39</v>
      </c>
      <c r="D63" s="80" t="s">
        <v>40</v>
      </c>
    </row>
    <row r="64" ht="15" customHeight="1" spans="1:4">
      <c r="A64" s="80" t="s">
        <v>41</v>
      </c>
      <c r="D64" s="80" t="s">
        <v>42</v>
      </c>
    </row>
    <row r="65" ht="15" customHeight="1"/>
    <row r="66" ht="15" customHeight="1"/>
    <row r="69" spans="1:5">
      <c r="A69" s="2" t="s">
        <v>131</v>
      </c>
      <c r="D69" s="80" t="s">
        <v>44</v>
      </c>
      <c r="E69" s="80" t="s">
        <v>45</v>
      </c>
    </row>
    <row r="70" spans="1:5">
      <c r="A70" s="2" t="s">
        <v>120</v>
      </c>
      <c r="E70" s="80" t="s">
        <v>47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77</vt:i4>
      </vt:variant>
    </vt:vector>
  </HeadingPairs>
  <TitlesOfParts>
    <vt:vector size="77" baseType="lpstr">
      <vt:lpstr>AL NEPOMUCENO</vt:lpstr>
      <vt:lpstr>AZIA SUITES (2)</vt:lpstr>
      <vt:lpstr>FILIPINO CHINESE</vt:lpstr>
      <vt:lpstr>MIGS PAGGABAO</vt:lpstr>
      <vt:lpstr>BOYSEN PHILS</vt:lpstr>
      <vt:lpstr>ANDY LAI</vt:lpstr>
      <vt:lpstr>CARLO CARONAN</vt:lpstr>
      <vt:lpstr>3MV CONS</vt:lpstr>
      <vt:lpstr>AZIA SUITES (3)</vt:lpstr>
      <vt:lpstr>METROCOCO</vt:lpstr>
      <vt:lpstr>STANDARD INS</vt:lpstr>
      <vt:lpstr>CLINIC SYSTEM</vt:lpstr>
      <vt:lpstr>PATTS COLLEGE</vt:lpstr>
      <vt:lpstr>ARLO ALUMINUM</vt:lpstr>
      <vt:lpstr>ARLO ALUMINUM (2)</vt:lpstr>
      <vt:lpstr>ARLO ALUMINUM (3)</vt:lpstr>
      <vt:lpstr>PHELP DODGE</vt:lpstr>
      <vt:lpstr>RIVERDALE</vt:lpstr>
      <vt:lpstr>AZIA SUITES (4)</vt:lpstr>
      <vt:lpstr>ROCKY REYES</vt:lpstr>
      <vt:lpstr>PAN DE MANILA</vt:lpstr>
      <vt:lpstr>THE PICASSO</vt:lpstr>
      <vt:lpstr>3M DRAGON</vt:lpstr>
      <vt:lpstr>PAN DE MANILA (2)</vt:lpstr>
      <vt:lpstr>DELTAPACIFIC</vt:lpstr>
      <vt:lpstr>DELTAPACIFIC (2)</vt:lpstr>
      <vt:lpstr>DELTAPACIFIC (3)</vt:lpstr>
      <vt:lpstr>LEONORA RIEZA</vt:lpstr>
      <vt:lpstr>CHOY PEREZ</vt:lpstr>
      <vt:lpstr>ALPHA MULTI CORE</vt:lpstr>
      <vt:lpstr>METROCOCO (2)</vt:lpstr>
      <vt:lpstr>SAMSON SU</vt:lpstr>
      <vt:lpstr>SOLABEC</vt:lpstr>
      <vt:lpstr>HAROLD DIZON</vt:lpstr>
      <vt:lpstr>JACKSON ANG</vt:lpstr>
      <vt:lpstr>JACKSON ANG (2)</vt:lpstr>
      <vt:lpstr>ALOYSIUS CAPISONDA</vt:lpstr>
      <vt:lpstr>JEANETTE GOPOCO</vt:lpstr>
      <vt:lpstr>LEONORA RIEZA (2)</vt:lpstr>
      <vt:lpstr>LIZA BONIFACIO</vt:lpstr>
      <vt:lpstr>GOOD MANAGEMENT</vt:lpstr>
      <vt:lpstr>GOOD MANAGEMENT (2)</vt:lpstr>
      <vt:lpstr>SBT MINING INC</vt:lpstr>
      <vt:lpstr>OUR LADY OF LOURDES</vt:lpstr>
      <vt:lpstr>CHOY PEREZ (2)</vt:lpstr>
      <vt:lpstr>FL PRO</vt:lpstr>
      <vt:lpstr>ALPHA MULTI CORE (2)</vt:lpstr>
      <vt:lpstr>PHELP DODGE (2)</vt:lpstr>
      <vt:lpstr>SCOTT SIA</vt:lpstr>
      <vt:lpstr>SCOTT SIA (2)</vt:lpstr>
      <vt:lpstr>JAC TORRES</vt:lpstr>
      <vt:lpstr>JAC TORRES (2)</vt:lpstr>
      <vt:lpstr>AUELLI STORE</vt:lpstr>
      <vt:lpstr>YANIT ASP</vt:lpstr>
      <vt:lpstr>AZIA SUITES (5)</vt:lpstr>
      <vt:lpstr>METROCOCO (3)</vt:lpstr>
      <vt:lpstr>AR. KARA REYES</vt:lpstr>
      <vt:lpstr>SCSM CORP.</vt:lpstr>
      <vt:lpstr>ALOYSIUS CAPISONDA (2)</vt:lpstr>
      <vt:lpstr>CHOWKING JUAN LUNA</vt:lpstr>
      <vt:lpstr>WAMBOY MARTIJA</vt:lpstr>
      <vt:lpstr>GLORIA AGUIRRE</vt:lpstr>
      <vt:lpstr>BROWLESQUE QC</vt:lpstr>
      <vt:lpstr>ALPHA MULTI CORE (3)</vt:lpstr>
      <vt:lpstr>GWYN OAMIL</vt:lpstr>
      <vt:lpstr>THE GREENHOUSE (4)</vt:lpstr>
      <vt:lpstr>MRS. KAKA ELIDO</vt:lpstr>
      <vt:lpstr>ANAKO PHIL.</vt:lpstr>
      <vt:lpstr>CASES COLLECTION</vt:lpstr>
      <vt:lpstr>CHOWKING JUAN LUNA (2)</vt:lpstr>
      <vt:lpstr>LIZA BONIFACIO (2)</vt:lpstr>
      <vt:lpstr>MRS. KAKA ELIDO (2)</vt:lpstr>
      <vt:lpstr>MRS. KAKA ELIDO (3)</vt:lpstr>
      <vt:lpstr>BIFFANY TAN</vt:lpstr>
      <vt:lpstr>BIFFANY TAN (2)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2026-01-02T07:30:00Z</dcterms:created>
  <dcterms:modified xsi:type="dcterms:W3CDTF">2026-01-28T05:08:54Z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8BAA061FD20D45F884AA01564812B935_11</vt:lpwstr>
  </property>
  <property fmtid="{D5CDD505-2E9C-101B-9397-08002B2CF9AE}" pid="3" name="KSOProductBuildVer">
    <vt:lpwstr>1033-12.2.0.20795</vt:lpwstr>
  </property>
  <property fmtid="{D5CDD505-2E9C-101B-9397-08002B2CF9AE}" pid="4" name="KSOReadingLayout">
    <vt:bool>true</vt:bool>
  </property>
</Properties>
</file>