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480" tabRatio="783" firstSheet="75" activeTab="81"/>
  </bookViews>
  <sheets>
    <sheet name="FANTASTIC FOOD" sheetId="3" r:id="rId1"/>
    <sheet name="LAKEPOWER" sheetId="4" r:id="rId2"/>
    <sheet name="SBT MINING INC" sheetId="5" r:id="rId3"/>
    <sheet name="VENTURA, ALEX" sheetId="6" r:id="rId4"/>
    <sheet name="BRYAN TEJADA" sheetId="7" r:id="rId5"/>
    <sheet name="BRYAN TEJADA (2)" sheetId="8" r:id="rId6"/>
    <sheet name="SBT MINING INC (2)" sheetId="10" r:id="rId7"/>
    <sheet name="SBT MINING INC (3)" sheetId="12" r:id="rId8"/>
    <sheet name="AR. KARA REYES" sheetId="13" r:id="rId9"/>
    <sheet name="EDDIE GOBING" sheetId="14" r:id="rId10"/>
    <sheet name="CARRIE GO" sheetId="15" r:id="rId11"/>
    <sheet name="VALERO 156" sheetId="16" r:id="rId12"/>
    <sheet name="VALERO 156 (2)" sheetId="17" r:id="rId13"/>
    <sheet name="KELVIN OR" sheetId="18" r:id="rId14"/>
    <sheet name="JOSE VALDEZ" sheetId="19" r:id="rId15"/>
    <sheet name="JOSEFINA BARTOLOME" sheetId="21" r:id="rId16"/>
    <sheet name="JENNIFER SALAMAT" sheetId="22" r:id="rId17"/>
    <sheet name="GERALD ONG" sheetId="24" r:id="rId18"/>
    <sheet name="AIRLIVE" sheetId="25" r:id="rId19"/>
    <sheet name="EDDIE GOBING (2)" sheetId="26" r:id="rId20"/>
    <sheet name="SUPREME CARE" sheetId="27" r:id="rId21"/>
    <sheet name="SUPREME CARE (2)" sheetId="30" r:id="rId22"/>
    <sheet name="GREATECH" sheetId="29" r:id="rId23"/>
    <sheet name="RAUSNER LACTANIN" sheetId="31" r:id="rId24"/>
    <sheet name="SEATRADE" sheetId="33" r:id="rId25"/>
    <sheet name="ICCT ANGONO" sheetId="32" r:id="rId26"/>
    <sheet name="ICCT ANGONO (2)" sheetId="38" r:id="rId27"/>
    <sheet name="THE GREENHOUSE (4)" sheetId="34" r:id="rId28"/>
    <sheet name="STANDARD INS" sheetId="35" r:id="rId29"/>
    <sheet name="BORLAND" sheetId="36" r:id="rId30"/>
    <sheet name="BORLAND (2)" sheetId="37" r:id="rId31"/>
    <sheet name="YANIT ASP" sheetId="39" r:id="rId32"/>
    <sheet name="CECILLE LEI" sheetId="40" r:id="rId33"/>
    <sheet name="CDC MFG" sheetId="41" r:id="rId34"/>
    <sheet name="SHERYL ARREZA" sheetId="42" r:id="rId35"/>
    <sheet name="LEONORA RIEZA" sheetId="43" r:id="rId36"/>
    <sheet name="CRISTINA ROCES CHANCO" sheetId="44" r:id="rId37"/>
    <sheet name="REDMOND LEE" sheetId="45" r:id="rId38"/>
    <sheet name="LAKAMBINI HOTEL" sheetId="46" r:id="rId39"/>
    <sheet name="GFI ENT." sheetId="47" r:id="rId40"/>
    <sheet name="LILIAN KHU" sheetId="48" r:id="rId41"/>
    <sheet name="MONTIEL DELOS SANTOS" sheetId="49" r:id="rId42"/>
    <sheet name="MONTIEL DELOS SANTOS (2)" sheetId="50" r:id="rId43"/>
    <sheet name="HANS FERNANDO" sheetId="51" r:id="rId44"/>
    <sheet name="ROLAND CARREON" sheetId="52" r:id="rId45"/>
    <sheet name="ROLAND CARREON (2)" sheetId="53" r:id="rId46"/>
    <sheet name="LILIAN KHU (2)" sheetId="54" r:id="rId47"/>
    <sheet name="CRISTINA ROCES CHANCO (2)" sheetId="55" r:id="rId48"/>
    <sheet name="RAISSA TAN" sheetId="56" r:id="rId49"/>
    <sheet name="BORLAND (3)" sheetId="57" r:id="rId50"/>
    <sheet name="SUPREME CARE (3)" sheetId="58" r:id="rId51"/>
    <sheet name="SUPREME CARE (4)" sheetId="59" r:id="rId52"/>
    <sheet name="ARLO ALUMINUM" sheetId="60" r:id="rId53"/>
    <sheet name="KENDRICK CHUA" sheetId="61" r:id="rId54"/>
    <sheet name="FILIPINO CHINESE" sheetId="62" r:id="rId55"/>
    <sheet name="ICCT ANGONO (3)" sheetId="63" r:id="rId56"/>
    <sheet name="MAS FOODS CORP" sheetId="64" r:id="rId57"/>
    <sheet name="MAS FOODS CORP (2)" sheetId="65" r:id="rId58"/>
    <sheet name="DONG SUENG INC." sheetId="66" r:id="rId59"/>
    <sheet name="MAS FOODS CORP (3)" sheetId="68" r:id="rId60"/>
    <sheet name="MAS FOODS CORP (4)" sheetId="69" r:id="rId61"/>
    <sheet name="PIONEER FLOAT GLASS" sheetId="70" r:id="rId62"/>
    <sheet name="TECHNOMED" sheetId="71" r:id="rId63"/>
    <sheet name="MONTIEL DELOS SANTOS (3)" sheetId="67" r:id="rId64"/>
    <sheet name="CRISTINA ROCES CHANCO (3)" sheetId="72" r:id="rId65"/>
    <sheet name="SBT MINING INC (4)" sheetId="73" r:id="rId66"/>
    <sheet name="JAI BAUTISTA" sheetId="74" r:id="rId67"/>
    <sheet name="LOPA JIM #2" sheetId="75" r:id="rId68"/>
    <sheet name="LOPA TINAY #3" sheetId="76" r:id="rId69"/>
    <sheet name="LOPA RAPA #4" sheetId="77" r:id="rId70"/>
    <sheet name="LOPA JAMIKE #5" sheetId="78" r:id="rId71"/>
    <sheet name="LOPA JOEL #6" sheetId="79" r:id="rId72"/>
    <sheet name="LOPA NINE #7" sheetId="80" r:id="rId73"/>
    <sheet name="LOPA WHITEY #8" sheetId="81" r:id="rId74"/>
    <sheet name="GLORIA AGUIRRE" sheetId="82" r:id="rId75"/>
    <sheet name="CRISTINA" sheetId="83" r:id="rId76"/>
    <sheet name="JOYCE APARTELLE" sheetId="84" r:id="rId77"/>
    <sheet name="VANESSA REALEZA" sheetId="85" r:id="rId78"/>
    <sheet name="JAI BAUTISTA (2)" sheetId="86" r:id="rId79"/>
    <sheet name="JOVELYN SY LEE" sheetId="87" r:id="rId80"/>
    <sheet name="JOVELYN SY LEE (2)" sheetId="88" r:id="rId81"/>
    <sheet name="DONG SUENG INC. (2)" sheetId="90" r:id="rId82"/>
    <sheet name="CHARGES" sheetId="1" r:id="rId83"/>
    <sheet name="sample" sheetId="23" r:id="rId84"/>
  </sheets>
  <definedNames>
    <definedName name="_xlnm.Print_Area" localSheetId="82">CHARGES!$A$14:$O$91</definedName>
    <definedName name="_xlnm.Print_Area" localSheetId="0">'FANTASTIC FOOD'!$A$1:$G$78</definedName>
    <definedName name="_xlnm.Print_Area" localSheetId="1">LAKEPOWER!$A$1:$G$78</definedName>
    <definedName name="_xlnm.Print_Area" localSheetId="2">'SBT MINING INC'!$A$1:$G$66</definedName>
    <definedName name="_xlnm.Print_Area" localSheetId="3">'VENTURA, ALEX'!$A$1:$G$77</definedName>
    <definedName name="_xlnm.Print_Area" localSheetId="4">'BRYAN TEJADA'!$A$1:$G$73</definedName>
    <definedName name="_xlnm.Print_Area" localSheetId="5">'BRYAN TEJADA (2)'!$A$1:$I$72</definedName>
    <definedName name="_xlnm.Print_Area" localSheetId="6">'SBT MINING INC (2)'!$A$1:$G$81</definedName>
    <definedName name="_xlnm.Print_Area" localSheetId="7">'SBT MINING INC (3)'!$A$1:$G$81</definedName>
    <definedName name="_xlnm.Print_Area" localSheetId="9">'EDDIE GOBING'!$A$1:$G$81</definedName>
    <definedName name="_xlnm.Print_Area" localSheetId="10">'CARRIE GO'!$A$1:$G$67</definedName>
    <definedName name="_xlnm.Print_Area" localSheetId="11">'VALERO 156'!$A$1:$I$71</definedName>
    <definedName name="_xlnm.Print_Area" localSheetId="12">'VALERO 156 (2)'!$A$1:$G$65</definedName>
    <definedName name="_xlnm.Print_Area" localSheetId="13">'KELVIN OR'!$A$1:$G$69</definedName>
    <definedName name="_xlnm.Print_Area" localSheetId="14">'JOSE VALDEZ'!$A$1:$G$77</definedName>
    <definedName name="_xlnm.Print_Area" localSheetId="15">'JOSEFINA BARTOLOME'!$A$1:$I$69</definedName>
    <definedName name="_xlnm.Print_Area" localSheetId="16">'JENNIFER SALAMAT'!$A$1:$G$70</definedName>
    <definedName name="_xlnm.Print_Area" localSheetId="83">sample!$A$1:$G$74</definedName>
    <definedName name="_xlnm.Print_Area" localSheetId="17">'GERALD ONG'!$A$1:$I$83</definedName>
    <definedName name="_xlnm.Print_Area" localSheetId="18">AIRLIVE!$A$1:$G$71</definedName>
    <definedName name="_xlnm.Print_Area" localSheetId="19">'EDDIE GOBING (2)'!$A$1:$G$84</definedName>
    <definedName name="_xlnm.Print_Area" localSheetId="20">'SUPREME CARE'!$A$1:$I$69</definedName>
    <definedName name="_xlnm.Print_Area" localSheetId="22">GREATECH!$A$1:$H$73</definedName>
    <definedName name="_xlnm.Print_Area" localSheetId="21">'SUPREME CARE (2)'!$A$1:$I$69</definedName>
    <definedName name="_xlnm.Print_Area" localSheetId="23">'RAUSNER LACTANIN'!$A$1:$I$79</definedName>
    <definedName name="_xlnm.Print_Area" localSheetId="25">'ICCT ANGONO'!$A$1:$G$85</definedName>
    <definedName name="_xlnm.Print_Area" localSheetId="24">SEATRADE!$A$1:$I$83</definedName>
    <definedName name="_xlnm.Print_Area" localSheetId="27">'THE GREENHOUSE (4)'!$A$1:$G$82</definedName>
    <definedName name="_xlnm.Print_Area" localSheetId="28">'STANDARD INS'!$A$1:$I$67</definedName>
    <definedName name="_xlnm.Print_Area" localSheetId="29">BORLAND!$A$1:$I$76</definedName>
    <definedName name="_xlnm.Print_Area" localSheetId="30">'BORLAND (2)'!$A$1:$I$76</definedName>
    <definedName name="_xlnm.Print_Area" localSheetId="26">'ICCT ANGONO (2)'!$A$1:$G$85</definedName>
    <definedName name="_xlnm.Print_Area" localSheetId="31">'YANIT ASP'!$A$1:$I$72</definedName>
    <definedName name="_xlnm.Print_Area" localSheetId="32">'CECILLE LEI'!$A$1:$I$84</definedName>
    <definedName name="_xlnm.Print_Area" localSheetId="33">'CDC MFG'!$A$1:$G$72</definedName>
    <definedName name="_xlnm.Print_Area" localSheetId="34">'SHERYL ARREZA'!$A$1:$G$63</definedName>
    <definedName name="_xlnm.Print_Area" localSheetId="35">'LEONORA RIEZA'!$A$1:$G$65</definedName>
    <definedName name="_xlnm.Print_Area" localSheetId="36">'CRISTINA ROCES CHANCO'!$A$1:$G$72</definedName>
    <definedName name="_xlnm.Print_Area" localSheetId="37">'REDMOND LEE'!$A$1:$I$88</definedName>
    <definedName name="_xlnm.Print_Area" localSheetId="38">'LAKAMBINI HOTEL'!$A$1:$G$66</definedName>
    <definedName name="_xlnm.Print_Area" localSheetId="39">'GFI ENT.'!$A$1:$G$74</definedName>
    <definedName name="_xlnm.Print_Area" localSheetId="40">'LILIAN KHU'!$A$1:$I$74</definedName>
    <definedName name="_xlnm.Print_Area" localSheetId="41">'MONTIEL DELOS SANTOS'!$A$1:$G$78</definedName>
    <definedName name="_xlnm.Print_Area" localSheetId="42">'MONTIEL DELOS SANTOS (2)'!$A$1:$G$78</definedName>
    <definedName name="_xlnm.Print_Area" localSheetId="43">'HANS FERNANDO'!$A$1:$G$66</definedName>
    <definedName name="_xlnm.Print_Area" localSheetId="44">'ROLAND CARREON'!$A$1:$G$66</definedName>
    <definedName name="_xlnm.Print_Area" localSheetId="45">'ROLAND CARREON (2)'!$A$1:$G$66</definedName>
    <definedName name="_xlnm.Print_Area" localSheetId="46">'LILIAN KHU (2)'!$A$1:$I$66</definedName>
    <definedName name="_xlnm.Print_Area" localSheetId="47">'CRISTINA ROCES CHANCO (2)'!$A$1:$G$72</definedName>
    <definedName name="_xlnm.Print_Area" localSheetId="48">'RAISSA TAN'!$A$1:$I$75</definedName>
    <definedName name="_xlnm.Print_Area" localSheetId="49">'BORLAND (3)'!$A$1:$I$83</definedName>
    <definedName name="_xlnm.Print_Area" localSheetId="50">'SUPREME CARE (3)'!$A$1:$I$69</definedName>
    <definedName name="_xlnm.Print_Area" localSheetId="51">'SUPREME CARE (4)'!$A$1:$I$69</definedName>
    <definedName name="_xlnm.Print_Area" localSheetId="52">'ARLO ALUMINUM'!$A$1:$I$68</definedName>
    <definedName name="_xlnm.Print_Area" localSheetId="53">'KENDRICK CHUA'!$A$1:$G$66</definedName>
    <definedName name="_xlnm.Print_Area" localSheetId="54">'FILIPINO CHINESE'!$A$1:$G$66</definedName>
    <definedName name="_xlnm.Print_Area" localSheetId="55">'ICCT ANGONO (3)'!$A$1:$G$72</definedName>
    <definedName name="_xlnm.Print_Area" localSheetId="56">'MAS FOODS CORP'!$A$1:$I$67</definedName>
    <definedName name="_xlnm.Print_Area" localSheetId="57">'MAS FOODS CORP (2)'!$A$1:$I$67</definedName>
    <definedName name="_xlnm.Print_Area" localSheetId="58">'DONG SUENG INC.'!$A$1:$G$69</definedName>
    <definedName name="_xlnm.Print_Area" localSheetId="63">'MONTIEL DELOS SANTOS (3)'!$A$1:$G$72</definedName>
    <definedName name="_xlnm.Print_Area" localSheetId="59">'MAS FOODS CORP (3)'!$A$1:$G$66</definedName>
    <definedName name="_xlnm.Print_Area" localSheetId="60">'MAS FOODS CORP (4)'!$A$1:$G$73</definedName>
    <definedName name="_xlnm.Print_Area" localSheetId="61">'PIONEER FLOAT GLASS'!$A$1:$H$65</definedName>
    <definedName name="_xlnm.Print_Area" localSheetId="62">TECHNOMED!$A$1:$I$74</definedName>
    <definedName name="_xlnm.Print_Area" localSheetId="64">'CRISTINA ROCES CHANCO (3)'!$A$1:$G$69</definedName>
    <definedName name="_xlnm.Print_Area" localSheetId="65">'SBT MINING INC (4)'!$A$1:$G$64</definedName>
    <definedName name="_xlnm.Print_Area" localSheetId="66">'JAI BAUTISTA'!$A$1:$G$66</definedName>
    <definedName name="_xlnm.Print_Area" localSheetId="67">'LOPA JIM #2'!$A$1:$G$74</definedName>
    <definedName name="_xlnm.Print_Area" localSheetId="68">'LOPA TINAY #3'!$A$1:$G$74</definedName>
    <definedName name="_xlnm.Print_Area" localSheetId="69">'LOPA RAPA #4'!$A$1:$G$74</definedName>
    <definedName name="_xlnm.Print_Area" localSheetId="70">'LOPA JAMIKE #5'!$A$1:$G$73</definedName>
    <definedName name="_xlnm.Print_Area" localSheetId="71">'LOPA JOEL #6'!$A$1:$G$74</definedName>
    <definedName name="_xlnm.Print_Area" localSheetId="72">'LOPA NINE #7'!$A$1:$G$74</definedName>
    <definedName name="_xlnm.Print_Area" localSheetId="73">'LOPA WHITEY #8'!$A$1:$G$74</definedName>
    <definedName name="_xlnm.Print_Area" localSheetId="74">'GLORIA AGUIRRE'!$A$1:$G$74</definedName>
    <definedName name="_xlnm.Print_Area" localSheetId="75">CRISTINA!$A$1:$G$71</definedName>
    <definedName name="_xlnm.Print_Area" localSheetId="76">'JOYCE APARTELLE'!$A$1:$G$68</definedName>
    <definedName name="_xlnm.Print_Area" localSheetId="77">'VANESSA REALEZA'!$A$1:$I$82</definedName>
    <definedName name="_xlnm.Print_Area" localSheetId="78">'JAI BAUTISTA (2)'!$A$1:$G$67</definedName>
    <definedName name="_xlnm.Print_Area" localSheetId="79">'JOVELYN SY LEE'!$A$1:$G$78</definedName>
    <definedName name="_xlnm.Print_Area" localSheetId="80">'JOVELYN SY LEE (2)'!$A$1:$G$78</definedName>
    <definedName name="_xlnm.Print_Area" localSheetId="81">'DONG SUENG INC. (2)'!$A$1:$H$68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<sst xmlns="http://schemas.openxmlformats.org/spreadsheetml/2006/main" count="5261" uniqueCount="517">
  <si>
    <t>FANTASTIC GOOD FOOD, INC.</t>
  </si>
  <si>
    <t>UNIT 31F, 8 WACK WACK CONDOMINIUM, 8 WACK WACK ROAD, MANDALUYONG CITY</t>
  </si>
  <si>
    <t>ATTN: MR. KELVIN PETER YU</t>
  </si>
  <si>
    <t>TEL#: 0917-3080428</t>
  </si>
  <si>
    <t>Dear Ma'am/Sir,</t>
  </si>
  <si>
    <t>Kolin Marketing Inc., is extremely honored for your endorsement of Kolin brand and we are please to offer you</t>
  </si>
  <si>
    <t>with a special price/s for the following items.</t>
  </si>
  <si>
    <t>A. EQUIPMENT &amp; INSTALLATION</t>
  </si>
  <si>
    <t>* OPTION 1 *</t>
  </si>
  <si>
    <t>QTY</t>
  </si>
  <si>
    <t>U/M</t>
  </si>
  <si>
    <t>MODEL / DESCRIPTION</t>
  </si>
  <si>
    <t>SRP</t>
  </si>
  <si>
    <t>DISCOUNTED PRICE</t>
  </si>
  <si>
    <t>AMOUNT</t>
  </si>
  <si>
    <t>UNIT/S</t>
  </si>
  <si>
    <t>MODEL: KS-IW20-MCAI1201M32</t>
  </si>
  <si>
    <t>PHP</t>
  </si>
  <si>
    <r>
      <rPr>
        <sz val="10"/>
        <rFont val="Segoe UI Semibold"/>
        <charset val="134"/>
      </rPr>
      <t xml:space="preserve">KOLIN WALL MOUNTED CERTUS </t>
    </r>
    <r>
      <rPr>
        <i/>
        <sz val="10"/>
        <rFont val="Segoe UI Semibold"/>
        <charset val="134"/>
      </rPr>
      <t>AI</t>
    </r>
    <r>
      <rPr>
        <sz val="10"/>
        <rFont val="Segoe UI Semibold"/>
        <charset val="134"/>
      </rPr>
      <t xml:space="preserve"> SERIES AIRCONDITIONER</t>
    </r>
  </si>
  <si>
    <t>19,000 Kj/h (2.0HP) FULL DC INVERTER W/ WIFI R-32</t>
  </si>
  <si>
    <t>TOTAL UNIT COST</t>
  </si>
  <si>
    <r>
      <rPr>
        <sz val="10"/>
        <rFont val="Segoe UI Semibold"/>
        <charset val="134"/>
      </rPr>
      <t>ESTIMATED COST OF INSTALLATION (please see attached)</t>
    </r>
    <r>
      <rPr>
        <i/>
        <sz val="10"/>
        <rFont val="Segoe UI Semibold"/>
        <charset val="134"/>
      </rPr>
      <t xml:space="preserve"> </t>
    </r>
  </si>
  <si>
    <t>OTHERS: DELIVERY CHARGE</t>
  </si>
  <si>
    <t>TOTAL ESTIMATED COST OF THE PROJECT</t>
  </si>
  <si>
    <t>* OPTION 2 *</t>
  </si>
  <si>
    <t>MODEL: KSG-IWF-20WFY-8K1M32</t>
  </si>
  <si>
    <t>KOLIN WALL MOUNTED PRIMUS GOLD AIRCONDITIONER</t>
  </si>
  <si>
    <t>TERMS OF PAYMENT:</t>
  </si>
  <si>
    <t>FULL PAYMENT OF UNIT AND DELIVERY CHARGE. IF CHECK, SUBJECT FOR 3 DAYS CLEARING.</t>
  </si>
  <si>
    <t>BANK DETAILS:</t>
  </si>
  <si>
    <r>
      <rPr>
        <sz val="10"/>
        <rFont val="Segoe UI Semibold"/>
        <charset val="134"/>
      </rPr>
      <t xml:space="preserve">* Unit/s &amp; Delivery: </t>
    </r>
    <r>
      <rPr>
        <u/>
        <sz val="10"/>
        <rFont val="Segoe UI Semibold"/>
        <charset val="134"/>
      </rPr>
      <t>Account Name - KOLIN MARKETING INC. / Account# - 011808002307 (BDO-KALAYAAN)</t>
    </r>
  </si>
  <si>
    <t>* Installation: Will be provided by assigned installer.</t>
  </si>
  <si>
    <t>** You may settle first payment for unit/s &amp; delivery. Installation payment can be settled directly to installer after actual works.</t>
  </si>
  <si>
    <t>WARRANTY:</t>
  </si>
  <si>
    <t>FOR SPLIT TYPE : ONE (1) YEAR FREE PARTS AND LABOR, THREE YEARS (3) MAIN PCB , TEN (10) YEARS WARRANTY ON COMPRESSOR.</t>
  </si>
  <si>
    <r>
      <rPr>
        <sz val="10"/>
        <rFont val="Segoe UI Semibold"/>
        <charset val="134"/>
      </rPr>
      <t xml:space="preserve">NOTES: </t>
    </r>
    <r>
      <rPr>
        <i/>
        <u/>
        <sz val="10"/>
        <rFont val="Segoe UI Semibold"/>
        <charset val="134"/>
      </rPr>
      <t>*** Need to sign waiver agreement due to under capacity of unit choice.</t>
    </r>
  </si>
  <si>
    <t>PRICES ARE SUBJECT TO CHANGE WITHOUT PRIOR NOTICE.</t>
  </si>
  <si>
    <t>PRICES IS VAT INCLUSIVE.</t>
  </si>
  <si>
    <t>** Cost of Installation is Package with the Unit(s), this cost cannot avail separately (Final charges will be based on actual works).</t>
  </si>
  <si>
    <t>We thank you for giving opportunity to offer our product and services, hoping we receive your purchase order.</t>
  </si>
  <si>
    <t>If you need assistance, don’t hesitate to call the under signed at 0917-807-8607 or email at kmi_asst@kolinphil.com.ph</t>
  </si>
  <si>
    <t>Very Truly Yours,</t>
  </si>
  <si>
    <t>JANELLEN S. LIM</t>
  </si>
  <si>
    <t>KMI-ASSISTANT</t>
  </si>
  <si>
    <t>Noted By:</t>
  </si>
  <si>
    <t>Approved By:</t>
  </si>
  <si>
    <t>MART NATHANIEL R. FLORES</t>
  </si>
  <si>
    <t>MS. EDITHA M. FLORES</t>
  </si>
  <si>
    <t>KMI-SUPERVISOR</t>
  </si>
  <si>
    <t>AVP - FINANCE</t>
  </si>
  <si>
    <t>KMI-QUOTE-02-26-0054</t>
  </si>
  <si>
    <t>Conforme:</t>
  </si>
  <si>
    <t>_________________________________________</t>
  </si>
  <si>
    <t>REG-24%/6.5K/7K</t>
  </si>
  <si>
    <t>SIGNATURE OVER PRINTED NAME</t>
  </si>
  <si>
    <t>LAKEPOWER CONVERTER INC.</t>
  </si>
  <si>
    <t>B2 L3 PH1, CAVITE ECONOMIC ZONE, BRGY. TEJERO CONVENTION, ROSARIO CAVITE</t>
  </si>
  <si>
    <t>ATTN: MS. MARLYN</t>
  </si>
  <si>
    <t>TEL#: 0919-0794034</t>
  </si>
  <si>
    <t>MODEL: KS-IW10-MCAI1201M32</t>
  </si>
  <si>
    <t>9,800 Kj/h (1.0HP) FULL DC INVERTER W/ WIFI R-32</t>
  </si>
  <si>
    <t>MODEL: KSG-IWF-10WFY-8K1M32</t>
  </si>
  <si>
    <t>11,484 Kj/h (1.0HP) FULL DC INVERTER W/ WIFI R-32</t>
  </si>
  <si>
    <t>NOTES: PRICES ARE SUBJECT TO CHANGE WITHOUT PRIOR NOTICE.</t>
  </si>
  <si>
    <t>KMI-QUOTE-02-26-0055</t>
  </si>
  <si>
    <t>SBT MINING INC.</t>
  </si>
  <si>
    <t>A. EQUIPMENT</t>
  </si>
  <si>
    <t>MODEL: KAG-250WCINV</t>
  </si>
  <si>
    <t>KOLIN WINDOW TYPE QUAD SERIES AIRCONDITIONER</t>
  </si>
  <si>
    <t>24,120 Kj/h (2.5HP) FULL DC INVERTER W/ WIFI R-32</t>
  </si>
  <si>
    <t>(WxDxH) 26"x31.5"x17"</t>
  </si>
  <si>
    <t>INSTALLATION:</t>
  </si>
  <si>
    <t>* Installation Charge for Window Type AC: Php 1,200.00 per Unit ; Angle Bracket (Optional): Php 450.00</t>
  </si>
  <si>
    <t>FOR WINDOW TYPE: ONE (1) YEAR FREE PARTS AND LABOR, THREE YEARS (3) MAIN PCB, TEN (10) YEARS WARRANTY ON COMPRESSOR.</t>
  </si>
  <si>
    <t>Noted by;</t>
  </si>
  <si>
    <t>KMI-QUOTE-02-26-0056</t>
  </si>
  <si>
    <t>REG-24%/1.8K</t>
  </si>
  <si>
    <t>MR./MS. VENTURA, ALEX/ELIZABETH</t>
  </si>
  <si>
    <t>46 SCT. GANDIA ST., BRGY. LAGING HANDA, QUEZON CITY</t>
  </si>
  <si>
    <t>TEL#: 0917-8813147</t>
  </si>
  <si>
    <t>MODEL: KSG-IWF-30WFY-8K1M32</t>
  </si>
  <si>
    <t>29,500 Kj/h (3.0HP) FULL DC INVERTER W/ WIFI R-32</t>
  </si>
  <si>
    <t>MODEL: KS-IW25-MCAI1201M32</t>
  </si>
  <si>
    <t>23,800 Kj/h (2.5HP) FULL DC INVERTER W/ WIFI R-32</t>
  </si>
  <si>
    <t>KMI-QUOTE-02-26-0057</t>
  </si>
  <si>
    <t>MMC-24%/7K</t>
  </si>
  <si>
    <t>MR. BRYAN TEJADA</t>
  </si>
  <si>
    <t>TEL#: 0977-8041122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</si>
  <si>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AIR CIRCULATOR</t>
    </r>
  </si>
  <si>
    <t>MODEL: KCF-12SRWDC</t>
  </si>
  <si>
    <t>KOLIN 12" AIR CIRCULATOR STANDING TYPE W/ REMOTE</t>
  </si>
  <si>
    <t>DC Inverter Motor ; (WxDxH) 361x361x1046 mm</t>
  </si>
  <si>
    <t>MODEL: KCF-14WRWDC</t>
  </si>
  <si>
    <t>KOLIN 14" AIR CIRCULATOR WALL TYPE W/ REMOTE</t>
  </si>
  <si>
    <t>DC Inverter Motor ; (WxDxH) 370x328x585 mm</t>
  </si>
  <si>
    <t>* OPTION 3 *</t>
  </si>
  <si>
    <t>MODEL: KCF-14SRGDC</t>
  </si>
  <si>
    <t>KOLIN 14" AIR CIRCULATOR STANDING TYPE W/ REMOTE</t>
  </si>
  <si>
    <t>DC Inverter Motor ; (WxDxH) 370x361x1,116 mm</t>
  </si>
  <si>
    <t>FOR AIR CIRCULATOR : ONE (1) YEAR FREE PARTS AND LABOR, FIVE (5) YEARS WARRANTY ON DC FAN MOTOR.</t>
  </si>
  <si>
    <t>KMI-QUOTE-02-26-0058.1</t>
  </si>
  <si>
    <t>EMF-24%/150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</si>
  <si>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SPLIT TYPE</t>
    </r>
  </si>
  <si>
    <t>* Initial Charge for 1 Wall Mounted AC: P7,500.00 (1.0HP-2.0HP) / P8,500.00 (2.5HP-3.0HP)</t>
  </si>
  <si>
    <t>Inclusions: Labor, Outdoor Standard Bracket, Consumables, 10ft PVC Pipes ¾, 1st 10ft. Royal Cord Wire and 1st 10ft. Copper Tube.</t>
  </si>
  <si>
    <t>Exclusions: Excess of 1st 10ft. Royal Cord 100/foot, Copper Tube 350/foot (1.0hp-2.0hp), 400/foot (2.5hp-3.hp), Circuit Breaker (Nema), Special Designed Bracket.</t>
  </si>
  <si>
    <t>*We suggest to do survey/ocular on area first to know estimated cost of installation before placing unit order.</t>
  </si>
  <si>
    <t>KMI-QUOTE-02-26-0058.2</t>
  </si>
  <si>
    <t>EMF-24%/6.5K/7K</t>
  </si>
  <si>
    <t>SUPERIOR BT, INC.</t>
  </si>
  <si>
    <t>MODEL: KA-60MEMC32</t>
  </si>
  <si>
    <t>KOLIN WINDOW TYPE COMPACT SERIES AIRCONDITIONER</t>
  </si>
  <si>
    <t>6,200 Kj/h (0.6HP) NON-INVERTER MANUAL R-32</t>
  </si>
  <si>
    <t>(WxDxH) 406 x 335 x 306 mm</t>
  </si>
  <si>
    <t>MODEL: KA-100MCARINV32</t>
  </si>
  <si>
    <t>KOLIN WINDOW TYPE CREO SERIES AIRCONDITIONER</t>
  </si>
  <si>
    <t>9,700 Kj/h (1.0HP) FULL DC INVERTER R-32 WITH REMOTE</t>
  </si>
  <si>
    <t>(WxDxH) 17.7"x26.6"x13.8"</t>
  </si>
  <si>
    <t>MODEL: KAG-100WCINV</t>
  </si>
  <si>
    <t>10,200 Kj/h (1.0HP) FULL DC INVERTER W/ WIFI R-32</t>
  </si>
  <si>
    <t>(WxDxH) 18"x25"x14"</t>
  </si>
  <si>
    <t>KMI-QUOTE-02-26-0059.1</t>
  </si>
  <si>
    <t>REG-24%/400/800/1.3K</t>
  </si>
  <si>
    <t>MODEL: KAM-95CMC32</t>
  </si>
  <si>
    <t>KOLIN WINDOW TYPE COMPACT SERIES AIRCONDITIONING</t>
  </si>
  <si>
    <t>9,495 Kj/h (1.0HP) NON-INVERTER MANUAL R-32</t>
  </si>
  <si>
    <t>(WxDxH) 18x21x14 inch</t>
  </si>
  <si>
    <t>MODEL: KAM-100DRC32</t>
  </si>
  <si>
    <t>KOLIN WINDOW TYPE REGULAR COMPACT AIRCONDITIONER</t>
  </si>
  <si>
    <t>9,495 Kj/h (1.0HP) NON-INVERTER WITH REMOTE R-32</t>
  </si>
  <si>
    <t>(WxDxH) 18"x21"x14"</t>
  </si>
  <si>
    <t>KMI-QUOTE-02-26-0059.2</t>
  </si>
  <si>
    <t>REG-24%/400/800</t>
  </si>
  <si>
    <t>AR. KARA REYES</t>
  </si>
  <si>
    <t>TEL#: 0916-6431608</t>
  </si>
  <si>
    <t>MODEL: KA-75MCARINV32</t>
  </si>
  <si>
    <t>8,400 Kj/h (.75HP) FULL DC INVERTER R-32 WITH REMOTE</t>
  </si>
  <si>
    <r>
      <rPr>
        <sz val="10"/>
        <rFont val="Segoe UI Semibold"/>
        <charset val="134"/>
      </rPr>
      <t>ESTIMATED COST OF INSTALLATION (</t>
    </r>
    <r>
      <rPr>
        <i/>
        <sz val="10"/>
        <rFont val="Segoe UI Semibold"/>
        <charset val="134"/>
      </rPr>
      <t>mounting only</t>
    </r>
    <r>
      <rPr>
        <sz val="10"/>
        <rFont val="Segoe UI Semibold"/>
        <charset val="134"/>
      </rPr>
      <t>)</t>
    </r>
    <r>
      <rPr>
        <i/>
        <sz val="10"/>
        <rFont val="Segoe UI Semibold"/>
        <charset val="134"/>
      </rPr>
      <t xml:space="preserve"> </t>
    </r>
  </si>
  <si>
    <r>
      <rPr>
        <i/>
        <sz val="10"/>
        <color rgb="FFFF000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 xml:space="preserve"> You may settle first payment for unit/s &amp; delivery. Installation payment can be settled directly to installer after actual works.</t>
    </r>
  </si>
  <si>
    <t>Noted by:</t>
  </si>
  <si>
    <t>KMI-QUOTE-01-26-0040-rev</t>
  </si>
  <si>
    <t>REG-24%/600</t>
  </si>
  <si>
    <t>MR. EDDIE GOBING</t>
  </si>
  <si>
    <t>79 FIREFLY ST., VALLE VERDE 6, BRGY. UGONG, PASIG CITY</t>
  </si>
  <si>
    <t>TEL#: 0977-7808507 / 0919-0795657 / (02) 8829-4919</t>
  </si>
  <si>
    <t>Email: jamesgobing@outlook.com</t>
  </si>
  <si>
    <t>MODEL: KLM-IC40-AA1M32</t>
  </si>
  <si>
    <t>KOLIN FLOOR/CEILING AIRCONDITIONER</t>
  </si>
  <si>
    <t>37,980 Kj/h (3.0TR) DC INVERTER R-32</t>
  </si>
  <si>
    <t>MODEL: KLM-IS40-AA1M32</t>
  </si>
  <si>
    <t>KOLIN CEILING CASSETTE AIRCONDITIONER</t>
  </si>
  <si>
    <t>37,980 Kj/h (3.0TR) DC INVERTER R-32 SINGLE PHASE</t>
  </si>
  <si>
    <t>MODEL: KSG-IWF-25WFY-8K1M32</t>
  </si>
  <si>
    <t>25,560 Kj/h (2.5HP) FULL DC INVERTER W/ WIFI R-32</t>
  </si>
  <si>
    <t>MODEL: KSG-IWF-15WFY-8K1M32</t>
  </si>
  <si>
    <t>12,960 Kj/h (1.5HP) FULL DC INVERTER W/ WIFI R-32</t>
  </si>
  <si>
    <t>ESTIMATED COST OF INSTALLATION (please see attached)</t>
  </si>
  <si>
    <t>FOR FLOOR/CEILING: ONE (1) YEAR FREE PARTS AND LABOR, FIVE (5) YEARS WARRANTY ON COMPRESSOR.</t>
  </si>
  <si>
    <t>FOR CEILING CASSETTE (Inverter): ONE (1) YEAR FREE PARTS AND LABOR, FIVE (5) YEARS WARRANTY ON COMPRESSOR.</t>
  </si>
  <si>
    <t>KMI-QUOTE-04-25-0276-rev3</t>
  </si>
  <si>
    <t>DCG-24%/7K</t>
  </si>
  <si>
    <t>MS. CARINA (CARRIE) GO</t>
  </si>
  <si>
    <t>PAMPLONA III, LAS PIÑAS CITY</t>
  </si>
  <si>
    <t>LESS: 1.5HP CREO - UNIT FOR RETURN</t>
  </si>
  <si>
    <r>
      <rPr>
        <sz val="10"/>
        <rFont val="Segoe UI Semibold"/>
        <charset val="134"/>
      </rPr>
      <t xml:space="preserve">* Unit/s: </t>
    </r>
    <r>
      <rPr>
        <u/>
        <sz val="10"/>
        <rFont val="Segoe UI Semibold"/>
        <charset val="134"/>
      </rPr>
      <t>Account Name - KOLIN MARKETING INC. / Account# - 011808002307 (BDO-KALAYAAN)</t>
    </r>
  </si>
  <si>
    <t>* Installation Charge for Window Type AC: Php 1,200.00 per Unit.</t>
  </si>
  <si>
    <t>KMI-QUOTE-02-26-0060</t>
  </si>
  <si>
    <t>ADR-%</t>
  </si>
  <si>
    <t>VALERO 156 VILLAR PROPERTY MANAGEMENT CORP.</t>
  </si>
  <si>
    <t>142 AMORSOLO ST., LEGASPI VILLAGE, MAKATI CITY</t>
  </si>
  <si>
    <t>Email: jenny.comia@herco.com.ph</t>
  </si>
  <si>
    <t>KMI-QUOTE-02-26-0060.1</t>
  </si>
  <si>
    <t>MODEL: KLG-IF40-5G1M32</t>
  </si>
  <si>
    <t>KOLIN FLOOR MOUNTED AIRCONDITIONER</t>
  </si>
  <si>
    <t>37,980 Kj/h (3.0TR) FULL DC INVERTER R-32 SINGLE PHASE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</si>
  <si>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</si>
  <si>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 1st 10ft. (3.0TR) Copper tube (excess P400/foot)</t>
  </si>
  <si>
    <t>; 1st 10ft. (5.0TR) Copper tube (excess P600/foot);1st 10ft. (7.5TR) Copper tube (excess P850/foot); circuit breaker 3,000.00.</t>
  </si>
  <si>
    <t>FOR FLOOR MOUNTED (Inverter): ONE (1) YEAR FREE PARTS AND LABOR, FIVE (5) YEARS WARRANTY ON COMPRESSOR.</t>
  </si>
  <si>
    <t>KMI-QUOTE-02-26-0060.2</t>
  </si>
  <si>
    <t>REG-24%/7K</t>
  </si>
  <si>
    <t>MR. KELVIN OR</t>
  </si>
  <si>
    <t>3R1 HIGH ST. GRACE VILLAGE, BRGY. APOLONIO, SAMSON QUEZON CITY</t>
  </si>
  <si>
    <t>TEL#: 0933-3733776</t>
  </si>
  <si>
    <t>KMI-QUOTE-02-26-0061</t>
  </si>
  <si>
    <t>LCY-24%/7K</t>
  </si>
  <si>
    <t>MR. JOSE VALDEZ</t>
  </si>
  <si>
    <t>#2 DON GONZALO PUYAT ST., LOYOLA SUBD. BARANGKA, MARIKINA CITY</t>
  </si>
  <si>
    <t>TEL#: 0917-6289761</t>
  </si>
  <si>
    <t>MODEL: KS-IW15-MCAI1201M32</t>
  </si>
  <si>
    <t>12,880 Kj/h (1.5HP) FULL DC INVERTER W/ WIFI R-32</t>
  </si>
  <si>
    <t>KMI-QUOTE-02-26-0062</t>
  </si>
  <si>
    <t>MS. JOSEFINA M. BARTOLOME</t>
  </si>
  <si>
    <t>ANDREA 2 VILLAGE, SITIO PANAPAAN 5, BACOOR CAVITE</t>
  </si>
  <si>
    <t>TEL#: 0956-1305527</t>
  </si>
  <si>
    <t>KMI-QUOTE-02-26-0063</t>
  </si>
  <si>
    <t>MS. JENNIFER SALAMAT</t>
  </si>
  <si>
    <t>TEL#: 0998-5876884</t>
  </si>
  <si>
    <t>Email: salamatjennifer@gmail.com</t>
  </si>
  <si>
    <t>KMI-QUOTE-02-26-0064</t>
  </si>
  <si>
    <t>MMC-24%/600/800</t>
  </si>
  <si>
    <t>MR. GERALD ONG</t>
  </si>
  <si>
    <t>TEL#: 0917-8176846</t>
  </si>
  <si>
    <t>AIRLIVE</t>
  </si>
  <si>
    <t>UNIT 2604 PRESTIGE TOWER, ORTIGAS JR. ORTIGAS CENTER, SANT ANTONIO, PASIG CITY</t>
  </si>
  <si>
    <t>TEL#: 0916-6194331</t>
  </si>
  <si>
    <t>Email: ghemanalo@gmail.com</t>
  </si>
  <si>
    <t>MODEL: KL-IF60-G6H1M32</t>
  </si>
  <si>
    <t>58,140 Kj/h (5.0TR) FULL DC INVERTER R32 SINGLE PHASE</t>
  </si>
  <si>
    <t>MODEL: KLM-IC60-AA1M32</t>
  </si>
  <si>
    <t>55,503 Kj/h (5.0TR) INVERTER R-32 SINGLE PHASE</t>
  </si>
  <si>
    <t>** Cost of Installation is Package with the Unit(s), this cost cannot avail separately (cost will be based on actual works).</t>
  </si>
  <si>
    <t>KMI-QUOTE-12-25-0839-rev</t>
  </si>
  <si>
    <t>MIS-24%/6.5K/7K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</si>
  <si>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revison 4</t>
    </r>
  </si>
  <si>
    <t>KMI-QUOTE-04-25-0276-rev4</t>
  </si>
  <si>
    <t>SUPREME CARE MEDICAL DIAGNOSTIC CENTER</t>
  </si>
  <si>
    <t>92 CLAUDIO ST., BRGY. SAN JUAN, MORONG RIZAL</t>
  </si>
  <si>
    <t>TEL#: 0917-5030232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</si>
  <si>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</t>
    </r>
  </si>
  <si>
    <t>KMI-QUOTE-02-26-0065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</si>
  <si>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</t>
    </r>
  </si>
  <si>
    <t>KMI-QUOTE-02-26-0065.2</t>
  </si>
  <si>
    <t>MMC-24%/6.5K/7K</t>
  </si>
  <si>
    <t>GREATECH PHILIPPINES, INC.</t>
  </si>
  <si>
    <t>TEL#: 0919-0803908</t>
  </si>
  <si>
    <t>ZERO RATED</t>
  </si>
  <si>
    <t>PRICE IS VAT EXEMPT.</t>
  </si>
  <si>
    <t>KMI-QUOTE-02-26-0066</t>
  </si>
  <si>
    <t>REG-24%/800/1.3K</t>
  </si>
  <si>
    <t>MR. RAUSNER LACTANIN</t>
  </si>
  <si>
    <t>KALAYAAN, LAGUNA</t>
  </si>
  <si>
    <t>TEL#: 0905-4111867</t>
  </si>
  <si>
    <t xml:space="preserve">A. EQUIPMENT &amp; INSTALLATION </t>
  </si>
  <si>
    <t>KMI-QUOTE-02-26-0067</t>
  </si>
  <si>
    <t>OMF-24%/6.5K/7K</t>
  </si>
  <si>
    <t>SEATRADE CANNING CORPORATION</t>
  </si>
  <si>
    <t>ATTN: MR. PATRICK YU</t>
  </si>
  <si>
    <t>KMI-QUOTE-02-26-0070</t>
  </si>
  <si>
    <t>JCY-24%/6.5K/7K</t>
  </si>
  <si>
    <t>ICCT ANGONO CAMPUS</t>
  </si>
  <si>
    <t>MANILA EAST ROAD, SAN ROQUE, ANGONO RIZAL (FORMERLY LTO BLDG. NEAR BALAW-BALAW RESTAURANT)</t>
  </si>
  <si>
    <t>TEL#: 0905-4818513 / 0985-8576878</t>
  </si>
  <si>
    <t>MODEL: KAG-145WCINV</t>
  </si>
  <si>
    <t>13,210 Kj/h (1.5HP) FULL DC INVERTER W/ WIFI R-32</t>
  </si>
  <si>
    <t>(WxDxH) 22"x28"x15"</t>
  </si>
  <si>
    <t>** This quotation is based on provided floor plan only, subject for actual survey once location is available.</t>
  </si>
  <si>
    <t>KMI-QUOTE-10-25-0760-rev</t>
  </si>
  <si>
    <t>REG-24%/6.5K/7K/4K</t>
  </si>
  <si>
    <t>ESTIMATED COST OF INSTALLATION</t>
  </si>
  <si>
    <t>REG-24%/6.5K/7K/14K/1.3K</t>
  </si>
  <si>
    <t>THE GREENHOUSE PROJECT</t>
  </si>
  <si>
    <t>TOURISM RD., BRGY. CATANGNAN, GENERAL LUNA, SURIGAO DEL NORTE</t>
  </si>
  <si>
    <r>
      <rPr>
        <sz val="10"/>
        <rFont val="Segoe UI Semibold"/>
        <charset val="134"/>
      </rPr>
      <t xml:space="preserve">A. EQUIPMENT &amp; INSTALLATION </t>
    </r>
    <r>
      <rPr>
        <sz val="10"/>
        <color rgb="FFFF0000"/>
        <rFont val="Segoe UI Semibold"/>
        <charset val="134"/>
      </rPr>
      <t>- OPTION 2</t>
    </r>
  </si>
  <si>
    <t>** This quotation is based on site meeting. Please carefully read installation notes on attachments for scope of works.</t>
  </si>
  <si>
    <t>KMI-QUOTE-09-25-0703-rev4</t>
  </si>
  <si>
    <t>TCS-26%/6.5K/7K/14K</t>
  </si>
  <si>
    <t>STANDARD INSURANCE CO., INC. (NAIC, CAVITE)</t>
  </si>
  <si>
    <t>ATTN: MS. CRYSTAL MAE SUSTAL</t>
  </si>
  <si>
    <t>Email: csustal@standard-insurance.com</t>
  </si>
  <si>
    <t xml:space="preserve">A. EQUIPMENT </t>
  </si>
  <si>
    <t>KMI-QUOTE-02-26-0069</t>
  </si>
  <si>
    <t>BORLAND DEVELOPMENT CORP.</t>
  </si>
  <si>
    <t>AREA: QUEZON CITY</t>
  </si>
  <si>
    <t>ATTN: MS. RICA JOY</t>
  </si>
  <si>
    <t>TEL#: 0930-1587222</t>
  </si>
  <si>
    <t>AREA: BATANGAS</t>
  </si>
  <si>
    <t>KMI-QUOTE-02-26-0070.2</t>
  </si>
  <si>
    <t>YANIT AIRCONDITIONING</t>
  </si>
  <si>
    <t>Email: yanitairconditioning@yahoo.com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</si>
  <si>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1 </t>
    </r>
    <r>
      <rPr>
        <b/>
        <sz val="10"/>
        <color rgb="FFFF0000"/>
        <rFont val="Segoe UI Semibold"/>
        <charset val="134"/>
      </rPr>
      <t>Floor Mounted AC</t>
    </r>
    <r>
      <rPr>
        <b/>
        <sz val="10"/>
        <color rgb="FF000000"/>
        <rFont val="Segoe UI Semibold"/>
        <charset val="134"/>
      </rPr>
      <t xml:space="preserve">: P11,000.00 (3tr.) / P14,000.00 (5tr.) / 20,000.00 (7.5tr) </t>
    </r>
    <r>
      <rPr>
        <sz val="10"/>
        <color rgb="FF000000"/>
        <rFont val="Segoe UI Semibold"/>
        <charset val="134"/>
      </rPr>
      <t>including Labor;</t>
    </r>
  </si>
  <si>
    <r>
      <rPr>
        <sz val="10"/>
        <rFont val="Segoe UI Semibold"/>
        <charset val="134"/>
      </rPr>
      <t xml:space="preserve">* Initial Charge for 1 </t>
    </r>
    <r>
      <rPr>
        <sz val="10"/>
        <color rgb="FFFF0000"/>
        <rFont val="Segoe UI Semibold"/>
        <charset val="134"/>
      </rPr>
      <t>Wall Mounted AC</t>
    </r>
    <r>
      <rPr>
        <sz val="10"/>
        <rFont val="Segoe UI Semibold"/>
        <charset val="134"/>
      </rPr>
      <t>: P7,500.00 (1.0HP-2.0HP) / P8,500.00 (2.5HP-3.0HP)</t>
    </r>
  </si>
  <si>
    <t>KMI-QUOTE-02-26-0071</t>
  </si>
  <si>
    <t>ASP-22%/7K</t>
  </si>
  <si>
    <t>MS. CECILLE GO LEI</t>
  </si>
  <si>
    <t>PRESIDENT - ROTARY CLUB OF CARMONA</t>
  </si>
  <si>
    <t>TEL#: 0917-5248989</t>
  </si>
  <si>
    <t>MODEL: KAG-75WCINV</t>
  </si>
  <si>
    <t>9,800 Kj/h (.75HP) FULL DC INVERTER W/ WIFI R-32</t>
  </si>
  <si>
    <r>
      <rPr>
        <sz val="10"/>
        <rFont val="Segoe UI Semibold"/>
        <charset val="134"/>
      </rPr>
      <t xml:space="preserve">* Installation Charge for </t>
    </r>
    <r>
      <rPr>
        <sz val="10"/>
        <color rgb="FFFF0000"/>
        <rFont val="Segoe UI Semibold"/>
        <charset val="134"/>
      </rPr>
      <t>Window Type AC</t>
    </r>
    <r>
      <rPr>
        <sz val="10"/>
        <rFont val="Segoe UI Semibold"/>
        <charset val="134"/>
      </rPr>
      <t>: Php 1,200.00 per Unit ; Angle Bracket (Optional): Php 450.00</t>
    </r>
  </si>
  <si>
    <t>KMI-QUOTE-02-26-0072</t>
  </si>
  <si>
    <t>TYT-24%/6.5K/7K</t>
  </si>
  <si>
    <t>CDC MANUFACTURING CORP.</t>
  </si>
  <si>
    <t>TEL#: 0908-8131721</t>
  </si>
  <si>
    <t>MODEL: KA-200MCARINV32</t>
  </si>
  <si>
    <t>19,800 Kj/h (2.0HP) FULL DC INVERTER R-32 WITH REMOTE</t>
  </si>
  <si>
    <t>(WxDxH) 26"x30.7"x16.8"</t>
  </si>
  <si>
    <t>MODEL: KAG-200WCINV</t>
  </si>
  <si>
    <t>19,080 Kj/h (2.0HP) FULL DC INVERTER W/ WIFI R-32</t>
  </si>
  <si>
    <t>(WxDxH) 26"x28"x17"</t>
  </si>
  <si>
    <t>KMI-QUOTE-02-26-0073</t>
  </si>
  <si>
    <t>MMC-24%/1.2K/1.8K</t>
  </si>
  <si>
    <t>MS. SHERYL ARREZA</t>
  </si>
  <si>
    <t>Email: sheryl_arreza@mpc.mitsuba.gr.com</t>
  </si>
  <si>
    <t>MODEL: KSD-240MG1</t>
  </si>
  <si>
    <t>KOLIN DIRECT COOLING SHOWCASE CHILLER NON-INVERTER</t>
  </si>
  <si>
    <t>230V/60Hz ; R600a (WxDxH) 535x530x1670 mm -230 liters net cap.-</t>
  </si>
  <si>
    <t>FOR SHOWCASE CHILLER : ONE (1) YEAR FREE LABOR, (2) TWO YEARS ON PARTS, FIVE (5) YEARS WARRANTY ON COMPRESSOR.</t>
  </si>
  <si>
    <t>KMI-QUOTE-02-26-0074</t>
  </si>
  <si>
    <t>CVT-25%/1K</t>
  </si>
  <si>
    <t>MS. LEONORA RIEZA</t>
  </si>
  <si>
    <t>#10 TIRAD PASS, AYALA HEIGHTS, QUEZON CITY</t>
  </si>
  <si>
    <t>TEL#: 0917-7914391</t>
  </si>
  <si>
    <t>*** You may settle first payment for unit/s &amp; delivery. Installation payment can be settled directly to installer after actual works.</t>
  </si>
  <si>
    <t>KMI-QUOTE-02-26-0075</t>
  </si>
  <si>
    <t>DCG-24%/6.5K</t>
  </si>
  <si>
    <t>MS. CRISTINA ROCES CHANCO</t>
  </si>
  <si>
    <t>B2 L4 ST. VISTA VERDE EXECUTIVE VILLAGE, PHASE 8 BRGY. CAINTA RIZAL</t>
  </si>
  <si>
    <t>TEL#: 0917-8852202</t>
  </si>
  <si>
    <t>KMI-QUOTE-02-26-0076</t>
  </si>
  <si>
    <t>OMF-24%/14K/6.5K</t>
  </si>
  <si>
    <t>MR. REDMOND LEE</t>
  </si>
  <si>
    <t>TEL#: 0917-8400898</t>
  </si>
  <si>
    <t>MODEL: KA-150MCARINV32</t>
  </si>
  <si>
    <t>12,800 Kj/h (1.5HP) FULL DC INVERTER R-32 WITH REMOTE</t>
  </si>
  <si>
    <t>** NO AVAILABLE STOCKS FOR MODEL KAG-145WCINV.</t>
  </si>
  <si>
    <t>KMI-QUOTE-02-26-0077</t>
  </si>
  <si>
    <t>MMC-24%/1.2K/1K/1.8K/1.3K</t>
  </si>
  <si>
    <t>LAKAMBINI HOTEL (ALC)</t>
  </si>
  <si>
    <t>ATTN: MS. CLAIRE MANGUIAT</t>
  </si>
  <si>
    <t>Email: alc.purchasing@yahoo.com.ph</t>
  </si>
  <si>
    <t>MODEL: KAM-150CMC32</t>
  </si>
  <si>
    <t>12,660 Kj/h (1.5HP) NON-INVERTER MANUAL R-32</t>
  </si>
  <si>
    <t>(WxDxH) 18"x23"x14"</t>
  </si>
  <si>
    <t>KMI-QUOTE-02-26-0078</t>
  </si>
  <si>
    <t>REG-24%/1K</t>
  </si>
  <si>
    <t>GFI ENTERPRISES INC.</t>
  </si>
  <si>
    <t>ATTN: MS. ROXEANE SACRIS</t>
  </si>
  <si>
    <t>Email: purchasingdepartment.growers@gmail.com</t>
  </si>
  <si>
    <t>KMI-QUOTE-02-26-0079</t>
  </si>
  <si>
    <t>REG-24%/800</t>
  </si>
  <si>
    <t>MS. LILIAN KHU</t>
  </si>
  <si>
    <t>TEL#: 0917-8930683</t>
  </si>
  <si>
    <t>KMI-QUOTE-02-26-0080</t>
  </si>
  <si>
    <t>MR. MONTIEL DELOS SANTOS</t>
  </si>
  <si>
    <t>CAVA ALFONSO EVENTS, SITIO HAWILIAN 2, BRGY. UPLI, ALFONSO CAVITE</t>
  </si>
  <si>
    <t>TEL#: 0917-7771961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</si>
  <si>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1</t>
    </r>
  </si>
  <si>
    <t>KMI-QUOTE-02-26-0081</t>
  </si>
  <si>
    <t>EMF-24%/7K/14K</t>
  </si>
  <si>
    <r>
      <rPr>
        <sz val="10"/>
        <rFont val="Segoe UI Semibold"/>
        <charset val="134"/>
      </rP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</si>
  <si>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KMI-QUOTE-02-26-0081.2</t>
  </si>
  <si>
    <t>EMF-24%/6.5K/7K/14K</t>
  </si>
  <si>
    <t>MR. HANS FERNANDO</t>
  </si>
  <si>
    <t>UNIT B, 1160 SANTOL ST. BRGY. SANTOL, QUEZON CITY (NEAR LIGHTS OF LOVE)</t>
  </si>
  <si>
    <t>TEL#: 0917-8360977</t>
  </si>
  <si>
    <t>KMI-QUOTE-02-26-0082</t>
  </si>
  <si>
    <t>REG-24%/6.5K</t>
  </si>
  <si>
    <t>MR. ROLAND CARREON</t>
  </si>
  <si>
    <t>C918 BUROL 1ST, BALAGTAS BULACAN (HALOS TAPAT NG C FUEL GAS STATION)</t>
  </si>
  <si>
    <t>TEL#: 0917-7955908 / 0917-8129111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</si>
  <si>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1 (26 FT. COPPER TUBE)</t>
    </r>
  </si>
  <si>
    <t>KMI-QUOTE-02-26-0083</t>
  </si>
  <si>
    <t>MMC-24%/14K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</si>
  <si>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OPTION 2 (28 FT. COPPER TUBE)</t>
    </r>
  </si>
  <si>
    <t>KMI-QUOTE-02-26-0083.2</t>
  </si>
  <si>
    <t>MR. ERICK</t>
  </si>
  <si>
    <t>TEL#: 0917-8937425</t>
  </si>
  <si>
    <r>
      <rPr>
        <sz val="10"/>
        <rFont val="Segoe UI Semibold"/>
        <charset val="134"/>
      </rPr>
      <t>ESTIMATED COST OF INSTALLATION (</t>
    </r>
    <r>
      <rPr>
        <i/>
        <sz val="10"/>
        <rFont val="Segoe UI Semibold"/>
        <charset val="134"/>
      </rPr>
      <t>please see attached</t>
    </r>
    <r>
      <rPr>
        <sz val="10"/>
        <rFont val="Segoe UI Semibold"/>
        <charset val="134"/>
      </rPr>
      <t>)</t>
    </r>
  </si>
  <si>
    <t>KMI-QUOTE-02-26-0076-rev</t>
  </si>
  <si>
    <t>OMF-24%/7K/6.5K</t>
  </si>
  <si>
    <t>MS. RAISSA TAN</t>
  </si>
  <si>
    <t>TEL#: 0917-5079124</t>
  </si>
  <si>
    <t>KMI-QUOTE-02-26-0084</t>
  </si>
  <si>
    <t>* OPTIONS FOR WINDOW TYPE *</t>
  </si>
  <si>
    <t>* OPTIONS FOR SPLIT TYPE *</t>
  </si>
  <si>
    <t>KMI-QUOTE-02-26-0065-rev</t>
  </si>
  <si>
    <t>KMI-QUOTE-02-26-0065.2-rev</t>
  </si>
  <si>
    <t>ARLO ALUMINUM CO., INC.</t>
  </si>
  <si>
    <t>ATTN: MR. SUNNY</t>
  </si>
  <si>
    <t>FOR BUON GIORNO, CLIFF HOUSE, AGUINALDO HIGHWAY TAGAYTAY</t>
  </si>
  <si>
    <r>
      <rPr>
        <i/>
        <sz val="10"/>
        <color rgb="FFFF0000"/>
        <rFont val="Segoe UI Semibold"/>
        <charset val="134"/>
      </rPr>
      <t>**</t>
    </r>
    <r>
      <rPr>
        <i/>
        <u/>
        <sz val="10"/>
        <rFont val="Segoe UI Semibold"/>
        <charset val="134"/>
      </rPr>
      <t>We suggest to do survey/ocular on area first to know estimated cost of installation before placing unit order.</t>
    </r>
  </si>
  <si>
    <t>REG-24%/14K</t>
  </si>
  <si>
    <t>MR. KENDRICK RYAN CHUA</t>
  </si>
  <si>
    <t>21 TAFT ST. WEST GREENHILLS, SAN JUAN</t>
  </si>
  <si>
    <t>TEL#: 0917-9366152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</si>
  <si>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GAZEBO/GYM</t>
    </r>
  </si>
  <si>
    <t>KMI-QUOTE-02-26-0085</t>
  </si>
  <si>
    <t>BOD-26%/7K</t>
  </si>
  <si>
    <t>FILIPINO CHINESE CUISINE AND ECONOMIC ASSOCIATION, INC.</t>
  </si>
  <si>
    <t>ATTN: MR. JAMES CO</t>
  </si>
  <si>
    <t>5TH FLOOR, 820 LIBERTY HALL BUILDING BENAVIDEZ ST., BINONDO MANILA</t>
  </si>
  <si>
    <t>TEL#: 0917-5667856</t>
  </si>
  <si>
    <r>
      <rPr>
        <sz val="10"/>
        <rFont val="Segoe UI Semibold"/>
        <charset val="134"/>
      </rPr>
      <t xml:space="preserve">A. EQUIPMENT &amp; INSTALLATION - </t>
    </r>
    <r>
      <rPr>
        <sz val="10"/>
        <color rgb="FFFF0000"/>
        <rFont val="Segoe UI Semibold"/>
        <charset val="134"/>
      </rPr>
      <t>AUDITORIUM</t>
    </r>
  </si>
  <si>
    <t>KMI-QUOTE-02-26-0086</t>
  </si>
  <si>
    <r>
      <rPr>
        <sz val="10"/>
        <rFont val="Segoe UI Semibold"/>
        <charset val="134"/>
      </rPr>
      <t xml:space="preserve">ESTIMATED COST OF INSTALLATION w/ 5% discount  </t>
    </r>
    <r>
      <rPr>
        <i/>
        <sz val="10"/>
        <rFont val="Segoe UI Semibold"/>
        <charset val="134"/>
      </rPr>
      <t>(please see attached) - NET -</t>
    </r>
  </si>
  <si>
    <t>KMI-QUOTE-10-25-0760-rev2</t>
  </si>
  <si>
    <t>REG-26%/6.5K/7K</t>
  </si>
  <si>
    <t>MIGHTY AND STRONG (MAS) FOODS CORPORATION</t>
  </si>
  <si>
    <t>PUNTURIN INDUSTRIAL COMPOUND, KABESANG PORONG ST. BRGY. PUNTURIN, DIST. 1 VALENZUELA CITY</t>
  </si>
  <si>
    <t>ATTN: MS. LUISA PARAS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</si>
  <si>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1</t>
    </r>
  </si>
  <si>
    <t>KMI-QUOTE-02-26-0087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</si>
  <si>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2</t>
    </r>
  </si>
  <si>
    <t>KMI-QUOTE-02-26-0087.2</t>
  </si>
  <si>
    <t>DONG SUENG INC.</t>
  </si>
  <si>
    <t>ATTN: MS. JOYCE ESGUERRA</t>
  </si>
  <si>
    <t>EPZA, ROSARIO CAVITE</t>
  </si>
  <si>
    <r>
      <rPr>
        <sz val="10"/>
        <rFont val="Segoe UI Semibold"/>
        <charset val="134"/>
      </rPr>
      <t xml:space="preserve">* </t>
    </r>
    <r>
      <rPr>
        <b/>
        <sz val="10"/>
        <rFont val="Segoe UI Semibold"/>
        <charset val="134"/>
      </rPr>
      <t xml:space="preserve">Initial Charge for 1 Floor Mounted AC: P11,000.00 (3tr.) / P14,000.00 (5tr.) / 20,000.00 (7.5tr) </t>
    </r>
    <r>
      <rPr>
        <sz val="10"/>
        <rFont val="Segoe UI Semibold"/>
        <charset val="134"/>
      </rPr>
      <t>including Labor;</t>
    </r>
  </si>
  <si>
    <t>KMI-QUOTE-02-26-0088</t>
  </si>
  <si>
    <t>CVT-24%/14K</t>
  </si>
  <si>
    <r>
      <rPr>
        <sz val="10"/>
        <rFont val="Segoe UI Semibold"/>
        <charset val="134"/>
      </rPr>
      <t xml:space="preserve">A. EQUIPMENT - </t>
    </r>
    <r>
      <rPr>
        <sz val="10"/>
        <color rgb="FFFF0000"/>
        <rFont val="Segoe UI Semibold"/>
        <charset val="134"/>
      </rPr>
      <t>OPTION 1 (WINDOW TYPE INVERTER)</t>
    </r>
  </si>
  <si>
    <t>KMI-QUOTE-02-26-0087.3</t>
  </si>
  <si>
    <t>DCG-24%/1K</t>
  </si>
  <si>
    <r>
      <rPr>
        <sz val="10"/>
        <rFont val="Segoe UI Semibold"/>
        <charset val="134"/>
      </rPr>
      <t>A. EQUIPMENT -</t>
    </r>
    <r>
      <rPr>
        <sz val="10"/>
        <color rgb="FFFF0000"/>
        <rFont val="Segoe UI Semibold"/>
        <charset val="134"/>
      </rPr>
      <t xml:space="preserve"> (WINDOW TYPE NON-INVERTER)</t>
    </r>
  </si>
  <si>
    <t>MODEL: KAM-150DRC32</t>
  </si>
  <si>
    <t>12,660 Kj/h (1.5HP) NON-INVERTER WITH REMOTE R-32</t>
  </si>
  <si>
    <t>(WxDxH) 17.7"x23"x13.6"</t>
  </si>
  <si>
    <t>KMI-QUOTE-02-26-0087.4</t>
  </si>
  <si>
    <t>PIONEER FLOAT GLASS MANUFACTURING OPC</t>
  </si>
  <si>
    <t>730 M. H. DEL PILAR ST., PINAGBUHATAN, PASIG CITY</t>
  </si>
  <si>
    <t xml:space="preserve">ZERO RATED </t>
  </si>
  <si>
    <t>MODEL: KAM-200DRC32</t>
  </si>
  <si>
    <t>19,518 Kj/h (2.0HP) NON-INVERTER WITH REMOTE R-32</t>
  </si>
  <si>
    <t>(WxDxH) 26"x27"x17"</t>
  </si>
  <si>
    <t>STATED PRICE IS ZERO-RATED.</t>
  </si>
  <si>
    <t>KMI-QUOTE-02-26-0089</t>
  </si>
  <si>
    <t>REG-24%/1.2K</t>
  </si>
  <si>
    <t>TECHNOMED INTERNATIONAL INC.</t>
  </si>
  <si>
    <t>TEL#: 0917-6394974</t>
  </si>
  <si>
    <t>PRICES ARE VAT INCLUSIVE.</t>
  </si>
  <si>
    <t>KMI-QUOTE-02-26-0090</t>
  </si>
  <si>
    <t>MODEL: KL-IF40-G6H1M32</t>
  </si>
  <si>
    <t>38,466 Kj/h (3.0TR) FULL DC INVERTER R32 SINGLE PHASE</t>
  </si>
  <si>
    <t>TOTAL COST OF UNIT/S:</t>
  </si>
  <si>
    <t>TOTAL COST OF THE PROJECT</t>
  </si>
  <si>
    <t>Please be informed that there will be price increase starting March 1, 2026. Kindly inquire for updated price before placing purchase order.</t>
  </si>
  <si>
    <t>KMI-QUOTE-02-26-0091</t>
  </si>
  <si>
    <t>REG-24%/400</t>
  </si>
  <si>
    <t>MR./MS. JAI BAUTISTA</t>
  </si>
  <si>
    <t>9B ONE BEVERLY PLACE CONDO, #35 ANNAPOLIS ST., BRGY. GREENHILLS SAN JUAN</t>
  </si>
  <si>
    <t>TEL#: 0917-8420712</t>
  </si>
  <si>
    <r>
      <rPr>
        <i/>
        <sz val="10"/>
        <rFont val="Segoe UI Semibold"/>
        <charset val="134"/>
      </rPr>
      <t>**</t>
    </r>
    <r>
      <rPr>
        <i/>
        <sz val="10"/>
        <color theme="1"/>
        <rFont val="Segoe UI Semibold"/>
        <charset val="134"/>
      </rPr>
      <t xml:space="preserve"> You may settle first payment for unit/s &amp; delivery. Installation payment can be settled directly to installer after actual works.</t>
    </r>
  </si>
  <si>
    <t>KMI-QUOTE-06-24-0552-rev</t>
  </si>
  <si>
    <t>JCY-24%/7K</t>
  </si>
  <si>
    <t>LOPA COMPOUND DEVELOPMENT / HOUSE #2 JIM</t>
  </si>
  <si>
    <t>LOPA FARM MARILAQUE HIWAY, SITIO MAYAGAY, BRGY. SAMPALOC TANAY RIZAL</t>
  </si>
  <si>
    <t>Email: mereyes@foro.ph</t>
  </si>
  <si>
    <t>FULL PAYMENT ON UNITS TO KOLIN MARKETING INC. - IF CHECK, SUBJECT FOR 3 DAYS CLEARING.</t>
  </si>
  <si>
    <t>50% DOWNPAYMENT ON INSTALLATION - DIRECT TO ASSIGNED INSTALLER, REMAINING BALANCE - FOR PROGRESS BILLING.</t>
  </si>
  <si>
    <t>** This quotation is based on provided floor plan &amp; review notes. Installation scope of works can be found on attached survey quote.</t>
  </si>
  <si>
    <t>KMI-QUOTE-04-25-0265-rev3</t>
  </si>
  <si>
    <t>DCG-24%/7K/1.8K/1.2K</t>
  </si>
  <si>
    <t>LOPA COMPOUND DEVELOPMENT / HOUSE #3 TINAY</t>
  </si>
  <si>
    <t>KMI-QUOTE-04-25-0266-rev4</t>
  </si>
  <si>
    <t>DCG-24%/7K/1.2K/1K</t>
  </si>
  <si>
    <t>LOPA COMPOUND DEVELOPMENT / HOUSE #4 RAPA</t>
  </si>
  <si>
    <t>KMI-QUOTE-04-25-0267-rev5</t>
  </si>
  <si>
    <t>LOPA COMPOUND DEVELOPMENT / HOUSE #5 JAMIKE</t>
  </si>
  <si>
    <t>KMI-QUOTE-04-25-0268-rev3</t>
  </si>
  <si>
    <t>LOPA COMPOUND DEVELOPMENT / HOUSE #6 JOEL</t>
  </si>
  <si>
    <t>KMI-QUOTE-04-25-0269-rev4</t>
  </si>
  <si>
    <t>LOPA COMPOUND DEVELOPMENT / HOUSE #7 NINE</t>
  </si>
  <si>
    <t>KMI-QUOTE-04-25-0270-rev4</t>
  </si>
  <si>
    <t>LOPA COMPOUND DEVELOPMENT / HOUSE #8 WHITEY</t>
  </si>
  <si>
    <t>KMI-QUOTE-04-25-0271-rev4</t>
  </si>
  <si>
    <t>MS. GLORIA AGUIRRE</t>
  </si>
  <si>
    <t>214 CALIRAYA ST., BRGY. AYALA ALABANG MUNTINLUPA CITY</t>
  </si>
  <si>
    <t>TEL#: 0920-9096829</t>
  </si>
  <si>
    <t>KMI-QUOTE-02-26-0092</t>
  </si>
  <si>
    <t>KMI-QUOTE-02-26-0093</t>
  </si>
  <si>
    <t>JOYCE APARTELLE - KALENTONG</t>
  </si>
  <si>
    <t>NO. 1 ROMUALDEZ ST., COR. GENERAL KALENTONG, MANDALUYONG CITY</t>
  </si>
  <si>
    <t>TEL#: 0928-7412093</t>
  </si>
  <si>
    <t>KMI-QUOTE-02-26-0094</t>
  </si>
  <si>
    <t>MS. VANESSA REALEZA</t>
  </si>
  <si>
    <t>TEL#: 0951-8939168</t>
  </si>
  <si>
    <t>KMI-QUOTE-02-26-0095</t>
  </si>
  <si>
    <t>OMF-24%/800/1.2K/1.3K/1.8K</t>
  </si>
  <si>
    <t>MR. GIAN BAUTISTA</t>
  </si>
  <si>
    <t>KMI-QUOTE-06-24-0552-rev1</t>
  </si>
  <si>
    <t>MS. JOVELYN SY LEE</t>
  </si>
  <si>
    <t>U-16B BEVERLY CONDO, ANNAPOLIS ST. BRGY. GREENHILLS, SAN JUAN CITY</t>
  </si>
  <si>
    <t>TEL#: 0922-6921579</t>
  </si>
  <si>
    <r>
      <t>A. EQUIPMENT &amp; INSTALLATION -</t>
    </r>
    <r>
      <rPr>
        <sz val="10"/>
        <color rgb="FFFF0000"/>
        <rFont val="Segoe UI Semibold"/>
        <charset val="134"/>
      </rPr>
      <t xml:space="preserve"> OPTION 1</t>
    </r>
  </si>
  <si>
    <t>KMI-QUOTE-02-26-0096</t>
  </si>
  <si>
    <t>MMC-24%/7K/1.8K/1.3K</t>
  </si>
  <si>
    <r>
      <t>A. EQUIPMENT &amp; INSTALLATION -</t>
    </r>
    <r>
      <rPr>
        <sz val="10"/>
        <color rgb="FFFF0000"/>
        <rFont val="Segoe UI Semibold"/>
        <charset val="134"/>
      </rPr>
      <t xml:space="preserve"> OPTION 2</t>
    </r>
  </si>
  <si>
    <t>KMI-QUOTE-02-26-0096.2</t>
  </si>
  <si>
    <t>MMC-24%/7K/1.2K/1K</t>
  </si>
  <si>
    <t>KMI-QUOTE-02-26-0088-rev</t>
  </si>
  <si>
    <t>* Installation Charge for Air Curtain: Php 1,200.00 per Unit.</t>
  </si>
  <si>
    <r>
      <rPr>
        <sz val="10"/>
        <color indexed="8"/>
        <rFont val="Segoe UI Semibold"/>
        <charset val="134"/>
      </rPr>
      <t xml:space="preserve">* </t>
    </r>
    <r>
      <rPr>
        <b/>
        <sz val="10"/>
        <color indexed="8"/>
        <rFont val="Segoe UI Semibold"/>
        <charset val="134"/>
      </rPr>
      <t>Initial Charge for 1 Ceiling Mounted AC: P12,000.00 (3tr.) / P14,000.00 (5tr.)</t>
    </r>
    <r>
      <rPr>
        <sz val="10"/>
        <color indexed="8"/>
        <rFont val="Segoe UI Semibold"/>
        <charset val="134"/>
      </rPr>
      <t>including Labor;</t>
    </r>
  </si>
  <si>
    <t>Consumables; 1st 10ft.PVC pipes; Royal cord wire (excess P100/foot);</t>
  </si>
  <si>
    <t>1st 10ft. (3.0TR) Copper tube (excess P400/foot); 1st 10ft. (5.0TR) Copper tube (excess P600/foot);labor.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</si>
  <si>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1 Floor/Ceiling Mounted AC: P12,000.00 (3tr.) / P14,000.00 (5tr.)</t>
    </r>
    <r>
      <rPr>
        <sz val="10"/>
        <color rgb="FF000000"/>
        <rFont val="Segoe UI Semibold"/>
        <charset val="134"/>
      </rPr>
      <t>including Labor;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</si>
  <si>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>Initial Charge for VERSAMATCH w</t>
    </r>
    <r>
      <rPr>
        <b/>
        <i/>
        <sz val="10"/>
        <color rgb="FF000000"/>
        <rFont val="Segoe UI Semibold"/>
        <charset val="134"/>
      </rPr>
      <t>all mounted</t>
    </r>
    <r>
      <rPr>
        <b/>
        <sz val="10"/>
        <color rgb="FF000000"/>
        <rFont val="Segoe UI Semibold"/>
        <charset val="134"/>
      </rPr>
      <t xml:space="preserve"> type AC: P8,500.00 (1.0hp - 2.5hp) / per indoor unit</t>
    </r>
  </si>
  <si>
    <t>Includes Labor, 10ft. copper tube, royal cord, PVC Pipe &amp; other consumables. / Exclusions: Circuit Breaker (Nema), Special Designed Bracket.</t>
  </si>
  <si>
    <t>other Exclusions: Excess of 1st 10ft. Royal Cord 100/foot, Copper Tube 350/foot (1.0hp-2.0hp), 400/foot (2.5hp), scaffholding, masonry.</t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</si>
  <si>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floor ceiling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</si>
  <si>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cassette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</si>
  <si>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r>
      <rPr>
        <sz val="10"/>
        <color rgb="FF000000"/>
        <rFont val="Segoe UI Semibold"/>
        <charset val="134"/>
      </rPr>
      <t xml:space="preserve">* </t>
    </r>
    <r>
      <rPr>
        <b/>
        <sz val="10"/>
        <color rgb="FF000000"/>
        <rFont val="Segoe UI Semibold"/>
        <charset val="134"/>
      </rPr>
      <t xml:space="preserve">Initial Charge for VERSAMATCH </t>
    </r>
    <r>
      <rPr>
        <b/>
        <i/>
        <sz val="10"/>
        <color rgb="FF000000"/>
        <rFont val="Segoe UI Semibold"/>
        <charset val="134"/>
      </rPr>
      <t>ceiling concealed indoor</t>
    </r>
    <r>
      <rPr>
        <b/>
        <sz val="10"/>
        <color rgb="FF000000"/>
        <rFont val="Segoe UI Semibold"/>
        <charset val="134"/>
      </rPr>
      <t xml:space="preserve"> type AC: P11,000.00 (1.0hp - 2.5hp) / per indoor unit</t>
    </r>
  </si>
  <si>
    <t>*compact manual*</t>
  </si>
  <si>
    <t>FOR WINDOW TYPE (manual): ONE (1) YEAR FREE PARTS AND LABOR, TEN (10) YEARS WARRANTY ON COMPRESSOR.</t>
  </si>
  <si>
    <t>*compact remote, Quad, Creo*</t>
  </si>
  <si>
    <t>*inverter*</t>
  </si>
  <si>
    <t>*regular non-inv*</t>
  </si>
  <si>
    <t>FOR SPLIT TYPE (Non-Inverter) : ONE (1) YEAR FREE PARTS AND LABOR, FIVE (5) YEARS WARRANTY ON COMPRESSOR.</t>
  </si>
  <si>
    <t>FOR VERSAMATCH: ONE (1) YEAR FREE PARTS AND LABOR, FIVE (5) YEARS WARRANTY ON COMPRESSOR.</t>
  </si>
  <si>
    <t>FOR FLOOR MOUNTED (Non-Inverter): ONE (1) YEAR FREE PARTS AND LABOR, THREE (3) YEARS WARRANTY ON COMPRESSOR.</t>
  </si>
  <si>
    <t>FOR AIR CURTAIN: ONE (1) YEAR FREE PARTS AND LABOR.</t>
  </si>
  <si>
    <t>FOR AIR PURIFIER: ONE (1) YEAR FREE PARTS AND LABOR.</t>
  </si>
  <si>
    <t>FOR WATER DISPENSER: ONE (1) YEAR FREE PARTS AND LABOR, FIVE (5) YEARS WARRANTY ON COMPRESSOR.</t>
  </si>
  <si>
    <t>FOR COFFEE/TEA BAR: ONE (1) YEAR FREE PARTS AND LABOR, FIVE (5) YEARS WARRANTY ON COMPRESSOR.</t>
  </si>
  <si>
    <t>FOR PORTABLE AIRCON: ONE (1) YEAR FREE PARTS AND LABOR, FIVE (5) YEARS WARRANTY ON COMPRESSOR.</t>
  </si>
  <si>
    <t>FOR REFRIGERATOR: ONE (1) YEAR FREE PARTS AND LABOR, FIVE (5) YEARS WARRANTY ON COMPRESSOR.</t>
  </si>
  <si>
    <t>FOR AIR COOLER : ONE (1) YEAR FREE PARTS AND LABOR, FIVE (5) YEARS WARRANTY ON DC FAN MOTOR.</t>
  </si>
  <si>
    <t>FOR DEHUMIDIFIER: ONE (1) YEAR FREE PARTS AND LABOR, FIVE (5) YEARS WARRANTY ON COMPRESSOR.</t>
  </si>
  <si>
    <t>FOR INDUSTRIAL FAN (Inverter): ONE (1) YEAR FREE PARTS AND LABOR, FIVE (5) YEARS WARRANTY ON DC FAN MOTOR.</t>
  </si>
  <si>
    <t>FOR HOUSEHOLD FAN (Inverter): ONE (1) YEAR FREE PARTS AND LABOR, FIVE (5) YEARS WARRANTY ON DC FAN MOTOR.</t>
  </si>
  <si>
    <t>*10SRD / 10TRD / 10TRGDC*</t>
  </si>
  <si>
    <t>FOR AIR CIRCULATOR : ONE (1) YEAR FREE PARTS AND LABOR, ONE (1) YEAR WARRANTY ON DC FAN MOTOR.</t>
  </si>
  <si>
    <t>*NEW MODELS*</t>
  </si>
  <si>
    <t>** CURRENTLY NO AVAILABLE STOCKS FOR ANGLE BRACKET.</t>
  </si>
  <si>
    <t>** NO AVAILABLE STOCK FOR .</t>
  </si>
  <si>
    <t>S</t>
  </si>
  <si>
    <t>OTHERS: DELIVERY CHARGE within Metro Manila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</si>
</sst>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[$-409]mmmm\ d\,\ yyyy;@"/>
    <numFmt numFmtId="177" formatCode="_(* #,##0.00_);_(* \(#,##0.00\);_(* &quot;-&quot;??_);_(@_)"/>
    <numFmt numFmtId="178" formatCode="[$-409]d\-mmm\-yy;@"/>
  </numFmts>
  <fonts count="44">
    <font>
      <sz val="11"/>
      <color theme="1"/>
      <name val="Calibri"/>
      <charset val="134"/>
      <scheme val="minor"/>
    </font>
    <font>
      <sz val="10"/>
      <name val="Segoe UI Semibold"/>
      <charset val="134"/>
    </font>
    <font>
      <sz val="10"/>
      <color rgb="FFFF0000"/>
      <name val="Segoe UI Semibold"/>
      <charset val="134"/>
    </font>
    <font>
      <b/>
      <sz val="10"/>
      <name val="Arial"/>
      <charset val="134"/>
    </font>
    <font>
      <sz val="11"/>
      <name val="Segoe UI Semibold"/>
      <charset val="134"/>
    </font>
    <font>
      <sz val="10"/>
      <name val="Segoe UI Semibold"/>
      <charset val="0"/>
    </font>
    <font>
      <sz val="10"/>
      <color indexed="8"/>
      <name val="Segoe UI Semibold"/>
      <charset val="134"/>
    </font>
    <font>
      <i/>
      <sz val="10"/>
      <name val="Segoe UI Semibold"/>
      <charset val="134"/>
    </font>
    <font>
      <i/>
      <u/>
      <sz val="10"/>
      <name val="Segoe UI Semibold"/>
      <charset val="134"/>
    </font>
    <font>
      <sz val="10"/>
      <color theme="1"/>
      <name val="Segoe UI Semibold"/>
      <charset val="134"/>
    </font>
    <font>
      <i/>
      <sz val="10"/>
      <color theme="1"/>
      <name val="Segoe UI Semibold"/>
      <charset val="134"/>
    </font>
    <font>
      <sz val="10"/>
      <color rgb="FF000000"/>
      <name val="Segoe UI Semibold"/>
      <charset val="134"/>
    </font>
    <font>
      <u/>
      <sz val="10"/>
      <color theme="1"/>
      <name val="Segoe UI Semibold"/>
      <charset val="134"/>
    </font>
    <font>
      <b/>
      <sz val="10"/>
      <name val="Arial"/>
      <charset val="0"/>
    </font>
    <font>
      <sz val="11"/>
      <name val="Segoe UI Semibold"/>
      <charset val="0"/>
    </font>
    <font>
      <b/>
      <sz val="10"/>
      <color rgb="FFFF0000"/>
      <name val="Segoe UI Semibold"/>
      <charset val="134"/>
    </font>
    <font>
      <i/>
      <sz val="10"/>
      <color rgb="FFFF0000"/>
      <name val="Segoe UI Semibold"/>
      <charset val="134"/>
    </font>
    <font>
      <sz val="10"/>
      <color rgb="FFFF0000"/>
      <name val="Segoe UI Semibold"/>
      <charset val="0"/>
    </font>
    <font>
      <b/>
      <i/>
      <sz val="10"/>
      <name val="Segoe UI Semibold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</font>
    <font>
      <b/>
      <sz val="10"/>
      <color rgb="FF000000"/>
      <name val="Segoe UI Semibold"/>
      <charset val="134"/>
    </font>
    <font>
      <b/>
      <i/>
      <sz val="10"/>
      <color rgb="FF000000"/>
      <name val="Segoe UI Semibold"/>
      <charset val="134"/>
    </font>
    <font>
      <b/>
      <sz val="10"/>
      <color indexed="8"/>
      <name val="Segoe UI Semibold"/>
      <charset val="134"/>
    </font>
    <font>
      <u/>
      <sz val="10"/>
      <name val="Segoe UI Semibold"/>
      <charset val="134"/>
    </font>
    <font>
      <b/>
      <sz val="10"/>
      <name val="Segoe UI Semibold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39985351115451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18" applyNumberFormat="0" applyAlignment="0" applyProtection="0">
      <alignment vertical="center"/>
    </xf>
    <xf numFmtId="0" fontId="28" fillId="6" borderId="19" applyNumberFormat="0" applyAlignment="0" applyProtection="0">
      <alignment vertical="center"/>
    </xf>
    <xf numFmtId="0" fontId="29" fillId="6" borderId="18" applyNumberFormat="0" applyAlignment="0" applyProtection="0">
      <alignment vertical="center"/>
    </xf>
    <xf numFmtId="0" fontId="30" fillId="7" borderId="20" applyNumberFormat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0" borderId="2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 applyFill="0" applyProtection="0"/>
  </cellStyleXfs>
  <cellXfs count="128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Alignment="1"/>
    <xf numFmtId="176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/>
    <xf numFmtId="39" fontId="1" fillId="0" borderId="4" xfId="1" applyNumberFormat="1" applyFont="1" applyBorder="1" applyAlignment="1">
      <alignment horizontal="center" vertical="center"/>
    </xf>
    <xf numFmtId="39" fontId="1" fillId="0" borderId="3" xfId="1" applyNumberFormat="1" applyFont="1" applyBorder="1" applyAlignment="1">
      <alignment horizontal="center" vertical="center"/>
    </xf>
    <xf numFmtId="4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/>
    <xf numFmtId="39" fontId="1" fillId="0" borderId="6" xfId="1" applyNumberFormat="1" applyFont="1" applyBorder="1" applyAlignment="1">
      <alignment horizontal="center" vertical="center"/>
    </xf>
    <xf numFmtId="39" fontId="1" fillId="0" borderId="5" xfId="1" applyNumberFormat="1" applyFont="1" applyBorder="1" applyAlignment="1">
      <alignment horizontal="center" vertical="center"/>
    </xf>
    <xf numFmtId="4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39" fontId="1" fillId="0" borderId="8" xfId="1" applyNumberFormat="1" applyFont="1" applyBorder="1" applyAlignment="1">
      <alignment horizontal="center" vertical="center"/>
    </xf>
    <xf numFmtId="39" fontId="1" fillId="0" borderId="7" xfId="1" applyNumberFormat="1" applyFont="1" applyBorder="1" applyAlignment="1">
      <alignment horizontal="center" vertical="center"/>
    </xf>
    <xf numFmtId="4" fontId="1" fillId="0" borderId="7" xfId="0" applyNumberFormat="1" applyFont="1" applyFill="1" applyBorder="1" applyAlignment="1">
      <alignment horizontal="right" vertical="center"/>
    </xf>
    <xf numFmtId="0" fontId="4" fillId="0" borderId="9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77" fontId="4" fillId="0" borderId="2" xfId="1" applyNumberFormat="1" applyFont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177" fontId="4" fillId="0" borderId="0" xfId="1" applyNumberFormat="1" applyFont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/>
    <xf numFmtId="39" fontId="5" fillId="0" borderId="4" xfId="1" applyNumberFormat="1" applyFont="1" applyBorder="1" applyAlignment="1">
      <alignment horizontal="center" vertical="center"/>
    </xf>
    <xf numFmtId="39" fontId="5" fillId="0" borderId="3" xfId="1" applyNumberFormat="1" applyFont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/>
    <xf numFmtId="39" fontId="5" fillId="0" borderId="6" xfId="1" applyNumberFormat="1" applyFont="1" applyBorder="1" applyAlignment="1">
      <alignment horizontal="center" vertical="center"/>
    </xf>
    <xf numFmtId="39" fontId="5" fillId="0" borderId="5" xfId="1" applyNumberFormat="1" applyFont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/>
    <xf numFmtId="39" fontId="5" fillId="0" borderId="8" xfId="1" applyNumberFormat="1" applyFont="1" applyBorder="1" applyAlignment="1">
      <alignment horizontal="center" vertical="center"/>
    </xf>
    <xf numFmtId="39" fontId="5" fillId="0" borderId="7" xfId="1" applyNumberFormat="1" applyFont="1" applyBorder="1" applyAlignment="1">
      <alignment horizontal="center" vertical="center"/>
    </xf>
    <xf numFmtId="4" fontId="5" fillId="0" borderId="7" xfId="0" applyNumberFormat="1" applyFont="1" applyFill="1" applyBorder="1" applyAlignment="1">
      <alignment horizontal="right" vertical="center"/>
    </xf>
    <xf numFmtId="0" fontId="1" fillId="0" borderId="9" xfId="0" applyFont="1" applyFill="1" applyBorder="1" applyAlignment="1">
      <alignment horizontal="left"/>
    </xf>
    <xf numFmtId="0" fontId="1" fillId="0" borderId="11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177" fontId="1" fillId="0" borderId="2" xfId="1" applyNumberFormat="1" applyFont="1" applyBorder="1" applyAlignment="1"/>
    <xf numFmtId="178" fontId="6" fillId="0" borderId="0" xfId="49" applyNumberFormat="1" applyFont="1" applyFill="1" applyBorder="1" applyAlignment="1" applyProtection="1"/>
    <xf numFmtId="0" fontId="6" fillId="0" borderId="0" xfId="49" applyFont="1" applyFill="1" applyBorder="1" applyAlignment="1" applyProtection="1"/>
    <xf numFmtId="0" fontId="7" fillId="0" borderId="0" xfId="0" applyFont="1" applyFill="1" applyBorder="1" applyAlignment="1"/>
    <xf numFmtId="0" fontId="8" fillId="0" borderId="0" xfId="0" applyFont="1" applyFill="1" applyBorder="1" applyAlignment="1"/>
    <xf numFmtId="0" fontId="9" fillId="2" borderId="0" xfId="0" applyFont="1" applyFill="1">
      <alignment vertical="center"/>
    </xf>
    <xf numFmtId="0" fontId="1" fillId="3" borderId="0" xfId="0" applyFont="1" applyFill="1" applyAlignment="1"/>
    <xf numFmtId="0" fontId="9" fillId="0" borderId="0" xfId="0" applyFo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/>
    <xf numFmtId="39" fontId="1" fillId="0" borderId="10" xfId="1" applyNumberFormat="1" applyFont="1" applyBorder="1" applyAlignment="1">
      <alignment horizontal="center" vertical="center"/>
    </xf>
    <xf numFmtId="4" fontId="1" fillId="0" borderId="8" xfId="0" applyNumberFormat="1" applyFon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left"/>
    </xf>
    <xf numFmtId="0" fontId="10" fillId="0" borderId="0" xfId="0" applyFont="1">
      <alignment vertical="center"/>
    </xf>
    <xf numFmtId="178" fontId="11" fillId="0" borderId="0" xfId="49" applyNumberFormat="1" applyFont="1" applyFill="1" applyBorder="1" applyAlignment="1" applyProtection="1"/>
    <xf numFmtId="0" fontId="11" fillId="0" borderId="0" xfId="49" applyFont="1" applyFill="1" applyBorder="1" applyAlignment="1" applyProtection="1"/>
    <xf numFmtId="0" fontId="2" fillId="0" borderId="0" xfId="0" applyFont="1" applyFill="1" applyBorder="1" applyAlignment="1"/>
    <xf numFmtId="0" fontId="1" fillId="3" borderId="0" xfId="0" applyFont="1" applyFill="1" applyBorder="1" applyAlignment="1"/>
    <xf numFmtId="0" fontId="12" fillId="0" borderId="0" xfId="0" applyFont="1">
      <alignment vertic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 vertical="center"/>
    </xf>
    <xf numFmtId="39" fontId="5" fillId="0" borderId="3" xfId="0" applyNumberFormat="1" applyFont="1" applyFill="1" applyBorder="1" applyAlignment="1">
      <alignment horizontal="right" vertical="center"/>
    </xf>
    <xf numFmtId="39" fontId="5" fillId="0" borderId="5" xfId="0" applyNumberFormat="1" applyFont="1" applyFill="1" applyBorder="1" applyAlignment="1">
      <alignment horizontal="right" vertical="center"/>
    </xf>
    <xf numFmtId="39" fontId="5" fillId="0" borderId="7" xfId="0" applyNumberFormat="1" applyFont="1" applyFill="1" applyBorder="1" applyAlignment="1">
      <alignment horizontal="right" vertical="center"/>
    </xf>
    <xf numFmtId="0" fontId="14" fillId="0" borderId="9" xfId="0" applyFont="1" applyFill="1" applyBorder="1" applyAlignment="1">
      <alignment horizontal="left"/>
    </xf>
    <xf numFmtId="0" fontId="14" fillId="0" borderId="10" xfId="0" applyFont="1" applyFill="1" applyBorder="1" applyAlignment="1">
      <alignment horizontal="left"/>
    </xf>
    <xf numFmtId="0" fontId="14" fillId="0" borderId="11" xfId="0" applyFont="1" applyFill="1" applyBorder="1" applyAlignment="1">
      <alignment horizontal="left"/>
    </xf>
    <xf numFmtId="0" fontId="14" fillId="0" borderId="2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/>
    </xf>
    <xf numFmtId="177" fontId="14" fillId="0" borderId="2" xfId="1" applyNumberFormat="1" applyFont="1" applyBorder="1" applyAlignment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177" fontId="14" fillId="0" borderId="0" xfId="1" applyNumberFormat="1" applyFont="1" applyBorder="1" applyAlignment="1"/>
    <xf numFmtId="176" fontId="1" fillId="0" borderId="0" xfId="0" applyNumberFormat="1" applyFont="1" applyFill="1" applyAlignment="1">
      <alignment horizontal="left"/>
    </xf>
    <xf numFmtId="0" fontId="15" fillId="0" borderId="0" xfId="0" applyFont="1" applyFill="1" applyBorder="1" applyAlignment="1">
      <alignment horizontal="center"/>
    </xf>
    <xf numFmtId="0" fontId="1" fillId="0" borderId="3" xfId="0" applyFont="1" applyFill="1" applyBorder="1" applyAlignment="1"/>
    <xf numFmtId="4" fontId="1" fillId="0" borderId="3" xfId="1" applyNumberFormat="1" applyFont="1" applyBorder="1" applyAlignment="1">
      <alignment horizontal="center" vertical="center"/>
    </xf>
    <xf numFmtId="39" fontId="1" fillId="0" borderId="3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/>
    <xf numFmtId="4" fontId="1" fillId="0" borderId="5" xfId="1" applyNumberFormat="1" applyFont="1" applyBorder="1" applyAlignment="1">
      <alignment horizontal="center" vertical="center"/>
    </xf>
    <xf numFmtId="39" fontId="1" fillId="0" borderId="5" xfId="0" applyNumberFormat="1" applyFont="1" applyFill="1" applyBorder="1" applyAlignment="1">
      <alignment horizontal="right" vertical="center"/>
    </xf>
    <xf numFmtId="0" fontId="1" fillId="0" borderId="7" xfId="0" applyFont="1" applyFill="1" applyBorder="1" applyAlignment="1"/>
    <xf numFmtId="4" fontId="1" fillId="0" borderId="7" xfId="1" applyNumberFormat="1" applyFont="1" applyBorder="1" applyAlignment="1">
      <alignment horizontal="center" vertical="center"/>
    </xf>
    <xf numFmtId="39" fontId="1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16" fillId="0" borderId="0" xfId="0" applyFont="1">
      <alignment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3" xfId="0" applyFont="1" applyFill="1" applyBorder="1" applyAlignment="1"/>
    <xf numFmtId="4" fontId="5" fillId="0" borderId="3" xfId="1" applyNumberFormat="1" applyFont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4" fontId="5" fillId="0" borderId="5" xfId="1" applyNumberFormat="1" applyFont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7" xfId="0" applyFont="1" applyFill="1" applyBorder="1" applyAlignment="1"/>
    <xf numFmtId="4" fontId="5" fillId="0" borderId="7" xfId="1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78" fontId="1" fillId="0" borderId="0" xfId="49" applyNumberFormat="1" applyFont="1" applyFill="1" applyBorder="1" applyAlignment="1" applyProtection="1"/>
    <xf numFmtId="0" fontId="16" fillId="0" borderId="0" xfId="0" applyFont="1" applyFill="1" applyBorder="1" applyAlignment="1"/>
    <xf numFmtId="176" fontId="5" fillId="0" borderId="0" xfId="0" applyNumberFormat="1" applyFont="1" applyFill="1" applyBorder="1" applyAlignment="1">
      <alignment horizontal="left"/>
    </xf>
    <xf numFmtId="0" fontId="17" fillId="0" borderId="0" xfId="0" applyFont="1" applyFill="1" applyBorder="1" applyAlignment="1">
      <alignment horizontal="center"/>
    </xf>
    <xf numFmtId="0" fontId="18" fillId="0" borderId="0" xfId="0" applyFont="1" applyFill="1" applyBorder="1" applyAlignment="1"/>
    <xf numFmtId="43" fontId="1" fillId="0" borderId="8" xfId="1" applyFont="1" applyFill="1" applyBorder="1" applyAlignment="1">
      <alignment horizontal="right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_(3) QUOTATION MARCH 2023 - 2ND FILE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7" Type="http://schemas.openxmlformats.org/officeDocument/2006/relationships/styles" Target="styles.xml"/><Relationship Id="rId86" Type="http://schemas.openxmlformats.org/officeDocument/2006/relationships/sharedStrings" Target="sharedStrings.xml"/><Relationship Id="rId85" Type="http://schemas.openxmlformats.org/officeDocument/2006/relationships/theme" Target="theme/theme1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51" workbookViewId="0">
      <selection activeCell="G64" sqref="G64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0</v>
      </c>
      <c r="B7" s="3"/>
    </row>
    <row r="8" spans="1:1">
      <c r="A8" s="3" t="s">
        <v>1</v>
      </c>
    </row>
    <row r="9" spans="1:1">
      <c r="A9" s="3" t="s">
        <v>2</v>
      </c>
    </row>
    <row r="10" spans="1:1">
      <c r="A10" s="3" t="s">
        <v>3</v>
      </c>
    </row>
    <row r="11" spans="1:1">
      <c r="A11" s="91"/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7</v>
      </c>
    </row>
    <row r="19" ht="15" spans="2:3">
      <c r="B19" s="55"/>
      <c r="C19" s="4" t="s">
        <v>8</v>
      </c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16</v>
      </c>
      <c r="D21" s="11">
        <v>42995</v>
      </c>
      <c r="E21" s="12">
        <f>(D21*0.76)-6500</f>
        <v>26176.2</v>
      </c>
      <c r="F21" s="9" t="s">
        <v>17</v>
      </c>
      <c r="G21" s="13">
        <f>E21*A21</f>
        <v>26176.2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19</v>
      </c>
      <c r="D23" s="21"/>
      <c r="E23" s="22"/>
      <c r="F23" s="19"/>
      <c r="G23" s="23"/>
    </row>
    <row r="24" s="1" customFormat="1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SUM(G21)</f>
        <v>26176.2</v>
      </c>
    </row>
    <row r="25" s="1" customFormat="1" ht="15" spans="1:7">
      <c r="A25" s="61" t="s">
        <v>21</v>
      </c>
      <c r="B25" s="62"/>
      <c r="C25" s="63"/>
      <c r="D25" s="64"/>
      <c r="E25" s="21"/>
      <c r="F25" s="19" t="s">
        <v>17</v>
      </c>
      <c r="G25" s="65">
        <v>9620</v>
      </c>
    </row>
    <row r="26" customFormat="1" ht="15.75" spans="1:8">
      <c r="A26" s="48" t="s">
        <v>22</v>
      </c>
      <c r="B26" s="66"/>
      <c r="C26" s="66"/>
      <c r="D26" s="49"/>
      <c r="E26" s="50"/>
      <c r="F26" s="51" t="s">
        <v>17</v>
      </c>
      <c r="G26" s="52">
        <v>1000</v>
      </c>
      <c r="H26" s="2"/>
    </row>
    <row r="27" ht="17.25" spans="1:7">
      <c r="A27" s="24" t="s">
        <v>23</v>
      </c>
      <c r="B27" s="25"/>
      <c r="C27" s="25"/>
      <c r="D27" s="26"/>
      <c r="E27" s="27"/>
      <c r="F27" s="107" t="s">
        <v>17</v>
      </c>
      <c r="G27" s="29">
        <f>SUM(G24:G26)</f>
        <v>36796.2</v>
      </c>
    </row>
    <row r="28" ht="16.5" spans="1:7">
      <c r="A28" s="30"/>
      <c r="B28" s="30"/>
      <c r="C28" s="30"/>
      <c r="D28" s="30"/>
      <c r="E28" s="30"/>
      <c r="F28" s="102"/>
      <c r="G28" s="32"/>
    </row>
    <row r="29" ht="15" spans="2:3">
      <c r="B29" s="55"/>
      <c r="C29" s="4" t="s">
        <v>24</v>
      </c>
    </row>
    <row r="30" ht="26.25" spans="1:7">
      <c r="A30" s="5" t="s">
        <v>9</v>
      </c>
      <c r="B30" s="5" t="s">
        <v>10</v>
      </c>
      <c r="C30" s="5" t="s">
        <v>11</v>
      </c>
      <c r="D30" s="5" t="s">
        <v>12</v>
      </c>
      <c r="E30" s="6" t="s">
        <v>13</v>
      </c>
      <c r="F30" s="7"/>
      <c r="G30" s="8" t="s">
        <v>14</v>
      </c>
    </row>
    <row r="31" spans="1:7">
      <c r="A31" s="9">
        <v>1</v>
      </c>
      <c r="B31" s="9" t="s">
        <v>15</v>
      </c>
      <c r="C31" s="10" t="s">
        <v>25</v>
      </c>
      <c r="D31" s="11">
        <v>59595</v>
      </c>
      <c r="E31" s="12">
        <f>(D31*0.76)-7000</f>
        <v>38292.2</v>
      </c>
      <c r="F31" s="9" t="s">
        <v>17</v>
      </c>
      <c r="G31" s="13">
        <f>E31*A31</f>
        <v>38292.2</v>
      </c>
    </row>
    <row r="32" spans="1:7">
      <c r="A32" s="14"/>
      <c r="B32" s="14"/>
      <c r="C32" s="15" t="s">
        <v>26</v>
      </c>
      <c r="D32" s="16"/>
      <c r="E32" s="17"/>
      <c r="F32" s="14"/>
      <c r="G32" s="18"/>
    </row>
    <row r="33" ht="15" spans="1:7">
      <c r="A33" s="19"/>
      <c r="B33" s="19"/>
      <c r="C33" s="20" t="s">
        <v>19</v>
      </c>
      <c r="D33" s="21"/>
      <c r="E33" s="22"/>
      <c r="F33" s="19"/>
      <c r="G33" s="23"/>
    </row>
    <row r="34" s="1" customFormat="1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SUM(G31)</f>
        <v>38292.2</v>
      </c>
    </row>
    <row r="35" s="1" customFormat="1" ht="15" spans="1:7">
      <c r="A35" s="61" t="s">
        <v>21</v>
      </c>
      <c r="B35" s="62"/>
      <c r="C35" s="63"/>
      <c r="D35" s="64"/>
      <c r="E35" s="21"/>
      <c r="F35" s="19" t="s">
        <v>17</v>
      </c>
      <c r="G35" s="65">
        <v>9620</v>
      </c>
    </row>
    <row r="36" customFormat="1" ht="15.75" spans="1:8">
      <c r="A36" s="48" t="s">
        <v>22</v>
      </c>
      <c r="B36" s="66"/>
      <c r="C36" s="66"/>
      <c r="D36" s="49"/>
      <c r="E36" s="50"/>
      <c r="F36" s="51" t="s">
        <v>17</v>
      </c>
      <c r="G36" s="52">
        <v>1000</v>
      </c>
      <c r="H36" s="2"/>
    </row>
    <row r="37" ht="17.25" spans="1:7">
      <c r="A37" s="24" t="s">
        <v>23</v>
      </c>
      <c r="B37" s="25"/>
      <c r="C37" s="25"/>
      <c r="D37" s="26"/>
      <c r="E37" s="27"/>
      <c r="F37" s="107" t="s">
        <v>17</v>
      </c>
      <c r="G37" s="29">
        <f>SUM(G34:G36)</f>
        <v>48912.2</v>
      </c>
    </row>
    <row r="38" ht="16.5" spans="1:7">
      <c r="A38" s="30"/>
      <c r="B38" s="30"/>
      <c r="C38" s="30"/>
      <c r="D38" s="30"/>
      <c r="E38" s="30"/>
      <c r="F38" s="102"/>
      <c r="G38" s="32"/>
    </row>
    <row r="39" spans="1:1">
      <c r="A39" s="1" t="s">
        <v>27</v>
      </c>
    </row>
    <row r="40" spans="2:2">
      <c r="B40" s="1" t="s">
        <v>28</v>
      </c>
    </row>
    <row r="42" s="1" customFormat="1" spans="1:1">
      <c r="A42" s="1" t="s">
        <v>29</v>
      </c>
    </row>
    <row r="43" customFormat="1" ht="15" spans="1:2">
      <c r="A43" s="59"/>
      <c r="B43" s="1" t="s">
        <v>30</v>
      </c>
    </row>
    <row r="44" customFormat="1" ht="15" spans="1:2">
      <c r="A44" s="59"/>
      <c r="B44" s="1" t="s">
        <v>31</v>
      </c>
    </row>
    <row r="45" s="1" customFormat="1" spans="2:2">
      <c r="B45" s="67" t="s">
        <v>32</v>
      </c>
    </row>
    <row r="47" spans="1:1">
      <c r="A47" s="1" t="s">
        <v>33</v>
      </c>
    </row>
    <row r="48" spans="2:2">
      <c r="B48" s="1" t="s">
        <v>34</v>
      </c>
    </row>
    <row r="50" s="1" customFormat="1" spans="1:1">
      <c r="A50" s="1" t="s">
        <v>35</v>
      </c>
    </row>
    <row r="51" s="1" customFormat="1" spans="2:2">
      <c r="B51" s="1" t="s">
        <v>36</v>
      </c>
    </row>
    <row r="52" spans="2:2">
      <c r="B52" s="1" t="s">
        <v>37</v>
      </c>
    </row>
    <row r="53" spans="2:2">
      <c r="B53" s="55" t="s">
        <v>38</v>
      </c>
    </row>
    <row r="55" spans="2:2">
      <c r="B55" s="1" t="s">
        <v>39</v>
      </c>
    </row>
    <row r="56" spans="2:2">
      <c r="B56" s="1" t="s">
        <v>40</v>
      </c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50</v>
      </c>
      <c r="D77" s="1" t="s">
        <v>51</v>
      </c>
      <c r="E77" s="1" t="s">
        <v>52</v>
      </c>
    </row>
    <row r="78" spans="1:5">
      <c r="A78" s="1" t="s">
        <v>53</v>
      </c>
      <c r="E78" s="1" t="s">
        <v>54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13" workbookViewId="0">
      <selection activeCell="A4" sqref="A4:B4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46056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142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7</v>
      </c>
    </row>
    <row r="19" ht="15" spans="3:3">
      <c r="C19" s="55"/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customFormat="1" ht="15" spans="1:7">
      <c r="A21" s="9">
        <v>2</v>
      </c>
      <c r="B21" s="9" t="s">
        <v>15</v>
      </c>
      <c r="C21" s="10" t="s">
        <v>146</v>
      </c>
      <c r="D21" s="11">
        <v>117995</v>
      </c>
      <c r="E21" s="12">
        <f>(D21*0.76)</f>
        <v>89676.2</v>
      </c>
      <c r="F21" s="9" t="s">
        <v>17</v>
      </c>
      <c r="G21" s="13">
        <f>E21*A21</f>
        <v>179352.4</v>
      </c>
    </row>
    <row r="22" customFormat="1" ht="15" spans="1:7">
      <c r="A22" s="14"/>
      <c r="B22" s="14"/>
      <c r="C22" s="15" t="s">
        <v>147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148</v>
      </c>
      <c r="D23" s="21"/>
      <c r="E23" s="22"/>
      <c r="F23" s="19"/>
      <c r="G23" s="23"/>
    </row>
    <row r="24" customFormat="1" ht="15" spans="1:7">
      <c r="A24" s="9">
        <v>2</v>
      </c>
      <c r="B24" s="9" t="s">
        <v>15</v>
      </c>
      <c r="C24" s="10" t="s">
        <v>149</v>
      </c>
      <c r="D24" s="11">
        <v>119995</v>
      </c>
      <c r="E24" s="12">
        <f>D24*0.76</f>
        <v>91196.2</v>
      </c>
      <c r="F24" s="9" t="s">
        <v>17</v>
      </c>
      <c r="G24" s="13">
        <f>E24*A24</f>
        <v>182392.4</v>
      </c>
    </row>
    <row r="25" customFormat="1" ht="15" spans="1:7">
      <c r="A25" s="14"/>
      <c r="B25" s="14"/>
      <c r="C25" s="15" t="s">
        <v>150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151</v>
      </c>
      <c r="D26" s="21"/>
      <c r="E26" s="22"/>
      <c r="F26" s="19"/>
      <c r="G26" s="23"/>
    </row>
    <row r="27" customFormat="1" ht="15" spans="1:7">
      <c r="A27" s="9">
        <v>4</v>
      </c>
      <c r="B27" s="9" t="s">
        <v>15</v>
      </c>
      <c r="C27" s="10" t="s">
        <v>152</v>
      </c>
      <c r="D27" s="11">
        <v>68995</v>
      </c>
      <c r="E27" s="12">
        <f>(D27*0.76)-7000</f>
        <v>45436.2</v>
      </c>
      <c r="F27" s="9" t="s">
        <v>17</v>
      </c>
      <c r="G27" s="13">
        <f>E27*A27</f>
        <v>181744.8</v>
      </c>
    </row>
    <row r="28" customFormat="1" ht="15" spans="1:7">
      <c r="A28" s="14"/>
      <c r="B28" s="14"/>
      <c r="C28" s="15" t="s">
        <v>26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153</v>
      </c>
      <c r="D29" s="21"/>
      <c r="E29" s="22"/>
      <c r="F29" s="19"/>
      <c r="G29" s="23"/>
    </row>
    <row r="30" customFormat="1" ht="15" spans="1:7">
      <c r="A30" s="9">
        <v>5</v>
      </c>
      <c r="B30" s="9" t="s">
        <v>15</v>
      </c>
      <c r="C30" s="10" t="s">
        <v>25</v>
      </c>
      <c r="D30" s="11">
        <v>59595</v>
      </c>
      <c r="E30" s="12">
        <f>(D30*0.76)-7000</f>
        <v>38292.2</v>
      </c>
      <c r="F30" s="9" t="s">
        <v>17</v>
      </c>
      <c r="G30" s="13">
        <f>E30*A30</f>
        <v>191461</v>
      </c>
    </row>
    <row r="31" customFormat="1" ht="15" spans="1:7">
      <c r="A31" s="14"/>
      <c r="B31" s="14"/>
      <c r="C31" s="15" t="s">
        <v>26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19</v>
      </c>
      <c r="D32" s="21"/>
      <c r="E32" s="22"/>
      <c r="F32" s="19"/>
      <c r="G32" s="23"/>
    </row>
    <row r="33" customFormat="1" ht="15" spans="1:7">
      <c r="A33" s="33">
        <v>3</v>
      </c>
      <c r="B33" s="33" t="s">
        <v>15</v>
      </c>
      <c r="C33" s="34" t="s">
        <v>154</v>
      </c>
      <c r="D33" s="35">
        <v>46595</v>
      </c>
      <c r="E33" s="36">
        <f>(D33*0.76)-7000</f>
        <v>28412.2</v>
      </c>
      <c r="F33" s="33" t="s">
        <v>17</v>
      </c>
      <c r="G33" s="37">
        <f>E33*A33</f>
        <v>85236.6</v>
      </c>
    </row>
    <row r="34" customFormat="1" ht="15" spans="1:7">
      <c r="A34" s="38"/>
      <c r="B34" s="38"/>
      <c r="C34" s="39" t="s">
        <v>26</v>
      </c>
      <c r="D34" s="40"/>
      <c r="E34" s="41"/>
      <c r="F34" s="38"/>
      <c r="G34" s="42"/>
    </row>
    <row r="35" customFormat="1" ht="15.75" spans="1:7">
      <c r="A35" s="43"/>
      <c r="B35" s="43"/>
      <c r="C35" s="44" t="s">
        <v>155</v>
      </c>
      <c r="D35" s="45"/>
      <c r="E35" s="46"/>
      <c r="F35" s="43"/>
      <c r="G35" s="47"/>
    </row>
    <row r="36" ht="17.25" spans="1:7">
      <c r="A36" s="24" t="s">
        <v>20</v>
      </c>
      <c r="B36" s="25"/>
      <c r="C36" s="25"/>
      <c r="D36" s="26"/>
      <c r="E36" s="27"/>
      <c r="F36" s="28" t="s">
        <v>17</v>
      </c>
      <c r="G36" s="29">
        <f>SUM(G21:G35)</f>
        <v>820187.2</v>
      </c>
    </row>
    <row r="37" ht="15" spans="1:7">
      <c r="A37" s="61" t="s">
        <v>156</v>
      </c>
      <c r="B37" s="62"/>
      <c r="C37" s="63"/>
      <c r="D37" s="64"/>
      <c r="E37" s="21"/>
      <c r="F37" s="19" t="s">
        <v>17</v>
      </c>
      <c r="G37" s="65">
        <v>749360</v>
      </c>
    </row>
    <row r="38" ht="17.25" spans="1:7">
      <c r="A38" s="24" t="s">
        <v>23</v>
      </c>
      <c r="B38" s="25"/>
      <c r="C38" s="25"/>
      <c r="D38" s="26"/>
      <c r="E38" s="27"/>
      <c r="F38" s="28" t="s">
        <v>17</v>
      </c>
      <c r="G38" s="29">
        <f>SUM(G36:G37)</f>
        <v>1569547.2</v>
      </c>
    </row>
    <row r="39" ht="16.5" spans="1:7">
      <c r="A39" s="30"/>
      <c r="B39" s="30"/>
      <c r="C39" s="30"/>
      <c r="D39" s="30"/>
      <c r="E39" s="30"/>
      <c r="F39" s="31"/>
      <c r="G39" s="32"/>
    </row>
    <row r="40" spans="1:1">
      <c r="A40" s="1" t="s">
        <v>27</v>
      </c>
    </row>
    <row r="41" spans="2:2">
      <c r="B41" s="1" t="s">
        <v>28</v>
      </c>
    </row>
    <row r="43" s="1" customFormat="1" spans="1:1">
      <c r="A43" s="1" t="s">
        <v>29</v>
      </c>
    </row>
    <row r="44" customFormat="1" ht="15" spans="1:2">
      <c r="A44" s="59"/>
      <c r="B44" s="103" t="s">
        <v>138</v>
      </c>
    </row>
    <row r="45" customFormat="1" ht="15" spans="1:2">
      <c r="A45" s="59"/>
      <c r="B45" s="1" t="s">
        <v>30</v>
      </c>
    </row>
    <row r="46" customFormat="1" ht="15" spans="1:2">
      <c r="A46" s="59"/>
      <c r="B46" s="1" t="s">
        <v>31</v>
      </c>
    </row>
    <row r="47" customFormat="1" ht="15" spans="1:2">
      <c r="A47" s="59"/>
      <c r="B47" s="1"/>
    </row>
    <row r="48" spans="1:1">
      <c r="A48" s="1" t="s">
        <v>33</v>
      </c>
    </row>
    <row r="49" customFormat="1" ht="15" spans="1:2">
      <c r="A49" s="2"/>
      <c r="B49" s="1" t="s">
        <v>157</v>
      </c>
    </row>
    <row r="50" customFormat="1" ht="15" spans="1:2">
      <c r="A50" s="2"/>
      <c r="B50" s="1" t="s">
        <v>158</v>
      </c>
    </row>
    <row r="51" customFormat="1" ht="15" spans="1:2">
      <c r="A51" s="2"/>
      <c r="B51" s="1" t="s">
        <v>34</v>
      </c>
    </row>
    <row r="52" s="2" customFormat="1"/>
    <row r="53" spans="1:1">
      <c r="A53" s="1" t="s">
        <v>63</v>
      </c>
    </row>
    <row r="54" spans="2:2">
      <c r="B54" s="1" t="s">
        <v>37</v>
      </c>
    </row>
    <row r="55" spans="2:2">
      <c r="B55" s="55" t="s">
        <v>38</v>
      </c>
    </row>
    <row r="56" spans="2:2">
      <c r="B56" s="126"/>
    </row>
    <row r="57" spans="2:2">
      <c r="B57" s="1" t="s">
        <v>39</v>
      </c>
    </row>
    <row r="59" spans="2:2">
      <c r="B59" s="1" t="s">
        <v>40</v>
      </c>
    </row>
    <row r="60" spans="2:2">
      <c r="B60" s="56"/>
    </row>
    <row r="62" spans="2:2">
      <c r="B62" s="55"/>
    </row>
    <row r="64" spans="1:1">
      <c r="A64" s="1" t="s">
        <v>41</v>
      </c>
    </row>
    <row r="67" spans="1:1">
      <c r="A67" s="1" t="s">
        <v>42</v>
      </c>
    </row>
    <row r="68" spans="1:1">
      <c r="A68" s="1" t="s">
        <v>43</v>
      </c>
    </row>
    <row r="71" spans="1:4">
      <c r="A71" s="1" t="s">
        <v>139</v>
      </c>
      <c r="D71" s="1" t="s">
        <v>45</v>
      </c>
    </row>
    <row r="74" spans="1:4">
      <c r="A74" s="1" t="s">
        <v>46</v>
      </c>
      <c r="D74" s="1" t="s">
        <v>47</v>
      </c>
    </row>
    <row r="75" spans="1:4">
      <c r="A75" s="1" t="s">
        <v>48</v>
      </c>
      <c r="D75" s="1" t="s">
        <v>49</v>
      </c>
    </row>
    <row r="80" spans="1:5">
      <c r="A80" s="1" t="s">
        <v>159</v>
      </c>
      <c r="D80" s="1" t="s">
        <v>51</v>
      </c>
      <c r="E80" s="1" t="s">
        <v>52</v>
      </c>
    </row>
    <row r="81" spans="1:5">
      <c r="A81" s="1" t="s">
        <v>160</v>
      </c>
      <c r="E81" s="1" t="s">
        <v>54</v>
      </c>
    </row>
  </sheetData>
  <mergeCells count="33">
    <mergeCell ref="A4:B4"/>
    <mergeCell ref="A36:E36"/>
    <mergeCell ref="A38:E38"/>
    <mergeCell ref="A21:A23"/>
    <mergeCell ref="A24:A26"/>
    <mergeCell ref="A27:A29"/>
    <mergeCell ref="A30:A32"/>
    <mergeCell ref="A33:A35"/>
    <mergeCell ref="B21:B23"/>
    <mergeCell ref="B24:B26"/>
    <mergeCell ref="B27:B29"/>
    <mergeCell ref="B30:B32"/>
    <mergeCell ref="B33:B35"/>
    <mergeCell ref="D21:D23"/>
    <mergeCell ref="D24:D26"/>
    <mergeCell ref="D27:D29"/>
    <mergeCell ref="D30:D32"/>
    <mergeCell ref="D33:D35"/>
    <mergeCell ref="E21:E23"/>
    <mergeCell ref="E24:E26"/>
    <mergeCell ref="E27:E29"/>
    <mergeCell ref="E30:E32"/>
    <mergeCell ref="E33:E35"/>
    <mergeCell ref="F21:F23"/>
    <mergeCell ref="F24:F26"/>
    <mergeCell ref="F27:F29"/>
    <mergeCell ref="F30:F32"/>
    <mergeCell ref="F33:F35"/>
    <mergeCell ref="G21:G23"/>
    <mergeCell ref="G24:G26"/>
    <mergeCell ref="G27:G29"/>
    <mergeCell ref="G30:G32"/>
    <mergeCell ref="G33:G35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32" workbookViewId="0">
      <selection activeCell="A66" sqref="A6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161</v>
      </c>
      <c r="B7" s="3"/>
    </row>
    <row r="8" spans="1:2">
      <c r="A8" s="91" t="s">
        <v>162</v>
      </c>
      <c r="B8" s="3"/>
    </row>
    <row r="9" spans="1:1">
      <c r="A9" s="91"/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2:2">
      <c r="B18" s="55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104" t="s">
        <v>15</v>
      </c>
      <c r="C20" s="93" t="s">
        <v>118</v>
      </c>
      <c r="D20" s="94">
        <v>28995</v>
      </c>
      <c r="E20" s="12">
        <f>21896+2230</f>
        <v>24126</v>
      </c>
      <c r="F20" s="9" t="s">
        <v>17</v>
      </c>
      <c r="G20" s="95">
        <f>SUM(E20*A20)</f>
        <v>24126</v>
      </c>
    </row>
    <row r="21" spans="1:7">
      <c r="A21" s="14"/>
      <c r="B21" s="105"/>
      <c r="C21" s="96" t="s">
        <v>68</v>
      </c>
      <c r="D21" s="97"/>
      <c r="E21" s="17"/>
      <c r="F21" s="14"/>
      <c r="G21" s="98"/>
    </row>
    <row r="22" spans="1:7">
      <c r="A22" s="14"/>
      <c r="B22" s="105"/>
      <c r="C22" s="96" t="s">
        <v>119</v>
      </c>
      <c r="D22" s="97"/>
      <c r="E22" s="17"/>
      <c r="F22" s="14"/>
      <c r="G22" s="98"/>
    </row>
    <row r="23" ht="15" spans="1:7">
      <c r="A23" s="19"/>
      <c r="B23" s="106"/>
      <c r="C23" s="99" t="s">
        <v>120</v>
      </c>
      <c r="D23" s="100"/>
      <c r="E23" s="22"/>
      <c r="F23" s="19"/>
      <c r="G23" s="101"/>
    </row>
    <row r="24" ht="15" spans="1:7">
      <c r="A24" s="48" t="s">
        <v>163</v>
      </c>
      <c r="B24" s="66"/>
      <c r="C24" s="66"/>
      <c r="D24" s="49"/>
      <c r="E24" s="50"/>
      <c r="F24" s="51" t="s">
        <v>17</v>
      </c>
      <c r="G24" s="127">
        <v>-22300</v>
      </c>
    </row>
    <row r="25" ht="17.25" spans="1:7">
      <c r="A25" s="24" t="s">
        <v>20</v>
      </c>
      <c r="B25" s="25"/>
      <c r="C25" s="25"/>
      <c r="D25" s="26"/>
      <c r="E25" s="27"/>
      <c r="F25" s="107" t="s">
        <v>17</v>
      </c>
      <c r="G25" s="29">
        <f>SUM(G20:G24)</f>
        <v>1826</v>
      </c>
    </row>
    <row r="26" ht="16.5" spans="1:7">
      <c r="A26" s="30"/>
      <c r="B26" s="30"/>
      <c r="C26" s="30"/>
      <c r="D26" s="30"/>
      <c r="E26" s="30"/>
      <c r="F26" s="102"/>
      <c r="G26" s="32"/>
    </row>
    <row r="27" spans="1:1">
      <c r="A27" s="1" t="s">
        <v>27</v>
      </c>
    </row>
    <row r="28" spans="2:2">
      <c r="B28" s="1" t="s">
        <v>28</v>
      </c>
    </row>
    <row r="30" s="1" customFormat="1" spans="1:1">
      <c r="A30" s="1" t="s">
        <v>29</v>
      </c>
    </row>
    <row r="31" customFormat="1" ht="15" spans="1:2">
      <c r="A31" s="59"/>
      <c r="B31" s="1" t="s">
        <v>164</v>
      </c>
    </row>
    <row r="33" spans="1:1">
      <c r="A33" s="1" t="s">
        <v>71</v>
      </c>
    </row>
    <row r="34" spans="2:2">
      <c r="B34" s="1" t="s">
        <v>165</v>
      </c>
    </row>
    <row r="36" spans="1:1">
      <c r="A36" s="1" t="s">
        <v>33</v>
      </c>
    </row>
    <row r="37" spans="2:2">
      <c r="B37" s="1" t="s">
        <v>73</v>
      </c>
    </row>
    <row r="39" spans="1:1">
      <c r="A39" s="1" t="s">
        <v>63</v>
      </c>
    </row>
    <row r="40" spans="2:2">
      <c r="B40" s="1" t="s">
        <v>37</v>
      </c>
    </row>
    <row r="42" spans="2:2">
      <c r="B42" s="1" t="s">
        <v>39</v>
      </c>
    </row>
    <row r="44" spans="2:2">
      <c r="B44" s="1" t="s">
        <v>40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6" spans="1:5">
      <c r="A66" s="1" t="s">
        <v>166</v>
      </c>
      <c r="D66" s="1" t="s">
        <v>51</v>
      </c>
      <c r="E66" s="1" t="s">
        <v>52</v>
      </c>
    </row>
    <row r="67" spans="1:5">
      <c r="A67" s="1" t="s">
        <v>167</v>
      </c>
      <c r="E67" s="1" t="s">
        <v>54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topLeftCell="A20" workbookViewId="0">
      <selection activeCell="A32" sqref="$A32:$XFD32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46056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168</v>
      </c>
    </row>
    <row r="8" spans="1:1">
      <c r="A8" s="3" t="s">
        <v>169</v>
      </c>
    </row>
    <row r="9" spans="1:1">
      <c r="A9" s="3" t="s">
        <v>170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9" ht="15" spans="3:3">
      <c r="C19" s="4" t="s">
        <v>8</v>
      </c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82</v>
      </c>
      <c r="D21" s="11">
        <v>50995</v>
      </c>
      <c r="E21" s="12">
        <f>(D21*0.76)-7000</f>
        <v>31756.2</v>
      </c>
      <c r="F21" s="9" t="s">
        <v>17</v>
      </c>
      <c r="G21" s="13">
        <f>E21*A21</f>
        <v>31756.2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83</v>
      </c>
      <c r="D23" s="21"/>
      <c r="E23" s="22"/>
      <c r="F23" s="19"/>
      <c r="G23" s="23"/>
    </row>
    <row r="24" ht="15" spans="1:7">
      <c r="A24" s="48" t="s">
        <v>22</v>
      </c>
      <c r="B24" s="66"/>
      <c r="C24" s="66"/>
      <c r="D24" s="49"/>
      <c r="E24" s="50"/>
      <c r="F24" s="51" t="s">
        <v>17</v>
      </c>
      <c r="G24" s="52">
        <v>600</v>
      </c>
    </row>
    <row r="25" ht="17.25" spans="1:7">
      <c r="A25" s="24" t="s">
        <v>20</v>
      </c>
      <c r="B25" s="25"/>
      <c r="C25" s="25"/>
      <c r="D25" s="26"/>
      <c r="E25" s="27"/>
      <c r="F25" s="28" t="s">
        <v>17</v>
      </c>
      <c r="G25" s="29">
        <f>SUM(G21:G24)</f>
        <v>32356.2</v>
      </c>
    </row>
    <row r="26" ht="16.5" spans="1:7">
      <c r="A26" s="30"/>
      <c r="B26" s="30"/>
      <c r="C26" s="30"/>
      <c r="D26" s="30"/>
      <c r="E26" s="30"/>
      <c r="F26" s="31"/>
      <c r="G26" s="32"/>
    </row>
    <row r="27" ht="15" spans="3:3">
      <c r="C27" s="4" t="s">
        <v>24</v>
      </c>
    </row>
    <row r="28" ht="25.5" customHeight="1" spans="1:7">
      <c r="A28" s="5" t="s">
        <v>9</v>
      </c>
      <c r="B28" s="5" t="s">
        <v>10</v>
      </c>
      <c r="C28" s="5" t="s">
        <v>11</v>
      </c>
      <c r="D28" s="5" t="s">
        <v>12</v>
      </c>
      <c r="E28" s="6" t="s">
        <v>13</v>
      </c>
      <c r="F28" s="7"/>
      <c r="G28" s="8" t="s">
        <v>14</v>
      </c>
    </row>
    <row r="29" spans="1:7">
      <c r="A29" s="9">
        <v>1</v>
      </c>
      <c r="B29" s="9" t="s">
        <v>15</v>
      </c>
      <c r="C29" s="10" t="s">
        <v>152</v>
      </c>
      <c r="D29" s="11">
        <v>68995</v>
      </c>
      <c r="E29" s="12">
        <f>(D29*0.76)-7000</f>
        <v>45436.2</v>
      </c>
      <c r="F29" s="9" t="s">
        <v>17</v>
      </c>
      <c r="G29" s="13">
        <f>E29*A29</f>
        <v>45436.2</v>
      </c>
    </row>
    <row r="30" spans="1:7">
      <c r="A30" s="14"/>
      <c r="B30" s="14"/>
      <c r="C30" s="15" t="s">
        <v>26</v>
      </c>
      <c r="D30" s="16"/>
      <c r="E30" s="17"/>
      <c r="F30" s="14"/>
      <c r="G30" s="18"/>
    </row>
    <row r="31" ht="15" spans="1:7">
      <c r="A31" s="19"/>
      <c r="B31" s="19"/>
      <c r="C31" s="20" t="s">
        <v>153</v>
      </c>
      <c r="D31" s="21"/>
      <c r="E31" s="22"/>
      <c r="F31" s="19"/>
      <c r="G31" s="23"/>
    </row>
    <row r="32" ht="15" spans="1:7">
      <c r="A32" s="48" t="s">
        <v>22</v>
      </c>
      <c r="B32" s="66"/>
      <c r="C32" s="66"/>
      <c r="D32" s="49"/>
      <c r="E32" s="50"/>
      <c r="F32" s="51" t="s">
        <v>17</v>
      </c>
      <c r="G32" s="52">
        <v>600</v>
      </c>
    </row>
    <row r="33" ht="17.25" spans="1:7">
      <c r="A33" s="24" t="s">
        <v>20</v>
      </c>
      <c r="B33" s="25"/>
      <c r="C33" s="25"/>
      <c r="D33" s="26"/>
      <c r="E33" s="27"/>
      <c r="F33" s="28" t="s">
        <v>17</v>
      </c>
      <c r="G33" s="29">
        <f>SUM(G29:G32)</f>
        <v>46036.2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28</v>
      </c>
    </row>
    <row r="38" spans="1:1">
      <c r="A38" s="1" t="s">
        <v>71</v>
      </c>
    </row>
    <row r="39" spans="2:2">
      <c r="B39" s="1" t="s">
        <v>103</v>
      </c>
    </row>
    <row r="40" spans="2:2">
      <c r="B40" s="1" t="s">
        <v>104</v>
      </c>
    </row>
    <row r="41" spans="2:2">
      <c r="B41" s="1" t="s">
        <v>105</v>
      </c>
    </row>
    <row r="43" spans="1:1">
      <c r="A43" s="1" t="s">
        <v>33</v>
      </c>
    </row>
    <row r="44" customFormat="1" ht="15" spans="2:2">
      <c r="B44" s="1" t="s">
        <v>34</v>
      </c>
    </row>
    <row r="45" s="2" customFormat="1" spans="2:2">
      <c r="B45" s="1"/>
    </row>
    <row r="46" spans="1:1">
      <c r="A46" s="1" t="s">
        <v>63</v>
      </c>
    </row>
    <row r="47" spans="2:2">
      <c r="B47" s="1" t="s">
        <v>37</v>
      </c>
    </row>
    <row r="48" s="2" customFormat="1" spans="2:2">
      <c r="B48" s="55"/>
    </row>
    <row r="49" spans="2:2">
      <c r="B49" s="1" t="s">
        <v>39</v>
      </c>
    </row>
    <row r="51" spans="2:2">
      <c r="B51" s="1" t="s">
        <v>40</v>
      </c>
    </row>
    <row r="53" spans="2:2">
      <c r="B53" s="56"/>
    </row>
    <row r="54" spans="2:2">
      <c r="B54" s="56"/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74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171</v>
      </c>
      <c r="D70" s="1" t="s">
        <v>51</v>
      </c>
      <c r="E70" s="1" t="s">
        <v>52</v>
      </c>
    </row>
    <row r="71" spans="1:5">
      <c r="A71" s="1" t="s">
        <v>53</v>
      </c>
      <c r="E71" s="1" t="s">
        <v>54</v>
      </c>
    </row>
  </sheetData>
  <mergeCells count="17">
    <mergeCell ref="A4:B4"/>
    <mergeCell ref="A24:E24"/>
    <mergeCell ref="A25:E25"/>
    <mergeCell ref="A32:E32"/>
    <mergeCell ref="A33:E33"/>
    <mergeCell ref="A21:A23"/>
    <mergeCell ref="A29:A31"/>
    <mergeCell ref="B21:B23"/>
    <mergeCell ref="B29:B31"/>
    <mergeCell ref="D21:D23"/>
    <mergeCell ref="D29:D31"/>
    <mergeCell ref="E21:E23"/>
    <mergeCell ref="E29:E31"/>
    <mergeCell ref="F21:F23"/>
    <mergeCell ref="F29:F31"/>
    <mergeCell ref="G21:G23"/>
    <mergeCell ref="G29:G31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A64" sqref="A64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46056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168</v>
      </c>
    </row>
    <row r="8" spans="1:1">
      <c r="A8" s="3" t="s">
        <v>169</v>
      </c>
    </row>
    <row r="9" spans="1:1">
      <c r="A9" s="3" t="s">
        <v>170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9" ht="15" spans="3:3">
      <c r="C19" s="4"/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172</v>
      </c>
      <c r="D21" s="11">
        <v>113195</v>
      </c>
      <c r="E21" s="12">
        <f>(D21*0.76)-7000</f>
        <v>79028.2</v>
      </c>
      <c r="F21" s="9" t="s">
        <v>17</v>
      </c>
      <c r="G21" s="13">
        <f>E21*A21</f>
        <v>79028.2</v>
      </c>
    </row>
    <row r="22" spans="1:7">
      <c r="A22" s="14"/>
      <c r="B22" s="14"/>
      <c r="C22" s="15" t="s">
        <v>173</v>
      </c>
      <c r="D22" s="16"/>
      <c r="E22" s="17"/>
      <c r="F22" s="14"/>
      <c r="G22" s="18"/>
    </row>
    <row r="23" ht="15" spans="1:7">
      <c r="A23" s="19"/>
      <c r="B23" s="19"/>
      <c r="C23" s="20" t="s">
        <v>174</v>
      </c>
      <c r="D23" s="21"/>
      <c r="E23" s="22"/>
      <c r="F23" s="19"/>
      <c r="G23" s="23"/>
    </row>
    <row r="24" ht="15" spans="1:7">
      <c r="A24" s="48" t="s">
        <v>22</v>
      </c>
      <c r="B24" s="66"/>
      <c r="C24" s="66"/>
      <c r="D24" s="49"/>
      <c r="E24" s="50"/>
      <c r="F24" s="51" t="s">
        <v>17</v>
      </c>
      <c r="G24" s="52">
        <v>600</v>
      </c>
    </row>
    <row r="25" ht="17.25" spans="1:7">
      <c r="A25" s="24" t="s">
        <v>20</v>
      </c>
      <c r="B25" s="25"/>
      <c r="C25" s="25"/>
      <c r="D25" s="26"/>
      <c r="E25" s="27"/>
      <c r="F25" s="28" t="s">
        <v>17</v>
      </c>
      <c r="G25" s="29">
        <f>SUM(G21:G24)</f>
        <v>79628.2</v>
      </c>
    </row>
    <row r="26" ht="16.5" spans="1:7">
      <c r="A26" s="30"/>
      <c r="B26" s="30"/>
      <c r="C26" s="30"/>
      <c r="D26" s="30"/>
      <c r="E26" s="30"/>
      <c r="F26" s="31"/>
      <c r="G26" s="32"/>
    </row>
    <row r="27" spans="1:1">
      <c r="A27" s="1" t="s">
        <v>27</v>
      </c>
    </row>
    <row r="28" spans="2:2">
      <c r="B28" s="1" t="s">
        <v>28</v>
      </c>
    </row>
    <row r="30" spans="1:1">
      <c r="A30" s="1" t="s">
        <v>71</v>
      </c>
    </row>
    <row r="31" spans="2:2">
      <c r="B31" s="53" t="s">
        <v>175</v>
      </c>
    </row>
    <row r="32" spans="2:2">
      <c r="B32" s="54" t="s">
        <v>176</v>
      </c>
    </row>
    <row r="33" spans="2:2">
      <c r="B33" s="54" t="s">
        <v>177</v>
      </c>
    </row>
    <row r="35" spans="1:1">
      <c r="A35" s="1" t="s">
        <v>33</v>
      </c>
    </row>
    <row r="36" customFormat="1" ht="15" spans="2:2">
      <c r="B36" s="1" t="s">
        <v>178</v>
      </c>
    </row>
    <row r="37" s="2" customFormat="1" spans="2:2">
      <c r="B37" s="1"/>
    </row>
    <row r="38" spans="1:1">
      <c r="A38" s="1" t="s">
        <v>63</v>
      </c>
    </row>
    <row r="39" spans="2:2">
      <c r="B39" s="1" t="s">
        <v>37</v>
      </c>
    </row>
    <row r="40" s="2" customFormat="1" spans="2:2">
      <c r="B40" s="55"/>
    </row>
    <row r="41" spans="2:2">
      <c r="B41" s="1" t="s">
        <v>39</v>
      </c>
    </row>
    <row r="43" spans="2:2">
      <c r="B43" s="1" t="s">
        <v>40</v>
      </c>
    </row>
    <row r="46" spans="2:2">
      <c r="B46" s="56"/>
    </row>
    <row r="47" spans="2:2">
      <c r="B47" s="56"/>
    </row>
    <row r="48" spans="1:1">
      <c r="A48" s="1" t="s">
        <v>41</v>
      </c>
    </row>
    <row r="51" spans="1:1">
      <c r="A51" s="1" t="s">
        <v>42</v>
      </c>
    </row>
    <row r="52" spans="1:1">
      <c r="A52" s="1" t="s">
        <v>43</v>
      </c>
    </row>
    <row r="55" spans="1:4">
      <c r="A55" s="1" t="s">
        <v>74</v>
      </c>
      <c r="D55" s="1" t="s">
        <v>45</v>
      </c>
    </row>
    <row r="58" spans="1:4">
      <c r="A58" s="1" t="s">
        <v>46</v>
      </c>
      <c r="D58" s="1" t="s">
        <v>47</v>
      </c>
    </row>
    <row r="59" spans="1:4">
      <c r="A59" s="1" t="s">
        <v>48</v>
      </c>
      <c r="D59" s="1" t="s">
        <v>49</v>
      </c>
    </row>
    <row r="64" spans="1:5">
      <c r="A64" s="1" t="s">
        <v>179</v>
      </c>
      <c r="D64" s="1" t="s">
        <v>51</v>
      </c>
      <c r="E64" s="1" t="s">
        <v>52</v>
      </c>
    </row>
    <row r="65" spans="1:5">
      <c r="A65" s="1" t="s">
        <v>180</v>
      </c>
      <c r="E65" s="1" t="s">
        <v>54</v>
      </c>
    </row>
  </sheetData>
  <mergeCells count="9">
    <mergeCell ref="A4:B4"/>
    <mergeCell ref="A24:E24"/>
    <mergeCell ref="A25:E25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topLeftCell="A56" workbookViewId="0">
      <selection activeCell="A68" sqref="A68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181</v>
      </c>
      <c r="B7" s="3"/>
    </row>
    <row r="8" spans="1:1">
      <c r="A8" s="3" t="s">
        <v>182</v>
      </c>
    </row>
    <row r="9" spans="1:1">
      <c r="A9" s="3" t="s">
        <v>183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2:3">
      <c r="B18" s="55"/>
      <c r="C18" s="4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="1" customFormat="1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SUM(G20)</f>
        <v>51212.2</v>
      </c>
    </row>
    <row r="24" s="1" customFormat="1" ht="15" spans="1:7">
      <c r="A24" s="61" t="s">
        <v>21</v>
      </c>
      <c r="B24" s="62"/>
      <c r="C24" s="63"/>
      <c r="D24" s="64"/>
      <c r="E24" s="21"/>
      <c r="F24" s="19" t="s">
        <v>17</v>
      </c>
      <c r="G24" s="65">
        <v>13925</v>
      </c>
    </row>
    <row r="25" customFormat="1" ht="15.75" spans="1:8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  <c r="H25" s="2"/>
    </row>
    <row r="26" ht="17.25" spans="1:7">
      <c r="A26" s="24" t="s">
        <v>23</v>
      </c>
      <c r="B26" s="25"/>
      <c r="C26" s="25"/>
      <c r="D26" s="26"/>
      <c r="E26" s="27"/>
      <c r="F26" s="107" t="s">
        <v>17</v>
      </c>
      <c r="G26" s="29">
        <f>SUM(G23:G25)</f>
        <v>65737.2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 t="s">
        <v>31</v>
      </c>
    </row>
    <row r="34" s="1" customFormat="1" spans="2:2">
      <c r="B34" s="103" t="s">
        <v>138</v>
      </c>
    </row>
    <row r="36" spans="1:1">
      <c r="A36" s="1" t="s">
        <v>33</v>
      </c>
    </row>
    <row r="37" spans="2:2">
      <c r="B37" s="1" t="s">
        <v>34</v>
      </c>
    </row>
    <row r="39" s="1" customFormat="1" spans="1:1">
      <c r="A39" s="1" t="s">
        <v>63</v>
      </c>
    </row>
    <row r="40" s="1" customFormat="1" spans="2:2">
      <c r="B40" s="1" t="s">
        <v>37</v>
      </c>
    </row>
    <row r="41" spans="2:2">
      <c r="B41" s="55" t="s">
        <v>38</v>
      </c>
    </row>
    <row r="43" spans="2:2">
      <c r="B43" s="1" t="s">
        <v>39</v>
      </c>
    </row>
    <row r="45" spans="2:2">
      <c r="B45" s="1" t="s">
        <v>40</v>
      </c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8" spans="1:5">
      <c r="A68" s="1" t="s">
        <v>184</v>
      </c>
      <c r="D68" s="1" t="s">
        <v>51</v>
      </c>
      <c r="E68" s="1" t="s">
        <v>52</v>
      </c>
    </row>
    <row r="69" spans="1:5">
      <c r="A69" s="1" t="s">
        <v>185</v>
      </c>
      <c r="E69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topLeftCell="A21" workbookViewId="0">
      <selection activeCell="C10" sqref="C1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186</v>
      </c>
      <c r="B7" s="3"/>
    </row>
    <row r="8" spans="1:1">
      <c r="A8" s="3" t="s">
        <v>187</v>
      </c>
    </row>
    <row r="9" spans="1:1">
      <c r="A9" s="3" t="s">
        <v>188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2:3">
      <c r="B18" s="55"/>
      <c r="C18" s="4" t="s">
        <v>8</v>
      </c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(D20*0.76)-6500</f>
        <v>19336.2</v>
      </c>
      <c r="F20" s="9" t="s">
        <v>17</v>
      </c>
      <c r="G20" s="13">
        <f>E20*A20</f>
        <v>19336.2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190</v>
      </c>
      <c r="D22" s="21"/>
      <c r="E22" s="22"/>
      <c r="F22" s="19"/>
      <c r="G22" s="23"/>
    </row>
    <row r="23" s="1" customFormat="1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SUM(G20)</f>
        <v>19336.2</v>
      </c>
    </row>
    <row r="24" s="1" customFormat="1" ht="15" spans="1:7">
      <c r="A24" s="61" t="s">
        <v>21</v>
      </c>
      <c r="B24" s="62"/>
      <c r="C24" s="63"/>
      <c r="D24" s="64"/>
      <c r="E24" s="21"/>
      <c r="F24" s="19" t="s">
        <v>17</v>
      </c>
      <c r="G24" s="65">
        <v>8625</v>
      </c>
    </row>
    <row r="25" customFormat="1" ht="15.75" spans="1:8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  <c r="H25" s="2"/>
    </row>
    <row r="26" ht="17.25" spans="1:7">
      <c r="A26" s="24" t="s">
        <v>23</v>
      </c>
      <c r="B26" s="25"/>
      <c r="C26" s="25"/>
      <c r="D26" s="26"/>
      <c r="E26" s="27"/>
      <c r="F26" s="107" t="s">
        <v>17</v>
      </c>
      <c r="G26" s="29">
        <f>SUM(G23:G25)</f>
        <v>28561.2</v>
      </c>
    </row>
    <row r="27" ht="16.5" spans="1:7">
      <c r="A27" s="30"/>
      <c r="B27" s="30"/>
      <c r="C27" s="30"/>
      <c r="D27" s="30"/>
      <c r="E27" s="30"/>
      <c r="F27" s="102"/>
      <c r="G27" s="32"/>
    </row>
    <row r="28" ht="15" spans="2:3">
      <c r="B28" s="55"/>
      <c r="C28" s="4" t="s">
        <v>24</v>
      </c>
    </row>
    <row r="29" ht="26.25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pans="1:7">
      <c r="A30" s="33">
        <v>1</v>
      </c>
      <c r="B30" s="33" t="s">
        <v>15</v>
      </c>
      <c r="C30" s="34" t="s">
        <v>154</v>
      </c>
      <c r="D30" s="35">
        <v>46595</v>
      </c>
      <c r="E30" s="36">
        <f>(D30*0.76)-7000</f>
        <v>28412.2</v>
      </c>
      <c r="F30" s="33" t="s">
        <v>17</v>
      </c>
      <c r="G30" s="37">
        <f>E30*A30</f>
        <v>28412.2</v>
      </c>
    </row>
    <row r="31" spans="1:7">
      <c r="A31" s="38"/>
      <c r="B31" s="38"/>
      <c r="C31" s="39" t="s">
        <v>26</v>
      </c>
      <c r="D31" s="40"/>
      <c r="E31" s="41"/>
      <c r="F31" s="38"/>
      <c r="G31" s="42"/>
    </row>
    <row r="32" ht="15" spans="1:7">
      <c r="A32" s="43"/>
      <c r="B32" s="43"/>
      <c r="C32" s="44" t="s">
        <v>155</v>
      </c>
      <c r="D32" s="45"/>
      <c r="E32" s="46"/>
      <c r="F32" s="43"/>
      <c r="G32" s="47"/>
    </row>
    <row r="33" s="1" customFormat="1" ht="17.25" spans="1:7">
      <c r="A33" s="24" t="s">
        <v>20</v>
      </c>
      <c r="B33" s="25"/>
      <c r="C33" s="25"/>
      <c r="D33" s="26"/>
      <c r="E33" s="27"/>
      <c r="F33" s="28" t="s">
        <v>17</v>
      </c>
      <c r="G33" s="29">
        <f>SUM(G30)</f>
        <v>28412.2</v>
      </c>
    </row>
    <row r="34" s="1" customFormat="1" ht="15" spans="1:7">
      <c r="A34" s="61" t="s">
        <v>21</v>
      </c>
      <c r="B34" s="62"/>
      <c r="C34" s="63"/>
      <c r="D34" s="64"/>
      <c r="E34" s="21"/>
      <c r="F34" s="19" t="s">
        <v>17</v>
      </c>
      <c r="G34" s="65">
        <v>8625</v>
      </c>
    </row>
    <row r="35" customFormat="1" ht="15.75" spans="1:8">
      <c r="A35" s="48" t="s">
        <v>22</v>
      </c>
      <c r="B35" s="66"/>
      <c r="C35" s="66"/>
      <c r="D35" s="49"/>
      <c r="E35" s="50"/>
      <c r="F35" s="51" t="s">
        <v>17</v>
      </c>
      <c r="G35" s="52">
        <v>600</v>
      </c>
      <c r="H35" s="2"/>
    </row>
    <row r="36" ht="17.25" spans="1:7">
      <c r="A36" s="24" t="s">
        <v>23</v>
      </c>
      <c r="B36" s="25"/>
      <c r="C36" s="25"/>
      <c r="D36" s="26"/>
      <c r="E36" s="27"/>
      <c r="F36" s="107" t="s">
        <v>17</v>
      </c>
      <c r="G36" s="29">
        <f>SUM(G33:G35)</f>
        <v>37637.2</v>
      </c>
    </row>
    <row r="37" ht="16.5" spans="1:7">
      <c r="A37" s="30"/>
      <c r="B37" s="30"/>
      <c r="C37" s="30"/>
      <c r="D37" s="30"/>
      <c r="E37" s="30"/>
      <c r="F37" s="102"/>
      <c r="G37" s="32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59"/>
      <c r="B42" s="1" t="s">
        <v>30</v>
      </c>
    </row>
    <row r="43" customFormat="1" ht="15" spans="1:2">
      <c r="A43" s="59"/>
      <c r="B43" s="1" t="s">
        <v>31</v>
      </c>
    </row>
    <row r="44" s="1" customFormat="1" spans="2:2">
      <c r="B44" s="103" t="s">
        <v>138</v>
      </c>
    </row>
    <row r="46" spans="1:1">
      <c r="A46" s="1" t="s">
        <v>33</v>
      </c>
    </row>
    <row r="47" spans="2:2">
      <c r="B47" s="1" t="s">
        <v>34</v>
      </c>
    </row>
    <row r="49" s="1" customFormat="1" spans="1:1">
      <c r="A49" s="1" t="s">
        <v>63</v>
      </c>
    </row>
    <row r="50" s="1" customFormat="1" spans="2:2">
      <c r="B50" s="1" t="s">
        <v>37</v>
      </c>
    </row>
    <row r="51" spans="2:2">
      <c r="B51" s="55" t="s">
        <v>38</v>
      </c>
    </row>
    <row r="53" spans="2:2">
      <c r="B53" s="1" t="s">
        <v>39</v>
      </c>
    </row>
    <row r="55" spans="2:2">
      <c r="B55" s="1" t="s">
        <v>40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191</v>
      </c>
      <c r="D76" s="1" t="s">
        <v>51</v>
      </c>
      <c r="E76" s="1" t="s">
        <v>52</v>
      </c>
    </row>
    <row r="77" spans="1:5">
      <c r="A77" s="1" t="s">
        <v>53</v>
      </c>
      <c r="E77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13" workbookViewId="0">
      <selection activeCell="D21" sqref="D21:D23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46058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192</v>
      </c>
    </row>
    <row r="8" spans="1:1">
      <c r="A8" s="3" t="s">
        <v>193</v>
      </c>
    </row>
    <row r="9" spans="1:1">
      <c r="A9" s="3" t="s">
        <v>194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9" ht="15" spans="3:3">
      <c r="C19" s="4"/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6</v>
      </c>
      <c r="B21" s="9" t="s">
        <v>15</v>
      </c>
      <c r="C21" s="10" t="s">
        <v>80</v>
      </c>
      <c r="D21" s="11">
        <v>76595</v>
      </c>
      <c r="E21" s="12">
        <f>(D21*0.76)-7000</f>
        <v>51212.2</v>
      </c>
      <c r="F21" s="9" t="s">
        <v>17</v>
      </c>
      <c r="G21" s="13">
        <f>E21*A21</f>
        <v>307273.2</v>
      </c>
    </row>
    <row r="22" spans="1:7">
      <c r="A22" s="14"/>
      <c r="B22" s="14"/>
      <c r="C22" s="15" t="s">
        <v>26</v>
      </c>
      <c r="D22" s="16"/>
      <c r="E22" s="17"/>
      <c r="F22" s="14"/>
      <c r="G22" s="18"/>
    </row>
    <row r="23" ht="15" spans="1:7">
      <c r="A23" s="19"/>
      <c r="B23" s="19"/>
      <c r="C23" s="20" t="s">
        <v>81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SUM(G21:G23)</f>
        <v>307273.2</v>
      </c>
    </row>
    <row r="25" ht="16.5" spans="1:7">
      <c r="A25" s="30"/>
      <c r="B25" s="30"/>
      <c r="C25" s="30"/>
      <c r="D25" s="30"/>
      <c r="E25" s="30"/>
      <c r="F25" s="31"/>
      <c r="G25" s="32"/>
    </row>
    <row r="26" spans="1:1">
      <c r="A26" s="1" t="s">
        <v>27</v>
      </c>
    </row>
    <row r="27" spans="2:2">
      <c r="B27" s="1" t="s">
        <v>28</v>
      </c>
    </row>
    <row r="29" spans="1:1">
      <c r="A29" s="1" t="s">
        <v>71</v>
      </c>
    </row>
    <row r="30" spans="2:2">
      <c r="B30" s="1" t="s">
        <v>103</v>
      </c>
    </row>
    <row r="31" spans="2:2">
      <c r="B31" s="1" t="s">
        <v>104</v>
      </c>
    </row>
    <row r="32" spans="2:2">
      <c r="B32" s="1" t="s">
        <v>105</v>
      </c>
    </row>
    <row r="34" spans="1:1">
      <c r="A34" s="1" t="s">
        <v>33</v>
      </c>
    </row>
    <row r="35" customFormat="1" ht="15" spans="2:2">
      <c r="B35" s="1" t="s">
        <v>34</v>
      </c>
    </row>
    <row r="36" s="2" customFormat="1" spans="2:2">
      <c r="B36" s="1"/>
    </row>
    <row r="37" spans="1:1">
      <c r="A37" s="1" t="s">
        <v>63</v>
      </c>
    </row>
    <row r="38" spans="2:2">
      <c r="B38" s="1" t="s">
        <v>37</v>
      </c>
    </row>
    <row r="39" s="2" customFormat="1" spans="2:2">
      <c r="B39" s="55"/>
    </row>
    <row r="40" spans="2:2">
      <c r="B40" s="1" t="s">
        <v>39</v>
      </c>
    </row>
    <row r="42" spans="2:2">
      <c r="B42" s="1" t="s">
        <v>40</v>
      </c>
    </row>
    <row r="44" spans="2:2">
      <c r="B44" s="56" t="s">
        <v>106</v>
      </c>
    </row>
    <row r="45" spans="2:2">
      <c r="B45" s="56"/>
    </row>
    <row r="46" spans="2:2">
      <c r="B46" s="56"/>
    </row>
    <row r="47" spans="2:2">
      <c r="B47" s="56"/>
    </row>
    <row r="48" spans="2:2">
      <c r="B48" s="56"/>
    </row>
    <row r="49" spans="2:2">
      <c r="B49" s="56"/>
    </row>
    <row r="50" spans="2:2">
      <c r="B50" s="5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74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8" spans="1:5">
      <c r="A68" s="1" t="s">
        <v>195</v>
      </c>
      <c r="D68" s="1" t="s">
        <v>51</v>
      </c>
      <c r="E68" s="1" t="s">
        <v>52</v>
      </c>
    </row>
    <row r="69" spans="1:5">
      <c r="A69" s="1" t="s">
        <v>85</v>
      </c>
      <c r="E69" s="1" t="s">
        <v>54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629861111111111" header="0.5" footer="0.196527777777778"/>
  <pageSetup paperSize="1" scale="71" orientation="portrait" horizontalDpi="120" verticalDpi="7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0"/>
  <sheetViews>
    <sheetView topLeftCell="A10" workbookViewId="0">
      <selection activeCell="J28" sqref="J28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46059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196</v>
      </c>
    </row>
    <row r="8" s="2" customFormat="1" spans="1:1">
      <c r="A8" s="1" t="s">
        <v>197</v>
      </c>
    </row>
    <row r="9" s="2" customFormat="1" spans="1:1">
      <c r="A9" s="1" t="s">
        <v>198</v>
      </c>
    </row>
    <row r="12" s="1" customFormat="1" spans="1:1">
      <c r="A12" s="1" t="s">
        <v>4</v>
      </c>
    </row>
    <row r="14" s="1" customFormat="1" spans="2:2">
      <c r="B14" s="1" t="s">
        <v>5</v>
      </c>
    </row>
    <row r="15" s="1" customFormat="1" spans="2:2">
      <c r="B15" s="1" t="s">
        <v>6</v>
      </c>
    </row>
    <row r="17" s="1" customFormat="1" spans="1:1">
      <c r="A17" s="1" t="s">
        <v>66</v>
      </c>
    </row>
    <row r="18" ht="15" spans="3:3">
      <c r="C18" s="4"/>
    </row>
    <row r="19" s="1" customFormat="1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="1" customFormat="1" spans="1:7">
      <c r="A20" s="9">
        <v>1</v>
      </c>
      <c r="B20" s="9" t="s">
        <v>15</v>
      </c>
      <c r="C20" s="93" t="s">
        <v>135</v>
      </c>
      <c r="D20" s="94">
        <v>22495</v>
      </c>
      <c r="E20" s="12">
        <f>(D20*0.76)-600</f>
        <v>16496.2</v>
      </c>
      <c r="F20" s="9" t="s">
        <v>17</v>
      </c>
      <c r="G20" s="95">
        <f>E20*A20</f>
        <v>16496.2</v>
      </c>
    </row>
    <row r="21" s="1" customFormat="1" spans="1:7">
      <c r="A21" s="14"/>
      <c r="B21" s="14"/>
      <c r="C21" s="96" t="s">
        <v>115</v>
      </c>
      <c r="D21" s="97"/>
      <c r="E21" s="17"/>
      <c r="F21" s="14"/>
      <c r="G21" s="98"/>
    </row>
    <row r="22" s="1" customFormat="1" spans="1:7">
      <c r="A22" s="14"/>
      <c r="B22" s="14"/>
      <c r="C22" s="96" t="s">
        <v>136</v>
      </c>
      <c r="D22" s="97"/>
      <c r="E22" s="17"/>
      <c r="F22" s="14"/>
      <c r="G22" s="98"/>
    </row>
    <row r="23" s="1" customFormat="1" ht="15" spans="1:7">
      <c r="A23" s="19"/>
      <c r="B23" s="19"/>
      <c r="C23" s="99" t="s">
        <v>117</v>
      </c>
      <c r="D23" s="100"/>
      <c r="E23" s="22"/>
      <c r="F23" s="19"/>
      <c r="G23" s="101"/>
    </row>
    <row r="24" s="1" customFormat="1" spans="1:7">
      <c r="A24" s="9">
        <v>1</v>
      </c>
      <c r="B24" s="9" t="s">
        <v>15</v>
      </c>
      <c r="C24" s="93" t="s">
        <v>114</v>
      </c>
      <c r="D24" s="94">
        <v>24995</v>
      </c>
      <c r="E24" s="12">
        <f>(D24*0.76)-800</f>
        <v>18196.2</v>
      </c>
      <c r="F24" s="9" t="s">
        <v>17</v>
      </c>
      <c r="G24" s="95">
        <f>E24*A24</f>
        <v>18196.2</v>
      </c>
    </row>
    <row r="25" s="1" customFormat="1" spans="1:7">
      <c r="A25" s="14"/>
      <c r="B25" s="14"/>
      <c r="C25" s="96" t="s">
        <v>115</v>
      </c>
      <c r="D25" s="97"/>
      <c r="E25" s="17"/>
      <c r="F25" s="14"/>
      <c r="G25" s="98"/>
    </row>
    <row r="26" s="1" customFormat="1" spans="1:7">
      <c r="A26" s="14"/>
      <c r="B26" s="14"/>
      <c r="C26" s="96" t="s">
        <v>116</v>
      </c>
      <c r="D26" s="97"/>
      <c r="E26" s="17"/>
      <c r="F26" s="14"/>
      <c r="G26" s="98"/>
    </row>
    <row r="27" s="1" customFormat="1" ht="15" spans="1:7">
      <c r="A27" s="19"/>
      <c r="B27" s="19"/>
      <c r="C27" s="99" t="s">
        <v>117</v>
      </c>
      <c r="D27" s="100"/>
      <c r="E27" s="22"/>
      <c r="F27" s="19"/>
      <c r="G27" s="101"/>
    </row>
    <row r="28" s="1" customFormat="1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s="1" customFormat="1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35292.4</v>
      </c>
    </row>
    <row r="30" s="1" customFormat="1" ht="16.5" spans="1:7">
      <c r="A30" s="30"/>
      <c r="B30" s="30"/>
      <c r="C30" s="30"/>
      <c r="D30" s="30"/>
      <c r="E30" s="30"/>
      <c r="F30" s="31"/>
      <c r="G30" s="32"/>
    </row>
    <row r="31" s="1" customFormat="1" spans="1:1">
      <c r="A31" s="1" t="s">
        <v>27</v>
      </c>
    </row>
    <row r="32" s="1" customFormat="1" spans="2:2">
      <c r="B32" s="1" t="s">
        <v>28</v>
      </c>
    </row>
    <row r="33" s="2" customFormat="1" spans="2:2">
      <c r="B33" s="1"/>
    </row>
    <row r="34" s="1" customFormat="1" spans="1:1">
      <c r="A34" s="1" t="s">
        <v>29</v>
      </c>
    </row>
    <row r="35" customFormat="1" ht="15" spans="1:2">
      <c r="A35" s="59"/>
      <c r="B35" s="1" t="s">
        <v>30</v>
      </c>
    </row>
    <row r="37" s="1" customFormat="1" spans="1:1">
      <c r="A37" s="1" t="s">
        <v>71</v>
      </c>
    </row>
    <row r="38" s="2" customFormat="1" spans="2:2">
      <c r="B38" s="1" t="s">
        <v>72</v>
      </c>
    </row>
    <row r="40" s="1" customFormat="1" spans="1:1">
      <c r="A40" s="1" t="s">
        <v>33</v>
      </c>
    </row>
    <row r="41" s="2" customFormat="1" spans="2:2">
      <c r="B41" s="1" t="s">
        <v>73</v>
      </c>
    </row>
    <row r="42" s="2" customFormat="1" spans="2:2">
      <c r="B42" s="1"/>
    </row>
    <row r="43" s="1" customFormat="1" spans="1:1">
      <c r="A43" s="1" t="s">
        <v>63</v>
      </c>
    </row>
    <row r="44" s="1" customFormat="1" spans="2:2">
      <c r="B44" s="1" t="s">
        <v>37</v>
      </c>
    </row>
    <row r="46" s="1" customFormat="1" spans="2:2">
      <c r="B46" s="1" t="s">
        <v>39</v>
      </c>
    </row>
    <row r="48" s="1" customFormat="1" spans="2:2">
      <c r="B48" s="1" t="s">
        <v>40</v>
      </c>
    </row>
    <row r="49" s="2" customFormat="1" spans="2:2">
      <c r="B49" s="1"/>
    </row>
    <row r="50" s="2" customFormat="1" spans="2:2">
      <c r="B50" s="1"/>
    </row>
    <row r="53" s="1" customFormat="1" spans="1:1">
      <c r="A53" s="1" t="s">
        <v>41</v>
      </c>
    </row>
    <row r="56" s="1" customFormat="1" spans="1:1">
      <c r="A56" s="1" t="s">
        <v>42</v>
      </c>
    </row>
    <row r="57" s="1" customFormat="1" spans="1:1">
      <c r="A57" s="1" t="s">
        <v>43</v>
      </c>
    </row>
    <row r="61" s="1" customFormat="1" spans="1:4">
      <c r="A61" s="1" t="s">
        <v>74</v>
      </c>
      <c r="D61" s="1" t="s">
        <v>45</v>
      </c>
    </row>
    <row r="64" s="1" customFormat="1" spans="1:4">
      <c r="A64" s="1" t="s">
        <v>46</v>
      </c>
      <c r="D64" s="1" t="s">
        <v>47</v>
      </c>
    </row>
    <row r="65" s="1" customFormat="1" spans="1:4">
      <c r="A65" s="1" t="s">
        <v>48</v>
      </c>
      <c r="D65" s="1" t="s">
        <v>49</v>
      </c>
    </row>
    <row r="66" s="2" customFormat="1" spans="1:4">
      <c r="A66" s="1"/>
      <c r="D66" s="1"/>
    </row>
    <row r="69" s="1" customFormat="1" spans="1:5">
      <c r="A69" s="1" t="s">
        <v>199</v>
      </c>
      <c r="D69" s="1" t="s">
        <v>51</v>
      </c>
      <c r="E69" s="1" t="s">
        <v>52</v>
      </c>
    </row>
    <row r="70" s="1" customFormat="1" spans="1:5">
      <c r="A70" s="1" t="s">
        <v>200</v>
      </c>
      <c r="E70" s="1" t="s">
        <v>54</v>
      </c>
    </row>
  </sheetData>
  <mergeCells count="15">
    <mergeCell ref="A4:B4"/>
    <mergeCell ref="A28:E28"/>
    <mergeCell ref="A29:E29"/>
    <mergeCell ref="A20:A23"/>
    <mergeCell ref="A24:A27"/>
    <mergeCell ref="B20:B23"/>
    <mergeCell ref="B24:B27"/>
    <mergeCell ref="D20:D23"/>
    <mergeCell ref="D24:D27"/>
    <mergeCell ref="E20:E23"/>
    <mergeCell ref="E24:E27"/>
    <mergeCell ref="F20:F23"/>
    <mergeCell ref="F24:F27"/>
    <mergeCell ref="G20:G23"/>
    <mergeCell ref="G24:G27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18" workbookViewId="0">
      <selection activeCell="A42" sqref="$A42:$XFD42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46059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201</v>
      </c>
    </row>
    <row r="8" spans="1:1">
      <c r="A8" s="3" t="s">
        <v>202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6" spans="1:1">
      <c r="A16" s="1" t="s">
        <v>66</v>
      </c>
    </row>
    <row r="17" ht="15" spans="3:3">
      <c r="C17" s="4" t="s">
        <v>8</v>
      </c>
    </row>
    <row r="18" ht="25.5" customHeight="1" spans="1:7">
      <c r="A18" s="5" t="s">
        <v>9</v>
      </c>
      <c r="B18" s="5" t="s">
        <v>10</v>
      </c>
      <c r="C18" s="5" t="s">
        <v>11</v>
      </c>
      <c r="D18" s="5" t="s">
        <v>12</v>
      </c>
      <c r="E18" s="6" t="s">
        <v>13</v>
      </c>
      <c r="F18" s="7"/>
      <c r="G18" s="8" t="s">
        <v>14</v>
      </c>
    </row>
    <row r="19" spans="1:7">
      <c r="A19" s="9">
        <v>1</v>
      </c>
      <c r="B19" s="9" t="s">
        <v>15</v>
      </c>
      <c r="C19" s="10" t="s">
        <v>80</v>
      </c>
      <c r="D19" s="11">
        <v>76595</v>
      </c>
      <c r="E19" s="12">
        <f>(D19*0.76)-7000</f>
        <v>51212.2</v>
      </c>
      <c r="F19" s="9" t="s">
        <v>17</v>
      </c>
      <c r="G19" s="13">
        <f>E19*A19</f>
        <v>51212.2</v>
      </c>
    </row>
    <row r="20" spans="1:7">
      <c r="A20" s="14"/>
      <c r="B20" s="14"/>
      <c r="C20" s="15" t="s">
        <v>26</v>
      </c>
      <c r="D20" s="16"/>
      <c r="E20" s="17"/>
      <c r="F20" s="14"/>
      <c r="G20" s="18"/>
    </row>
    <row r="21" ht="15" spans="1:7">
      <c r="A21" s="19"/>
      <c r="B21" s="19"/>
      <c r="C21" s="20" t="s">
        <v>81</v>
      </c>
      <c r="D21" s="21"/>
      <c r="E21" s="22"/>
      <c r="F21" s="19"/>
      <c r="G21" s="23"/>
    </row>
    <row r="22" spans="1:7">
      <c r="A22" s="9">
        <v>12</v>
      </c>
      <c r="B22" s="9" t="s">
        <v>15</v>
      </c>
      <c r="C22" s="10" t="s">
        <v>16</v>
      </c>
      <c r="D22" s="11">
        <v>42995</v>
      </c>
      <c r="E22" s="12">
        <f>(D22*0.76)-6500</f>
        <v>26176.2</v>
      </c>
      <c r="F22" s="9" t="s">
        <v>17</v>
      </c>
      <c r="G22" s="13">
        <f>E22*A22</f>
        <v>314114.4</v>
      </c>
    </row>
    <row r="23" spans="1:7">
      <c r="A23" s="14"/>
      <c r="B23" s="14"/>
      <c r="C23" s="15" t="s">
        <v>18</v>
      </c>
      <c r="D23" s="16"/>
      <c r="E23" s="17"/>
      <c r="F23" s="14"/>
      <c r="G23" s="18"/>
    </row>
    <row r="24" ht="15" spans="1:7">
      <c r="A24" s="19"/>
      <c r="B24" s="19"/>
      <c r="C24" s="20" t="s">
        <v>19</v>
      </c>
      <c r="D24" s="21"/>
      <c r="E24" s="22"/>
      <c r="F24" s="19"/>
      <c r="G24" s="23"/>
    </row>
    <row r="25" spans="1:7">
      <c r="A25" s="9">
        <v>8</v>
      </c>
      <c r="B25" s="9" t="s">
        <v>15</v>
      </c>
      <c r="C25" s="10" t="s">
        <v>59</v>
      </c>
      <c r="D25" s="11">
        <v>30995</v>
      </c>
      <c r="E25" s="12">
        <f>(D25*0.76)-6500</f>
        <v>17056.2</v>
      </c>
      <c r="F25" s="9" t="s">
        <v>17</v>
      </c>
      <c r="G25" s="13">
        <f>E25*A25</f>
        <v>136449.6</v>
      </c>
    </row>
    <row r="26" spans="1:7">
      <c r="A26" s="14"/>
      <c r="B26" s="14"/>
      <c r="C26" s="15" t="s">
        <v>18</v>
      </c>
      <c r="D26" s="16"/>
      <c r="E26" s="17"/>
      <c r="F26" s="14"/>
      <c r="G26" s="18"/>
    </row>
    <row r="27" ht="15" spans="1:7">
      <c r="A27" s="19"/>
      <c r="B27" s="19"/>
      <c r="C27" s="20" t="s">
        <v>60</v>
      </c>
      <c r="D27" s="21"/>
      <c r="E27" s="22"/>
      <c r="F27" s="19"/>
      <c r="G27" s="23"/>
    </row>
    <row r="28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SUM(G19:G28)</f>
        <v>502376.2</v>
      </c>
    </row>
    <row r="30" ht="16.5" spans="1:7">
      <c r="A30" s="30"/>
      <c r="B30" s="30"/>
      <c r="C30" s="30"/>
      <c r="D30" s="30"/>
      <c r="E30" s="30"/>
      <c r="F30" s="31"/>
      <c r="G30" s="32"/>
    </row>
    <row r="31" ht="15" spans="3:3">
      <c r="C31" s="4" t="s">
        <v>24</v>
      </c>
    </row>
    <row r="32" ht="25.5" customHeight="1" spans="1:7">
      <c r="A32" s="5" t="s">
        <v>9</v>
      </c>
      <c r="B32" s="5" t="s">
        <v>10</v>
      </c>
      <c r="C32" s="5" t="s">
        <v>11</v>
      </c>
      <c r="D32" s="5" t="s">
        <v>12</v>
      </c>
      <c r="E32" s="6" t="s">
        <v>13</v>
      </c>
      <c r="F32" s="7"/>
      <c r="G32" s="8" t="s">
        <v>14</v>
      </c>
    </row>
    <row r="33" spans="1:7">
      <c r="A33" s="9">
        <v>1</v>
      </c>
      <c r="B33" s="9" t="s">
        <v>15</v>
      </c>
      <c r="C33" s="10" t="s">
        <v>80</v>
      </c>
      <c r="D33" s="11">
        <v>76595</v>
      </c>
      <c r="E33" s="12">
        <f>(D33*0.76)-7000</f>
        <v>51212.2</v>
      </c>
      <c r="F33" s="9" t="s">
        <v>17</v>
      </c>
      <c r="G33" s="13">
        <f>E33*A33</f>
        <v>51212.2</v>
      </c>
    </row>
    <row r="34" spans="1:7">
      <c r="A34" s="14"/>
      <c r="B34" s="14"/>
      <c r="C34" s="15" t="s">
        <v>26</v>
      </c>
      <c r="D34" s="16"/>
      <c r="E34" s="17"/>
      <c r="F34" s="14"/>
      <c r="G34" s="18"/>
    </row>
    <row r="35" ht="15" spans="1:7">
      <c r="A35" s="19"/>
      <c r="B35" s="19"/>
      <c r="C35" s="20" t="s">
        <v>81</v>
      </c>
      <c r="D35" s="21"/>
      <c r="E35" s="22"/>
      <c r="F35" s="19"/>
      <c r="G35" s="23"/>
    </row>
    <row r="36" spans="1:7">
      <c r="A36" s="9">
        <v>12</v>
      </c>
      <c r="B36" s="9" t="s">
        <v>15</v>
      </c>
      <c r="C36" s="10" t="s">
        <v>25</v>
      </c>
      <c r="D36" s="11">
        <v>59595</v>
      </c>
      <c r="E36" s="12">
        <f>(D36*0.76)-7000</f>
        <v>38292.2</v>
      </c>
      <c r="F36" s="9" t="s">
        <v>17</v>
      </c>
      <c r="G36" s="13">
        <f>E36*A36</f>
        <v>459506.4</v>
      </c>
    </row>
    <row r="37" spans="1:7">
      <c r="A37" s="14"/>
      <c r="B37" s="14"/>
      <c r="C37" s="15" t="s">
        <v>26</v>
      </c>
      <c r="D37" s="16"/>
      <c r="E37" s="17"/>
      <c r="F37" s="14"/>
      <c r="G37" s="18"/>
    </row>
    <row r="38" ht="15" spans="1:7">
      <c r="A38" s="19"/>
      <c r="B38" s="19"/>
      <c r="C38" s="20" t="s">
        <v>19</v>
      </c>
      <c r="D38" s="21"/>
      <c r="E38" s="22"/>
      <c r="F38" s="19"/>
      <c r="G38" s="23"/>
    </row>
    <row r="39" spans="1:7">
      <c r="A39" s="9">
        <v>8</v>
      </c>
      <c r="B39" s="9" t="s">
        <v>15</v>
      </c>
      <c r="C39" s="10" t="s">
        <v>61</v>
      </c>
      <c r="D39" s="11">
        <v>42595</v>
      </c>
      <c r="E39" s="12">
        <f>(D39*0.76)-7000</f>
        <v>25372.2</v>
      </c>
      <c r="F39" s="9" t="s">
        <v>17</v>
      </c>
      <c r="G39" s="13">
        <f>E39*A39</f>
        <v>202977.6</v>
      </c>
    </row>
    <row r="40" spans="1:7">
      <c r="A40" s="14"/>
      <c r="B40" s="14"/>
      <c r="C40" s="15" t="s">
        <v>26</v>
      </c>
      <c r="D40" s="16"/>
      <c r="E40" s="17"/>
      <c r="F40" s="14"/>
      <c r="G40" s="18"/>
    </row>
    <row r="41" ht="15" spans="1:7">
      <c r="A41" s="19"/>
      <c r="B41" s="19"/>
      <c r="C41" s="20" t="s">
        <v>62</v>
      </c>
      <c r="D41" s="21"/>
      <c r="E41" s="22"/>
      <c r="F41" s="19"/>
      <c r="G41" s="23"/>
    </row>
    <row r="42" ht="15" spans="1:7">
      <c r="A42" s="48" t="s">
        <v>22</v>
      </c>
      <c r="B42" s="66"/>
      <c r="C42" s="66"/>
      <c r="D42" s="49"/>
      <c r="E42" s="50"/>
      <c r="F42" s="51" t="s">
        <v>17</v>
      </c>
      <c r="G42" s="52">
        <v>600</v>
      </c>
    </row>
    <row r="43" ht="17.25" spans="1:7">
      <c r="A43" s="24" t="s">
        <v>20</v>
      </c>
      <c r="B43" s="25"/>
      <c r="C43" s="25"/>
      <c r="D43" s="26"/>
      <c r="E43" s="27"/>
      <c r="F43" s="28" t="s">
        <v>17</v>
      </c>
      <c r="G43" s="29">
        <f>SUM(G33:G42)</f>
        <v>714296.2</v>
      </c>
    </row>
    <row r="44" ht="16.5" spans="1:7">
      <c r="A44" s="30"/>
      <c r="B44" s="30"/>
      <c r="C44" s="30"/>
      <c r="D44" s="30"/>
      <c r="E44" s="30"/>
      <c r="F44" s="31"/>
      <c r="G44" s="32"/>
    </row>
    <row r="45" spans="1:1">
      <c r="A45" s="1" t="s">
        <v>27</v>
      </c>
    </row>
    <row r="46" spans="2:2">
      <c r="B46" s="1" t="s">
        <v>28</v>
      </c>
    </row>
    <row r="48" spans="1:1">
      <c r="A48" s="1" t="s">
        <v>71</v>
      </c>
    </row>
    <row r="49" spans="2:2">
      <c r="B49" s="1" t="s">
        <v>103</v>
      </c>
    </row>
    <row r="50" spans="2:2">
      <c r="B50" s="1" t="s">
        <v>104</v>
      </c>
    </row>
    <row r="51" spans="2:2">
      <c r="B51" s="1" t="s">
        <v>105</v>
      </c>
    </row>
    <row r="53" spans="1:1">
      <c r="A53" s="1" t="s">
        <v>33</v>
      </c>
    </row>
    <row r="54" customFormat="1" ht="15" spans="2:2">
      <c r="B54" s="1" t="s">
        <v>34</v>
      </c>
    </row>
    <row r="55" s="2" customFormat="1" spans="2:2">
      <c r="B55" s="1"/>
    </row>
    <row r="56" spans="1:1">
      <c r="A56" s="1" t="s">
        <v>63</v>
      </c>
    </row>
    <row r="57" spans="2:2">
      <c r="B57" s="1" t="s">
        <v>37</v>
      </c>
    </row>
    <row r="58" s="2" customFormat="1" spans="2:2">
      <c r="B58" s="55"/>
    </row>
    <row r="59" spans="2:2">
      <c r="B59" s="1" t="s">
        <v>39</v>
      </c>
    </row>
    <row r="60" spans="2:2">
      <c r="B60" s="1" t="s">
        <v>40</v>
      </c>
    </row>
    <row r="62" spans="2:2">
      <c r="B62" s="56" t="s">
        <v>106</v>
      </c>
    </row>
    <row r="63" spans="2:2">
      <c r="B63" s="56"/>
    </row>
    <row r="64" spans="2:2">
      <c r="B64" s="56"/>
    </row>
    <row r="65" spans="2:2">
      <c r="B65" s="56"/>
    </row>
    <row r="66" spans="2:2">
      <c r="B66" s="5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74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199</v>
      </c>
      <c r="D82" s="1" t="s">
        <v>51</v>
      </c>
      <c r="E82" s="1" t="s">
        <v>52</v>
      </c>
    </row>
    <row r="83" spans="1:5">
      <c r="A83" s="1" t="s">
        <v>53</v>
      </c>
      <c r="E83" s="1" t="s">
        <v>54</v>
      </c>
    </row>
  </sheetData>
  <mergeCells count="41">
    <mergeCell ref="A4:B4"/>
    <mergeCell ref="A28:E28"/>
    <mergeCell ref="A29:E29"/>
    <mergeCell ref="A42:E42"/>
    <mergeCell ref="A43:E43"/>
    <mergeCell ref="A19:A21"/>
    <mergeCell ref="A22:A24"/>
    <mergeCell ref="A25:A27"/>
    <mergeCell ref="A33:A35"/>
    <mergeCell ref="A36:A38"/>
    <mergeCell ref="A39:A41"/>
    <mergeCell ref="B19:B21"/>
    <mergeCell ref="B22:B24"/>
    <mergeCell ref="B25:B27"/>
    <mergeCell ref="B33:B35"/>
    <mergeCell ref="B36:B38"/>
    <mergeCell ref="B39:B41"/>
    <mergeCell ref="D19:D21"/>
    <mergeCell ref="D22:D24"/>
    <mergeCell ref="D25:D27"/>
    <mergeCell ref="D33:D35"/>
    <mergeCell ref="D36:D38"/>
    <mergeCell ref="D39:D41"/>
    <mergeCell ref="E19:E21"/>
    <mergeCell ref="E22:E24"/>
    <mergeCell ref="E25:E27"/>
    <mergeCell ref="E33:E35"/>
    <mergeCell ref="E36:E38"/>
    <mergeCell ref="E39:E41"/>
    <mergeCell ref="F19:F21"/>
    <mergeCell ref="F22:F24"/>
    <mergeCell ref="F25:F27"/>
    <mergeCell ref="F33:F35"/>
    <mergeCell ref="F36:F38"/>
    <mergeCell ref="F39:F41"/>
    <mergeCell ref="G19:G21"/>
    <mergeCell ref="G22:G24"/>
    <mergeCell ref="G25:G27"/>
    <mergeCell ref="G33:G35"/>
    <mergeCell ref="G36:G38"/>
    <mergeCell ref="G39:G41"/>
  </mergeCells>
  <pageMargins left="0.393055555555556" right="0.17" top="0.84" bottom="0.629861111111111" header="0.5" footer="0.196527777777778"/>
  <pageSetup paperSize="1" scale="58" orientation="portrait" horizontalDpi="120" verticalDpi="7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71"/>
  <sheetViews>
    <sheetView workbookViewId="0">
      <selection activeCell="F72" sqref="F72:F7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857142857143" style="1" customWidth="1"/>
    <col min="4" max="4" width="12.552380952381" style="1" customWidth="1"/>
    <col min="5" max="5" width="14.8857142857143" style="1" customWidth="1"/>
    <col min="6" max="6" width="5.76190476190476" style="1" customWidth="1"/>
    <col min="7" max="7" width="17.8857142857143" style="1" customWidth="1"/>
    <col min="8" max="16384" width="9.1047619047619" style="1"/>
  </cols>
  <sheetData>
    <row r="3" ht="16.95" customHeight="1"/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203</v>
      </c>
      <c r="B7" s="3"/>
    </row>
    <row r="8" spans="1:2">
      <c r="A8" s="3" t="s">
        <v>204</v>
      </c>
      <c r="B8" s="3"/>
    </row>
    <row r="9" spans="1:1">
      <c r="A9" s="3" t="s">
        <v>205</v>
      </c>
    </row>
    <row r="10" spans="1:1">
      <c r="A10" s="91" t="s">
        <v>206</v>
      </c>
    </row>
    <row r="11" spans="1:1">
      <c r="A11" s="91"/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7</v>
      </c>
    </row>
    <row r="19" ht="15" customHeight="1" spans="2:3">
      <c r="B19" s="55"/>
      <c r="C19" s="4"/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207</v>
      </c>
      <c r="D21" s="11">
        <v>165995</v>
      </c>
      <c r="E21" s="12">
        <f>(D21*0.76)-14000</f>
        <v>112156.2</v>
      </c>
      <c r="F21" s="9" t="s">
        <v>17</v>
      </c>
      <c r="G21" s="13">
        <f>E21*A21</f>
        <v>112156.2</v>
      </c>
    </row>
    <row r="22" spans="1:7">
      <c r="A22" s="14"/>
      <c r="B22" s="14"/>
      <c r="C22" s="15" t="s">
        <v>173</v>
      </c>
      <c r="D22" s="16"/>
      <c r="E22" s="17"/>
      <c r="F22" s="14"/>
      <c r="G22" s="18"/>
    </row>
    <row r="23" ht="15" spans="1:7">
      <c r="A23" s="19"/>
      <c r="B23" s="19"/>
      <c r="C23" s="20" t="s">
        <v>208</v>
      </c>
      <c r="D23" s="21"/>
      <c r="E23" s="22"/>
      <c r="F23" s="19"/>
      <c r="G23" s="23"/>
    </row>
    <row r="24" spans="1:7">
      <c r="A24" s="9">
        <v>1</v>
      </c>
      <c r="B24" s="9" t="s">
        <v>15</v>
      </c>
      <c r="C24" s="10" t="s">
        <v>209</v>
      </c>
      <c r="D24" s="11">
        <v>151995</v>
      </c>
      <c r="E24" s="12">
        <f>(D24*0.76)</f>
        <v>115516.2</v>
      </c>
      <c r="F24" s="9" t="s">
        <v>17</v>
      </c>
      <c r="G24" s="13">
        <f>E24*A24</f>
        <v>115516.2</v>
      </c>
    </row>
    <row r="25" spans="1:7">
      <c r="A25" s="14"/>
      <c r="B25" s="14"/>
      <c r="C25" s="15" t="s">
        <v>147</v>
      </c>
      <c r="D25" s="16"/>
      <c r="E25" s="17"/>
      <c r="F25" s="14"/>
      <c r="G25" s="18"/>
    </row>
    <row r="26" ht="15" spans="1:7">
      <c r="A26" s="19"/>
      <c r="B26" s="19"/>
      <c r="C26" s="20" t="s">
        <v>210</v>
      </c>
      <c r="D26" s="21"/>
      <c r="E26" s="22"/>
      <c r="F26" s="19"/>
      <c r="G26" s="23"/>
    </row>
    <row r="27" ht="17.25" spans="1:7">
      <c r="A27" s="24" t="s">
        <v>20</v>
      </c>
      <c r="B27" s="25"/>
      <c r="C27" s="25"/>
      <c r="D27" s="26"/>
      <c r="E27" s="27"/>
      <c r="F27" s="28" t="s">
        <v>17</v>
      </c>
      <c r="G27" s="29">
        <f>SUM(G21:G26)</f>
        <v>227672.4</v>
      </c>
    </row>
    <row r="28" ht="15" spans="1:7">
      <c r="A28" s="61" t="s">
        <v>21</v>
      </c>
      <c r="B28" s="62"/>
      <c r="C28" s="63"/>
      <c r="D28" s="64"/>
      <c r="E28" s="21"/>
      <c r="F28" s="19" t="s">
        <v>17</v>
      </c>
      <c r="G28" s="65">
        <v>115680</v>
      </c>
    </row>
    <row r="29" s="1" customFormat="1" ht="15" spans="1:7">
      <c r="A29" s="48" t="s">
        <v>22</v>
      </c>
      <c r="B29" s="66"/>
      <c r="C29" s="66"/>
      <c r="D29" s="49"/>
      <c r="E29" s="50"/>
      <c r="F29" s="51" t="s">
        <v>17</v>
      </c>
      <c r="G29" s="52">
        <v>600</v>
      </c>
    </row>
    <row r="30" ht="17.25" spans="1:7">
      <c r="A30" s="24" t="s">
        <v>23</v>
      </c>
      <c r="B30" s="25"/>
      <c r="C30" s="25"/>
      <c r="D30" s="26"/>
      <c r="E30" s="27"/>
      <c r="F30" s="28" t="s">
        <v>17</v>
      </c>
      <c r="G30" s="29">
        <f>SUM(G27:G29)</f>
        <v>343952.4</v>
      </c>
    </row>
    <row r="31" ht="16.5" spans="1:7">
      <c r="A31" s="30"/>
      <c r="B31" s="30"/>
      <c r="C31" s="30"/>
      <c r="D31" s="30"/>
      <c r="E31" s="30"/>
      <c r="F31" s="31"/>
      <c r="G31" s="32"/>
    </row>
    <row r="32" spans="1:1">
      <c r="A32" s="1" t="s">
        <v>27</v>
      </c>
    </row>
    <row r="33" spans="2:2">
      <c r="B33" s="1" t="s">
        <v>28</v>
      </c>
    </row>
    <row r="35" spans="1:1">
      <c r="A35" s="1" t="s">
        <v>29</v>
      </c>
    </row>
    <row r="36" customFormat="1" ht="15" spans="1:2">
      <c r="A36" s="2"/>
      <c r="B36" s="103" t="s">
        <v>138</v>
      </c>
    </row>
    <row r="37" customFormat="1" ht="15" spans="1:2">
      <c r="A37" s="59"/>
      <c r="B37" s="1" t="s">
        <v>30</v>
      </c>
    </row>
    <row r="38" customFormat="1" ht="15" spans="1:2">
      <c r="A38" s="59"/>
      <c r="B38" s="1" t="s">
        <v>31</v>
      </c>
    </row>
    <row r="40" spans="1:1">
      <c r="A40" s="1" t="s">
        <v>33</v>
      </c>
    </row>
    <row r="41" spans="2:2">
      <c r="B41" s="1" t="s">
        <v>178</v>
      </c>
    </row>
    <row r="42" spans="2:2">
      <c r="B42" s="1" t="s">
        <v>157</v>
      </c>
    </row>
    <row r="44" spans="1:1">
      <c r="A44" s="1" t="s">
        <v>63</v>
      </c>
    </row>
    <row r="45" spans="2:2">
      <c r="B45" s="1" t="s">
        <v>37</v>
      </c>
    </row>
    <row r="46" spans="2:2">
      <c r="B46" s="55" t="s">
        <v>211</v>
      </c>
    </row>
    <row r="48" spans="2:2">
      <c r="B48" s="1" t="s">
        <v>39</v>
      </c>
    </row>
    <row r="50" spans="2:2">
      <c r="B50" s="1" t="s">
        <v>40</v>
      </c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44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0" spans="1:5">
      <c r="A70" s="1" t="s">
        <v>212</v>
      </c>
      <c r="D70" s="1" t="s">
        <v>51</v>
      </c>
      <c r="E70" s="1" t="s">
        <v>52</v>
      </c>
    </row>
    <row r="71" spans="1:5">
      <c r="A71" s="1" t="s">
        <v>213</v>
      </c>
      <c r="E71" s="1" t="s">
        <v>54</v>
      </c>
    </row>
  </sheetData>
  <mergeCells count="16">
    <mergeCell ref="A4:B4"/>
    <mergeCell ref="A27:E27"/>
    <mergeCell ref="A29:E29"/>
    <mergeCell ref="A30:E30"/>
    <mergeCell ref="A21:A23"/>
    <mergeCell ref="A24:A26"/>
    <mergeCell ref="B21:B23"/>
    <mergeCell ref="B24:B26"/>
    <mergeCell ref="D21:D23"/>
    <mergeCell ref="D24:D26"/>
    <mergeCell ref="E21:E23"/>
    <mergeCell ref="E24:E26"/>
    <mergeCell ref="F21:F23"/>
    <mergeCell ref="F24:F26"/>
    <mergeCell ref="G21:G23"/>
    <mergeCell ref="G24:G26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workbookViewId="0">
      <selection activeCell="G37" sqref="G3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55</v>
      </c>
      <c r="B7" s="3"/>
    </row>
    <row r="8" spans="1:1">
      <c r="A8" s="3" t="s">
        <v>56</v>
      </c>
    </row>
    <row r="9" spans="1:1">
      <c r="A9" s="3" t="s">
        <v>57</v>
      </c>
    </row>
    <row r="10" spans="1:1">
      <c r="A10" s="3" t="s">
        <v>58</v>
      </c>
    </row>
    <row r="11" spans="1:1">
      <c r="A11" s="91"/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7</v>
      </c>
    </row>
    <row r="19" ht="15" spans="2:3">
      <c r="B19" s="55"/>
      <c r="C19" s="4" t="s">
        <v>8</v>
      </c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59</v>
      </c>
      <c r="D21" s="11">
        <v>30995</v>
      </c>
      <c r="E21" s="12">
        <f>(D21*0.76)-6500</f>
        <v>17056.2</v>
      </c>
      <c r="F21" s="9" t="s">
        <v>17</v>
      </c>
      <c r="G21" s="13">
        <f>E21*A21</f>
        <v>17056.2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60</v>
      </c>
      <c r="D23" s="21"/>
      <c r="E23" s="22"/>
      <c r="F23" s="19"/>
      <c r="G23" s="23"/>
    </row>
    <row r="24" s="1" customFormat="1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SUM(G21)</f>
        <v>17056.2</v>
      </c>
    </row>
    <row r="25" s="1" customFormat="1" ht="15" spans="1:7">
      <c r="A25" s="61" t="s">
        <v>21</v>
      </c>
      <c r="B25" s="62"/>
      <c r="C25" s="63"/>
      <c r="D25" s="64"/>
      <c r="E25" s="21"/>
      <c r="F25" s="19" t="s">
        <v>17</v>
      </c>
      <c r="G25" s="65">
        <v>37325</v>
      </c>
    </row>
    <row r="26" customFormat="1" ht="15.75" spans="1:8">
      <c r="A26" s="48" t="s">
        <v>22</v>
      </c>
      <c r="B26" s="66"/>
      <c r="C26" s="66"/>
      <c r="D26" s="49"/>
      <c r="E26" s="50"/>
      <c r="F26" s="51" t="s">
        <v>17</v>
      </c>
      <c r="G26" s="52">
        <v>600</v>
      </c>
      <c r="H26" s="2"/>
    </row>
    <row r="27" ht="17.25" spans="1:7">
      <c r="A27" s="24" t="s">
        <v>23</v>
      </c>
      <c r="B27" s="25"/>
      <c r="C27" s="25"/>
      <c r="D27" s="26"/>
      <c r="E27" s="27"/>
      <c r="F27" s="107" t="s">
        <v>17</v>
      </c>
      <c r="G27" s="29">
        <f>SUM(G24:G26)</f>
        <v>54981.2</v>
      </c>
    </row>
    <row r="28" ht="16.5" spans="1:7">
      <c r="A28" s="30"/>
      <c r="B28" s="30"/>
      <c r="C28" s="30"/>
      <c r="D28" s="30"/>
      <c r="E28" s="30"/>
      <c r="F28" s="102"/>
      <c r="G28" s="32"/>
    </row>
    <row r="29" ht="15" spans="2:3">
      <c r="B29" s="55"/>
      <c r="C29" s="4" t="s">
        <v>24</v>
      </c>
    </row>
    <row r="30" ht="26.25" spans="1:7">
      <c r="A30" s="5" t="s">
        <v>9</v>
      </c>
      <c r="B30" s="5" t="s">
        <v>10</v>
      </c>
      <c r="C30" s="5" t="s">
        <v>11</v>
      </c>
      <c r="D30" s="5" t="s">
        <v>12</v>
      </c>
      <c r="E30" s="6" t="s">
        <v>13</v>
      </c>
      <c r="F30" s="7"/>
      <c r="G30" s="8" t="s">
        <v>14</v>
      </c>
    </row>
    <row r="31" spans="1:7">
      <c r="A31" s="9">
        <v>1</v>
      </c>
      <c r="B31" s="9" t="s">
        <v>15</v>
      </c>
      <c r="C31" s="10" t="s">
        <v>61</v>
      </c>
      <c r="D31" s="11">
        <v>42595</v>
      </c>
      <c r="E31" s="12">
        <f>(D31*0.76)-7000</f>
        <v>25372.2</v>
      </c>
      <c r="F31" s="9" t="s">
        <v>17</v>
      </c>
      <c r="G31" s="13">
        <f>E31*A31</f>
        <v>25372.2</v>
      </c>
    </row>
    <row r="32" spans="1:7">
      <c r="A32" s="14"/>
      <c r="B32" s="14"/>
      <c r="C32" s="15" t="s">
        <v>26</v>
      </c>
      <c r="D32" s="16"/>
      <c r="E32" s="17"/>
      <c r="F32" s="14"/>
      <c r="G32" s="18"/>
    </row>
    <row r="33" ht="15" spans="1:7">
      <c r="A33" s="19"/>
      <c r="B33" s="19"/>
      <c r="C33" s="20" t="s">
        <v>62</v>
      </c>
      <c r="D33" s="21"/>
      <c r="E33" s="22"/>
      <c r="F33" s="19"/>
      <c r="G33" s="23"/>
    </row>
    <row r="34" s="1" customFormat="1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SUM(G31)</f>
        <v>25372.2</v>
      </c>
    </row>
    <row r="35" s="1" customFormat="1" ht="15" spans="1:7">
      <c r="A35" s="61" t="s">
        <v>21</v>
      </c>
      <c r="B35" s="62"/>
      <c r="C35" s="63"/>
      <c r="D35" s="64"/>
      <c r="E35" s="21"/>
      <c r="F35" s="19" t="s">
        <v>17</v>
      </c>
      <c r="G35" s="65">
        <v>37325</v>
      </c>
    </row>
    <row r="36" customFormat="1" ht="15.75" spans="1:8">
      <c r="A36" s="48" t="s">
        <v>22</v>
      </c>
      <c r="B36" s="66"/>
      <c r="C36" s="66"/>
      <c r="D36" s="49"/>
      <c r="E36" s="50"/>
      <c r="F36" s="51" t="s">
        <v>17</v>
      </c>
      <c r="G36" s="52">
        <v>600</v>
      </c>
      <c r="H36" s="2"/>
    </row>
    <row r="37" ht="17.25" spans="1:7">
      <c r="A37" s="24" t="s">
        <v>23</v>
      </c>
      <c r="B37" s="25"/>
      <c r="C37" s="25"/>
      <c r="D37" s="26"/>
      <c r="E37" s="27"/>
      <c r="F37" s="107" t="s">
        <v>17</v>
      </c>
      <c r="G37" s="29">
        <f>SUM(G34:G36)</f>
        <v>63297.2</v>
      </c>
    </row>
    <row r="38" ht="16.5" spans="1:7">
      <c r="A38" s="30"/>
      <c r="B38" s="30"/>
      <c r="C38" s="30"/>
      <c r="D38" s="30"/>
      <c r="E38" s="30"/>
      <c r="F38" s="102"/>
      <c r="G38" s="32"/>
    </row>
    <row r="39" spans="1:1">
      <c r="A39" s="1" t="s">
        <v>27</v>
      </c>
    </row>
    <row r="40" spans="2:2">
      <c r="B40" s="1" t="s">
        <v>28</v>
      </c>
    </row>
    <row r="42" s="1" customFormat="1" spans="1:1">
      <c r="A42" s="1" t="s">
        <v>29</v>
      </c>
    </row>
    <row r="43" customFormat="1" ht="15" spans="1:2">
      <c r="A43" s="59"/>
      <c r="B43" s="1" t="s">
        <v>30</v>
      </c>
    </row>
    <row r="44" customFormat="1" ht="15" spans="1:2">
      <c r="A44" s="59"/>
      <c r="B44" s="1" t="s">
        <v>31</v>
      </c>
    </row>
    <row r="45" s="1" customFormat="1" spans="2:2">
      <c r="B45" s="67" t="s">
        <v>32</v>
      </c>
    </row>
    <row r="47" spans="1:1">
      <c r="A47" s="1" t="s">
        <v>33</v>
      </c>
    </row>
    <row r="48" spans="2:2">
      <c r="B48" s="1" t="s">
        <v>34</v>
      </c>
    </row>
    <row r="50" s="1" customFormat="1" spans="1:1">
      <c r="A50" s="1" t="s">
        <v>63</v>
      </c>
    </row>
    <row r="51" s="1" customFormat="1" spans="2:2">
      <c r="B51" s="1" t="s">
        <v>37</v>
      </c>
    </row>
    <row r="52" spans="2:2">
      <c r="B52" s="55" t="s">
        <v>38</v>
      </c>
    </row>
    <row r="54" spans="2:2">
      <c r="B54" s="1" t="s">
        <v>39</v>
      </c>
    </row>
    <row r="56" spans="2:2">
      <c r="B56" s="1" t="s">
        <v>40</v>
      </c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64</v>
      </c>
      <c r="D77" s="1" t="s">
        <v>51</v>
      </c>
      <c r="E77" s="1" t="s">
        <v>52</v>
      </c>
    </row>
    <row r="78" spans="1:5">
      <c r="A78" s="1" t="s">
        <v>53</v>
      </c>
      <c r="E78" s="1" t="s">
        <v>54</v>
      </c>
    </row>
  </sheetData>
  <mergeCells count="19">
    <mergeCell ref="A4:B4"/>
    <mergeCell ref="A24:E24"/>
    <mergeCell ref="A26:E26"/>
    <mergeCell ref="A27:E27"/>
    <mergeCell ref="A34:E34"/>
    <mergeCell ref="A36:E36"/>
    <mergeCell ref="A37:E37"/>
    <mergeCell ref="A21:A23"/>
    <mergeCell ref="A31:A33"/>
    <mergeCell ref="B21:B23"/>
    <mergeCell ref="B31:B33"/>
    <mergeCell ref="D21:D23"/>
    <mergeCell ref="D31:D33"/>
    <mergeCell ref="E21:E23"/>
    <mergeCell ref="E31:E33"/>
    <mergeCell ref="F21:F23"/>
    <mergeCell ref="F31:F33"/>
    <mergeCell ref="G21:G23"/>
    <mergeCell ref="G31:G33"/>
  </mergeCells>
  <pageMargins left="0.393055555555556" right="0.17" top="0.84" bottom="0.590277777777778" header="0.5" footer="0.196527777777778"/>
  <pageSetup paperSize="1" scale="61" orientation="portrait" horizontalDpi="120" verticalDpi="72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4"/>
  <sheetViews>
    <sheetView topLeftCell="A33" workbookViewId="0">
      <selection activeCell="E61" sqref="E61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142</v>
      </c>
    </row>
    <row r="8" spans="1:1">
      <c r="A8" s="1" t="s">
        <v>143</v>
      </c>
    </row>
    <row r="9" spans="1:1">
      <c r="A9" s="1" t="s">
        <v>144</v>
      </c>
    </row>
    <row r="10" spans="1:1">
      <c r="A10" s="1" t="s">
        <v>145</v>
      </c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214</v>
      </c>
    </row>
    <row r="19" ht="15" spans="3:3">
      <c r="C19" s="55"/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customFormat="1" ht="15" spans="1:7">
      <c r="A21" s="9">
        <v>2</v>
      </c>
      <c r="B21" s="9" t="s">
        <v>15</v>
      </c>
      <c r="C21" s="10" t="s">
        <v>209</v>
      </c>
      <c r="D21" s="11">
        <v>151995</v>
      </c>
      <c r="E21" s="12">
        <f>(D21*0.76)</f>
        <v>115516.2</v>
      </c>
      <c r="F21" s="9" t="s">
        <v>17</v>
      </c>
      <c r="G21" s="13">
        <f>E21*A21</f>
        <v>231032.4</v>
      </c>
    </row>
    <row r="22" customFormat="1" ht="15" spans="1:7">
      <c r="A22" s="14"/>
      <c r="B22" s="14"/>
      <c r="C22" s="15" t="s">
        <v>147</v>
      </c>
      <c r="D22" s="16"/>
      <c r="E22" s="17"/>
      <c r="F22" s="14"/>
      <c r="G22" s="18"/>
    </row>
    <row r="23" customFormat="1" ht="15.75" spans="1:7">
      <c r="A23" s="19"/>
      <c r="B23" s="19"/>
      <c r="C23" s="20" t="s">
        <v>210</v>
      </c>
      <c r="D23" s="21"/>
      <c r="E23" s="22"/>
      <c r="F23" s="19"/>
      <c r="G23" s="23"/>
    </row>
    <row r="24" customFormat="1" ht="15" spans="1:7">
      <c r="A24" s="9">
        <v>2</v>
      </c>
      <c r="B24" s="9" t="s">
        <v>15</v>
      </c>
      <c r="C24" s="10" t="s">
        <v>149</v>
      </c>
      <c r="D24" s="11">
        <v>119995</v>
      </c>
      <c r="E24" s="12">
        <f>D24*0.76</f>
        <v>91196.2</v>
      </c>
      <c r="F24" s="9" t="s">
        <v>17</v>
      </c>
      <c r="G24" s="13">
        <f>E24*A24</f>
        <v>182392.4</v>
      </c>
    </row>
    <row r="25" customFormat="1" ht="15" spans="1:7">
      <c r="A25" s="14"/>
      <c r="B25" s="14"/>
      <c r="C25" s="15" t="s">
        <v>150</v>
      </c>
      <c r="D25" s="16"/>
      <c r="E25" s="17"/>
      <c r="F25" s="14"/>
      <c r="G25" s="18"/>
    </row>
    <row r="26" customFormat="1" ht="15.75" spans="1:7">
      <c r="A26" s="19"/>
      <c r="B26" s="19"/>
      <c r="C26" s="20" t="s">
        <v>151</v>
      </c>
      <c r="D26" s="21"/>
      <c r="E26" s="22"/>
      <c r="F26" s="19"/>
      <c r="G26" s="23"/>
    </row>
    <row r="27" customFormat="1" ht="15" spans="1:7">
      <c r="A27" s="9">
        <v>2</v>
      </c>
      <c r="B27" s="9" t="s">
        <v>15</v>
      </c>
      <c r="C27" s="10" t="s">
        <v>80</v>
      </c>
      <c r="D27" s="11">
        <v>76595</v>
      </c>
      <c r="E27" s="12">
        <f>(D27*0.76)-7000</f>
        <v>51212.2</v>
      </c>
      <c r="F27" s="9" t="s">
        <v>17</v>
      </c>
      <c r="G27" s="13">
        <f>E27*A27</f>
        <v>102424.4</v>
      </c>
    </row>
    <row r="28" customFormat="1" ht="15" spans="1:7">
      <c r="A28" s="14"/>
      <c r="B28" s="14"/>
      <c r="C28" s="15" t="s">
        <v>26</v>
      </c>
      <c r="D28" s="16"/>
      <c r="E28" s="17"/>
      <c r="F28" s="14"/>
      <c r="G28" s="18"/>
    </row>
    <row r="29" customFormat="1" ht="15.75" spans="1:7">
      <c r="A29" s="19"/>
      <c r="B29" s="19"/>
      <c r="C29" s="20" t="s">
        <v>81</v>
      </c>
      <c r="D29" s="21"/>
      <c r="E29" s="22"/>
      <c r="F29" s="19"/>
      <c r="G29" s="23"/>
    </row>
    <row r="30" customFormat="1" ht="15" spans="1:7">
      <c r="A30" s="9">
        <v>4</v>
      </c>
      <c r="B30" s="9" t="s">
        <v>15</v>
      </c>
      <c r="C30" s="10" t="s">
        <v>152</v>
      </c>
      <c r="D30" s="11">
        <v>68995</v>
      </c>
      <c r="E30" s="12">
        <f>(D30*0.76)-7000</f>
        <v>45436.2</v>
      </c>
      <c r="F30" s="9" t="s">
        <v>17</v>
      </c>
      <c r="G30" s="13">
        <f>E30*A30</f>
        <v>181744.8</v>
      </c>
    </row>
    <row r="31" customFormat="1" ht="15" spans="1:7">
      <c r="A31" s="14"/>
      <c r="B31" s="14"/>
      <c r="C31" s="15" t="s">
        <v>26</v>
      </c>
      <c r="D31" s="16"/>
      <c r="E31" s="17"/>
      <c r="F31" s="14"/>
      <c r="G31" s="18"/>
    </row>
    <row r="32" customFormat="1" ht="15.75" spans="1:7">
      <c r="A32" s="19"/>
      <c r="B32" s="19"/>
      <c r="C32" s="20" t="s">
        <v>153</v>
      </c>
      <c r="D32" s="21"/>
      <c r="E32" s="22"/>
      <c r="F32" s="19"/>
      <c r="G32" s="23"/>
    </row>
    <row r="33" customFormat="1" ht="15" spans="1:7">
      <c r="A33" s="9">
        <v>3</v>
      </c>
      <c r="B33" s="9" t="s">
        <v>15</v>
      </c>
      <c r="C33" s="10" t="s">
        <v>25</v>
      </c>
      <c r="D33" s="11">
        <v>59595</v>
      </c>
      <c r="E33" s="12">
        <f>(D33*0.76)-7000</f>
        <v>38292.2</v>
      </c>
      <c r="F33" s="9" t="s">
        <v>17</v>
      </c>
      <c r="G33" s="13">
        <f>E33*A33</f>
        <v>114876.6</v>
      </c>
    </row>
    <row r="34" customFormat="1" ht="15" spans="1:7">
      <c r="A34" s="14"/>
      <c r="B34" s="14"/>
      <c r="C34" s="15" t="s">
        <v>26</v>
      </c>
      <c r="D34" s="16"/>
      <c r="E34" s="17"/>
      <c r="F34" s="14"/>
      <c r="G34" s="18"/>
    </row>
    <row r="35" customFormat="1" ht="15.75" spans="1:7">
      <c r="A35" s="19"/>
      <c r="B35" s="19"/>
      <c r="C35" s="20" t="s">
        <v>19</v>
      </c>
      <c r="D35" s="21"/>
      <c r="E35" s="22"/>
      <c r="F35" s="19"/>
      <c r="G35" s="23"/>
    </row>
    <row r="36" customFormat="1" ht="15" spans="1:7">
      <c r="A36" s="33">
        <v>3</v>
      </c>
      <c r="B36" s="33" t="s">
        <v>15</v>
      </c>
      <c r="C36" s="34" t="s">
        <v>154</v>
      </c>
      <c r="D36" s="35">
        <v>46595</v>
      </c>
      <c r="E36" s="36">
        <f>(D36*0.76)-7000</f>
        <v>28412.2</v>
      </c>
      <c r="F36" s="33" t="s">
        <v>17</v>
      </c>
      <c r="G36" s="37">
        <f>E36*A36</f>
        <v>85236.6</v>
      </c>
    </row>
    <row r="37" customFormat="1" ht="15" spans="1:7">
      <c r="A37" s="38"/>
      <c r="B37" s="38"/>
      <c r="C37" s="39" t="s">
        <v>26</v>
      </c>
      <c r="D37" s="40"/>
      <c r="E37" s="41"/>
      <c r="F37" s="38"/>
      <c r="G37" s="42"/>
    </row>
    <row r="38" customFormat="1" ht="15.75" spans="1:7">
      <c r="A38" s="43"/>
      <c r="B38" s="43"/>
      <c r="C38" s="44" t="s">
        <v>155</v>
      </c>
      <c r="D38" s="45"/>
      <c r="E38" s="46"/>
      <c r="F38" s="43"/>
      <c r="G38" s="47"/>
    </row>
    <row r="39" ht="17.25" spans="1:7">
      <c r="A39" s="24" t="s">
        <v>20</v>
      </c>
      <c r="B39" s="25"/>
      <c r="C39" s="25"/>
      <c r="D39" s="26"/>
      <c r="E39" s="27"/>
      <c r="F39" s="28" t="s">
        <v>17</v>
      </c>
      <c r="G39" s="29">
        <f>SUM(G21:G38)</f>
        <v>897707.2</v>
      </c>
    </row>
    <row r="40" ht="15" spans="1:7">
      <c r="A40" s="61" t="s">
        <v>156</v>
      </c>
      <c r="B40" s="62"/>
      <c r="C40" s="63"/>
      <c r="D40" s="64"/>
      <c r="E40" s="21"/>
      <c r="F40" s="19" t="s">
        <v>17</v>
      </c>
      <c r="G40" s="65">
        <v>752210</v>
      </c>
    </row>
    <row r="41" ht="17.25" spans="1:7">
      <c r="A41" s="24" t="s">
        <v>23</v>
      </c>
      <c r="B41" s="25"/>
      <c r="C41" s="25"/>
      <c r="D41" s="26"/>
      <c r="E41" s="27"/>
      <c r="F41" s="28" t="s">
        <v>17</v>
      </c>
      <c r="G41" s="29">
        <f>SUM(G39:G40)</f>
        <v>1649917.2</v>
      </c>
    </row>
    <row r="42" ht="16.5" spans="1:7">
      <c r="A42" s="30"/>
      <c r="B42" s="30"/>
      <c r="C42" s="30"/>
      <c r="D42" s="30"/>
      <c r="E42" s="30"/>
      <c r="F42" s="31"/>
      <c r="G42" s="32"/>
    </row>
    <row r="43" spans="1:1">
      <c r="A43" s="1" t="s">
        <v>27</v>
      </c>
    </row>
    <row r="44" spans="2:2">
      <c r="B44" s="1" t="s">
        <v>28</v>
      </c>
    </row>
    <row r="46" s="1" customFormat="1" spans="1:1">
      <c r="A46" s="1" t="s">
        <v>29</v>
      </c>
    </row>
    <row r="47" customFormat="1" ht="15" spans="1:2">
      <c r="A47" s="59"/>
      <c r="B47" s="103" t="s">
        <v>138</v>
      </c>
    </row>
    <row r="48" customFormat="1" ht="15" spans="1:2">
      <c r="A48" s="59"/>
      <c r="B48" s="1" t="s">
        <v>30</v>
      </c>
    </row>
    <row r="49" customFormat="1" ht="15" spans="1:2">
      <c r="A49" s="59"/>
      <c r="B49" s="1" t="s">
        <v>31</v>
      </c>
    </row>
    <row r="50" customFormat="1" ht="15" spans="1:2">
      <c r="A50" s="59"/>
      <c r="B50" s="1"/>
    </row>
    <row r="51" spans="1:1">
      <c r="A51" s="1" t="s">
        <v>33</v>
      </c>
    </row>
    <row r="52" customFormat="1" ht="15" spans="1:2">
      <c r="A52" s="2"/>
      <c r="B52" s="1" t="s">
        <v>157</v>
      </c>
    </row>
    <row r="53" customFormat="1" ht="15" spans="1:2">
      <c r="A53" s="2"/>
      <c r="B53" s="1" t="s">
        <v>158</v>
      </c>
    </row>
    <row r="54" customFormat="1" ht="15" spans="1:2">
      <c r="A54" s="2"/>
      <c r="B54" s="1" t="s">
        <v>34</v>
      </c>
    </row>
    <row r="55" s="2" customFormat="1"/>
    <row r="56" spans="1:1">
      <c r="A56" s="1" t="s">
        <v>63</v>
      </c>
    </row>
    <row r="57" spans="2:2">
      <c r="B57" s="1" t="s">
        <v>37</v>
      </c>
    </row>
    <row r="58" spans="2:2">
      <c r="B58" s="55" t="s">
        <v>38</v>
      </c>
    </row>
    <row r="59" spans="2:2">
      <c r="B59" s="126"/>
    </row>
    <row r="60" spans="2:2">
      <c r="B60" s="1" t="s">
        <v>39</v>
      </c>
    </row>
    <row r="62" spans="2:2">
      <c r="B62" s="1" t="s">
        <v>40</v>
      </c>
    </row>
    <row r="63" spans="2:2">
      <c r="B63" s="56"/>
    </row>
    <row r="65" spans="2:2">
      <c r="B65" s="55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139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3" spans="1:5">
      <c r="A83" s="1" t="s">
        <v>215</v>
      </c>
      <c r="D83" s="1" t="s">
        <v>51</v>
      </c>
      <c r="E83" s="1" t="s">
        <v>52</v>
      </c>
    </row>
    <row r="84" spans="1:5">
      <c r="A84" s="1" t="s">
        <v>160</v>
      </c>
      <c r="E84" s="1" t="s">
        <v>54</v>
      </c>
    </row>
  </sheetData>
  <mergeCells count="39">
    <mergeCell ref="A4:B4"/>
    <mergeCell ref="A39:E39"/>
    <mergeCell ref="A41:E41"/>
    <mergeCell ref="A21:A23"/>
    <mergeCell ref="A24:A26"/>
    <mergeCell ref="A27:A29"/>
    <mergeCell ref="A30:A32"/>
    <mergeCell ref="A33:A35"/>
    <mergeCell ref="A36:A38"/>
    <mergeCell ref="B21:B23"/>
    <mergeCell ref="B24:B26"/>
    <mergeCell ref="B27:B29"/>
    <mergeCell ref="B30:B32"/>
    <mergeCell ref="B33:B35"/>
    <mergeCell ref="B36:B38"/>
    <mergeCell ref="D21:D23"/>
    <mergeCell ref="D24:D26"/>
    <mergeCell ref="D27:D29"/>
    <mergeCell ref="D30:D32"/>
    <mergeCell ref="D33:D35"/>
    <mergeCell ref="D36:D38"/>
    <mergeCell ref="E21:E23"/>
    <mergeCell ref="E24:E26"/>
    <mergeCell ref="E27:E29"/>
    <mergeCell ref="E30:E32"/>
    <mergeCell ref="E33:E35"/>
    <mergeCell ref="E36:E38"/>
    <mergeCell ref="F21:F23"/>
    <mergeCell ref="F24:F26"/>
    <mergeCell ref="F27:F29"/>
    <mergeCell ref="F30:F32"/>
    <mergeCell ref="F33:F35"/>
    <mergeCell ref="F36:F38"/>
    <mergeCell ref="G21:G23"/>
    <mergeCell ref="G24:G26"/>
    <mergeCell ref="G27:G29"/>
    <mergeCell ref="G30:G32"/>
    <mergeCell ref="G33:G35"/>
    <mergeCell ref="G36:G38"/>
  </mergeCells>
  <pageMargins left="0.432638888888889" right="0.17" top="0.84" bottom="0.590277777777778" header="0.511805555555556" footer="0.196527777777778"/>
  <pageSetup paperSize="1" scale="57" orientation="portrait" horizontalDpi="120" verticalDpi="72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workbookViewId="0">
      <selection activeCell="C17" sqref="C17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216</v>
      </c>
    </row>
    <row r="8" spans="1:1">
      <c r="A8" s="3" t="s">
        <v>217</v>
      </c>
    </row>
    <row r="9" spans="1:1">
      <c r="A9" s="1" t="s">
        <v>218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219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25</v>
      </c>
      <c r="D20" s="11">
        <v>59595</v>
      </c>
      <c r="E20" s="12">
        <f>(D20*0.76)-7000</f>
        <v>38292.2</v>
      </c>
      <c r="F20" s="9" t="s">
        <v>17</v>
      </c>
      <c r="G20" s="13">
        <f>E20*A20</f>
        <v>38292.2</v>
      </c>
    </row>
    <row r="21" customFormat="1" ht="15" spans="1:7">
      <c r="A21" s="14"/>
      <c r="B21" s="14"/>
      <c r="C21" s="15" t="s">
        <v>26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10" t="s">
        <v>152</v>
      </c>
      <c r="D23" s="11">
        <v>68995</v>
      </c>
      <c r="E23" s="12">
        <f>(D23*0.76)-7000</f>
        <v>45436.2</v>
      </c>
      <c r="F23" s="9" t="s">
        <v>17</v>
      </c>
      <c r="G23" s="13">
        <f>E23*A23</f>
        <v>45436.2</v>
      </c>
    </row>
    <row r="24" customFormat="1" ht="15" spans="1:7">
      <c r="A24" s="14"/>
      <c r="B24" s="14"/>
      <c r="C24" s="15" t="s">
        <v>26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153</v>
      </c>
      <c r="D25" s="21"/>
      <c r="E25" s="22"/>
      <c r="F25" s="19"/>
      <c r="G25" s="23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SUM(G20:G25)</f>
        <v>83728.4</v>
      </c>
    </row>
    <row r="27" s="1" customFormat="1" ht="15" spans="1:7">
      <c r="A27" s="61" t="s">
        <v>21</v>
      </c>
      <c r="B27" s="62"/>
      <c r="C27" s="63"/>
      <c r="D27" s="64"/>
      <c r="E27" s="21"/>
      <c r="F27" s="19" t="s">
        <v>17</v>
      </c>
      <c r="G27" s="65">
        <v>50050</v>
      </c>
    </row>
    <row r="28" s="1" customFormat="1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s="1" customFormat="1" ht="17.25" spans="1:7">
      <c r="A29" s="24" t="s">
        <v>23</v>
      </c>
      <c r="B29" s="25"/>
      <c r="C29" s="25"/>
      <c r="D29" s="26"/>
      <c r="E29" s="27"/>
      <c r="F29" s="28" t="s">
        <v>17</v>
      </c>
      <c r="G29" s="29">
        <f>SUM(G26:G28)</f>
        <v>134378.4</v>
      </c>
    </row>
    <row r="30" ht="16.5" spans="1:7">
      <c r="A30" s="30"/>
      <c r="B30" s="30"/>
      <c r="C30" s="30"/>
      <c r="D30" s="30"/>
      <c r="E30" s="30"/>
      <c r="F30" s="31"/>
      <c r="G30" s="32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59"/>
      <c r="B35" s="103" t="s">
        <v>138</v>
      </c>
    </row>
    <row r="36" customFormat="1" ht="15" spans="1:2">
      <c r="A36" s="59"/>
      <c r="B36" s="1" t="s">
        <v>30</v>
      </c>
    </row>
    <row r="37" customFormat="1" ht="15" spans="1:2">
      <c r="A37" s="59"/>
      <c r="B37" s="1" t="s">
        <v>31</v>
      </c>
    </row>
    <row r="39" spans="1:1">
      <c r="A39" s="1" t="s">
        <v>33</v>
      </c>
    </row>
    <row r="40" customFormat="1" ht="15" spans="1:2">
      <c r="A40" s="2"/>
      <c r="B40" s="1" t="s">
        <v>34</v>
      </c>
    </row>
    <row r="41" s="2" customFormat="1"/>
    <row r="42" spans="1:1">
      <c r="A42" s="1" t="s">
        <v>63</v>
      </c>
    </row>
    <row r="43" spans="2:2">
      <c r="B43" s="1" t="s">
        <v>37</v>
      </c>
    </row>
    <row r="44" spans="2:2">
      <c r="B44" s="55" t="s">
        <v>38</v>
      </c>
    </row>
    <row r="45" spans="2:2">
      <c r="B45" s="1" t="s">
        <v>39</v>
      </c>
    </row>
    <row r="47" spans="2:2">
      <c r="B47" s="1" t="s">
        <v>40</v>
      </c>
    </row>
    <row r="48" spans="2:2">
      <c r="B48" s="56"/>
    </row>
    <row r="49" spans="2:2">
      <c r="B49" s="56"/>
    </row>
    <row r="51" spans="2:2">
      <c r="B51" s="55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139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220</v>
      </c>
      <c r="D68" s="1" t="s">
        <v>51</v>
      </c>
      <c r="E68" s="1" t="s">
        <v>52</v>
      </c>
    </row>
    <row r="69" spans="1:5">
      <c r="A69" s="1" t="s">
        <v>85</v>
      </c>
      <c r="E69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9" workbookViewId="0">
      <selection activeCell="E56" sqref="E56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216</v>
      </c>
    </row>
    <row r="8" spans="1:1">
      <c r="A8" s="3" t="s">
        <v>217</v>
      </c>
    </row>
    <row r="9" spans="1:1">
      <c r="A9" s="1" t="s">
        <v>218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221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16</v>
      </c>
      <c r="D20" s="11">
        <v>42995</v>
      </c>
      <c r="E20" s="12">
        <f>(D20*0.76)-6500</f>
        <v>26176.2</v>
      </c>
      <c r="F20" s="9" t="s">
        <v>17</v>
      </c>
      <c r="G20" s="13">
        <f>E20*A20</f>
        <v>26176.2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10" t="s">
        <v>82</v>
      </c>
      <c r="D23" s="11">
        <v>50995</v>
      </c>
      <c r="E23" s="12">
        <f>(D23*0.76)-7000</f>
        <v>31756.2</v>
      </c>
      <c r="F23" s="9" t="s">
        <v>17</v>
      </c>
      <c r="G23" s="13">
        <f>E23*A23</f>
        <v>31756.2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83</v>
      </c>
      <c r="D25" s="21"/>
      <c r="E25" s="22"/>
      <c r="F25" s="19"/>
      <c r="G25" s="23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SUM(G20:G25)</f>
        <v>57932.4</v>
      </c>
    </row>
    <row r="27" s="1" customFormat="1" ht="15" spans="1:7">
      <c r="A27" s="61" t="s">
        <v>21</v>
      </c>
      <c r="B27" s="62"/>
      <c r="C27" s="63"/>
      <c r="D27" s="64"/>
      <c r="E27" s="21"/>
      <c r="F27" s="19" t="s">
        <v>17</v>
      </c>
      <c r="G27" s="65">
        <v>50050</v>
      </c>
    </row>
    <row r="28" s="1" customFormat="1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s="1" customFormat="1" ht="17.25" spans="1:7">
      <c r="A29" s="24" t="s">
        <v>23</v>
      </c>
      <c r="B29" s="25"/>
      <c r="C29" s="25"/>
      <c r="D29" s="26"/>
      <c r="E29" s="27"/>
      <c r="F29" s="28" t="s">
        <v>17</v>
      </c>
      <c r="G29" s="29">
        <f>SUM(G26:G28)</f>
        <v>108582.4</v>
      </c>
    </row>
    <row r="30" ht="16.5" spans="1:7">
      <c r="A30" s="30"/>
      <c r="B30" s="30"/>
      <c r="C30" s="30"/>
      <c r="D30" s="30"/>
      <c r="E30" s="30"/>
      <c r="F30" s="31"/>
      <c r="G30" s="32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59"/>
      <c r="B35" s="103" t="s">
        <v>138</v>
      </c>
    </row>
    <row r="36" customFormat="1" ht="15" spans="1:2">
      <c r="A36" s="59"/>
      <c r="B36" s="1" t="s">
        <v>30</v>
      </c>
    </row>
    <row r="37" customFormat="1" ht="15" spans="1:2">
      <c r="A37" s="59"/>
      <c r="B37" s="1" t="s">
        <v>31</v>
      </c>
    </row>
    <row r="39" spans="1:1">
      <c r="A39" s="1" t="s">
        <v>33</v>
      </c>
    </row>
    <row r="40" customFormat="1" ht="15" spans="1:2">
      <c r="A40" s="2"/>
      <c r="B40" s="1" t="s">
        <v>34</v>
      </c>
    </row>
    <row r="41" s="2" customFormat="1"/>
    <row r="42" spans="1:1">
      <c r="A42" s="1" t="s">
        <v>63</v>
      </c>
    </row>
    <row r="43" spans="2:2">
      <c r="B43" s="1" t="s">
        <v>37</v>
      </c>
    </row>
    <row r="44" spans="2:2">
      <c r="B44" s="55" t="s">
        <v>38</v>
      </c>
    </row>
    <row r="45" spans="2:2">
      <c r="B45" s="1" t="s">
        <v>39</v>
      </c>
    </row>
    <row r="47" spans="2:2">
      <c r="B47" s="1" t="s">
        <v>40</v>
      </c>
    </row>
    <row r="48" spans="2:2">
      <c r="B48" s="56"/>
    </row>
    <row r="49" spans="2:2">
      <c r="B49" s="56"/>
    </row>
    <row r="51" spans="2:2">
      <c r="B51" s="55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139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222</v>
      </c>
      <c r="D68" s="1" t="s">
        <v>51</v>
      </c>
      <c r="E68" s="1" t="s">
        <v>52</v>
      </c>
    </row>
    <row r="69" spans="1:5">
      <c r="A69" s="1" t="s">
        <v>223</v>
      </c>
      <c r="E69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zoomScaleSheetLayoutView="60" topLeftCell="A22" workbookViewId="0">
      <selection activeCell="H72" sqref="H72"/>
    </sheetView>
  </sheetViews>
  <sheetFormatPr defaultColWidth="9.1047619047619" defaultRowHeight="14.25" outlineLevelCol="7"/>
  <cols>
    <col min="1" max="1" width="6.55238095238095" style="73" customWidth="1"/>
    <col min="2" max="2" width="10.2857142857143" style="73" customWidth="1"/>
    <col min="3" max="3" width="51.2857142857143" style="73" customWidth="1"/>
    <col min="4" max="4" width="11.5714285714286" style="73" customWidth="1"/>
    <col min="5" max="5" width="12.552380952381" style="73" customWidth="1"/>
    <col min="6" max="6" width="14.1428571428571" style="73" customWidth="1"/>
    <col min="7" max="7" width="5.66666666666667" style="73" customWidth="1"/>
    <col min="8" max="8" width="15" style="73" customWidth="1"/>
    <col min="9" max="16384" width="9.1047619047619" style="73"/>
  </cols>
  <sheetData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224</v>
      </c>
      <c r="B7" s="1"/>
    </row>
    <row r="8" spans="1:2">
      <c r="A8" s="1" t="s">
        <v>225</v>
      </c>
      <c r="B8" s="2"/>
    </row>
    <row r="11" spans="1:1">
      <c r="A11" s="73" t="s">
        <v>4</v>
      </c>
    </row>
    <row r="13" spans="2:2">
      <c r="B13" s="73" t="s">
        <v>5</v>
      </c>
    </row>
    <row r="14" spans="2:2">
      <c r="B14" s="73" t="s">
        <v>6</v>
      </c>
    </row>
    <row r="17" spans="1:1">
      <c r="A17" s="73" t="s">
        <v>66</v>
      </c>
    </row>
    <row r="18" ht="15" spans="3:3">
      <c r="C18" s="4" t="s">
        <v>8</v>
      </c>
    </row>
    <row r="19" ht="25.5" customHeight="1" spans="1:8">
      <c r="A19" s="75" t="s">
        <v>9</v>
      </c>
      <c r="B19" s="75" t="s">
        <v>10</v>
      </c>
      <c r="C19" s="75" t="s">
        <v>11</v>
      </c>
      <c r="D19" s="75" t="s">
        <v>12</v>
      </c>
      <c r="E19" s="75" t="s">
        <v>226</v>
      </c>
      <c r="F19" s="76" t="s">
        <v>13</v>
      </c>
      <c r="G19" s="77"/>
      <c r="H19" s="78" t="s">
        <v>14</v>
      </c>
    </row>
    <row r="20" spans="1:8">
      <c r="A20" s="9">
        <v>1</v>
      </c>
      <c r="B20" s="9" t="s">
        <v>15</v>
      </c>
      <c r="C20" s="93" t="s">
        <v>114</v>
      </c>
      <c r="D20" s="94">
        <v>24995</v>
      </c>
      <c r="E20" s="36">
        <f>D20/1.12</f>
        <v>22316.9642857143</v>
      </c>
      <c r="F20" s="36">
        <f>(E20*0.76)-800</f>
        <v>16160.8928571429</v>
      </c>
      <c r="G20" s="33" t="s">
        <v>17</v>
      </c>
      <c r="H20" s="79">
        <f>F20*A20</f>
        <v>16160.8928571429</v>
      </c>
    </row>
    <row r="21" spans="1:8">
      <c r="A21" s="14"/>
      <c r="B21" s="14"/>
      <c r="C21" s="96" t="s">
        <v>115</v>
      </c>
      <c r="D21" s="97"/>
      <c r="E21" s="41"/>
      <c r="F21" s="41"/>
      <c r="G21" s="38"/>
      <c r="H21" s="80"/>
    </row>
    <row r="22" spans="1:8">
      <c r="A22" s="14"/>
      <c r="B22" s="14"/>
      <c r="C22" s="96" t="s">
        <v>116</v>
      </c>
      <c r="D22" s="97"/>
      <c r="E22" s="41"/>
      <c r="F22" s="41"/>
      <c r="G22" s="38"/>
      <c r="H22" s="80"/>
    </row>
    <row r="23" ht="15" spans="1:8">
      <c r="A23" s="19"/>
      <c r="B23" s="19"/>
      <c r="C23" s="99" t="s">
        <v>117</v>
      </c>
      <c r="D23" s="100"/>
      <c r="E23" s="46"/>
      <c r="F23" s="46"/>
      <c r="G23" s="43"/>
      <c r="H23" s="81"/>
    </row>
    <row r="24" ht="17.25" spans="1:8">
      <c r="A24" s="82" t="s">
        <v>20</v>
      </c>
      <c r="B24" s="83"/>
      <c r="C24" s="83"/>
      <c r="D24" s="84"/>
      <c r="E24" s="84"/>
      <c r="F24" s="85"/>
      <c r="G24" s="86" t="s">
        <v>17</v>
      </c>
      <c r="H24" s="87">
        <f>SUM(H20:H23)</f>
        <v>16160.8928571429</v>
      </c>
    </row>
    <row r="25" ht="16.5" spans="1:8">
      <c r="A25" s="88"/>
      <c r="B25" s="88"/>
      <c r="C25" s="88"/>
      <c r="D25" s="88"/>
      <c r="E25" s="88"/>
      <c r="F25" s="88"/>
      <c r="G25" s="89"/>
      <c r="H25" s="90"/>
    </row>
    <row r="26" ht="15" spans="3:3">
      <c r="C26" s="4" t="s">
        <v>24</v>
      </c>
    </row>
    <row r="27" ht="25.5" customHeight="1" spans="1:8">
      <c r="A27" s="75" t="s">
        <v>9</v>
      </c>
      <c r="B27" s="75" t="s">
        <v>10</v>
      </c>
      <c r="C27" s="75" t="s">
        <v>11</v>
      </c>
      <c r="D27" s="75" t="s">
        <v>12</v>
      </c>
      <c r="E27" s="75" t="s">
        <v>226</v>
      </c>
      <c r="F27" s="76" t="s">
        <v>13</v>
      </c>
      <c r="G27" s="77"/>
      <c r="H27" s="78" t="s">
        <v>14</v>
      </c>
    </row>
    <row r="28" spans="1:8">
      <c r="A28" s="9">
        <v>1</v>
      </c>
      <c r="B28" s="104" t="s">
        <v>15</v>
      </c>
      <c r="C28" s="93" t="s">
        <v>118</v>
      </c>
      <c r="D28" s="94">
        <v>28995</v>
      </c>
      <c r="E28" s="36">
        <f>D28/1.12</f>
        <v>25888.3928571429</v>
      </c>
      <c r="F28" s="36">
        <f>(E28*0.76)-1300</f>
        <v>18375.1785714286</v>
      </c>
      <c r="G28" s="33" t="s">
        <v>17</v>
      </c>
      <c r="H28" s="79">
        <f>F28*A28</f>
        <v>18375.1785714286</v>
      </c>
    </row>
    <row r="29" spans="1:8">
      <c r="A29" s="14"/>
      <c r="B29" s="105"/>
      <c r="C29" s="96" t="s">
        <v>68</v>
      </c>
      <c r="D29" s="97"/>
      <c r="E29" s="41"/>
      <c r="F29" s="41"/>
      <c r="G29" s="38"/>
      <c r="H29" s="80"/>
    </row>
    <row r="30" spans="1:8">
      <c r="A30" s="14"/>
      <c r="B30" s="105"/>
      <c r="C30" s="96" t="s">
        <v>119</v>
      </c>
      <c r="D30" s="97"/>
      <c r="E30" s="41"/>
      <c r="F30" s="41"/>
      <c r="G30" s="38"/>
      <c r="H30" s="80"/>
    </row>
    <row r="31" ht="15" spans="1:8">
      <c r="A31" s="19"/>
      <c r="B31" s="106"/>
      <c r="C31" s="99" t="s">
        <v>120</v>
      </c>
      <c r="D31" s="100"/>
      <c r="E31" s="46"/>
      <c r="F31" s="46"/>
      <c r="G31" s="43"/>
      <c r="H31" s="81"/>
    </row>
    <row r="32" ht="17.25" spans="1:8">
      <c r="A32" s="82" t="s">
        <v>20</v>
      </c>
      <c r="B32" s="83"/>
      <c r="C32" s="83"/>
      <c r="D32" s="84"/>
      <c r="E32" s="84"/>
      <c r="F32" s="85"/>
      <c r="G32" s="86" t="s">
        <v>17</v>
      </c>
      <c r="H32" s="87">
        <f>SUM(H28:H31)</f>
        <v>18375.1785714286</v>
      </c>
    </row>
    <row r="33" ht="16.5" spans="1:8">
      <c r="A33" s="88"/>
      <c r="B33" s="88"/>
      <c r="C33" s="88"/>
      <c r="D33" s="88"/>
      <c r="E33" s="88"/>
      <c r="F33" s="88"/>
      <c r="G33" s="89"/>
      <c r="H33" s="90"/>
    </row>
    <row r="34" spans="1:1">
      <c r="A34" s="73" t="s">
        <v>27</v>
      </c>
    </row>
    <row r="35" spans="2:2">
      <c r="B35" s="73" t="s">
        <v>28</v>
      </c>
    </row>
    <row r="37" s="1" customFormat="1" spans="1:1">
      <c r="A37" s="1" t="s">
        <v>29</v>
      </c>
    </row>
    <row r="38" customFormat="1" ht="15" spans="1:2">
      <c r="A38" s="59"/>
      <c r="B38" s="1" t="s">
        <v>164</v>
      </c>
    </row>
    <row r="39" customFormat="1" ht="15" spans="1:2">
      <c r="A39" s="59"/>
      <c r="B39" s="1"/>
    </row>
    <row r="40" s="1" customFormat="1" spans="1:1">
      <c r="A40" s="1" t="s">
        <v>71</v>
      </c>
    </row>
    <row r="41" s="1" customFormat="1" spans="2:2">
      <c r="B41" s="1" t="s">
        <v>72</v>
      </c>
    </row>
    <row r="43" spans="1:1">
      <c r="A43" s="73" t="s">
        <v>33</v>
      </c>
    </row>
    <row r="44" s="73" customFormat="1" spans="2:2">
      <c r="B44" s="1" t="s">
        <v>73</v>
      </c>
    </row>
    <row r="45" s="74" customFormat="1" spans="2:2">
      <c r="B45" s="73"/>
    </row>
    <row r="46" spans="1:1">
      <c r="A46" s="73" t="s">
        <v>63</v>
      </c>
    </row>
    <row r="47" spans="2:2">
      <c r="B47" s="1" t="s">
        <v>227</v>
      </c>
    </row>
    <row r="49" spans="2:2">
      <c r="B49" s="73" t="s">
        <v>39</v>
      </c>
    </row>
    <row r="51" spans="2:2">
      <c r="B51" s="73" t="s">
        <v>40</v>
      </c>
    </row>
    <row r="56" spans="1:1">
      <c r="A56" s="73" t="s">
        <v>41</v>
      </c>
    </row>
    <row r="59" spans="1:1">
      <c r="A59" s="73" t="s">
        <v>42</v>
      </c>
    </row>
    <row r="60" spans="1:1">
      <c r="A60" s="73" t="s">
        <v>43</v>
      </c>
    </row>
    <row r="64" spans="1:4">
      <c r="A64" s="73" t="s">
        <v>74</v>
      </c>
      <c r="D64" s="73" t="s">
        <v>45</v>
      </c>
    </row>
    <row r="67" spans="1:4">
      <c r="A67" s="73" t="s">
        <v>46</v>
      </c>
      <c r="D67" s="73" t="s">
        <v>47</v>
      </c>
    </row>
    <row r="68" spans="1:4">
      <c r="A68" s="73" t="s">
        <v>48</v>
      </c>
      <c r="D68" s="73" t="s">
        <v>49</v>
      </c>
    </row>
    <row r="72" spans="1:6">
      <c r="A72" s="1" t="s">
        <v>228</v>
      </c>
      <c r="D72" s="73" t="s">
        <v>51</v>
      </c>
      <c r="F72" s="73" t="s">
        <v>52</v>
      </c>
    </row>
    <row r="73" spans="1:6">
      <c r="A73" s="73" t="s">
        <v>229</v>
      </c>
      <c r="F73" s="73" t="s">
        <v>54</v>
      </c>
    </row>
  </sheetData>
  <mergeCells count="17">
    <mergeCell ref="A4:B4"/>
    <mergeCell ref="A24:F24"/>
    <mergeCell ref="A32:F32"/>
    <mergeCell ref="A20:A23"/>
    <mergeCell ref="A28:A31"/>
    <mergeCell ref="B20:B23"/>
    <mergeCell ref="B28:B31"/>
    <mergeCell ref="D20:D23"/>
    <mergeCell ref="D28:D31"/>
    <mergeCell ref="E20:E23"/>
    <mergeCell ref="E28:E31"/>
    <mergeCell ref="F20:F23"/>
    <mergeCell ref="F28:F31"/>
    <mergeCell ref="G20:G23"/>
    <mergeCell ref="G28:G31"/>
    <mergeCell ref="H20:H23"/>
    <mergeCell ref="H28:H31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9"/>
  <sheetViews>
    <sheetView topLeftCell="A64" workbookViewId="0">
      <selection activeCell="A78" sqref="A78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46062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230</v>
      </c>
    </row>
    <row r="8" spans="1:1">
      <c r="A8" s="3" t="s">
        <v>231</v>
      </c>
    </row>
    <row r="9" spans="1:1">
      <c r="A9" s="1" t="s">
        <v>232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(D20*0.76)-6500</f>
        <v>19336.2</v>
      </c>
      <c r="F20" s="9" t="s">
        <v>17</v>
      </c>
      <c r="G20" s="13">
        <f>E20*A20</f>
        <v>19336.2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10" t="s">
        <v>16</v>
      </c>
      <c r="D23" s="11">
        <v>42995</v>
      </c>
      <c r="E23" s="12">
        <f>(D23*0.76)-6500</f>
        <v>26176.2</v>
      </c>
      <c r="F23" s="9" t="s">
        <v>17</v>
      </c>
      <c r="G23" s="13">
        <f>E23*A23</f>
        <v>26176.2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19</v>
      </c>
      <c r="D25" s="21"/>
      <c r="E25" s="22"/>
      <c r="F25" s="19"/>
      <c r="G25" s="23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SUM(G20:G25)</f>
        <v>45512.4</v>
      </c>
    </row>
    <row r="27" s="1" customFormat="1" ht="15" spans="1:7">
      <c r="A27" s="61" t="s">
        <v>21</v>
      </c>
      <c r="B27" s="62"/>
      <c r="C27" s="63"/>
      <c r="D27" s="64"/>
      <c r="E27" s="21"/>
      <c r="F27" s="19" t="s">
        <v>17</v>
      </c>
      <c r="G27" s="65">
        <v>20600</v>
      </c>
    </row>
    <row r="28" s="1" customFormat="1" ht="17.25" spans="1:7">
      <c r="A28" s="24" t="s">
        <v>23</v>
      </c>
      <c r="B28" s="25"/>
      <c r="C28" s="25"/>
      <c r="D28" s="26"/>
      <c r="E28" s="27"/>
      <c r="F28" s="28" t="s">
        <v>17</v>
      </c>
      <c r="G28" s="29">
        <f>SUM(G26:G27)</f>
        <v>66112.4</v>
      </c>
    </row>
    <row r="30" ht="15" spans="3:3">
      <c r="C30" s="4" t="s">
        <v>24</v>
      </c>
    </row>
    <row r="31" ht="25.5" customHeight="1" spans="1:7">
      <c r="A31" s="5" t="s">
        <v>9</v>
      </c>
      <c r="B31" s="5" t="s">
        <v>10</v>
      </c>
      <c r="C31" s="5" t="s">
        <v>11</v>
      </c>
      <c r="D31" s="5" t="s">
        <v>12</v>
      </c>
      <c r="E31" s="6" t="s">
        <v>13</v>
      </c>
      <c r="F31" s="7"/>
      <c r="G31" s="8" t="s">
        <v>14</v>
      </c>
    </row>
    <row r="32" customFormat="1" ht="15" spans="1:7">
      <c r="A32" s="33">
        <v>1</v>
      </c>
      <c r="B32" s="33" t="s">
        <v>15</v>
      </c>
      <c r="C32" s="34" t="s">
        <v>154</v>
      </c>
      <c r="D32" s="35">
        <v>46595</v>
      </c>
      <c r="E32" s="36">
        <f>(D32*0.76)-7000</f>
        <v>28412.2</v>
      </c>
      <c r="F32" s="33" t="s">
        <v>17</v>
      </c>
      <c r="G32" s="37">
        <f>E32*A32</f>
        <v>28412.2</v>
      </c>
    </row>
    <row r="33" customFormat="1" ht="15" spans="1:7">
      <c r="A33" s="38"/>
      <c r="B33" s="38"/>
      <c r="C33" s="39" t="s">
        <v>26</v>
      </c>
      <c r="D33" s="40"/>
      <c r="E33" s="41"/>
      <c r="F33" s="38"/>
      <c r="G33" s="42"/>
    </row>
    <row r="34" customFormat="1" ht="15.75" spans="1:7">
      <c r="A34" s="43"/>
      <c r="B34" s="43"/>
      <c r="C34" s="44" t="s">
        <v>155</v>
      </c>
      <c r="D34" s="45"/>
      <c r="E34" s="46"/>
      <c r="F34" s="43"/>
      <c r="G34" s="47"/>
    </row>
    <row r="35" customFormat="1" ht="15" spans="1:7">
      <c r="A35" s="9">
        <v>1</v>
      </c>
      <c r="B35" s="9" t="s">
        <v>15</v>
      </c>
      <c r="C35" s="10" t="s">
        <v>25</v>
      </c>
      <c r="D35" s="11">
        <v>59595</v>
      </c>
      <c r="E35" s="12">
        <f>(D35*0.76)-7000</f>
        <v>38292.2</v>
      </c>
      <c r="F35" s="9" t="s">
        <v>17</v>
      </c>
      <c r="G35" s="13">
        <f>E35*A35</f>
        <v>38292.2</v>
      </c>
    </row>
    <row r="36" customFormat="1" ht="15" spans="1:7">
      <c r="A36" s="14"/>
      <c r="B36" s="14"/>
      <c r="C36" s="15" t="s">
        <v>26</v>
      </c>
      <c r="D36" s="16"/>
      <c r="E36" s="17"/>
      <c r="F36" s="14"/>
      <c r="G36" s="18"/>
    </row>
    <row r="37" customFormat="1" ht="15.75" spans="1:7">
      <c r="A37" s="19"/>
      <c r="B37" s="19"/>
      <c r="C37" s="20" t="s">
        <v>19</v>
      </c>
      <c r="D37" s="21"/>
      <c r="E37" s="22"/>
      <c r="F37" s="19"/>
      <c r="G37" s="23"/>
    </row>
    <row r="38" s="1" customFormat="1" ht="17.25" spans="1:7">
      <c r="A38" s="24" t="s">
        <v>20</v>
      </c>
      <c r="B38" s="25"/>
      <c r="C38" s="25"/>
      <c r="D38" s="26"/>
      <c r="E38" s="27"/>
      <c r="F38" s="28" t="s">
        <v>17</v>
      </c>
      <c r="G38" s="29">
        <f>SUM(G32:G37)</f>
        <v>66704.4</v>
      </c>
    </row>
    <row r="39" s="1" customFormat="1" ht="15" spans="1:7">
      <c r="A39" s="61" t="s">
        <v>21</v>
      </c>
      <c r="B39" s="62"/>
      <c r="C39" s="63"/>
      <c r="D39" s="64"/>
      <c r="E39" s="21"/>
      <c r="F39" s="19" t="s">
        <v>17</v>
      </c>
      <c r="G39" s="65">
        <v>20600</v>
      </c>
    </row>
    <row r="40" s="1" customFormat="1" ht="17.25" spans="1:7">
      <c r="A40" s="24" t="s">
        <v>23</v>
      </c>
      <c r="B40" s="25"/>
      <c r="C40" s="25"/>
      <c r="D40" s="26"/>
      <c r="E40" s="27"/>
      <c r="F40" s="28" t="s">
        <v>17</v>
      </c>
      <c r="G40" s="29">
        <f>SUM(G38:G39)</f>
        <v>87304.4</v>
      </c>
    </row>
    <row r="41" ht="16.5" spans="1:7">
      <c r="A41" s="30"/>
      <c r="B41" s="30"/>
      <c r="C41" s="30"/>
      <c r="D41" s="30"/>
      <c r="E41" s="30"/>
      <c r="F41" s="31"/>
      <c r="G41" s="32"/>
    </row>
    <row r="42" spans="1:1">
      <c r="A42" s="1" t="s">
        <v>27</v>
      </c>
    </row>
    <row r="43" spans="2:2">
      <c r="B43" s="1" t="s">
        <v>28</v>
      </c>
    </row>
    <row r="45" s="1" customFormat="1" spans="1:1">
      <c r="A45" s="1" t="s">
        <v>29</v>
      </c>
    </row>
    <row r="46" customFormat="1" ht="15" spans="1:2">
      <c r="A46" s="59"/>
      <c r="B46" s="103" t="s">
        <v>138</v>
      </c>
    </row>
    <row r="47" customFormat="1" ht="15" spans="1:2">
      <c r="A47" s="59"/>
      <c r="B47" s="1" t="s">
        <v>30</v>
      </c>
    </row>
    <row r="48" customFormat="1" ht="15" spans="1:2">
      <c r="A48" s="59"/>
      <c r="B48" s="1" t="s">
        <v>31</v>
      </c>
    </row>
    <row r="50" spans="1:1">
      <c r="A50" s="1" t="s">
        <v>33</v>
      </c>
    </row>
    <row r="51" customFormat="1" ht="15" spans="1:2">
      <c r="A51" s="2"/>
      <c r="B51" s="1" t="s">
        <v>34</v>
      </c>
    </row>
    <row r="52" s="2" customFormat="1"/>
    <row r="53" spans="1:1">
      <c r="A53" s="1" t="s">
        <v>63</v>
      </c>
    </row>
    <row r="54" spans="2:2">
      <c r="B54" s="1" t="s">
        <v>37</v>
      </c>
    </row>
    <row r="55" spans="2:2">
      <c r="B55" s="55" t="s">
        <v>38</v>
      </c>
    </row>
    <row r="56" spans="2:2">
      <c r="B56" s="1" t="s">
        <v>39</v>
      </c>
    </row>
    <row r="58" spans="2:2">
      <c r="B58" s="1" t="s">
        <v>40</v>
      </c>
    </row>
    <row r="59" spans="2:2">
      <c r="B59" s="56"/>
    </row>
    <row r="61" spans="2:2">
      <c r="B61" s="55"/>
    </row>
    <row r="63" spans="1:1">
      <c r="A63" s="1" t="s">
        <v>41</v>
      </c>
    </row>
    <row r="66" spans="1:1">
      <c r="A66" s="1" t="s">
        <v>42</v>
      </c>
    </row>
    <row r="67" spans="1:1">
      <c r="A67" s="1" t="s">
        <v>43</v>
      </c>
    </row>
    <row r="70" spans="1:4">
      <c r="A70" s="1" t="s">
        <v>139</v>
      </c>
      <c r="D70" s="1" t="s">
        <v>45</v>
      </c>
    </row>
    <row r="73" spans="1:4">
      <c r="A73" s="1" t="s">
        <v>46</v>
      </c>
      <c r="D73" s="1" t="s">
        <v>47</v>
      </c>
    </row>
    <row r="74" spans="1:4">
      <c r="A74" s="1" t="s">
        <v>48</v>
      </c>
      <c r="D74" s="1" t="s">
        <v>49</v>
      </c>
    </row>
    <row r="78" spans="1:5">
      <c r="A78" s="1" t="s">
        <v>234</v>
      </c>
      <c r="D78" s="1" t="s">
        <v>51</v>
      </c>
      <c r="E78" s="1" t="s">
        <v>52</v>
      </c>
    </row>
    <row r="79" spans="1:5">
      <c r="A79" s="1" t="s">
        <v>235</v>
      </c>
      <c r="E79" s="1" t="s">
        <v>54</v>
      </c>
    </row>
  </sheetData>
  <mergeCells count="29">
    <mergeCell ref="A4:B4"/>
    <mergeCell ref="A26:E26"/>
    <mergeCell ref="A28:E28"/>
    <mergeCell ref="A38:E38"/>
    <mergeCell ref="A40:E40"/>
    <mergeCell ref="A20:A22"/>
    <mergeCell ref="A23:A25"/>
    <mergeCell ref="A32:A34"/>
    <mergeCell ref="A35:A37"/>
    <mergeCell ref="B20:B22"/>
    <mergeCell ref="B23:B25"/>
    <mergeCell ref="B32:B34"/>
    <mergeCell ref="B35:B37"/>
    <mergeCell ref="D20:D22"/>
    <mergeCell ref="D23:D25"/>
    <mergeCell ref="D32:D34"/>
    <mergeCell ref="D35:D37"/>
    <mergeCell ref="E20:E22"/>
    <mergeCell ref="E23:E25"/>
    <mergeCell ref="E32:E34"/>
    <mergeCell ref="E35:E37"/>
    <mergeCell ref="F20:F22"/>
    <mergeCell ref="F23:F25"/>
    <mergeCell ref="F32:F34"/>
    <mergeCell ref="F35:F37"/>
    <mergeCell ref="G20:G22"/>
    <mergeCell ref="G23:G25"/>
    <mergeCell ref="G32:G34"/>
    <mergeCell ref="G35:G37"/>
  </mergeCells>
  <pageMargins left="0.432638888888889" right="0.17" top="0.84" bottom="0.590277777777778" header="0.511805555555556" footer="0.196527777777778"/>
  <pageSetup paperSize="1" scale="60" orientation="portrait" horizontalDpi="120" verticalDpi="7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18" workbookViewId="0">
      <selection activeCell="C25" sqref="C2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46064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236</v>
      </c>
      <c r="B7" s="3"/>
    </row>
    <row r="8" spans="1:1">
      <c r="A8" s="1" t="s">
        <v>237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6" spans="1:1">
      <c r="A16" s="1" t="s">
        <v>66</v>
      </c>
    </row>
    <row r="17" ht="15" spans="3:3">
      <c r="C17" s="4" t="s">
        <v>8</v>
      </c>
    </row>
    <row r="18" ht="25.5" customHeight="1" spans="1:7">
      <c r="A18" s="5" t="s">
        <v>9</v>
      </c>
      <c r="B18" s="5" t="s">
        <v>10</v>
      </c>
      <c r="C18" s="5" t="s">
        <v>11</v>
      </c>
      <c r="D18" s="5" t="s">
        <v>12</v>
      </c>
      <c r="E18" s="6" t="s">
        <v>13</v>
      </c>
      <c r="F18" s="7"/>
      <c r="G18" s="8" t="s">
        <v>14</v>
      </c>
    </row>
    <row r="19" spans="1:7">
      <c r="A19" s="9">
        <v>4</v>
      </c>
      <c r="B19" s="9" t="s">
        <v>15</v>
      </c>
      <c r="C19" s="10" t="s">
        <v>82</v>
      </c>
      <c r="D19" s="11">
        <v>50995</v>
      </c>
      <c r="E19" s="12">
        <f>(D19*0.76)-7000</f>
        <v>31756.2</v>
      </c>
      <c r="F19" s="9" t="s">
        <v>17</v>
      </c>
      <c r="G19" s="13">
        <f>E19*A19</f>
        <v>127024.8</v>
      </c>
    </row>
    <row r="20" spans="1:7">
      <c r="A20" s="14"/>
      <c r="B20" s="14"/>
      <c r="C20" s="15" t="s">
        <v>18</v>
      </c>
      <c r="D20" s="16"/>
      <c r="E20" s="17"/>
      <c r="F20" s="14"/>
      <c r="G20" s="18"/>
    </row>
    <row r="21" ht="15" spans="1:7">
      <c r="A21" s="19"/>
      <c r="B21" s="19"/>
      <c r="C21" s="20" t="s">
        <v>83</v>
      </c>
      <c r="D21" s="21"/>
      <c r="E21" s="22"/>
      <c r="F21" s="19"/>
      <c r="G21" s="23"/>
    </row>
    <row r="22" customFormat="1" ht="15" spans="1:7">
      <c r="A22" s="9">
        <v>4</v>
      </c>
      <c r="B22" s="9" t="s">
        <v>15</v>
      </c>
      <c r="C22" s="10" t="s">
        <v>16</v>
      </c>
      <c r="D22" s="11">
        <v>42995</v>
      </c>
      <c r="E22" s="12">
        <f>(D22*0.76)-6500</f>
        <v>26176.2</v>
      </c>
      <c r="F22" s="9" t="s">
        <v>17</v>
      </c>
      <c r="G22" s="13">
        <f>E22*A22</f>
        <v>104704.8</v>
      </c>
    </row>
    <row r="23" customFormat="1" ht="15" spans="1:7">
      <c r="A23" s="14"/>
      <c r="B23" s="14"/>
      <c r="C23" s="15" t="s">
        <v>18</v>
      </c>
      <c r="D23" s="16"/>
      <c r="E23" s="17"/>
      <c r="F23" s="14"/>
      <c r="G23" s="18"/>
    </row>
    <row r="24" customFormat="1" ht="15.75" spans="1:7">
      <c r="A24" s="19"/>
      <c r="B24" s="19"/>
      <c r="C24" s="20" t="s">
        <v>19</v>
      </c>
      <c r="D24" s="21"/>
      <c r="E24" s="22"/>
      <c r="F24" s="19"/>
      <c r="G24" s="23"/>
    </row>
    <row r="25" customFormat="1" ht="15" spans="1:7">
      <c r="A25" s="9">
        <v>1</v>
      </c>
      <c r="B25" s="9" t="s">
        <v>15</v>
      </c>
      <c r="C25" s="10" t="s">
        <v>80</v>
      </c>
      <c r="D25" s="11">
        <v>76595</v>
      </c>
      <c r="E25" s="12">
        <f>(D25*0.76)-7000</f>
        <v>51212.2</v>
      </c>
      <c r="F25" s="9" t="s">
        <v>17</v>
      </c>
      <c r="G25" s="13">
        <f>E25*A25</f>
        <v>51212.2</v>
      </c>
    </row>
    <row r="26" customFormat="1" ht="15" spans="1:7">
      <c r="A26" s="14"/>
      <c r="B26" s="14"/>
      <c r="C26" s="15" t="s">
        <v>26</v>
      </c>
      <c r="D26" s="16"/>
      <c r="E26" s="17"/>
      <c r="F26" s="14"/>
      <c r="G26" s="18"/>
    </row>
    <row r="27" customFormat="1" ht="15.75" spans="1:7">
      <c r="A27" s="19"/>
      <c r="B27" s="19"/>
      <c r="C27" s="20" t="s">
        <v>81</v>
      </c>
      <c r="D27" s="21"/>
      <c r="E27" s="22"/>
      <c r="F27" s="19"/>
      <c r="G27" s="23"/>
    </row>
    <row r="28" s="1" customFormat="1" ht="17.25" spans="1:7">
      <c r="A28" s="24" t="s">
        <v>20</v>
      </c>
      <c r="B28" s="25"/>
      <c r="C28" s="25"/>
      <c r="D28" s="26"/>
      <c r="E28" s="27"/>
      <c r="F28" s="28" t="s">
        <v>17</v>
      </c>
      <c r="G28" s="29">
        <f>SUM(G19:G27)</f>
        <v>282941.8</v>
      </c>
    </row>
    <row r="29" s="2" customFormat="1" ht="16.5" spans="1:7">
      <c r="A29" s="30"/>
      <c r="B29" s="30"/>
      <c r="C29" s="30"/>
      <c r="D29" s="30"/>
      <c r="E29" s="30"/>
      <c r="F29" s="102"/>
      <c r="G29" s="32"/>
    </row>
    <row r="30" s="2" customFormat="1" ht="15" spans="1:7">
      <c r="A30" s="1"/>
      <c r="B30" s="1"/>
      <c r="C30" s="4" t="s">
        <v>24</v>
      </c>
      <c r="D30" s="1"/>
      <c r="E30" s="1"/>
      <c r="F30" s="1"/>
      <c r="G30" s="1"/>
    </row>
    <row r="31" s="2" customFormat="1" ht="25.5" customHeight="1" spans="1:7">
      <c r="A31" s="5" t="s">
        <v>9</v>
      </c>
      <c r="B31" s="5" t="s">
        <v>10</v>
      </c>
      <c r="C31" s="5" t="s">
        <v>11</v>
      </c>
      <c r="D31" s="5" t="s">
        <v>12</v>
      </c>
      <c r="E31" s="6" t="s">
        <v>13</v>
      </c>
      <c r="F31" s="7"/>
      <c r="G31" s="8" t="s">
        <v>14</v>
      </c>
    </row>
    <row r="32" s="2" customFormat="1" spans="1:7">
      <c r="A32" s="9">
        <v>4</v>
      </c>
      <c r="B32" s="9" t="s">
        <v>15</v>
      </c>
      <c r="C32" s="10" t="s">
        <v>152</v>
      </c>
      <c r="D32" s="11">
        <v>68995</v>
      </c>
      <c r="E32" s="12">
        <f>(D32*0.76)-7000</f>
        <v>45436.2</v>
      </c>
      <c r="F32" s="9" t="s">
        <v>17</v>
      </c>
      <c r="G32" s="13">
        <f>E32*A32</f>
        <v>181744.8</v>
      </c>
    </row>
    <row r="33" s="2" customFormat="1" spans="1:7">
      <c r="A33" s="14"/>
      <c r="B33" s="14"/>
      <c r="C33" s="15" t="s">
        <v>26</v>
      </c>
      <c r="D33" s="16"/>
      <c r="E33" s="17"/>
      <c r="F33" s="14"/>
      <c r="G33" s="18"/>
    </row>
    <row r="34" s="2" customFormat="1" ht="15" spans="1:7">
      <c r="A34" s="19"/>
      <c r="B34" s="19"/>
      <c r="C34" s="20" t="s">
        <v>153</v>
      </c>
      <c r="D34" s="21"/>
      <c r="E34" s="22"/>
      <c r="F34" s="19"/>
      <c r="G34" s="23"/>
    </row>
    <row r="35" s="2" customFormat="1" spans="1:7">
      <c r="A35" s="9">
        <v>4</v>
      </c>
      <c r="B35" s="9" t="s">
        <v>15</v>
      </c>
      <c r="C35" s="10" t="s">
        <v>25</v>
      </c>
      <c r="D35" s="11">
        <v>59595</v>
      </c>
      <c r="E35" s="12">
        <f>(D35*0.76)-7000</f>
        <v>38292.2</v>
      </c>
      <c r="F35" s="9" t="s">
        <v>17</v>
      </c>
      <c r="G35" s="13">
        <f>E35*A35</f>
        <v>153168.8</v>
      </c>
    </row>
    <row r="36" s="2" customFormat="1" spans="1:7">
      <c r="A36" s="14"/>
      <c r="B36" s="14"/>
      <c r="C36" s="15" t="s">
        <v>26</v>
      </c>
      <c r="D36" s="16"/>
      <c r="E36" s="17"/>
      <c r="F36" s="14"/>
      <c r="G36" s="18"/>
    </row>
    <row r="37" s="2" customFormat="1" ht="15" spans="1:7">
      <c r="A37" s="19"/>
      <c r="B37" s="19"/>
      <c r="C37" s="20" t="s">
        <v>19</v>
      </c>
      <c r="D37" s="21"/>
      <c r="E37" s="22"/>
      <c r="F37" s="19"/>
      <c r="G37" s="23"/>
    </row>
    <row r="38" s="2" customFormat="1" spans="1:7">
      <c r="A38" s="9">
        <v>1</v>
      </c>
      <c r="B38" s="9" t="s">
        <v>15</v>
      </c>
      <c r="C38" s="10" t="s">
        <v>80</v>
      </c>
      <c r="D38" s="11">
        <v>76595</v>
      </c>
      <c r="E38" s="12">
        <f>(D38*0.76)-7000</f>
        <v>51212.2</v>
      </c>
      <c r="F38" s="9" t="s">
        <v>17</v>
      </c>
      <c r="G38" s="13">
        <f>E38*A38</f>
        <v>51212.2</v>
      </c>
    </row>
    <row r="39" s="2" customFormat="1" spans="1:7">
      <c r="A39" s="14"/>
      <c r="B39" s="14"/>
      <c r="C39" s="15" t="s">
        <v>26</v>
      </c>
      <c r="D39" s="16"/>
      <c r="E39" s="17"/>
      <c r="F39" s="14"/>
      <c r="G39" s="18"/>
    </row>
    <row r="40" s="2" customFormat="1" ht="15" spans="1:7">
      <c r="A40" s="19"/>
      <c r="B40" s="19"/>
      <c r="C40" s="20" t="s">
        <v>81</v>
      </c>
      <c r="D40" s="21"/>
      <c r="E40" s="22"/>
      <c r="F40" s="19"/>
      <c r="G40" s="23"/>
    </row>
    <row r="41" s="1" customFormat="1" ht="17.25" spans="1:7">
      <c r="A41" s="24" t="s">
        <v>20</v>
      </c>
      <c r="B41" s="25"/>
      <c r="C41" s="25"/>
      <c r="D41" s="26"/>
      <c r="E41" s="27"/>
      <c r="F41" s="28" t="s">
        <v>17</v>
      </c>
      <c r="G41" s="29">
        <f>SUM(G32:G40)</f>
        <v>386125.8</v>
      </c>
    </row>
    <row r="42" s="2" customFormat="1" ht="16.5" spans="1:7">
      <c r="A42" s="30"/>
      <c r="B42" s="30"/>
      <c r="C42" s="30"/>
      <c r="D42" s="30"/>
      <c r="E42" s="30"/>
      <c r="F42" s="102"/>
      <c r="G42" s="32"/>
    </row>
    <row r="43" spans="1:1">
      <c r="A43" s="1" t="s">
        <v>27</v>
      </c>
    </row>
    <row r="44" spans="2:2">
      <c r="B44" s="1" t="s">
        <v>28</v>
      </c>
    </row>
    <row r="46" s="1" customFormat="1" spans="1:1">
      <c r="A46" s="1" t="s">
        <v>29</v>
      </c>
    </row>
    <row r="47" customFormat="1" ht="15" spans="1:2">
      <c r="A47" s="59"/>
      <c r="B47" s="1" t="s">
        <v>164</v>
      </c>
    </row>
    <row r="49" s="1" customFormat="1" spans="1:1">
      <c r="A49" s="1" t="s">
        <v>71</v>
      </c>
    </row>
    <row r="50" spans="2:2">
      <c r="B50" s="1" t="s">
        <v>103</v>
      </c>
    </row>
    <row r="51" spans="2:2">
      <c r="B51" s="1" t="s">
        <v>104</v>
      </c>
    </row>
    <row r="52" spans="2:2">
      <c r="B52" s="1" t="s">
        <v>105</v>
      </c>
    </row>
    <row r="54" spans="1:1">
      <c r="A54" s="1" t="s">
        <v>33</v>
      </c>
    </row>
    <row r="55" spans="2:2">
      <c r="B55" s="1" t="s">
        <v>34</v>
      </c>
    </row>
    <row r="57" spans="1:1">
      <c r="A57" s="1" t="s">
        <v>63</v>
      </c>
    </row>
    <row r="58" spans="2:2">
      <c r="B58" s="1" t="s">
        <v>37</v>
      </c>
    </row>
    <row r="60" spans="2:2">
      <c r="B60" s="1" t="s">
        <v>39</v>
      </c>
    </row>
    <row r="62" spans="2:2">
      <c r="B62" s="1" t="s">
        <v>40</v>
      </c>
    </row>
    <row r="63" spans="2:2">
      <c r="B63" s="56"/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139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238</v>
      </c>
      <c r="D82" s="1" t="s">
        <v>51</v>
      </c>
      <c r="E82" s="1" t="s">
        <v>52</v>
      </c>
    </row>
    <row r="83" spans="1:5">
      <c r="A83" s="1" t="s">
        <v>239</v>
      </c>
      <c r="E83" s="1" t="s">
        <v>54</v>
      </c>
    </row>
  </sheetData>
  <mergeCells count="39">
    <mergeCell ref="A4:B4"/>
    <mergeCell ref="A28:E28"/>
    <mergeCell ref="A41:E41"/>
    <mergeCell ref="A19:A21"/>
    <mergeCell ref="A22:A24"/>
    <mergeCell ref="A25:A27"/>
    <mergeCell ref="A32:A34"/>
    <mergeCell ref="A35:A37"/>
    <mergeCell ref="A38:A40"/>
    <mergeCell ref="B19:B21"/>
    <mergeCell ref="B22:B24"/>
    <mergeCell ref="B25:B27"/>
    <mergeCell ref="B32:B34"/>
    <mergeCell ref="B35:B37"/>
    <mergeCell ref="B38:B40"/>
    <mergeCell ref="D19:D21"/>
    <mergeCell ref="D22:D24"/>
    <mergeCell ref="D25:D27"/>
    <mergeCell ref="D32:D34"/>
    <mergeCell ref="D35:D37"/>
    <mergeCell ref="D38:D40"/>
    <mergeCell ref="E19:E21"/>
    <mergeCell ref="E22:E24"/>
    <mergeCell ref="E25:E27"/>
    <mergeCell ref="E32:E34"/>
    <mergeCell ref="E35:E37"/>
    <mergeCell ref="E38:E40"/>
    <mergeCell ref="F19:F21"/>
    <mergeCell ref="F22:F24"/>
    <mergeCell ref="F25:F27"/>
    <mergeCell ref="F32:F34"/>
    <mergeCell ref="F35:F37"/>
    <mergeCell ref="F38:F40"/>
    <mergeCell ref="G19:G21"/>
    <mergeCell ref="G22:G24"/>
    <mergeCell ref="G25:G27"/>
    <mergeCell ref="G32:G34"/>
    <mergeCell ref="G35:G37"/>
    <mergeCell ref="G38:G40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5"/>
  <sheetViews>
    <sheetView topLeftCell="A16" workbookViewId="0">
      <selection activeCell="H24" sqref="H24"/>
    </sheetView>
  </sheetViews>
  <sheetFormatPr defaultColWidth="9.1047619047619" defaultRowHeight="14.25" outlineLevelCol="6"/>
  <cols>
    <col min="1" max="1" width="6.55238095238095" style="1" customWidth="1"/>
    <col min="2" max="2" width="11.7809523809524" style="1" customWidth="1"/>
    <col min="3" max="3" width="54.4380952380952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7809523809524" style="1" customWidth="1"/>
    <col min="8" max="16384" width="9.1047619047619" style="1"/>
  </cols>
  <sheetData>
    <row r="4" spans="1:2">
      <c r="A4" s="3">
        <v>46064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240</v>
      </c>
      <c r="B7" s="3"/>
    </row>
    <row r="8" spans="1:2">
      <c r="A8" s="1" t="s">
        <v>241</v>
      </c>
      <c r="B8" s="3"/>
    </row>
    <row r="9" spans="1:1">
      <c r="A9" s="1" t="s">
        <v>242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61</v>
      </c>
      <c r="D20" s="11">
        <v>42595</v>
      </c>
      <c r="E20" s="12">
        <f>(D20*0.76)-7000</f>
        <v>25372.2</v>
      </c>
      <c r="F20" s="9" t="s">
        <v>17</v>
      </c>
      <c r="G20" s="13">
        <f>E20*A20</f>
        <v>25372.2</v>
      </c>
    </row>
    <row r="21" customFormat="1" ht="15" spans="1:7">
      <c r="A21" s="14"/>
      <c r="B21" s="14"/>
      <c r="C21" s="15" t="s">
        <v>26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62</v>
      </c>
      <c r="D22" s="21"/>
      <c r="E22" s="22"/>
      <c r="F22" s="19"/>
      <c r="G22" s="23"/>
    </row>
    <row r="23" customFormat="1" ht="15" spans="1:7">
      <c r="A23" s="33">
        <v>1</v>
      </c>
      <c r="B23" s="33" t="s">
        <v>15</v>
      </c>
      <c r="C23" s="34" t="s">
        <v>154</v>
      </c>
      <c r="D23" s="35">
        <v>46595</v>
      </c>
      <c r="E23" s="36">
        <f>(D23*0.76)-7000</f>
        <v>28412.2</v>
      </c>
      <c r="F23" s="33" t="s">
        <v>17</v>
      </c>
      <c r="G23" s="37">
        <f>E23*A23</f>
        <v>28412.2</v>
      </c>
    </row>
    <row r="24" customFormat="1" ht="15" spans="1:7">
      <c r="A24" s="38"/>
      <c r="B24" s="38"/>
      <c r="C24" s="39" t="s">
        <v>26</v>
      </c>
      <c r="D24" s="40"/>
      <c r="E24" s="41"/>
      <c r="F24" s="38"/>
      <c r="G24" s="42"/>
    </row>
    <row r="25" customFormat="1" ht="15.75" spans="1:7">
      <c r="A25" s="43"/>
      <c r="B25" s="43"/>
      <c r="C25" s="44" t="s">
        <v>155</v>
      </c>
      <c r="D25" s="45"/>
      <c r="E25" s="46"/>
      <c r="F25" s="43"/>
      <c r="G25" s="47"/>
    </row>
    <row r="26" customFormat="1" ht="15" spans="1:7">
      <c r="A26" s="9">
        <v>3</v>
      </c>
      <c r="B26" s="9" t="s">
        <v>15</v>
      </c>
      <c r="C26" s="10" t="s">
        <v>152</v>
      </c>
      <c r="D26" s="11">
        <v>68995</v>
      </c>
      <c r="E26" s="12">
        <f>(D26*0.76)-7000</f>
        <v>45436.2</v>
      </c>
      <c r="F26" s="9" t="s">
        <v>17</v>
      </c>
      <c r="G26" s="13">
        <f>E26*A26</f>
        <v>136308.6</v>
      </c>
    </row>
    <row r="27" customFormat="1" ht="15" spans="1:7">
      <c r="A27" s="14"/>
      <c r="B27" s="14"/>
      <c r="C27" s="15" t="s">
        <v>26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153</v>
      </c>
      <c r="D28" s="21"/>
      <c r="E28" s="22"/>
      <c r="F28" s="19"/>
      <c r="G28" s="23"/>
    </row>
    <row r="29" customFormat="1" ht="15" spans="1:7">
      <c r="A29" s="9">
        <v>11</v>
      </c>
      <c r="B29" s="9" t="s">
        <v>15</v>
      </c>
      <c r="C29" s="10" t="s">
        <v>80</v>
      </c>
      <c r="D29" s="11">
        <v>76595</v>
      </c>
      <c r="E29" s="12">
        <f>(D29*0.76)-7000</f>
        <v>51212.2</v>
      </c>
      <c r="F29" s="9" t="s">
        <v>17</v>
      </c>
      <c r="G29" s="13">
        <f>E29*A29</f>
        <v>563334.2</v>
      </c>
    </row>
    <row r="30" customFormat="1" ht="15" spans="1:7">
      <c r="A30" s="14"/>
      <c r="B30" s="14"/>
      <c r="C30" s="15" t="s">
        <v>26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81</v>
      </c>
      <c r="D31" s="21"/>
      <c r="E31" s="22"/>
      <c r="F31" s="19"/>
      <c r="G31" s="23"/>
    </row>
    <row r="32" customFormat="1" ht="15" spans="1:7">
      <c r="A32" s="9">
        <v>4</v>
      </c>
      <c r="B32" s="9" t="s">
        <v>15</v>
      </c>
      <c r="C32" s="10" t="s">
        <v>172</v>
      </c>
      <c r="D32" s="11">
        <v>113195</v>
      </c>
      <c r="E32" s="12">
        <f>(D32*0.76)-7000</f>
        <v>79028.2</v>
      </c>
      <c r="F32" s="9" t="s">
        <v>17</v>
      </c>
      <c r="G32" s="13">
        <f>E32*A32</f>
        <v>316112.8</v>
      </c>
    </row>
    <row r="33" customFormat="1" ht="15" spans="1:7">
      <c r="A33" s="14"/>
      <c r="B33" s="14"/>
      <c r="C33" s="15" t="s">
        <v>173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174</v>
      </c>
      <c r="D34" s="21"/>
      <c r="E34" s="22"/>
      <c r="F34" s="19"/>
      <c r="G34" s="23"/>
    </row>
    <row r="35" customFormat="1" ht="15" spans="1:7">
      <c r="A35" s="9">
        <v>8</v>
      </c>
      <c r="B35" s="9" t="s">
        <v>15</v>
      </c>
      <c r="C35" s="10" t="s">
        <v>207</v>
      </c>
      <c r="D35" s="11">
        <v>165995</v>
      </c>
      <c r="E35" s="12">
        <f>(D35*0.76)-14000</f>
        <v>112156.2</v>
      </c>
      <c r="F35" s="9" t="s">
        <v>17</v>
      </c>
      <c r="G35" s="13">
        <f>E35*A35</f>
        <v>897249.6</v>
      </c>
    </row>
    <row r="36" customFormat="1" ht="15" spans="1:7">
      <c r="A36" s="14"/>
      <c r="B36" s="14"/>
      <c r="C36" s="15" t="s">
        <v>173</v>
      </c>
      <c r="D36" s="16"/>
      <c r="E36" s="17"/>
      <c r="F36" s="14"/>
      <c r="G36" s="18"/>
    </row>
    <row r="37" customFormat="1" ht="15.75" spans="1:7">
      <c r="A37" s="19"/>
      <c r="B37" s="19"/>
      <c r="C37" s="20" t="s">
        <v>208</v>
      </c>
      <c r="D37" s="21"/>
      <c r="E37" s="22"/>
      <c r="F37" s="19"/>
      <c r="G37" s="23"/>
    </row>
    <row r="38" customFormat="1" ht="15" spans="1:7">
      <c r="A38" s="9">
        <v>1</v>
      </c>
      <c r="B38" s="104" t="s">
        <v>15</v>
      </c>
      <c r="C38" s="93" t="s">
        <v>243</v>
      </c>
      <c r="D38" s="94">
        <v>32995</v>
      </c>
      <c r="E38" s="12">
        <f>(D38*0.76)-1300</f>
        <v>23776.2</v>
      </c>
      <c r="F38" s="9" t="s">
        <v>17</v>
      </c>
      <c r="G38" s="95">
        <f>E38*A38</f>
        <v>23776.2</v>
      </c>
    </row>
    <row r="39" customFormat="1" ht="15" spans="1:7">
      <c r="A39" s="14"/>
      <c r="B39" s="105"/>
      <c r="C39" s="96" t="s">
        <v>68</v>
      </c>
      <c r="D39" s="97"/>
      <c r="E39" s="17"/>
      <c r="F39" s="14"/>
      <c r="G39" s="98"/>
    </row>
    <row r="40" customFormat="1" ht="15" spans="1:7">
      <c r="A40" s="14"/>
      <c r="B40" s="105"/>
      <c r="C40" s="96" t="s">
        <v>244</v>
      </c>
      <c r="D40" s="97"/>
      <c r="E40" s="17"/>
      <c r="F40" s="14"/>
      <c r="G40" s="98"/>
    </row>
    <row r="41" customFormat="1" ht="15.75" spans="1:7">
      <c r="A41" s="19"/>
      <c r="B41" s="106"/>
      <c r="C41" s="99" t="s">
        <v>245</v>
      </c>
      <c r="D41" s="100"/>
      <c r="E41" s="22"/>
      <c r="F41" s="19"/>
      <c r="G41" s="101"/>
    </row>
    <row r="42" ht="17.25" spans="1:7">
      <c r="A42" s="24" t="s">
        <v>20</v>
      </c>
      <c r="B42" s="25"/>
      <c r="C42" s="25"/>
      <c r="D42" s="26"/>
      <c r="E42" s="27"/>
      <c r="F42" s="28" t="s">
        <v>17</v>
      </c>
      <c r="G42" s="29">
        <f>SUM(G20:G41)</f>
        <v>1990565.8</v>
      </c>
    </row>
    <row r="43" ht="15" spans="1:7">
      <c r="A43" s="61" t="s">
        <v>156</v>
      </c>
      <c r="B43" s="62"/>
      <c r="C43" s="63"/>
      <c r="D43" s="64"/>
      <c r="E43" s="21"/>
      <c r="F43" s="19" t="s">
        <v>17</v>
      </c>
      <c r="G43" s="65">
        <v>994790</v>
      </c>
    </row>
    <row r="44" ht="17.25" spans="1:7">
      <c r="A44" s="24" t="s">
        <v>23</v>
      </c>
      <c r="B44" s="25"/>
      <c r="C44" s="25"/>
      <c r="D44" s="26"/>
      <c r="E44" s="27"/>
      <c r="F44" s="28" t="s">
        <v>17</v>
      </c>
      <c r="G44" s="29">
        <f>SUM(G42:G43)</f>
        <v>2985355.8</v>
      </c>
    </row>
    <row r="45" s="2" customFormat="1" ht="16.5" spans="1:7">
      <c r="A45" s="30"/>
      <c r="B45" s="30"/>
      <c r="C45" s="30"/>
      <c r="D45" s="30"/>
      <c r="E45" s="30"/>
      <c r="F45" s="102"/>
      <c r="G45" s="32"/>
    </row>
    <row r="46" spans="1:1">
      <c r="A46" s="1" t="s">
        <v>27</v>
      </c>
    </row>
    <row r="47" spans="2:2">
      <c r="B47" s="1" t="s">
        <v>28</v>
      </c>
    </row>
    <row r="49" spans="1:1">
      <c r="A49" s="1" t="s">
        <v>29</v>
      </c>
    </row>
    <row r="50" customFormat="1" ht="15" spans="1:2">
      <c r="A50" s="59"/>
      <c r="B50" s="1" t="s">
        <v>30</v>
      </c>
    </row>
    <row r="51" customFormat="1" ht="15" spans="1:2">
      <c r="A51" s="59"/>
      <c r="B51" s="1" t="s">
        <v>31</v>
      </c>
    </row>
    <row r="52" spans="2:2">
      <c r="B52" s="67" t="s">
        <v>32</v>
      </c>
    </row>
    <row r="53" spans="2:2">
      <c r="B53" s="67"/>
    </row>
    <row r="54" spans="1:1">
      <c r="A54" s="1" t="s">
        <v>33</v>
      </c>
    </row>
    <row r="55" spans="2:2">
      <c r="B55" s="1" t="s">
        <v>34</v>
      </c>
    </row>
    <row r="56" spans="2:2">
      <c r="B56" s="1" t="s">
        <v>178</v>
      </c>
    </row>
    <row r="57" spans="2:2">
      <c r="B57" s="1" t="s">
        <v>73</v>
      </c>
    </row>
    <row r="59" spans="1:1">
      <c r="A59" s="1" t="s">
        <v>63</v>
      </c>
    </row>
    <row r="60" s="2" customFormat="1" spans="1:7">
      <c r="A60" s="1"/>
      <c r="B60" s="1" t="s">
        <v>37</v>
      </c>
      <c r="C60" s="1"/>
      <c r="D60" s="1"/>
      <c r="E60" s="1"/>
      <c r="F60" s="1"/>
      <c r="G60" s="1"/>
    </row>
    <row r="61" spans="2:2">
      <c r="B61" s="56" t="s">
        <v>211</v>
      </c>
    </row>
    <row r="62" spans="2:2">
      <c r="B62" s="72" t="s">
        <v>246</v>
      </c>
    </row>
    <row r="63" spans="2:2">
      <c r="B63" s="1" t="s">
        <v>39</v>
      </c>
    </row>
    <row r="65" spans="2:2">
      <c r="B65" s="1" t="s">
        <v>40</v>
      </c>
    </row>
    <row r="69" spans="1:1">
      <c r="A69" s="1" t="s">
        <v>41</v>
      </c>
    </row>
    <row r="72" spans="1:1">
      <c r="A72" s="1" t="s">
        <v>42</v>
      </c>
    </row>
    <row r="73" spans="1:1">
      <c r="A73" s="1" t="s">
        <v>43</v>
      </c>
    </row>
    <row r="76" spans="1:4">
      <c r="A76" s="1" t="s">
        <v>139</v>
      </c>
      <c r="D76" s="1" t="s">
        <v>45</v>
      </c>
    </row>
    <row r="79" spans="1:4">
      <c r="A79" s="1" t="s">
        <v>46</v>
      </c>
      <c r="D79" s="1" t="s">
        <v>47</v>
      </c>
    </row>
    <row r="80" spans="1:4">
      <c r="A80" s="1" t="s">
        <v>48</v>
      </c>
      <c r="D80" s="1" t="s">
        <v>49</v>
      </c>
    </row>
    <row r="84" spans="1:5">
      <c r="A84" s="1" t="s">
        <v>247</v>
      </c>
      <c r="D84" s="1" t="s">
        <v>51</v>
      </c>
      <c r="E84" s="1" t="s">
        <v>52</v>
      </c>
    </row>
    <row r="85" spans="1:5">
      <c r="A85" s="1" t="s">
        <v>248</v>
      </c>
      <c r="E85" s="1" t="s">
        <v>54</v>
      </c>
    </row>
  </sheetData>
  <mergeCells count="45">
    <mergeCell ref="A4:B4"/>
    <mergeCell ref="A42:E42"/>
    <mergeCell ref="A44:E44"/>
    <mergeCell ref="A20:A22"/>
    <mergeCell ref="A23:A25"/>
    <mergeCell ref="A26:A28"/>
    <mergeCell ref="A29:A31"/>
    <mergeCell ref="A32:A34"/>
    <mergeCell ref="A35:A37"/>
    <mergeCell ref="A38:A41"/>
    <mergeCell ref="B20:B22"/>
    <mergeCell ref="B23:B25"/>
    <mergeCell ref="B26:B28"/>
    <mergeCell ref="B29:B31"/>
    <mergeCell ref="B32:B34"/>
    <mergeCell ref="B35:B37"/>
    <mergeCell ref="B38:B41"/>
    <mergeCell ref="D20:D22"/>
    <mergeCell ref="D23:D25"/>
    <mergeCell ref="D26:D28"/>
    <mergeCell ref="D29:D31"/>
    <mergeCell ref="D32:D34"/>
    <mergeCell ref="D35:D37"/>
    <mergeCell ref="D38:D41"/>
    <mergeCell ref="E20:E22"/>
    <mergeCell ref="E23:E25"/>
    <mergeCell ref="E26:E28"/>
    <mergeCell ref="E29:E31"/>
    <mergeCell ref="E32:E34"/>
    <mergeCell ref="E35:E37"/>
    <mergeCell ref="E38:E41"/>
    <mergeCell ref="F20:F22"/>
    <mergeCell ref="F23:F25"/>
    <mergeCell ref="F26:F28"/>
    <mergeCell ref="F29:F31"/>
    <mergeCell ref="F32:F34"/>
    <mergeCell ref="F35:F37"/>
    <mergeCell ref="F38:F41"/>
    <mergeCell ref="G20:G22"/>
    <mergeCell ref="G23:G25"/>
    <mergeCell ref="G26:G28"/>
    <mergeCell ref="G29:G31"/>
    <mergeCell ref="G32:G34"/>
    <mergeCell ref="G35:G37"/>
    <mergeCell ref="G38:G41"/>
  </mergeCells>
  <pageMargins left="0.393055555555556" right="0.17" top="0.826388888888889" bottom="0.590277777777778" header="0.5" footer="0.196527777777778"/>
  <pageSetup paperSize="1" scale="57" orientation="portrait" horizontalDpi="120" verticalDpi="7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5"/>
  <sheetViews>
    <sheetView topLeftCell="A7" workbookViewId="0">
      <selection activeCell="F29" sqref="F29:F31"/>
    </sheetView>
  </sheetViews>
  <sheetFormatPr defaultColWidth="9.1047619047619" defaultRowHeight="14.25" outlineLevelCol="6"/>
  <cols>
    <col min="1" max="1" width="6.55238095238095" style="1" customWidth="1"/>
    <col min="2" max="2" width="11.7809523809524" style="1" customWidth="1"/>
    <col min="3" max="3" width="54.4380952380952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7809523809524" style="1" customWidth="1"/>
    <col min="8" max="16384" width="9.1047619047619" style="1"/>
  </cols>
  <sheetData>
    <row r="4" spans="1:2">
      <c r="A4" s="3">
        <v>46065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240</v>
      </c>
      <c r="B7" s="3"/>
    </row>
    <row r="8" spans="1:2">
      <c r="A8" s="1" t="s">
        <v>241</v>
      </c>
      <c r="B8" s="3"/>
    </row>
    <row r="9" spans="1:1">
      <c r="A9" s="1" t="s">
        <v>242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(D20*0.76)-6500</f>
        <v>19336.2</v>
      </c>
      <c r="F20" s="9" t="s">
        <v>17</v>
      </c>
      <c r="G20" s="13">
        <f>E20*A20</f>
        <v>19336.2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5</v>
      </c>
      <c r="B23" s="9" t="s">
        <v>15</v>
      </c>
      <c r="C23" s="10" t="s">
        <v>16</v>
      </c>
      <c r="D23" s="11">
        <v>42995</v>
      </c>
      <c r="E23" s="12">
        <f>(D23*0.76)-6500</f>
        <v>26176.2</v>
      </c>
      <c r="F23" s="9" t="s">
        <v>17</v>
      </c>
      <c r="G23" s="13">
        <f>E23*A23</f>
        <v>130881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19</v>
      </c>
      <c r="D25" s="21"/>
      <c r="E25" s="22"/>
      <c r="F25" s="19"/>
      <c r="G25" s="23"/>
    </row>
    <row r="26" customFormat="1" ht="15" spans="1:7">
      <c r="A26" s="9">
        <v>14</v>
      </c>
      <c r="B26" s="9" t="s">
        <v>15</v>
      </c>
      <c r="C26" s="10" t="s">
        <v>82</v>
      </c>
      <c r="D26" s="11">
        <v>50995</v>
      </c>
      <c r="E26" s="12">
        <f>(D26*0.76)-7000</f>
        <v>31756.2</v>
      </c>
      <c r="F26" s="9" t="s">
        <v>17</v>
      </c>
      <c r="G26" s="13">
        <f>E26*A26</f>
        <v>444586.8</v>
      </c>
    </row>
    <row r="27" customFormat="1" ht="15" spans="1:7">
      <c r="A27" s="14"/>
      <c r="B27" s="14"/>
      <c r="C27" s="15" t="s">
        <v>18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83</v>
      </c>
      <c r="D28" s="21"/>
      <c r="E28" s="22"/>
      <c r="F28" s="19"/>
      <c r="G28" s="23"/>
    </row>
    <row r="29" customFormat="1" ht="15" spans="1:7">
      <c r="A29" s="9">
        <v>4</v>
      </c>
      <c r="B29" s="9" t="s">
        <v>15</v>
      </c>
      <c r="C29" s="10" t="s">
        <v>172</v>
      </c>
      <c r="D29" s="11">
        <v>113195</v>
      </c>
      <c r="E29" s="12">
        <f>(D29*0.76)-7000</f>
        <v>79028.2</v>
      </c>
      <c r="F29" s="9" t="s">
        <v>17</v>
      </c>
      <c r="G29" s="13">
        <f>E29*A29</f>
        <v>316112.8</v>
      </c>
    </row>
    <row r="30" customFormat="1" ht="15" spans="1:7">
      <c r="A30" s="14"/>
      <c r="B30" s="14"/>
      <c r="C30" s="15" t="s">
        <v>173</v>
      </c>
      <c r="D30" s="16"/>
      <c r="E30" s="17"/>
      <c r="F30" s="14"/>
      <c r="G30" s="18"/>
    </row>
    <row r="31" customFormat="1" ht="15.75" spans="1:7">
      <c r="A31" s="19"/>
      <c r="B31" s="19"/>
      <c r="C31" s="20" t="s">
        <v>174</v>
      </c>
      <c r="D31" s="21"/>
      <c r="E31" s="22"/>
      <c r="F31" s="19"/>
      <c r="G31" s="23"/>
    </row>
    <row r="32" customFormat="1" ht="15" spans="1:7">
      <c r="A32" s="9">
        <v>8</v>
      </c>
      <c r="B32" s="9" t="s">
        <v>15</v>
      </c>
      <c r="C32" s="10" t="s">
        <v>207</v>
      </c>
      <c r="D32" s="11">
        <v>165995</v>
      </c>
      <c r="E32" s="12">
        <f>(D32*0.76)-14000</f>
        <v>112156.2</v>
      </c>
      <c r="F32" s="9" t="s">
        <v>17</v>
      </c>
      <c r="G32" s="13">
        <f>E32*A32</f>
        <v>897249.6</v>
      </c>
    </row>
    <row r="33" customFormat="1" ht="15" spans="1:7">
      <c r="A33" s="14"/>
      <c r="B33" s="14"/>
      <c r="C33" s="15" t="s">
        <v>173</v>
      </c>
      <c r="D33" s="16"/>
      <c r="E33" s="17"/>
      <c r="F33" s="14"/>
      <c r="G33" s="18"/>
    </row>
    <row r="34" customFormat="1" ht="15.75" spans="1:7">
      <c r="A34" s="19"/>
      <c r="B34" s="19"/>
      <c r="C34" s="20" t="s">
        <v>208</v>
      </c>
      <c r="D34" s="21"/>
      <c r="E34" s="22"/>
      <c r="F34" s="19"/>
      <c r="G34" s="23"/>
    </row>
    <row r="35" customFormat="1" ht="15" spans="1:7">
      <c r="A35" s="9">
        <v>1</v>
      </c>
      <c r="B35" s="104" t="s">
        <v>15</v>
      </c>
      <c r="C35" s="93" t="s">
        <v>243</v>
      </c>
      <c r="D35" s="94">
        <v>32995</v>
      </c>
      <c r="E35" s="12">
        <f>(D35*0.76)-1300</f>
        <v>23776.2</v>
      </c>
      <c r="F35" s="9" t="s">
        <v>17</v>
      </c>
      <c r="G35" s="95">
        <f>E35*A35</f>
        <v>23776.2</v>
      </c>
    </row>
    <row r="36" customFormat="1" ht="15" spans="1:7">
      <c r="A36" s="14"/>
      <c r="B36" s="105"/>
      <c r="C36" s="96" t="s">
        <v>68</v>
      </c>
      <c r="D36" s="97"/>
      <c r="E36" s="17"/>
      <c r="F36" s="14"/>
      <c r="G36" s="98"/>
    </row>
    <row r="37" customFormat="1" ht="15" spans="1:7">
      <c r="A37" s="14"/>
      <c r="B37" s="105"/>
      <c r="C37" s="96" t="s">
        <v>244</v>
      </c>
      <c r="D37" s="97"/>
      <c r="E37" s="17"/>
      <c r="F37" s="14"/>
      <c r="G37" s="98"/>
    </row>
    <row r="38" customFormat="1" ht="15.75" spans="1:7">
      <c r="A38" s="19"/>
      <c r="B38" s="106"/>
      <c r="C38" s="99" t="s">
        <v>245</v>
      </c>
      <c r="D38" s="100"/>
      <c r="E38" s="22"/>
      <c r="F38" s="19"/>
      <c r="G38" s="101"/>
    </row>
    <row r="39" ht="17.25" spans="1:7">
      <c r="A39" s="24" t="s">
        <v>20</v>
      </c>
      <c r="B39" s="25"/>
      <c r="C39" s="25"/>
      <c r="D39" s="26"/>
      <c r="E39" s="27"/>
      <c r="F39" s="28" t="s">
        <v>17</v>
      </c>
      <c r="G39" s="29">
        <f>SUM(G20:G38)</f>
        <v>1831942.6</v>
      </c>
    </row>
    <row r="40" ht="15" spans="1:7">
      <c r="A40" s="61" t="s">
        <v>249</v>
      </c>
      <c r="B40" s="62"/>
      <c r="C40" s="63"/>
      <c r="D40" s="64"/>
      <c r="E40" s="21"/>
      <c r="F40" s="19" t="s">
        <v>17</v>
      </c>
      <c r="G40" s="65">
        <v>994790</v>
      </c>
    </row>
    <row r="41" ht="17.25" spans="1:7">
      <c r="A41" s="24" t="s">
        <v>23</v>
      </c>
      <c r="B41" s="25"/>
      <c r="C41" s="25"/>
      <c r="D41" s="26"/>
      <c r="E41" s="27"/>
      <c r="F41" s="28" t="s">
        <v>17</v>
      </c>
      <c r="G41" s="29">
        <f>SUM(G39:G40)</f>
        <v>2826732.6</v>
      </c>
    </row>
    <row r="42" s="2" customFormat="1" ht="16.5" spans="1:7">
      <c r="A42" s="30"/>
      <c r="B42" s="30"/>
      <c r="C42" s="30"/>
      <c r="D42" s="30"/>
      <c r="E42" s="30"/>
      <c r="F42" s="102"/>
      <c r="G42" s="32"/>
    </row>
    <row r="43" spans="1:1">
      <c r="A43" s="1" t="s">
        <v>27</v>
      </c>
    </row>
    <row r="44" spans="2:2">
      <c r="B44" s="1" t="s">
        <v>28</v>
      </c>
    </row>
    <row r="46" spans="1:1">
      <c r="A46" s="1" t="s">
        <v>29</v>
      </c>
    </row>
    <row r="47" customFormat="1" ht="15" spans="1:2">
      <c r="A47" s="59"/>
      <c r="B47" s="1" t="s">
        <v>30</v>
      </c>
    </row>
    <row r="48" customFormat="1" ht="15" spans="1:2">
      <c r="A48" s="59"/>
      <c r="B48" s="1" t="s">
        <v>31</v>
      </c>
    </row>
    <row r="49" spans="2:2">
      <c r="B49" s="67" t="s">
        <v>32</v>
      </c>
    </row>
    <row r="50" spans="2:2">
      <c r="B50" s="67"/>
    </row>
    <row r="51" spans="1:1">
      <c r="A51" s="1" t="s">
        <v>33</v>
      </c>
    </row>
    <row r="52" spans="2:2">
      <c r="B52" s="1" t="s">
        <v>34</v>
      </c>
    </row>
    <row r="53" spans="2:2">
      <c r="B53" s="1" t="s">
        <v>178</v>
      </c>
    </row>
    <row r="54" spans="2:2">
      <c r="B54" s="1" t="s">
        <v>73</v>
      </c>
    </row>
    <row r="56" spans="1:1">
      <c r="A56" s="1" t="s">
        <v>63</v>
      </c>
    </row>
    <row r="57" s="2" customFormat="1" spans="1:7">
      <c r="A57" s="1"/>
      <c r="B57" s="1" t="s">
        <v>37</v>
      </c>
      <c r="C57" s="1"/>
      <c r="D57" s="1"/>
      <c r="E57" s="1"/>
      <c r="F57" s="1"/>
      <c r="G57" s="1"/>
    </row>
    <row r="58" spans="2:2">
      <c r="B58" s="56" t="s">
        <v>211</v>
      </c>
    </row>
    <row r="59" spans="2:2">
      <c r="B59" s="72" t="s">
        <v>246</v>
      </c>
    </row>
    <row r="60" spans="2:2">
      <c r="B60" s="1" t="s">
        <v>39</v>
      </c>
    </row>
    <row r="62" spans="2:2">
      <c r="B62" s="1" t="s">
        <v>40</v>
      </c>
    </row>
    <row r="68" spans="1:1">
      <c r="A68" s="1" t="s">
        <v>41</v>
      </c>
    </row>
    <row r="71" spans="1:1">
      <c r="A71" s="1" t="s">
        <v>42</v>
      </c>
    </row>
    <row r="72" spans="1:1">
      <c r="A72" s="1" t="s">
        <v>43</v>
      </c>
    </row>
    <row r="75" spans="1:4">
      <c r="A75" s="1" t="s">
        <v>139</v>
      </c>
      <c r="D75" s="1" t="s">
        <v>45</v>
      </c>
    </row>
    <row r="78" spans="1:4">
      <c r="A78" s="1" t="s">
        <v>46</v>
      </c>
      <c r="D78" s="1" t="s">
        <v>47</v>
      </c>
    </row>
    <row r="79" spans="1:4">
      <c r="A79" s="1" t="s">
        <v>48</v>
      </c>
      <c r="D79" s="1" t="s">
        <v>49</v>
      </c>
    </row>
    <row r="84" spans="1:5">
      <c r="A84" s="1" t="s">
        <v>247</v>
      </c>
      <c r="D84" s="1" t="s">
        <v>51</v>
      </c>
      <c r="E84" s="1" t="s">
        <v>52</v>
      </c>
    </row>
    <row r="85" spans="1:5">
      <c r="A85" s="1" t="s">
        <v>250</v>
      </c>
      <c r="E85" s="1" t="s">
        <v>54</v>
      </c>
    </row>
  </sheetData>
  <mergeCells count="39">
    <mergeCell ref="A4:B4"/>
    <mergeCell ref="A39:E39"/>
    <mergeCell ref="A41:E41"/>
    <mergeCell ref="A20:A22"/>
    <mergeCell ref="A23:A25"/>
    <mergeCell ref="A26:A28"/>
    <mergeCell ref="A29:A31"/>
    <mergeCell ref="A32:A34"/>
    <mergeCell ref="A35:A38"/>
    <mergeCell ref="B20:B22"/>
    <mergeCell ref="B23:B25"/>
    <mergeCell ref="B26:B28"/>
    <mergeCell ref="B29:B31"/>
    <mergeCell ref="B32:B34"/>
    <mergeCell ref="B35:B38"/>
    <mergeCell ref="D20:D22"/>
    <mergeCell ref="D23:D25"/>
    <mergeCell ref="D26:D28"/>
    <mergeCell ref="D29:D31"/>
    <mergeCell ref="D32:D34"/>
    <mergeCell ref="D35:D38"/>
    <mergeCell ref="E20:E22"/>
    <mergeCell ref="E23:E25"/>
    <mergeCell ref="E26:E28"/>
    <mergeCell ref="E29:E31"/>
    <mergeCell ref="E32:E34"/>
    <mergeCell ref="E35:E38"/>
    <mergeCell ref="F20:F22"/>
    <mergeCell ref="F23:F25"/>
    <mergeCell ref="F26:F28"/>
    <mergeCell ref="F29:F31"/>
    <mergeCell ref="F32:F34"/>
    <mergeCell ref="F35:F38"/>
    <mergeCell ref="G20:G22"/>
    <mergeCell ref="G23:G25"/>
    <mergeCell ref="G26:G28"/>
    <mergeCell ref="G29:G31"/>
    <mergeCell ref="G32:G34"/>
    <mergeCell ref="G35:G38"/>
  </mergeCells>
  <pageMargins left="0.393055555555556" right="0.17" top="0.826388888888889" bottom="0.590277777777778" header="0.5" footer="0.196527777777778"/>
  <pageSetup paperSize="1" scale="57" orientation="portrait" horizontalDpi="120" verticalDpi="72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82"/>
  <sheetViews>
    <sheetView topLeftCell="A18" workbookViewId="0">
      <selection activeCell="A44" sqref="A4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6" style="1" customWidth="1"/>
    <col min="4" max="4" width="12.552380952381" style="1" customWidth="1"/>
    <col min="5" max="5" width="16.1047619047619" style="1" customWidth="1"/>
    <col min="6" max="6" width="5.88571428571429" style="1" customWidth="1"/>
    <col min="7" max="7" width="15.4380952380952" style="1" customWidth="1"/>
    <col min="8" max="16384" width="9.1047619047619" style="1"/>
  </cols>
  <sheetData>
    <row r="3" ht="18" customHeight="1"/>
    <row r="4" spans="1:2">
      <c r="A4" s="3">
        <v>46064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251</v>
      </c>
      <c r="B7" s="3"/>
    </row>
    <row r="8" spans="1:2">
      <c r="A8" s="1" t="s">
        <v>252</v>
      </c>
      <c r="B8" s="3"/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6" spans="1:1">
      <c r="A16" s="1" t="s">
        <v>253</v>
      </c>
    </row>
    <row r="17" ht="15" spans="3:3">
      <c r="C17" s="121"/>
    </row>
    <row r="18" ht="25.5" customHeight="1" spans="1:7">
      <c r="A18" s="5" t="s">
        <v>9</v>
      </c>
      <c r="B18" s="5" t="s">
        <v>10</v>
      </c>
      <c r="C18" s="5" t="s">
        <v>11</v>
      </c>
      <c r="D18" s="5" t="s">
        <v>12</v>
      </c>
      <c r="E18" s="6" t="s">
        <v>13</v>
      </c>
      <c r="F18" s="7"/>
      <c r="G18" s="8" t="s">
        <v>14</v>
      </c>
    </row>
    <row r="19" spans="1:7">
      <c r="A19" s="9">
        <v>4</v>
      </c>
      <c r="B19" s="9" t="s">
        <v>15</v>
      </c>
      <c r="C19" s="10" t="s">
        <v>59</v>
      </c>
      <c r="D19" s="11">
        <v>30995</v>
      </c>
      <c r="E19" s="12">
        <f>(D19*0.74)-6500</f>
        <v>16436.3</v>
      </c>
      <c r="F19" s="9" t="s">
        <v>17</v>
      </c>
      <c r="G19" s="13">
        <f>E19*A19</f>
        <v>65745.2</v>
      </c>
    </row>
    <row r="20" spans="1:7">
      <c r="A20" s="14"/>
      <c r="B20" s="14"/>
      <c r="C20" s="15" t="s">
        <v>18</v>
      </c>
      <c r="D20" s="16"/>
      <c r="E20" s="17"/>
      <c r="F20" s="14"/>
      <c r="G20" s="18"/>
    </row>
    <row r="21" ht="15" spans="1:7">
      <c r="A21" s="19"/>
      <c r="B21" s="19"/>
      <c r="C21" s="20" t="s">
        <v>60</v>
      </c>
      <c r="D21" s="21"/>
      <c r="E21" s="22"/>
      <c r="F21" s="19"/>
      <c r="G21" s="23"/>
    </row>
    <row r="22" spans="1:7">
      <c r="A22" s="9">
        <v>1</v>
      </c>
      <c r="B22" s="9" t="s">
        <v>15</v>
      </c>
      <c r="C22" s="10" t="s">
        <v>189</v>
      </c>
      <c r="D22" s="11">
        <v>33995</v>
      </c>
      <c r="E22" s="12">
        <f>(D22*0.74)-6500</f>
        <v>18656.3</v>
      </c>
      <c r="F22" s="9" t="s">
        <v>17</v>
      </c>
      <c r="G22" s="13">
        <f>E22*A22</f>
        <v>18656.3</v>
      </c>
    </row>
    <row r="23" spans="1:7">
      <c r="A23" s="14"/>
      <c r="B23" s="14"/>
      <c r="C23" s="15" t="s">
        <v>18</v>
      </c>
      <c r="D23" s="16"/>
      <c r="E23" s="17"/>
      <c r="F23" s="14"/>
      <c r="G23" s="18"/>
    </row>
    <row r="24" ht="15" spans="1:7">
      <c r="A24" s="19"/>
      <c r="B24" s="19"/>
      <c r="C24" s="20" t="s">
        <v>190</v>
      </c>
      <c r="D24" s="21"/>
      <c r="E24" s="22"/>
      <c r="F24" s="19"/>
      <c r="G24" s="23"/>
    </row>
    <row r="25" spans="1:7">
      <c r="A25" s="9">
        <v>1</v>
      </c>
      <c r="B25" s="9" t="s">
        <v>15</v>
      </c>
      <c r="C25" s="10" t="s">
        <v>16</v>
      </c>
      <c r="D25" s="11">
        <v>42995</v>
      </c>
      <c r="E25" s="12">
        <f>(D25*0.74)-6500</f>
        <v>25316.3</v>
      </c>
      <c r="F25" s="9" t="s">
        <v>17</v>
      </c>
      <c r="G25" s="13">
        <f>E25*A25</f>
        <v>25316.3</v>
      </c>
    </row>
    <row r="26" spans="1:7">
      <c r="A26" s="14"/>
      <c r="B26" s="14"/>
      <c r="C26" s="15" t="s">
        <v>18</v>
      </c>
      <c r="D26" s="16"/>
      <c r="E26" s="17"/>
      <c r="F26" s="14"/>
      <c r="G26" s="18"/>
    </row>
    <row r="27" ht="15" spans="1:7">
      <c r="A27" s="19"/>
      <c r="B27" s="19"/>
      <c r="C27" s="20" t="s">
        <v>19</v>
      </c>
      <c r="D27" s="21"/>
      <c r="E27" s="22"/>
      <c r="F27" s="19"/>
      <c r="G27" s="23"/>
    </row>
    <row r="28" spans="1:7">
      <c r="A28" s="9">
        <v>21</v>
      </c>
      <c r="B28" s="9" t="s">
        <v>15</v>
      </c>
      <c r="C28" s="10" t="s">
        <v>82</v>
      </c>
      <c r="D28" s="11">
        <v>50995</v>
      </c>
      <c r="E28" s="12">
        <f>(D28*0.74)-7000</f>
        <v>30736.3</v>
      </c>
      <c r="F28" s="9" t="s">
        <v>17</v>
      </c>
      <c r="G28" s="13">
        <f>E28*A28</f>
        <v>645462.3</v>
      </c>
    </row>
    <row r="29" spans="1:7">
      <c r="A29" s="14"/>
      <c r="B29" s="14"/>
      <c r="C29" s="15" t="s">
        <v>18</v>
      </c>
      <c r="D29" s="16"/>
      <c r="E29" s="17"/>
      <c r="F29" s="14"/>
      <c r="G29" s="18"/>
    </row>
    <row r="30" ht="15" spans="1:7">
      <c r="A30" s="19"/>
      <c r="B30" s="19"/>
      <c r="C30" s="20" t="s">
        <v>83</v>
      </c>
      <c r="D30" s="21"/>
      <c r="E30" s="22"/>
      <c r="F30" s="19"/>
      <c r="G30" s="23"/>
    </row>
    <row r="31" spans="1:7">
      <c r="A31" s="9">
        <v>11</v>
      </c>
      <c r="B31" s="9" t="s">
        <v>15</v>
      </c>
      <c r="C31" s="10" t="s">
        <v>80</v>
      </c>
      <c r="D31" s="11">
        <v>76595</v>
      </c>
      <c r="E31" s="12">
        <f>(D31*0.74)-7000</f>
        <v>49680.3</v>
      </c>
      <c r="F31" s="9" t="s">
        <v>17</v>
      </c>
      <c r="G31" s="13">
        <f>E31*A31</f>
        <v>546483.3</v>
      </c>
    </row>
    <row r="32" spans="1:7">
      <c r="A32" s="14"/>
      <c r="B32" s="14"/>
      <c r="C32" s="15" t="s">
        <v>26</v>
      </c>
      <c r="D32" s="16"/>
      <c r="E32" s="17"/>
      <c r="F32" s="14"/>
      <c r="G32" s="18"/>
    </row>
    <row r="33" ht="15" spans="1:7">
      <c r="A33" s="19"/>
      <c r="B33" s="19"/>
      <c r="C33" s="20" t="s">
        <v>81</v>
      </c>
      <c r="D33" s="21"/>
      <c r="E33" s="22"/>
      <c r="F33" s="19"/>
      <c r="G33" s="23"/>
    </row>
    <row r="34" spans="1:7">
      <c r="A34" s="9">
        <v>6</v>
      </c>
      <c r="B34" s="9" t="s">
        <v>15</v>
      </c>
      <c r="C34" s="10" t="s">
        <v>172</v>
      </c>
      <c r="D34" s="11">
        <v>113195</v>
      </c>
      <c r="E34" s="12">
        <f>(D34*0.74)-7000</f>
        <v>76764.3</v>
      </c>
      <c r="F34" s="9" t="s">
        <v>17</v>
      </c>
      <c r="G34" s="13">
        <f>E34*A34</f>
        <v>460585.8</v>
      </c>
    </row>
    <row r="35" spans="1:7">
      <c r="A35" s="14"/>
      <c r="B35" s="14"/>
      <c r="C35" s="15" t="s">
        <v>173</v>
      </c>
      <c r="D35" s="16"/>
      <c r="E35" s="17"/>
      <c r="F35" s="14"/>
      <c r="G35" s="18"/>
    </row>
    <row r="36" ht="15" spans="1:7">
      <c r="A36" s="19"/>
      <c r="B36" s="19"/>
      <c r="C36" s="20" t="s">
        <v>174</v>
      </c>
      <c r="D36" s="21"/>
      <c r="E36" s="22"/>
      <c r="F36" s="19"/>
      <c r="G36" s="23"/>
    </row>
    <row r="37" spans="1:7">
      <c r="A37" s="9">
        <v>11</v>
      </c>
      <c r="B37" s="9" t="s">
        <v>15</v>
      </c>
      <c r="C37" s="10" t="s">
        <v>207</v>
      </c>
      <c r="D37" s="11">
        <v>165995</v>
      </c>
      <c r="E37" s="12">
        <f>(D37*0.74)-14000</f>
        <v>108836.3</v>
      </c>
      <c r="F37" s="9" t="s">
        <v>17</v>
      </c>
      <c r="G37" s="13">
        <f>E37*A37</f>
        <v>1197199.3</v>
      </c>
    </row>
    <row r="38" spans="1:7">
      <c r="A38" s="14"/>
      <c r="B38" s="14"/>
      <c r="C38" s="15" t="s">
        <v>173</v>
      </c>
      <c r="D38" s="16"/>
      <c r="E38" s="17"/>
      <c r="F38" s="14"/>
      <c r="G38" s="18"/>
    </row>
    <row r="39" ht="15" spans="1:7">
      <c r="A39" s="19"/>
      <c r="B39" s="19"/>
      <c r="C39" s="20" t="s">
        <v>208</v>
      </c>
      <c r="D39" s="21"/>
      <c r="E39" s="22"/>
      <c r="F39" s="19"/>
      <c r="G39" s="23"/>
    </row>
    <row r="40" spans="1:7">
      <c r="A40" s="9">
        <v>2</v>
      </c>
      <c r="B40" s="9" t="s">
        <v>15</v>
      </c>
      <c r="C40" s="10" t="s">
        <v>209</v>
      </c>
      <c r="D40" s="11">
        <v>151995</v>
      </c>
      <c r="E40" s="12">
        <f>(D40*0.74)</f>
        <v>112476.3</v>
      </c>
      <c r="F40" s="9" t="s">
        <v>17</v>
      </c>
      <c r="G40" s="13">
        <f>E40*A40</f>
        <v>224952.6</v>
      </c>
    </row>
    <row r="41" spans="1:7">
      <c r="A41" s="14"/>
      <c r="B41" s="14"/>
      <c r="C41" s="15" t="s">
        <v>147</v>
      </c>
      <c r="D41" s="16"/>
      <c r="E41" s="17"/>
      <c r="F41" s="14"/>
      <c r="G41" s="18"/>
    </row>
    <row r="42" ht="15" spans="1:7">
      <c r="A42" s="19"/>
      <c r="B42" s="19"/>
      <c r="C42" s="20" t="s">
        <v>210</v>
      </c>
      <c r="D42" s="21"/>
      <c r="E42" s="22"/>
      <c r="F42" s="19"/>
      <c r="G42" s="23"/>
    </row>
    <row r="43" ht="17.25" spans="1:7">
      <c r="A43" s="24" t="s">
        <v>20</v>
      </c>
      <c r="B43" s="25"/>
      <c r="C43" s="25"/>
      <c r="D43" s="26"/>
      <c r="E43" s="27"/>
      <c r="F43" s="28" t="s">
        <v>17</v>
      </c>
      <c r="G43" s="29">
        <f>SUM(G19:G42)</f>
        <v>3184401.1</v>
      </c>
    </row>
    <row r="44" s="1" customFormat="1" ht="15" spans="1:7">
      <c r="A44" s="61" t="s">
        <v>156</v>
      </c>
      <c r="B44" s="62"/>
      <c r="C44" s="63"/>
      <c r="D44" s="64"/>
      <c r="E44" s="21"/>
      <c r="F44" s="19" t="s">
        <v>17</v>
      </c>
      <c r="G44" s="65">
        <v>1822840</v>
      </c>
    </row>
    <row r="45" ht="17.25" spans="1:7">
      <c r="A45" s="24" t="s">
        <v>23</v>
      </c>
      <c r="B45" s="25"/>
      <c r="C45" s="25"/>
      <c r="D45" s="26"/>
      <c r="E45" s="27"/>
      <c r="F45" s="28" t="s">
        <v>17</v>
      </c>
      <c r="G45" s="29">
        <f>SUM(G43:G44)</f>
        <v>5007241.1</v>
      </c>
    </row>
    <row r="46" ht="16.5" spans="1:7">
      <c r="A46" s="30"/>
      <c r="B46" s="30"/>
      <c r="C46" s="30"/>
      <c r="D46" s="30"/>
      <c r="E46" s="30"/>
      <c r="F46" s="31"/>
      <c r="G46" s="32"/>
    </row>
    <row r="47" spans="1:1">
      <c r="A47" s="1" t="s">
        <v>27</v>
      </c>
    </row>
    <row r="48" spans="2:2">
      <c r="B48" s="1" t="s">
        <v>28</v>
      </c>
    </row>
    <row r="50" spans="1:1">
      <c r="A50" s="1" t="s">
        <v>33</v>
      </c>
    </row>
    <row r="51" spans="2:2">
      <c r="B51" s="1" t="s">
        <v>34</v>
      </c>
    </row>
    <row r="52" customFormat="1" ht="15" spans="2:2">
      <c r="B52" s="1" t="s">
        <v>178</v>
      </c>
    </row>
    <row r="53" customFormat="1" ht="15" spans="2:2">
      <c r="B53" s="1" t="s">
        <v>157</v>
      </c>
    </row>
    <row r="54" s="2" customFormat="1"/>
    <row r="55" s="73" customFormat="1" spans="1:1">
      <c r="A55" s="73" t="s">
        <v>63</v>
      </c>
    </row>
    <row r="56" s="73" customFormat="1" spans="2:2">
      <c r="B56" s="73" t="s">
        <v>37</v>
      </c>
    </row>
    <row r="57" s="74" customFormat="1" spans="2:2">
      <c r="B57" s="73"/>
    </row>
    <row r="58" spans="2:2">
      <c r="B58" s="1" t="s">
        <v>39</v>
      </c>
    </row>
    <row r="59" spans="2:2">
      <c r="B59" s="1" t="s">
        <v>40</v>
      </c>
    </row>
    <row r="61" spans="2:2">
      <c r="B61" s="72" t="s">
        <v>254</v>
      </c>
    </row>
    <row r="62" spans="2:2">
      <c r="B62" s="55" t="s">
        <v>38</v>
      </c>
    </row>
    <row r="66" spans="1:1">
      <c r="A66" s="1" t="s">
        <v>41</v>
      </c>
    </row>
    <row r="69" spans="1:1">
      <c r="A69" s="1" t="s">
        <v>42</v>
      </c>
    </row>
    <row r="70" spans="1:1">
      <c r="A70" s="1" t="s">
        <v>43</v>
      </c>
    </row>
    <row r="73" spans="1:4">
      <c r="A73" s="1" t="s">
        <v>139</v>
      </c>
      <c r="D73" s="1" t="s">
        <v>45</v>
      </c>
    </row>
    <row r="76" spans="1:4">
      <c r="A76" s="1" t="s">
        <v>46</v>
      </c>
      <c r="D76" s="1" t="s">
        <v>47</v>
      </c>
    </row>
    <row r="77" spans="1:4">
      <c r="A77" s="1" t="s">
        <v>48</v>
      </c>
      <c r="D77" s="1" t="s">
        <v>49</v>
      </c>
    </row>
    <row r="81" spans="1:5">
      <c r="A81" s="1" t="s">
        <v>255</v>
      </c>
      <c r="D81" s="1" t="s">
        <v>51</v>
      </c>
      <c r="E81" s="1" t="s">
        <v>52</v>
      </c>
    </row>
    <row r="82" spans="1:5">
      <c r="A82" s="1" t="s">
        <v>256</v>
      </c>
      <c r="E82" s="1" t="s">
        <v>54</v>
      </c>
    </row>
  </sheetData>
  <mergeCells count="51">
    <mergeCell ref="A4:B4"/>
    <mergeCell ref="A43:E43"/>
    <mergeCell ref="A45:E45"/>
    <mergeCell ref="A19:A21"/>
    <mergeCell ref="A22:A24"/>
    <mergeCell ref="A25:A27"/>
    <mergeCell ref="A28:A30"/>
    <mergeCell ref="A31:A33"/>
    <mergeCell ref="A34:A36"/>
    <mergeCell ref="A37:A39"/>
    <mergeCell ref="A40:A42"/>
    <mergeCell ref="B19:B21"/>
    <mergeCell ref="B22:B24"/>
    <mergeCell ref="B25:B27"/>
    <mergeCell ref="B28:B30"/>
    <mergeCell ref="B31:B33"/>
    <mergeCell ref="B34:B36"/>
    <mergeCell ref="B37:B39"/>
    <mergeCell ref="B40:B42"/>
    <mergeCell ref="D19:D21"/>
    <mergeCell ref="D22:D24"/>
    <mergeCell ref="D25:D27"/>
    <mergeCell ref="D28:D30"/>
    <mergeCell ref="D31:D33"/>
    <mergeCell ref="D34:D36"/>
    <mergeCell ref="D37:D39"/>
    <mergeCell ref="D40:D42"/>
    <mergeCell ref="E19:E21"/>
    <mergeCell ref="E22:E24"/>
    <mergeCell ref="E25:E27"/>
    <mergeCell ref="E28:E30"/>
    <mergeCell ref="E31:E33"/>
    <mergeCell ref="E34:E36"/>
    <mergeCell ref="E37:E39"/>
    <mergeCell ref="E40:E42"/>
    <mergeCell ref="F19:F21"/>
    <mergeCell ref="F22:F24"/>
    <mergeCell ref="F25:F27"/>
    <mergeCell ref="F28:F30"/>
    <mergeCell ref="F31:F33"/>
    <mergeCell ref="F34:F36"/>
    <mergeCell ref="F37:F39"/>
    <mergeCell ref="F40:F42"/>
    <mergeCell ref="G19:G21"/>
    <mergeCell ref="G22:G24"/>
    <mergeCell ref="G25:G27"/>
    <mergeCell ref="G28:G30"/>
    <mergeCell ref="G31:G33"/>
    <mergeCell ref="G34:G36"/>
    <mergeCell ref="G37:G39"/>
    <mergeCell ref="G40:G42"/>
  </mergeCells>
  <pageMargins left="0.393055555555556" right="0.17" top="0.84" bottom="0.590277777777778" header="0.5" footer="0.196527777777778"/>
  <pageSetup paperSize="1" scale="59" orientation="portrait" horizontalDpi="120" verticalDpi="72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7"/>
  <sheetViews>
    <sheetView topLeftCell="A53" workbookViewId="0">
      <selection activeCell="A66" sqref="A6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46064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257</v>
      </c>
      <c r="B7" s="3"/>
    </row>
    <row r="8" spans="1:1">
      <c r="A8" s="3" t="s">
        <v>258</v>
      </c>
    </row>
    <row r="9" spans="1:1">
      <c r="A9" s="3" t="s">
        <v>259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8" spans="1:1">
      <c r="A18" s="1" t="s">
        <v>260</v>
      </c>
    </row>
    <row r="19" ht="15" spans="2:2">
      <c r="B19" s="55"/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172</v>
      </c>
      <c r="D21" s="11">
        <v>113195</v>
      </c>
      <c r="E21" s="12">
        <f>(D21*0.76)-7000</f>
        <v>79028.2</v>
      </c>
      <c r="F21" s="9" t="s">
        <v>17</v>
      </c>
      <c r="G21" s="13">
        <f>E21*A21</f>
        <v>79028.2</v>
      </c>
    </row>
    <row r="22" spans="1:7">
      <c r="A22" s="14"/>
      <c r="B22" s="14"/>
      <c r="C22" s="15" t="s">
        <v>173</v>
      </c>
      <c r="D22" s="16"/>
      <c r="E22" s="17"/>
      <c r="F22" s="14"/>
      <c r="G22" s="18"/>
    </row>
    <row r="23" ht="15" spans="1:7">
      <c r="A23" s="19"/>
      <c r="B23" s="19"/>
      <c r="C23" s="20" t="s">
        <v>174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107" t="s">
        <v>17</v>
      </c>
      <c r="G24" s="29">
        <f>SUM(G21:G23)</f>
        <v>79028.2</v>
      </c>
    </row>
    <row r="25" ht="16.5" spans="1:7">
      <c r="A25" s="30"/>
      <c r="B25" s="30"/>
      <c r="C25" s="30"/>
      <c r="D25" s="30"/>
      <c r="E25" s="30"/>
      <c r="F25" s="102"/>
      <c r="G25" s="32"/>
    </row>
    <row r="26" spans="1:1">
      <c r="A26" s="1" t="s">
        <v>27</v>
      </c>
    </row>
    <row r="27" spans="2:2">
      <c r="B27" s="1" t="s">
        <v>28</v>
      </c>
    </row>
    <row r="29" spans="1:1">
      <c r="A29" s="1" t="s">
        <v>71</v>
      </c>
    </row>
    <row r="30" spans="2:2">
      <c r="B30" s="53" t="s">
        <v>175</v>
      </c>
    </row>
    <row r="31" spans="2:2">
      <c r="B31" s="54" t="s">
        <v>176</v>
      </c>
    </row>
    <row r="32" spans="2:2">
      <c r="B32" s="54" t="s">
        <v>177</v>
      </c>
    </row>
    <row r="34" spans="1:1">
      <c r="A34" s="1" t="s">
        <v>33</v>
      </c>
    </row>
    <row r="35" spans="2:2">
      <c r="B35" s="1" t="s">
        <v>178</v>
      </c>
    </row>
    <row r="37" spans="1:1">
      <c r="A37" s="1" t="s">
        <v>63</v>
      </c>
    </row>
    <row r="38" spans="2:2">
      <c r="B38" s="1" t="s">
        <v>37</v>
      </c>
    </row>
    <row r="40" spans="2:2">
      <c r="B40" s="1" t="s">
        <v>39</v>
      </c>
    </row>
    <row r="42" spans="2:2">
      <c r="B42" s="1" t="s">
        <v>40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6" spans="1:5">
      <c r="A66" s="1" t="s">
        <v>261</v>
      </c>
      <c r="D66" s="1" t="s">
        <v>51</v>
      </c>
      <c r="E66" s="1" t="s">
        <v>52</v>
      </c>
    </row>
    <row r="67" spans="1:5">
      <c r="A67" s="1" t="s">
        <v>180</v>
      </c>
      <c r="E67" s="1" t="s">
        <v>54</v>
      </c>
    </row>
  </sheetData>
  <mergeCells count="8">
    <mergeCell ref="A4:B4"/>
    <mergeCell ref="A24:E24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C63" sqref="C6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46055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65</v>
      </c>
    </row>
    <row r="10" s="1" customFormat="1" spans="1:1">
      <c r="A10" s="1" t="s">
        <v>4</v>
      </c>
    </row>
    <row r="12" s="1" customFormat="1" spans="2:2">
      <c r="B12" s="1" t="s">
        <v>5</v>
      </c>
    </row>
    <row r="13" s="1" customFormat="1" spans="2:2">
      <c r="B13" s="1" t="s">
        <v>6</v>
      </c>
    </row>
    <row r="15" s="1" customFormat="1" spans="1:1">
      <c r="A15" s="1" t="s">
        <v>66</v>
      </c>
    </row>
    <row r="16" ht="15" spans="3:3">
      <c r="C16" s="4"/>
    </row>
    <row r="17" s="1" customFormat="1" ht="25.5" customHeight="1" spans="1:7">
      <c r="A17" s="5" t="s">
        <v>9</v>
      </c>
      <c r="B17" s="5" t="s">
        <v>10</v>
      </c>
      <c r="C17" s="5" t="s">
        <v>11</v>
      </c>
      <c r="D17" s="5" t="s">
        <v>12</v>
      </c>
      <c r="E17" s="6" t="s">
        <v>13</v>
      </c>
      <c r="F17" s="7"/>
      <c r="G17" s="8" t="s">
        <v>14</v>
      </c>
    </row>
    <row r="18" s="1" customFormat="1" spans="1:7">
      <c r="A18" s="9">
        <v>1</v>
      </c>
      <c r="B18" s="104" t="s">
        <v>15</v>
      </c>
      <c r="C18" s="93" t="s">
        <v>67</v>
      </c>
      <c r="D18" s="94">
        <v>48695</v>
      </c>
      <c r="E18" s="12">
        <f>(D18*0.76)-1800</f>
        <v>35208.2</v>
      </c>
      <c r="F18" s="9" t="s">
        <v>17</v>
      </c>
      <c r="G18" s="95">
        <f>E18*A18</f>
        <v>35208.2</v>
      </c>
    </row>
    <row r="19" s="1" customFormat="1" spans="1:7">
      <c r="A19" s="14"/>
      <c r="B19" s="105"/>
      <c r="C19" s="96" t="s">
        <v>68</v>
      </c>
      <c r="D19" s="97"/>
      <c r="E19" s="17"/>
      <c r="F19" s="14"/>
      <c r="G19" s="98"/>
    </row>
    <row r="20" s="1" customFormat="1" spans="1:7">
      <c r="A20" s="14"/>
      <c r="B20" s="105"/>
      <c r="C20" s="96" t="s">
        <v>69</v>
      </c>
      <c r="D20" s="97"/>
      <c r="E20" s="17"/>
      <c r="F20" s="14"/>
      <c r="G20" s="98"/>
    </row>
    <row r="21" s="1" customFormat="1" ht="15" spans="1:7">
      <c r="A21" s="19"/>
      <c r="B21" s="106"/>
      <c r="C21" s="99" t="s">
        <v>70</v>
      </c>
      <c r="D21" s="100"/>
      <c r="E21" s="22"/>
      <c r="F21" s="19"/>
      <c r="G21" s="101"/>
    </row>
    <row r="22" s="1" customFormat="1" ht="17.25" spans="1:7">
      <c r="A22" s="24" t="s">
        <v>20</v>
      </c>
      <c r="B22" s="25"/>
      <c r="C22" s="25"/>
      <c r="D22" s="26"/>
      <c r="E22" s="27"/>
      <c r="F22" s="28" t="s">
        <v>17</v>
      </c>
      <c r="G22" s="29">
        <f>SUM(G18:G21)</f>
        <v>35208.2</v>
      </c>
    </row>
    <row r="23" s="1" customFormat="1" ht="16.5" spans="1:7">
      <c r="A23" s="30"/>
      <c r="B23" s="30"/>
      <c r="C23" s="30"/>
      <c r="D23" s="30"/>
      <c r="E23" s="30"/>
      <c r="F23" s="31"/>
      <c r="G23" s="32"/>
    </row>
    <row r="24" s="1" customFormat="1" spans="1:1">
      <c r="A24" s="1" t="s">
        <v>27</v>
      </c>
    </row>
    <row r="25" s="1" customFormat="1" spans="2:2">
      <c r="B25" s="1" t="s">
        <v>28</v>
      </c>
    </row>
    <row r="26" s="2" customFormat="1" spans="2:2">
      <c r="B26" s="1"/>
    </row>
    <row r="27" s="1" customFormat="1" spans="1:1">
      <c r="A27" s="1" t="s">
        <v>29</v>
      </c>
    </row>
    <row r="28" customFormat="1" ht="15" spans="1:2">
      <c r="A28" s="59"/>
      <c r="B28" s="1" t="s">
        <v>30</v>
      </c>
    </row>
    <row r="30" s="1" customFormat="1" spans="1:1">
      <c r="A30" s="1" t="s">
        <v>71</v>
      </c>
    </row>
    <row r="31" s="2" customFormat="1" spans="2:2">
      <c r="B31" s="1" t="s">
        <v>72</v>
      </c>
    </row>
    <row r="33" s="1" customFormat="1" spans="1:1">
      <c r="A33" s="1" t="s">
        <v>33</v>
      </c>
    </row>
    <row r="34" s="2" customFormat="1" spans="2:2">
      <c r="B34" s="1" t="s">
        <v>73</v>
      </c>
    </row>
    <row r="35" s="2" customFormat="1" spans="2:2">
      <c r="B35" s="1"/>
    </row>
    <row r="36" s="1" customFormat="1" spans="1:1">
      <c r="A36" s="1" t="s">
        <v>63</v>
      </c>
    </row>
    <row r="37" s="1" customFormat="1" spans="2:2">
      <c r="B37" s="1" t="s">
        <v>37</v>
      </c>
    </row>
    <row r="39" s="1" customFormat="1" spans="2:2">
      <c r="B39" s="1" t="s">
        <v>39</v>
      </c>
    </row>
    <row r="41" s="1" customFormat="1" spans="2:2">
      <c r="B41" s="1" t="s">
        <v>40</v>
      </c>
    </row>
    <row r="42" s="2" customFormat="1" spans="2:2">
      <c r="B42" s="1"/>
    </row>
    <row r="43" s="2" customFormat="1" spans="2:2">
      <c r="B43" s="1"/>
    </row>
    <row r="44" s="2" customFormat="1" spans="2:2">
      <c r="B44" s="1"/>
    </row>
    <row r="45" s="2" customFormat="1" spans="2:2">
      <c r="B45" s="1"/>
    </row>
    <row r="48" s="1" customFormat="1" spans="1:1">
      <c r="A48" s="1" t="s">
        <v>41</v>
      </c>
    </row>
    <row r="51" s="1" customFormat="1" spans="1:1">
      <c r="A51" s="1" t="s">
        <v>42</v>
      </c>
    </row>
    <row r="52" s="1" customFormat="1" spans="1:1">
      <c r="A52" s="1" t="s">
        <v>43</v>
      </c>
    </row>
    <row r="56" s="1" customFormat="1" spans="1:4">
      <c r="A56" s="1" t="s">
        <v>74</v>
      </c>
      <c r="D56" s="1" t="s">
        <v>45</v>
      </c>
    </row>
    <row r="59" s="1" customFormat="1" spans="1:4">
      <c r="A59" s="1" t="s">
        <v>46</v>
      </c>
      <c r="D59" s="1" t="s">
        <v>47</v>
      </c>
    </row>
    <row r="60" s="1" customFormat="1" spans="1:4">
      <c r="A60" s="1" t="s">
        <v>48</v>
      </c>
      <c r="D60" s="1" t="s">
        <v>49</v>
      </c>
    </row>
    <row r="61" s="2" customFormat="1" spans="1:4">
      <c r="A61" s="1"/>
      <c r="D61" s="1"/>
    </row>
    <row r="62" s="2" customFormat="1" spans="1:4">
      <c r="A62" s="1"/>
      <c r="D62" s="1"/>
    </row>
    <row r="65" s="1" customFormat="1" spans="1:5">
      <c r="A65" s="1" t="s">
        <v>75</v>
      </c>
      <c r="D65" s="1" t="s">
        <v>51</v>
      </c>
      <c r="E65" s="1" t="s">
        <v>52</v>
      </c>
    </row>
    <row r="66" s="1" customFormat="1" spans="1:5">
      <c r="A66" s="1" t="s">
        <v>76</v>
      </c>
      <c r="E66" s="1" t="s">
        <v>54</v>
      </c>
    </row>
  </sheetData>
  <mergeCells count="8">
    <mergeCell ref="A4:B4"/>
    <mergeCell ref="A22:E22"/>
    <mergeCell ref="A18:A21"/>
    <mergeCell ref="B18:B21"/>
    <mergeCell ref="D18:D21"/>
    <mergeCell ref="E18:E21"/>
    <mergeCell ref="F18:F21"/>
    <mergeCell ref="G18:G21"/>
  </mergeCells>
  <pageMargins left="0.393055555555556" right="0.17" top="0.84" bottom="0.590277777777778" header="0.5" footer="0.196527777777778"/>
  <pageSetup paperSize="1" scale="74" orientation="portrait" horizontalDpi="120" verticalDpi="7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topLeftCell="A7" workbookViewId="0">
      <selection activeCell="C20" sqref="C20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46065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262</v>
      </c>
    </row>
    <row r="8" spans="1:1">
      <c r="A8" s="1" t="s">
        <v>263</v>
      </c>
    </row>
    <row r="9" spans="1:1">
      <c r="A9" s="1" t="s">
        <v>264</v>
      </c>
    </row>
    <row r="10" spans="1:1">
      <c r="A10" s="1" t="s">
        <v>265</v>
      </c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9" spans="1:1">
      <c r="A19" s="1" t="s">
        <v>66</v>
      </c>
    </row>
    <row r="20" ht="15" spans="3:3">
      <c r="C20" s="4" t="s">
        <v>8</v>
      </c>
    </row>
    <row r="21" ht="25.5" customHeight="1" spans="1:7">
      <c r="A21" s="5" t="s">
        <v>9</v>
      </c>
      <c r="B21" s="5" t="s">
        <v>10</v>
      </c>
      <c r="C21" s="5" t="s">
        <v>11</v>
      </c>
      <c r="D21" s="5" t="s">
        <v>12</v>
      </c>
      <c r="E21" s="6" t="s">
        <v>13</v>
      </c>
      <c r="F21" s="7"/>
      <c r="G21" s="8" t="s">
        <v>14</v>
      </c>
    </row>
    <row r="22" spans="1:7">
      <c r="A22" s="9">
        <v>3</v>
      </c>
      <c r="B22" s="9" t="s">
        <v>15</v>
      </c>
      <c r="C22" s="10" t="s">
        <v>82</v>
      </c>
      <c r="D22" s="11">
        <v>50995</v>
      </c>
      <c r="E22" s="12">
        <f>(D22*0.76)-7000</f>
        <v>31756.2</v>
      </c>
      <c r="F22" s="9" t="s">
        <v>17</v>
      </c>
      <c r="G22" s="13">
        <f>E22*A22</f>
        <v>95268.6</v>
      </c>
    </row>
    <row r="23" spans="1:7">
      <c r="A23" s="14"/>
      <c r="B23" s="14"/>
      <c r="C23" s="15" t="s">
        <v>18</v>
      </c>
      <c r="D23" s="16"/>
      <c r="E23" s="17"/>
      <c r="F23" s="14"/>
      <c r="G23" s="18"/>
    </row>
    <row r="24" ht="15" spans="1:7">
      <c r="A24" s="19"/>
      <c r="B24" s="19"/>
      <c r="C24" s="20" t="s">
        <v>83</v>
      </c>
      <c r="D24" s="21"/>
      <c r="E24" s="22"/>
      <c r="F24" s="19"/>
      <c r="G24" s="23"/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</row>
    <row r="26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SUM(G22:G25)</f>
        <v>95868.6</v>
      </c>
    </row>
    <row r="27" ht="16.5" spans="1:7">
      <c r="A27" s="30"/>
      <c r="B27" s="30"/>
      <c r="C27" s="30"/>
      <c r="D27" s="30"/>
      <c r="E27" s="30"/>
      <c r="F27" s="31"/>
      <c r="G27" s="32"/>
    </row>
    <row r="28" ht="15" spans="3:3">
      <c r="C28" s="4" t="s">
        <v>24</v>
      </c>
    </row>
    <row r="29" ht="25.5" customHeight="1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pans="1:7">
      <c r="A30" s="9">
        <v>3</v>
      </c>
      <c r="B30" s="9" t="s">
        <v>15</v>
      </c>
      <c r="C30" s="10" t="s">
        <v>152</v>
      </c>
      <c r="D30" s="11">
        <v>68995</v>
      </c>
      <c r="E30" s="12">
        <f>(D30*0.76)-7000</f>
        <v>45436.2</v>
      </c>
      <c r="F30" s="9" t="s">
        <v>17</v>
      </c>
      <c r="G30" s="13">
        <f>E30*A30</f>
        <v>136308.6</v>
      </c>
    </row>
    <row r="31" spans="1:7">
      <c r="A31" s="14"/>
      <c r="B31" s="14"/>
      <c r="C31" s="15" t="s">
        <v>26</v>
      </c>
      <c r="D31" s="16"/>
      <c r="E31" s="17"/>
      <c r="F31" s="14"/>
      <c r="G31" s="18"/>
    </row>
    <row r="32" ht="15" spans="1:7">
      <c r="A32" s="19"/>
      <c r="B32" s="19"/>
      <c r="C32" s="20" t="s">
        <v>153</v>
      </c>
      <c r="D32" s="21"/>
      <c r="E32" s="22"/>
      <c r="F32" s="19"/>
      <c r="G32" s="23"/>
    </row>
    <row r="33" ht="15" spans="1:7">
      <c r="A33" s="48" t="s">
        <v>22</v>
      </c>
      <c r="B33" s="66"/>
      <c r="C33" s="66"/>
      <c r="D33" s="49"/>
      <c r="E33" s="50"/>
      <c r="F33" s="51" t="s">
        <v>17</v>
      </c>
      <c r="G33" s="52">
        <v>600</v>
      </c>
    </row>
    <row r="34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SUM(G30:G33)</f>
        <v>136908.6</v>
      </c>
    </row>
    <row r="35" ht="16.5" spans="1:7">
      <c r="A35" s="30"/>
      <c r="B35" s="30"/>
      <c r="C35" s="30"/>
      <c r="D35" s="30"/>
      <c r="E35" s="30"/>
      <c r="F35" s="31"/>
      <c r="G35" s="32"/>
    </row>
    <row r="36" spans="1:1">
      <c r="A36" s="1" t="s">
        <v>27</v>
      </c>
    </row>
    <row r="37" spans="2:2">
      <c r="B37" s="1" t="s">
        <v>28</v>
      </c>
    </row>
    <row r="39" s="1" customFormat="1" spans="1:1">
      <c r="A39" s="1" t="s">
        <v>29</v>
      </c>
    </row>
    <row r="40" customFormat="1" ht="15" spans="1:2">
      <c r="A40" s="59"/>
      <c r="B40" s="1" t="s">
        <v>30</v>
      </c>
    </row>
    <row r="42" spans="1:1">
      <c r="A42" s="1" t="s">
        <v>71</v>
      </c>
    </row>
    <row r="43" spans="2:2">
      <c r="B43" s="1" t="s">
        <v>103</v>
      </c>
    </row>
    <row r="44" spans="2:2">
      <c r="B44" s="1" t="s">
        <v>104</v>
      </c>
    </row>
    <row r="45" spans="2:2">
      <c r="B45" s="1" t="s">
        <v>105</v>
      </c>
    </row>
    <row r="47" spans="1:1">
      <c r="A47" s="1" t="s">
        <v>33</v>
      </c>
    </row>
    <row r="48" customFormat="1" ht="15" spans="2:2">
      <c r="B48" s="1" t="s">
        <v>34</v>
      </c>
    </row>
    <row r="49" s="2" customFormat="1" spans="2:2">
      <c r="B49" s="1"/>
    </row>
    <row r="50" spans="1:1">
      <c r="A50" s="1" t="s">
        <v>63</v>
      </c>
    </row>
    <row r="51" spans="2:2">
      <c r="B51" s="1" t="s">
        <v>37</v>
      </c>
    </row>
    <row r="52" s="2" customFormat="1" spans="2:2">
      <c r="B52" s="55"/>
    </row>
    <row r="53" spans="2:2">
      <c r="B53" s="1" t="s">
        <v>39</v>
      </c>
    </row>
    <row r="55" spans="2:2">
      <c r="B55" s="1" t="s">
        <v>40</v>
      </c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74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238</v>
      </c>
      <c r="D75" s="1" t="s">
        <v>51</v>
      </c>
      <c r="E75" s="1" t="s">
        <v>52</v>
      </c>
    </row>
    <row r="76" spans="1:5">
      <c r="A76" s="1" t="s">
        <v>180</v>
      </c>
      <c r="E76" s="1" t="s">
        <v>54</v>
      </c>
    </row>
  </sheetData>
  <mergeCells count="17">
    <mergeCell ref="A4:B4"/>
    <mergeCell ref="A25:E25"/>
    <mergeCell ref="A26:E26"/>
    <mergeCell ref="A33:E33"/>
    <mergeCell ref="A34:E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6"/>
  <sheetViews>
    <sheetView workbookViewId="0">
      <selection activeCell="C29" sqref="C29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46065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262</v>
      </c>
    </row>
    <row r="8" spans="1:1">
      <c r="A8" s="1" t="s">
        <v>266</v>
      </c>
    </row>
    <row r="9" spans="1:1">
      <c r="A9" s="1" t="s">
        <v>264</v>
      </c>
    </row>
    <row r="10" spans="1:1">
      <c r="A10" s="1" t="s">
        <v>265</v>
      </c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9" spans="1:1">
      <c r="A19" s="1" t="s">
        <v>66</v>
      </c>
    </row>
    <row r="20" ht="15" spans="3:3">
      <c r="C20" s="4" t="s">
        <v>8</v>
      </c>
    </row>
    <row r="21" ht="25.5" customHeight="1" spans="1:7">
      <c r="A21" s="5" t="s">
        <v>9</v>
      </c>
      <c r="B21" s="5" t="s">
        <v>10</v>
      </c>
      <c r="C21" s="5" t="s">
        <v>11</v>
      </c>
      <c r="D21" s="5" t="s">
        <v>12</v>
      </c>
      <c r="E21" s="6" t="s">
        <v>13</v>
      </c>
      <c r="F21" s="7"/>
      <c r="G21" s="8" t="s">
        <v>14</v>
      </c>
    </row>
    <row r="22" spans="1:7">
      <c r="A22" s="9">
        <v>1</v>
      </c>
      <c r="B22" s="9" t="s">
        <v>15</v>
      </c>
      <c r="C22" s="10" t="s">
        <v>82</v>
      </c>
      <c r="D22" s="11">
        <v>50995</v>
      </c>
      <c r="E22" s="12">
        <f>(D22*0.76)-7000</f>
        <v>31756.2</v>
      </c>
      <c r="F22" s="9" t="s">
        <v>17</v>
      </c>
      <c r="G22" s="13">
        <f>E22*A22</f>
        <v>31756.2</v>
      </c>
    </row>
    <row r="23" spans="1:7">
      <c r="A23" s="14"/>
      <c r="B23" s="14"/>
      <c r="C23" s="15" t="s">
        <v>18</v>
      </c>
      <c r="D23" s="16"/>
      <c r="E23" s="17"/>
      <c r="F23" s="14"/>
      <c r="G23" s="18"/>
    </row>
    <row r="24" ht="15" spans="1:7">
      <c r="A24" s="19"/>
      <c r="B24" s="19"/>
      <c r="C24" s="20" t="s">
        <v>83</v>
      </c>
      <c r="D24" s="21"/>
      <c r="E24" s="22"/>
      <c r="F24" s="19"/>
      <c r="G24" s="23"/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1000</v>
      </c>
    </row>
    <row r="26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SUM(G22:G25)</f>
        <v>32756.2</v>
      </c>
    </row>
    <row r="27" ht="16.5" spans="1:7">
      <c r="A27" s="30"/>
      <c r="B27" s="30"/>
      <c r="C27" s="30"/>
      <c r="D27" s="30"/>
      <c r="E27" s="30"/>
      <c r="F27" s="31"/>
      <c r="G27" s="32"/>
    </row>
    <row r="28" ht="15" spans="3:3">
      <c r="C28" s="4" t="s">
        <v>24</v>
      </c>
    </row>
    <row r="29" ht="25.5" customHeight="1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pans="1:7">
      <c r="A30" s="9">
        <v>1</v>
      </c>
      <c r="B30" s="9" t="s">
        <v>15</v>
      </c>
      <c r="C30" s="10" t="s">
        <v>152</v>
      </c>
      <c r="D30" s="11">
        <v>68995</v>
      </c>
      <c r="E30" s="12">
        <f>(D30*0.76)-7000</f>
        <v>45436.2</v>
      </c>
      <c r="F30" s="9" t="s">
        <v>17</v>
      </c>
      <c r="G30" s="13">
        <f>E30*A30</f>
        <v>45436.2</v>
      </c>
    </row>
    <row r="31" spans="1:7">
      <c r="A31" s="14"/>
      <c r="B31" s="14"/>
      <c r="C31" s="15" t="s">
        <v>26</v>
      </c>
      <c r="D31" s="16"/>
      <c r="E31" s="17"/>
      <c r="F31" s="14"/>
      <c r="G31" s="18"/>
    </row>
    <row r="32" ht="15" spans="1:7">
      <c r="A32" s="19"/>
      <c r="B32" s="19"/>
      <c r="C32" s="20" t="s">
        <v>153</v>
      </c>
      <c r="D32" s="21"/>
      <c r="E32" s="22"/>
      <c r="F32" s="19"/>
      <c r="G32" s="23"/>
    </row>
    <row r="33" ht="15" spans="1:7">
      <c r="A33" s="48" t="s">
        <v>22</v>
      </c>
      <c r="B33" s="66"/>
      <c r="C33" s="66"/>
      <c r="D33" s="49"/>
      <c r="E33" s="50"/>
      <c r="F33" s="51" t="s">
        <v>17</v>
      </c>
      <c r="G33" s="52">
        <v>1000</v>
      </c>
    </row>
    <row r="34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SUM(G30:G33)</f>
        <v>46436.2</v>
      </c>
    </row>
    <row r="35" ht="16.5" spans="1:7">
      <c r="A35" s="30"/>
      <c r="B35" s="30"/>
      <c r="C35" s="30"/>
      <c r="D35" s="30"/>
      <c r="E35" s="30"/>
      <c r="F35" s="31"/>
      <c r="G35" s="32"/>
    </row>
    <row r="36" spans="1:1">
      <c r="A36" s="1" t="s">
        <v>27</v>
      </c>
    </row>
    <row r="37" spans="2:2">
      <c r="B37" s="1" t="s">
        <v>28</v>
      </c>
    </row>
    <row r="39" s="1" customFormat="1" spans="1:1">
      <c r="A39" s="1" t="s">
        <v>29</v>
      </c>
    </row>
    <row r="40" customFormat="1" ht="15" spans="1:2">
      <c r="A40" s="59"/>
      <c r="B40" s="1" t="s">
        <v>30</v>
      </c>
    </row>
    <row r="42" spans="1:1">
      <c r="A42" s="1" t="s">
        <v>71</v>
      </c>
    </row>
    <row r="43" spans="2:2">
      <c r="B43" s="1" t="s">
        <v>103</v>
      </c>
    </row>
    <row r="44" spans="2:2">
      <c r="B44" s="1" t="s">
        <v>104</v>
      </c>
    </row>
    <row r="45" spans="2:2">
      <c r="B45" s="1" t="s">
        <v>105</v>
      </c>
    </row>
    <row r="47" spans="1:1">
      <c r="A47" s="1" t="s">
        <v>33</v>
      </c>
    </row>
    <row r="48" customFormat="1" ht="15" spans="2:2">
      <c r="B48" s="1" t="s">
        <v>34</v>
      </c>
    </row>
    <row r="49" s="2" customFormat="1" spans="2:2">
      <c r="B49" s="1"/>
    </row>
    <row r="50" spans="1:1">
      <c r="A50" s="1" t="s">
        <v>63</v>
      </c>
    </row>
    <row r="51" spans="2:2">
      <c r="B51" s="1" t="s">
        <v>37</v>
      </c>
    </row>
    <row r="52" s="2" customFormat="1" spans="2:2">
      <c r="B52" s="55"/>
    </row>
    <row r="53" spans="2:2">
      <c r="B53" s="1" t="s">
        <v>39</v>
      </c>
    </row>
    <row r="55" spans="2:2">
      <c r="B55" s="1" t="s">
        <v>40</v>
      </c>
    </row>
    <row r="60" spans="1:1">
      <c r="A60" s="1" t="s">
        <v>41</v>
      </c>
    </row>
    <row r="63" spans="1:1">
      <c r="A63" s="1" t="s">
        <v>42</v>
      </c>
    </row>
    <row r="64" spans="1:1">
      <c r="A64" s="1" t="s">
        <v>43</v>
      </c>
    </row>
    <row r="67" spans="1:4">
      <c r="A67" s="1" t="s">
        <v>74</v>
      </c>
      <c r="D67" s="1" t="s">
        <v>45</v>
      </c>
    </row>
    <row r="70" spans="1:4">
      <c r="A70" s="1" t="s">
        <v>46</v>
      </c>
      <c r="D70" s="1" t="s">
        <v>47</v>
      </c>
    </row>
    <row r="71" spans="1:4">
      <c r="A71" s="1" t="s">
        <v>48</v>
      </c>
      <c r="D71" s="1" t="s">
        <v>49</v>
      </c>
    </row>
    <row r="75" spans="1:5">
      <c r="A75" s="1" t="s">
        <v>267</v>
      </c>
      <c r="D75" s="1" t="s">
        <v>51</v>
      </c>
      <c r="E75" s="1" t="s">
        <v>52</v>
      </c>
    </row>
    <row r="76" spans="1:5">
      <c r="A76" s="1" t="s">
        <v>53</v>
      </c>
      <c r="E76" s="1" t="s">
        <v>54</v>
      </c>
    </row>
  </sheetData>
  <mergeCells count="17">
    <mergeCell ref="A4:B4"/>
    <mergeCell ref="A25:E25"/>
    <mergeCell ref="A26:E26"/>
    <mergeCell ref="A33:E33"/>
    <mergeCell ref="A34:E34"/>
    <mergeCell ref="A22:A24"/>
    <mergeCell ref="A30:A32"/>
    <mergeCell ref="B22:B24"/>
    <mergeCell ref="B30:B32"/>
    <mergeCell ref="D22:D24"/>
    <mergeCell ref="D30:D32"/>
    <mergeCell ref="E22:E24"/>
    <mergeCell ref="E30:E32"/>
    <mergeCell ref="F22:F24"/>
    <mergeCell ref="F30:F32"/>
    <mergeCell ref="G22:G24"/>
    <mergeCell ref="G30:G32"/>
  </mergeCells>
  <pageMargins left="0.393055555555556" right="0.17" top="0.84" bottom="0.629861111111111" header="0.5" footer="0.196527777777778"/>
  <pageSetup paperSize="1" scale="63" orientation="portrait" horizontalDpi="120" verticalDpi="72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zoomScaleSheetLayoutView="60" workbookViewId="0">
      <selection activeCell="C12" sqref="C12"/>
    </sheetView>
  </sheetViews>
  <sheetFormatPr defaultColWidth="9.1047619047619" defaultRowHeight="14.25" outlineLevelCol="6"/>
  <cols>
    <col min="1" max="1" width="6.55238095238095" style="73" customWidth="1"/>
    <col min="2" max="2" width="11.4380952380952" style="73" customWidth="1"/>
    <col min="3" max="3" width="56.5714285714286" style="73" customWidth="1"/>
    <col min="4" max="4" width="12.552380952381" style="73" customWidth="1"/>
    <col min="5" max="5" width="14.8571428571429" style="73" customWidth="1"/>
    <col min="6" max="6" width="5.66666666666667" style="73" customWidth="1"/>
    <col min="7" max="7" width="15.4380952380952" style="73" customWidth="1"/>
    <col min="8" max="8" width="9.1047619047619" style="73"/>
    <col min="9" max="9" width="11.9047619047619" style="73" customWidth="1"/>
    <col min="10" max="16384" width="9.1047619047619" style="73"/>
  </cols>
  <sheetData>
    <row r="4" spans="1:2">
      <c r="A4" s="3">
        <v>46065</v>
      </c>
      <c r="B4" s="3"/>
    </row>
    <row r="5" spans="1:2">
      <c r="A5" s="124"/>
      <c r="B5" s="124"/>
    </row>
    <row r="6" spans="1:2">
      <c r="A6" s="124"/>
      <c r="B6" s="124"/>
    </row>
    <row r="7" spans="1:2">
      <c r="A7" s="124" t="s">
        <v>268</v>
      </c>
      <c r="B7" s="124"/>
    </row>
    <row r="8" spans="1:2">
      <c r="A8" s="124" t="s">
        <v>269</v>
      </c>
      <c r="B8" s="124"/>
    </row>
    <row r="11" spans="1:1">
      <c r="A11" s="73" t="s">
        <v>4</v>
      </c>
    </row>
    <row r="13" spans="2:2">
      <c r="B13" s="73" t="s">
        <v>5</v>
      </c>
    </row>
    <row r="14" spans="2:2">
      <c r="B14" s="73" t="s">
        <v>6</v>
      </c>
    </row>
    <row r="17" spans="1:1">
      <c r="A17" s="73" t="s">
        <v>66</v>
      </c>
    </row>
    <row r="18" ht="15" spans="3:3">
      <c r="C18" s="125"/>
    </row>
    <row r="19" ht="25.5" customHeight="1" spans="1:7">
      <c r="A19" s="75" t="s">
        <v>9</v>
      </c>
      <c r="B19" s="75" t="s">
        <v>10</v>
      </c>
      <c r="C19" s="75" t="s">
        <v>11</v>
      </c>
      <c r="D19" s="75" t="s">
        <v>12</v>
      </c>
      <c r="E19" s="76" t="s">
        <v>13</v>
      </c>
      <c r="F19" s="77"/>
      <c r="G19" s="78" t="s">
        <v>14</v>
      </c>
    </row>
    <row r="20" ht="14" customHeight="1" spans="1:7">
      <c r="A20" s="9">
        <v>2</v>
      </c>
      <c r="B20" s="9" t="s">
        <v>15</v>
      </c>
      <c r="C20" s="10" t="s">
        <v>172</v>
      </c>
      <c r="D20" s="11">
        <v>113195</v>
      </c>
      <c r="E20" s="12">
        <f>(D20*0.78)-7000</f>
        <v>81292.1</v>
      </c>
      <c r="F20" s="9" t="s">
        <v>17</v>
      </c>
      <c r="G20" s="13">
        <f>E20*A20</f>
        <v>162584.2</v>
      </c>
    </row>
    <row r="21" ht="14" customHeight="1" spans="1:7">
      <c r="A21" s="14"/>
      <c r="B21" s="14"/>
      <c r="C21" s="15" t="s">
        <v>173</v>
      </c>
      <c r="D21" s="16"/>
      <c r="E21" s="17"/>
      <c r="F21" s="14"/>
      <c r="G21" s="18"/>
    </row>
    <row r="22" ht="14" customHeight="1" spans="1:7">
      <c r="A22" s="19"/>
      <c r="B22" s="19"/>
      <c r="C22" s="20" t="s">
        <v>174</v>
      </c>
      <c r="D22" s="21"/>
      <c r="E22" s="22"/>
      <c r="F22" s="19"/>
      <c r="G22" s="23"/>
    </row>
    <row r="23" ht="14" customHeight="1" spans="1:7">
      <c r="A23" s="33">
        <v>5</v>
      </c>
      <c r="B23" s="33" t="s">
        <v>15</v>
      </c>
      <c r="C23" s="34" t="s">
        <v>154</v>
      </c>
      <c r="D23" s="35">
        <v>46595</v>
      </c>
      <c r="E23" s="36">
        <f>(D23*0.78)-7000</f>
        <v>29344.1</v>
      </c>
      <c r="F23" s="33" t="s">
        <v>17</v>
      </c>
      <c r="G23" s="37">
        <f>E23*A23</f>
        <v>146720.5</v>
      </c>
    </row>
    <row r="24" ht="14" customHeight="1" spans="1:7">
      <c r="A24" s="38"/>
      <c r="B24" s="38"/>
      <c r="C24" s="39" t="s">
        <v>26</v>
      </c>
      <c r="D24" s="40"/>
      <c r="E24" s="41"/>
      <c r="F24" s="38"/>
      <c r="G24" s="42"/>
    </row>
    <row r="25" ht="14" customHeight="1" spans="1:7">
      <c r="A25" s="43"/>
      <c r="B25" s="43"/>
      <c r="C25" s="44" t="s">
        <v>155</v>
      </c>
      <c r="D25" s="45"/>
      <c r="E25" s="46"/>
      <c r="F25" s="43"/>
      <c r="G25" s="47"/>
    </row>
    <row r="26" ht="17.25" spans="1:7">
      <c r="A26" s="82" t="s">
        <v>20</v>
      </c>
      <c r="B26" s="83"/>
      <c r="C26" s="83"/>
      <c r="D26" s="84"/>
      <c r="E26" s="85"/>
      <c r="F26" s="86" t="s">
        <v>17</v>
      </c>
      <c r="G26" s="87">
        <f>SUM(G20:G25)</f>
        <v>309304.7</v>
      </c>
    </row>
    <row r="27" ht="16.5" spans="1:7">
      <c r="A27" s="88"/>
      <c r="B27" s="88"/>
      <c r="C27" s="88"/>
      <c r="D27" s="88"/>
      <c r="E27" s="88"/>
      <c r="F27" s="89"/>
      <c r="G27" s="90"/>
    </row>
    <row r="28" spans="1:1">
      <c r="A28" s="73" t="s">
        <v>27</v>
      </c>
    </row>
    <row r="29" spans="2:2">
      <c r="B29" s="73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164</v>
      </c>
    </row>
    <row r="34" s="73" customFormat="1" spans="1:1">
      <c r="A34" s="73" t="s">
        <v>71</v>
      </c>
    </row>
    <row r="35" s="74" customFormat="1" spans="2:2">
      <c r="B35" s="68" t="s">
        <v>270</v>
      </c>
    </row>
    <row r="36" s="74" customFormat="1" spans="2:2">
      <c r="B36" s="54" t="s">
        <v>176</v>
      </c>
    </row>
    <row r="37" s="74" customFormat="1" spans="2:2">
      <c r="B37" s="54" t="s">
        <v>177</v>
      </c>
    </row>
    <row r="38" s="74" customFormat="1" spans="2:2">
      <c r="B38" s="1" t="s">
        <v>271</v>
      </c>
    </row>
    <row r="39" s="74" customFormat="1" spans="2:2">
      <c r="B39" s="1" t="s">
        <v>104</v>
      </c>
    </row>
    <row r="40" spans="2:2">
      <c r="B40" s="1" t="s">
        <v>105</v>
      </c>
    </row>
    <row r="41" spans="2:2">
      <c r="B41" s="1"/>
    </row>
    <row r="42" spans="1:1">
      <c r="A42" s="73" t="s">
        <v>33</v>
      </c>
    </row>
    <row r="43" s="74" customFormat="1" spans="2:2">
      <c r="B43" s="1" t="s">
        <v>178</v>
      </c>
    </row>
    <row r="44" s="74" customFormat="1" spans="2:2">
      <c r="B44" s="1" t="s">
        <v>34</v>
      </c>
    </row>
    <row r="45" spans="2:2">
      <c r="B45" s="1"/>
    </row>
    <row r="46" spans="1:1">
      <c r="A46" s="73" t="s">
        <v>63</v>
      </c>
    </row>
    <row r="47" spans="2:2">
      <c r="B47" s="73" t="s">
        <v>37</v>
      </c>
    </row>
    <row r="49" spans="2:2">
      <c r="B49" s="73" t="s">
        <v>39</v>
      </c>
    </row>
    <row r="51" spans="2:2">
      <c r="B51" s="73" t="s">
        <v>40</v>
      </c>
    </row>
    <row r="56" spans="1:1">
      <c r="A56" s="73" t="s">
        <v>41</v>
      </c>
    </row>
    <row r="59" spans="1:1">
      <c r="A59" s="73" t="s">
        <v>42</v>
      </c>
    </row>
    <row r="60" spans="1:1">
      <c r="A60" s="73" t="s">
        <v>43</v>
      </c>
    </row>
    <row r="63" spans="1:4">
      <c r="A63" s="73" t="s">
        <v>139</v>
      </c>
      <c r="D63" s="73" t="s">
        <v>45</v>
      </c>
    </row>
    <row r="66" spans="1:4">
      <c r="A66" s="73" t="s">
        <v>46</v>
      </c>
      <c r="D66" s="73" t="s">
        <v>47</v>
      </c>
    </row>
    <row r="67" ht="15" customHeight="1" spans="1:4">
      <c r="A67" s="73" t="s">
        <v>48</v>
      </c>
      <c r="D67" s="73" t="s">
        <v>49</v>
      </c>
    </row>
    <row r="68" ht="15" customHeight="1"/>
    <row r="71" spans="1:5">
      <c r="A71" s="1" t="s">
        <v>272</v>
      </c>
      <c r="D71" s="73" t="s">
        <v>51</v>
      </c>
      <c r="E71" s="73" t="s">
        <v>52</v>
      </c>
    </row>
    <row r="72" spans="1:5">
      <c r="A72" s="1" t="s">
        <v>273</v>
      </c>
      <c r="E72" s="73" t="s">
        <v>54</v>
      </c>
    </row>
  </sheetData>
  <mergeCells count="14">
    <mergeCell ref="A4:B4"/>
    <mergeCell ref="A26:E26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4"/>
  <sheetViews>
    <sheetView zoomScaleSheetLayoutView="60" topLeftCell="A31" workbookViewId="0">
      <selection activeCell="D8" sqref="D8"/>
    </sheetView>
  </sheetViews>
  <sheetFormatPr defaultColWidth="9.1047619047619" defaultRowHeight="14.25" outlineLevelCol="6"/>
  <cols>
    <col min="1" max="1" width="6.55238095238095" style="73" customWidth="1"/>
    <col min="2" max="2" width="11.4380952380952" style="73" customWidth="1"/>
    <col min="3" max="3" width="56.5714285714286" style="73" customWidth="1"/>
    <col min="4" max="4" width="12.552380952381" style="73" customWidth="1"/>
    <col min="5" max="5" width="14.8571428571429" style="73" customWidth="1"/>
    <col min="6" max="6" width="5.66666666666667" style="73" customWidth="1"/>
    <col min="7" max="7" width="15.4380952380952" style="73" customWidth="1"/>
    <col min="8" max="8" width="9.1047619047619" style="73"/>
    <col min="9" max="9" width="11.9047619047619" style="73" customWidth="1"/>
    <col min="10" max="16384" width="9.1047619047619" style="73"/>
  </cols>
  <sheetData>
    <row r="4" spans="1:2">
      <c r="A4" s="3">
        <v>46065</v>
      </c>
      <c r="B4" s="3"/>
    </row>
    <row r="5" spans="1:2">
      <c r="A5" s="124"/>
      <c r="B5" s="124"/>
    </row>
    <row r="6" spans="1:2">
      <c r="A6" s="124"/>
      <c r="B6" s="124"/>
    </row>
    <row r="7" spans="1:2">
      <c r="A7" s="124" t="s">
        <v>274</v>
      </c>
      <c r="B7" s="124"/>
    </row>
    <row r="8" spans="1:2">
      <c r="A8" s="124" t="s">
        <v>275</v>
      </c>
      <c r="B8" s="124"/>
    </row>
    <row r="9" spans="1:2">
      <c r="A9" s="124" t="s">
        <v>276</v>
      </c>
      <c r="B9" s="124"/>
    </row>
    <row r="12" spans="1:1">
      <c r="A12" s="73" t="s">
        <v>4</v>
      </c>
    </row>
    <row r="14" spans="2:2">
      <c r="B14" s="73" t="s">
        <v>5</v>
      </c>
    </row>
    <row r="15" spans="2:2">
      <c r="B15" s="73" t="s">
        <v>6</v>
      </c>
    </row>
    <row r="17" spans="1:1">
      <c r="A17" s="73" t="s">
        <v>66</v>
      </c>
    </row>
    <row r="18" ht="15" spans="3:3">
      <c r="C18" s="125" t="s">
        <v>8</v>
      </c>
    </row>
    <row r="19" ht="25.5" customHeight="1" spans="1:7">
      <c r="A19" s="75" t="s">
        <v>9</v>
      </c>
      <c r="B19" s="75" t="s">
        <v>10</v>
      </c>
      <c r="C19" s="75" t="s">
        <v>11</v>
      </c>
      <c r="D19" s="75" t="s">
        <v>12</v>
      </c>
      <c r="E19" s="76" t="s">
        <v>13</v>
      </c>
      <c r="F19" s="77"/>
      <c r="G19" s="78" t="s">
        <v>14</v>
      </c>
    </row>
    <row r="20" ht="14" customHeight="1" spans="1:7">
      <c r="A20" s="9">
        <v>1</v>
      </c>
      <c r="B20" s="9" t="s">
        <v>15</v>
      </c>
      <c r="C20" s="10" t="s">
        <v>16</v>
      </c>
      <c r="D20" s="11">
        <v>42995</v>
      </c>
      <c r="E20" s="12">
        <f>(D20*0.76)-6500</f>
        <v>26176.2</v>
      </c>
      <c r="F20" s="9" t="s">
        <v>17</v>
      </c>
      <c r="G20" s="13">
        <f>E20*A20</f>
        <v>26176.2</v>
      </c>
    </row>
    <row r="21" ht="14" customHeight="1" spans="1:7">
      <c r="A21" s="14"/>
      <c r="B21" s="14"/>
      <c r="C21" s="15" t="s">
        <v>18</v>
      </c>
      <c r="D21" s="16"/>
      <c r="E21" s="17"/>
      <c r="F21" s="14"/>
      <c r="G21" s="18"/>
    </row>
    <row r="22" ht="14" customHeight="1" spans="1:7">
      <c r="A22" s="19"/>
      <c r="B22" s="19"/>
      <c r="C22" s="20" t="s">
        <v>19</v>
      </c>
      <c r="D22" s="21"/>
      <c r="E22" s="22"/>
      <c r="F22" s="19"/>
      <c r="G22" s="23"/>
    </row>
    <row r="23" ht="14" customHeight="1" spans="1:7">
      <c r="A23" s="9">
        <v>2</v>
      </c>
      <c r="B23" s="9" t="s">
        <v>15</v>
      </c>
      <c r="C23" s="93" t="s">
        <v>135</v>
      </c>
      <c r="D23" s="94">
        <v>22495</v>
      </c>
      <c r="E23" s="12">
        <f>(D23*0.76)-600</f>
        <v>16496.2</v>
      </c>
      <c r="F23" s="9" t="s">
        <v>17</v>
      </c>
      <c r="G23" s="95">
        <f>E23*A23</f>
        <v>32992.4</v>
      </c>
    </row>
    <row r="24" ht="14" customHeight="1" spans="1:7">
      <c r="A24" s="14"/>
      <c r="B24" s="14"/>
      <c r="C24" s="96" t="s">
        <v>115</v>
      </c>
      <c r="D24" s="97"/>
      <c r="E24" s="17"/>
      <c r="F24" s="14"/>
      <c r="G24" s="98"/>
    </row>
    <row r="25" ht="14" customHeight="1" spans="1:7">
      <c r="A25" s="14"/>
      <c r="B25" s="14"/>
      <c r="C25" s="96" t="s">
        <v>136</v>
      </c>
      <c r="D25" s="97"/>
      <c r="E25" s="17"/>
      <c r="F25" s="14"/>
      <c r="G25" s="98"/>
    </row>
    <row r="26" ht="14" customHeight="1" spans="1:7">
      <c r="A26" s="19"/>
      <c r="B26" s="19"/>
      <c r="C26" s="99" t="s">
        <v>117</v>
      </c>
      <c r="D26" s="100"/>
      <c r="E26" s="22"/>
      <c r="F26" s="19"/>
      <c r="G26" s="101"/>
    </row>
    <row r="27" s="1" customFormat="1" ht="15" spans="1:7">
      <c r="A27" s="48" t="s">
        <v>22</v>
      </c>
      <c r="B27" s="66"/>
      <c r="C27" s="66"/>
      <c r="D27" s="49"/>
      <c r="E27" s="50"/>
      <c r="F27" s="51" t="s">
        <v>17</v>
      </c>
      <c r="G27" s="52">
        <v>600</v>
      </c>
    </row>
    <row r="28" ht="17.25" spans="1:7">
      <c r="A28" s="82" t="s">
        <v>20</v>
      </c>
      <c r="B28" s="83"/>
      <c r="C28" s="83"/>
      <c r="D28" s="84"/>
      <c r="E28" s="85"/>
      <c r="F28" s="86" t="s">
        <v>17</v>
      </c>
      <c r="G28" s="87">
        <f>SUM(G20:G27)</f>
        <v>59768.6</v>
      </c>
    </row>
    <row r="29" ht="16.5" spans="1:7">
      <c r="A29" s="88"/>
      <c r="B29" s="88"/>
      <c r="C29" s="88"/>
      <c r="D29" s="88"/>
      <c r="E29" s="88"/>
      <c r="F29" s="89"/>
      <c r="G29" s="90"/>
    </row>
    <row r="30" ht="15" spans="3:3">
      <c r="C30" s="125" t="s">
        <v>24</v>
      </c>
    </row>
    <row r="31" ht="25.5" customHeight="1" spans="1:7">
      <c r="A31" s="75" t="s">
        <v>9</v>
      </c>
      <c r="B31" s="75" t="s">
        <v>10</v>
      </c>
      <c r="C31" s="75" t="s">
        <v>11</v>
      </c>
      <c r="D31" s="75" t="s">
        <v>12</v>
      </c>
      <c r="E31" s="76" t="s">
        <v>13</v>
      </c>
      <c r="F31" s="77"/>
      <c r="G31" s="78" t="s">
        <v>14</v>
      </c>
    </row>
    <row r="32" ht="14" customHeight="1" spans="1:7">
      <c r="A32" s="9">
        <v>1</v>
      </c>
      <c r="B32" s="9" t="s">
        <v>15</v>
      </c>
      <c r="C32" s="10" t="s">
        <v>25</v>
      </c>
      <c r="D32" s="11">
        <v>59595</v>
      </c>
      <c r="E32" s="12">
        <f>(D32*0.76)-7000</f>
        <v>38292.2</v>
      </c>
      <c r="F32" s="9" t="s">
        <v>17</v>
      </c>
      <c r="G32" s="13">
        <f>E32*A32</f>
        <v>38292.2</v>
      </c>
    </row>
    <row r="33" ht="14" customHeight="1" spans="1:7">
      <c r="A33" s="14"/>
      <c r="B33" s="14"/>
      <c r="C33" s="15" t="s">
        <v>26</v>
      </c>
      <c r="D33" s="16"/>
      <c r="E33" s="17"/>
      <c r="F33" s="14"/>
      <c r="G33" s="18"/>
    </row>
    <row r="34" ht="14" customHeight="1" spans="1:7">
      <c r="A34" s="19"/>
      <c r="B34" s="19"/>
      <c r="C34" s="20" t="s">
        <v>19</v>
      </c>
      <c r="D34" s="21"/>
      <c r="E34" s="22"/>
      <c r="F34" s="19"/>
      <c r="G34" s="23"/>
    </row>
    <row r="35" ht="14" customHeight="1" spans="1:7">
      <c r="A35" s="9">
        <v>2</v>
      </c>
      <c r="B35" s="9" t="s">
        <v>15</v>
      </c>
      <c r="C35" s="93" t="s">
        <v>277</v>
      </c>
      <c r="D35" s="11">
        <v>26195</v>
      </c>
      <c r="E35" s="12">
        <f>(D35*0.76)-1300</f>
        <v>18608.2</v>
      </c>
      <c r="F35" s="9" t="s">
        <v>17</v>
      </c>
      <c r="G35" s="13">
        <f>E35*A35</f>
        <v>37216.4</v>
      </c>
    </row>
    <row r="36" ht="14" customHeight="1" spans="1:7">
      <c r="A36" s="14"/>
      <c r="B36" s="14"/>
      <c r="C36" s="96" t="s">
        <v>68</v>
      </c>
      <c r="D36" s="16"/>
      <c r="E36" s="17"/>
      <c r="F36" s="14"/>
      <c r="G36" s="18"/>
    </row>
    <row r="37" ht="14" customHeight="1" spans="1:7">
      <c r="A37" s="14"/>
      <c r="B37" s="14"/>
      <c r="C37" s="96" t="s">
        <v>278</v>
      </c>
      <c r="D37" s="16"/>
      <c r="E37" s="17"/>
      <c r="F37" s="14"/>
      <c r="G37" s="18"/>
    </row>
    <row r="38" ht="14" customHeight="1" spans="1:7">
      <c r="A38" s="19"/>
      <c r="B38" s="19"/>
      <c r="C38" s="99" t="s">
        <v>120</v>
      </c>
      <c r="D38" s="21"/>
      <c r="E38" s="22"/>
      <c r="F38" s="19"/>
      <c r="G38" s="23"/>
    </row>
    <row r="39" s="1" customFormat="1" ht="15" spans="1:7">
      <c r="A39" s="48" t="s">
        <v>22</v>
      </c>
      <c r="B39" s="66"/>
      <c r="C39" s="66"/>
      <c r="D39" s="49"/>
      <c r="E39" s="50"/>
      <c r="F39" s="51" t="s">
        <v>17</v>
      </c>
      <c r="G39" s="52">
        <v>600</v>
      </c>
    </row>
    <row r="40" ht="17.25" spans="1:7">
      <c r="A40" s="82" t="s">
        <v>20</v>
      </c>
      <c r="B40" s="83"/>
      <c r="C40" s="83"/>
      <c r="D40" s="84"/>
      <c r="E40" s="85"/>
      <c r="F40" s="86" t="s">
        <v>17</v>
      </c>
      <c r="G40" s="87">
        <f>SUM(G32:G39)</f>
        <v>76108.6</v>
      </c>
    </row>
    <row r="41" ht="16.5" spans="1:7">
      <c r="A41" s="88"/>
      <c r="B41" s="88"/>
      <c r="C41" s="88"/>
      <c r="D41" s="88"/>
      <c r="E41" s="88"/>
      <c r="F41" s="89"/>
      <c r="G41" s="90"/>
    </row>
    <row r="42" spans="1:1">
      <c r="A42" s="73" t="s">
        <v>27</v>
      </c>
    </row>
    <row r="43" spans="2:2">
      <c r="B43" s="73" t="s">
        <v>28</v>
      </c>
    </row>
    <row r="45" s="1" customFormat="1" spans="1:1">
      <c r="A45" s="1" t="s">
        <v>29</v>
      </c>
    </row>
    <row r="46" customFormat="1" ht="15" spans="1:2">
      <c r="A46" s="59"/>
      <c r="B46" s="1" t="s">
        <v>164</v>
      </c>
    </row>
    <row r="48" s="73" customFormat="1" spans="1:1">
      <c r="A48" s="73" t="s">
        <v>71</v>
      </c>
    </row>
    <row r="49" s="74" customFormat="1" spans="2:2">
      <c r="B49" s="1" t="s">
        <v>271</v>
      </c>
    </row>
    <row r="50" s="74" customFormat="1" spans="2:2">
      <c r="B50" s="1" t="s">
        <v>104</v>
      </c>
    </row>
    <row r="51" spans="2:2">
      <c r="B51" s="1" t="s">
        <v>105</v>
      </c>
    </row>
    <row r="52" spans="2:2">
      <c r="B52" s="1" t="s">
        <v>279</v>
      </c>
    </row>
    <row r="53" spans="2:2">
      <c r="B53" s="1"/>
    </row>
    <row r="54" spans="1:1">
      <c r="A54" s="73" t="s">
        <v>33</v>
      </c>
    </row>
    <row r="55" s="74" customFormat="1" spans="2:2">
      <c r="B55" s="1" t="s">
        <v>34</v>
      </c>
    </row>
    <row r="56" s="74" customFormat="1" spans="2:2">
      <c r="B56" s="1" t="s">
        <v>73</v>
      </c>
    </row>
    <row r="57" spans="2:2">
      <c r="B57" s="1"/>
    </row>
    <row r="58" spans="1:1">
      <c r="A58" s="73" t="s">
        <v>63</v>
      </c>
    </row>
    <row r="59" spans="2:2">
      <c r="B59" s="73" t="s">
        <v>37</v>
      </c>
    </row>
    <row r="61" spans="2:2">
      <c r="B61" s="73" t="s">
        <v>39</v>
      </c>
    </row>
    <row r="62" spans="2:2">
      <c r="B62" s="73" t="s">
        <v>40</v>
      </c>
    </row>
    <row r="64" spans="2:2">
      <c r="B64" s="56" t="s">
        <v>106</v>
      </c>
    </row>
    <row r="68" spans="1:1">
      <c r="A68" s="73" t="s">
        <v>41</v>
      </c>
    </row>
    <row r="71" spans="1:1">
      <c r="A71" s="73" t="s">
        <v>42</v>
      </c>
    </row>
    <row r="72" spans="1:1">
      <c r="A72" s="73" t="s">
        <v>43</v>
      </c>
    </row>
    <row r="75" spans="1:4">
      <c r="A75" s="73" t="s">
        <v>139</v>
      </c>
      <c r="D75" s="73" t="s">
        <v>45</v>
      </c>
    </row>
    <row r="78" spans="1:4">
      <c r="A78" s="73" t="s">
        <v>46</v>
      </c>
      <c r="D78" s="73" t="s">
        <v>47</v>
      </c>
    </row>
    <row r="79" ht="15" customHeight="1" spans="1:4">
      <c r="A79" s="73" t="s">
        <v>48</v>
      </c>
      <c r="D79" s="73" t="s">
        <v>49</v>
      </c>
    </row>
    <row r="80" ht="15" customHeight="1"/>
    <row r="83" spans="1:5">
      <c r="A83" s="1" t="s">
        <v>280</v>
      </c>
      <c r="D83" s="73" t="s">
        <v>51</v>
      </c>
      <c r="E83" s="73" t="s">
        <v>52</v>
      </c>
    </row>
    <row r="84" spans="1:5">
      <c r="A84" s="1" t="s">
        <v>281</v>
      </c>
      <c r="E84" s="73" t="s">
        <v>54</v>
      </c>
    </row>
  </sheetData>
  <mergeCells count="29">
    <mergeCell ref="A4:B4"/>
    <mergeCell ref="A27:E27"/>
    <mergeCell ref="A28:E28"/>
    <mergeCell ref="A39:E39"/>
    <mergeCell ref="A40:E40"/>
    <mergeCell ref="A20:A22"/>
    <mergeCell ref="A23:A26"/>
    <mergeCell ref="A32:A34"/>
    <mergeCell ref="A35:A38"/>
    <mergeCell ref="B20:B22"/>
    <mergeCell ref="B23:B26"/>
    <mergeCell ref="B32:B34"/>
    <mergeCell ref="B35:B38"/>
    <mergeCell ref="D20:D22"/>
    <mergeCell ref="D23:D26"/>
    <mergeCell ref="D32:D34"/>
    <mergeCell ref="D35:D38"/>
    <mergeCell ref="E20:E22"/>
    <mergeCell ref="E23:E26"/>
    <mergeCell ref="E32:E34"/>
    <mergeCell ref="E35:E38"/>
    <mergeCell ref="F20:F22"/>
    <mergeCell ref="F23:F26"/>
    <mergeCell ref="F32:F34"/>
    <mergeCell ref="F35:F38"/>
    <mergeCell ref="G20:G22"/>
    <mergeCell ref="G23:G26"/>
    <mergeCell ref="G32:G34"/>
    <mergeCell ref="G35:G38"/>
  </mergeCells>
  <pageMargins left="0.393055555555556" right="0.17" top="0.84" bottom="0.590277777777778" header="0.5" footer="0.196527777777778"/>
  <pageSetup paperSize="1" scale="58" orientation="portrait" horizontalDpi="120" verticalDpi="7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3" workbookViewId="0">
      <selection activeCell="C27" sqref="C2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46065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282</v>
      </c>
    </row>
    <row r="8" spans="1:1">
      <c r="A8" s="1" t="s">
        <v>283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93" t="s">
        <v>284</v>
      </c>
      <c r="D20" s="94">
        <v>36995</v>
      </c>
      <c r="E20" s="12">
        <f>(D20*0.76)-1200</f>
        <v>26916.2</v>
      </c>
      <c r="F20" s="9" t="s">
        <v>17</v>
      </c>
      <c r="G20" s="95">
        <f>E20*A20</f>
        <v>26916.2</v>
      </c>
    </row>
    <row r="21" spans="1:7">
      <c r="A21" s="14"/>
      <c r="B21" s="14"/>
      <c r="C21" s="96" t="s">
        <v>115</v>
      </c>
      <c r="D21" s="97"/>
      <c r="E21" s="17"/>
      <c r="F21" s="14"/>
      <c r="G21" s="98"/>
    </row>
    <row r="22" spans="1:7">
      <c r="A22" s="14"/>
      <c r="B22" s="14"/>
      <c r="C22" s="96" t="s">
        <v>285</v>
      </c>
      <c r="D22" s="97"/>
      <c r="E22" s="17"/>
      <c r="F22" s="14"/>
      <c r="G22" s="98"/>
    </row>
    <row r="23" ht="15" spans="1:7">
      <c r="A23" s="19"/>
      <c r="B23" s="19"/>
      <c r="C23" s="99" t="s">
        <v>286</v>
      </c>
      <c r="D23" s="100"/>
      <c r="E23" s="22"/>
      <c r="F23" s="19"/>
      <c r="G23" s="101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26916.2</v>
      </c>
    </row>
    <row r="25" ht="16.5" spans="1:7">
      <c r="A25" s="30"/>
      <c r="B25" s="30"/>
      <c r="C25" s="30"/>
      <c r="D25" s="30"/>
      <c r="E25" s="30"/>
      <c r="F25" s="31"/>
      <c r="G25" s="32"/>
    </row>
    <row r="26" ht="15" spans="3:3">
      <c r="C26" s="4" t="s">
        <v>24</v>
      </c>
    </row>
    <row r="27" ht="25.5" customHeight="1" spans="1:7">
      <c r="A27" s="5" t="s">
        <v>9</v>
      </c>
      <c r="B27" s="5" t="s">
        <v>10</v>
      </c>
      <c r="C27" s="5" t="s">
        <v>11</v>
      </c>
      <c r="D27" s="5" t="s">
        <v>12</v>
      </c>
      <c r="E27" s="6" t="s">
        <v>13</v>
      </c>
      <c r="F27" s="7"/>
      <c r="G27" s="8" t="s">
        <v>14</v>
      </c>
    </row>
    <row r="28" spans="1:7">
      <c r="A28" s="9">
        <v>1</v>
      </c>
      <c r="B28" s="9" t="s">
        <v>15</v>
      </c>
      <c r="C28" s="93" t="s">
        <v>287</v>
      </c>
      <c r="D28" s="11">
        <v>43595</v>
      </c>
      <c r="E28" s="12">
        <f>(D28*0.76)-1800</f>
        <v>31332.2</v>
      </c>
      <c r="F28" s="9" t="s">
        <v>17</v>
      </c>
      <c r="G28" s="13">
        <f>E28*A28</f>
        <v>31332.2</v>
      </c>
    </row>
    <row r="29" spans="1:7">
      <c r="A29" s="14"/>
      <c r="B29" s="14"/>
      <c r="C29" s="96" t="s">
        <v>68</v>
      </c>
      <c r="D29" s="16"/>
      <c r="E29" s="17"/>
      <c r="F29" s="14"/>
      <c r="G29" s="18"/>
    </row>
    <row r="30" spans="1:7">
      <c r="A30" s="14"/>
      <c r="B30" s="14"/>
      <c r="C30" s="96" t="s">
        <v>288</v>
      </c>
      <c r="D30" s="16"/>
      <c r="E30" s="17"/>
      <c r="F30" s="14"/>
      <c r="G30" s="18"/>
    </row>
    <row r="31" ht="15" spans="1:7">
      <c r="A31" s="19"/>
      <c r="B31" s="19"/>
      <c r="C31" s="99" t="s">
        <v>289</v>
      </c>
      <c r="D31" s="21"/>
      <c r="E31" s="22"/>
      <c r="F31" s="19"/>
      <c r="G31" s="23"/>
    </row>
    <row r="32" ht="17.25" spans="1:7">
      <c r="A32" s="24" t="s">
        <v>20</v>
      </c>
      <c r="B32" s="25"/>
      <c r="C32" s="25"/>
      <c r="D32" s="26"/>
      <c r="E32" s="27"/>
      <c r="F32" s="28" t="s">
        <v>17</v>
      </c>
      <c r="G32" s="29">
        <f>SUM(G28:G31)</f>
        <v>31332.2</v>
      </c>
    </row>
    <row r="33" ht="16.5" spans="1:7">
      <c r="A33" s="30"/>
      <c r="B33" s="30"/>
      <c r="C33" s="30"/>
      <c r="D33" s="30"/>
      <c r="E33" s="30"/>
      <c r="F33" s="31"/>
      <c r="G33" s="32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59"/>
      <c r="B38" s="1" t="s">
        <v>164</v>
      </c>
    </row>
    <row r="40" spans="1:1">
      <c r="A40" s="1" t="s">
        <v>71</v>
      </c>
    </row>
    <row r="41" spans="2:2">
      <c r="B41" s="1" t="s">
        <v>103</v>
      </c>
    </row>
    <row r="43" spans="1:1">
      <c r="A43" s="1" t="s">
        <v>33</v>
      </c>
    </row>
    <row r="44" customFormat="1" ht="15" spans="2:2">
      <c r="B44" s="1" t="s">
        <v>73</v>
      </c>
    </row>
    <row r="45" s="2" customFormat="1" spans="2:2">
      <c r="B45" s="1"/>
    </row>
    <row r="46" spans="1:1">
      <c r="A46" s="1" t="s">
        <v>63</v>
      </c>
    </row>
    <row r="47" spans="2:2">
      <c r="B47" s="1" t="s">
        <v>37</v>
      </c>
    </row>
    <row r="48" s="2" customFormat="1" spans="2:2">
      <c r="B48" s="55"/>
    </row>
    <row r="49" spans="2:2">
      <c r="B49" s="1" t="s">
        <v>39</v>
      </c>
    </row>
    <row r="51" spans="2:2">
      <c r="B51" s="1" t="s">
        <v>40</v>
      </c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74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290</v>
      </c>
      <c r="D71" s="1" t="s">
        <v>51</v>
      </c>
      <c r="E71" s="1" t="s">
        <v>52</v>
      </c>
    </row>
    <row r="72" spans="1:5">
      <c r="A72" s="1" t="s">
        <v>291</v>
      </c>
      <c r="E72" s="1" t="s">
        <v>54</v>
      </c>
    </row>
  </sheetData>
  <mergeCells count="15">
    <mergeCell ref="A4:B4"/>
    <mergeCell ref="A24:E24"/>
    <mergeCell ref="A32:E32"/>
    <mergeCell ref="A20:A23"/>
    <mergeCell ref="A28:A31"/>
    <mergeCell ref="B20:B23"/>
    <mergeCell ref="B28:B31"/>
    <mergeCell ref="D20:D23"/>
    <mergeCell ref="D28:D31"/>
    <mergeCell ref="E20:E23"/>
    <mergeCell ref="E28:E31"/>
    <mergeCell ref="F20:F23"/>
    <mergeCell ref="F28:F31"/>
    <mergeCell ref="G20:G23"/>
    <mergeCell ref="G28:G31"/>
  </mergeCells>
  <pageMargins left="0.393055555555556" right="0.17" top="0.84" bottom="0.629861111111111" header="0.5" footer="0.196527777777778"/>
  <pageSetup paperSize="1" scale="67" orientation="portrait" horizontalDpi="120" verticalDpi="7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3"/>
  <sheetViews>
    <sheetView workbookViewId="0">
      <selection activeCell="D19" sqref="D19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292</v>
      </c>
    </row>
    <row r="8" spans="1:1">
      <c r="A8" s="1" t="s">
        <v>293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104" t="s">
        <v>15</v>
      </c>
      <c r="C20" s="93" t="s">
        <v>294</v>
      </c>
      <c r="D20" s="94">
        <v>24995</v>
      </c>
      <c r="E20" s="12">
        <f>(D20*0.75)-1000</f>
        <v>17746.25</v>
      </c>
      <c r="F20" s="9" t="s">
        <v>17</v>
      </c>
      <c r="G20" s="95">
        <f>E20*A20</f>
        <v>17746.25</v>
      </c>
    </row>
    <row r="21" spans="1:7">
      <c r="A21" s="14"/>
      <c r="B21" s="105"/>
      <c r="C21" s="96" t="s">
        <v>295</v>
      </c>
      <c r="D21" s="97"/>
      <c r="E21" s="17"/>
      <c r="F21" s="14"/>
      <c r="G21" s="98"/>
    </row>
    <row r="22" ht="15" spans="1:7">
      <c r="A22" s="19"/>
      <c r="B22" s="106"/>
      <c r="C22" s="99" t="s">
        <v>296</v>
      </c>
      <c r="D22" s="100"/>
      <c r="E22" s="22"/>
      <c r="F22" s="19"/>
      <c r="G22" s="101"/>
    </row>
    <row r="23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17746.25</v>
      </c>
    </row>
    <row r="24" ht="16.5" spans="1:7">
      <c r="A24" s="30"/>
      <c r="B24" s="30"/>
      <c r="C24" s="30"/>
      <c r="D24" s="30"/>
      <c r="E24" s="30"/>
      <c r="F24" s="31"/>
      <c r="G24" s="32"/>
    </row>
    <row r="25" spans="1:1">
      <c r="A25" s="1" t="s">
        <v>27</v>
      </c>
    </row>
    <row r="26" spans="2:2">
      <c r="B26" s="1" t="s">
        <v>28</v>
      </c>
    </row>
    <row r="28" s="1" customFormat="1" spans="1:1">
      <c r="A28" s="1" t="s">
        <v>29</v>
      </c>
    </row>
    <row r="29" customFormat="1" ht="15" spans="1:2">
      <c r="A29" s="59"/>
      <c r="B29" s="1" t="s">
        <v>164</v>
      </c>
    </row>
    <row r="31" spans="1:1">
      <c r="A31" s="1" t="s">
        <v>33</v>
      </c>
    </row>
    <row r="32" customFormat="1" ht="15" spans="2:2">
      <c r="B32" s="1" t="s">
        <v>297</v>
      </c>
    </row>
    <row r="33" s="2" customFormat="1" spans="2:2">
      <c r="B33" s="1"/>
    </row>
    <row r="34" spans="1:1">
      <c r="A34" s="1" t="s">
        <v>63</v>
      </c>
    </row>
    <row r="35" spans="2:2">
      <c r="B35" s="1" t="s">
        <v>37</v>
      </c>
    </row>
    <row r="36" s="2" customFormat="1" spans="2:2">
      <c r="B36" s="55"/>
    </row>
    <row r="37" spans="2:2">
      <c r="B37" s="1" t="s">
        <v>39</v>
      </c>
    </row>
    <row r="39" spans="2:2">
      <c r="B39" s="1" t="s">
        <v>40</v>
      </c>
    </row>
    <row r="45" spans="1:1">
      <c r="A45" s="1" t="s">
        <v>41</v>
      </c>
    </row>
    <row r="48" spans="1:1">
      <c r="A48" s="1" t="s">
        <v>42</v>
      </c>
    </row>
    <row r="49" spans="1:1">
      <c r="A49" s="1" t="s">
        <v>43</v>
      </c>
    </row>
    <row r="52" spans="1:4">
      <c r="A52" s="1" t="s">
        <v>74</v>
      </c>
      <c r="D52" s="1" t="s">
        <v>45</v>
      </c>
    </row>
    <row r="55" spans="1:4">
      <c r="A55" s="1" t="s">
        <v>46</v>
      </c>
      <c r="D55" s="1" t="s">
        <v>47</v>
      </c>
    </row>
    <row r="56" spans="1:4">
      <c r="A56" s="1" t="s">
        <v>48</v>
      </c>
      <c r="D56" s="1" t="s">
        <v>49</v>
      </c>
    </row>
    <row r="62" spans="1:5">
      <c r="A62" s="1" t="s">
        <v>298</v>
      </c>
      <c r="D62" s="1" t="s">
        <v>51</v>
      </c>
      <c r="E62" s="1" t="s">
        <v>52</v>
      </c>
    </row>
    <row r="63" spans="1:5">
      <c r="A63" s="1" t="s">
        <v>299</v>
      </c>
      <c r="E63" s="1" t="s">
        <v>54</v>
      </c>
    </row>
  </sheetData>
  <mergeCells count="8">
    <mergeCell ref="A4:B4"/>
    <mergeCell ref="A23:E23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7" orientation="portrait" horizontalDpi="120" verticalDpi="7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5"/>
  <sheetViews>
    <sheetView workbookViewId="0">
      <selection activeCell="F21" sqref="F21:F2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300</v>
      </c>
      <c r="B7" s="3"/>
    </row>
    <row r="8" spans="1:2">
      <c r="A8" s="3" t="s">
        <v>301</v>
      </c>
      <c r="B8" s="3"/>
    </row>
    <row r="9" spans="1:2">
      <c r="A9" s="91" t="s">
        <v>302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8" spans="1:1">
      <c r="A18" s="1" t="s">
        <v>233</v>
      </c>
    </row>
    <row r="19" ht="15" customHeight="1" spans="2:3">
      <c r="B19" s="55"/>
      <c r="C19" s="92"/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3</v>
      </c>
      <c r="B21" s="9" t="s">
        <v>15</v>
      </c>
      <c r="C21" s="10" t="s">
        <v>16</v>
      </c>
      <c r="D21" s="11">
        <v>42995</v>
      </c>
      <c r="E21" s="12">
        <f>(D21*0.76)-6500</f>
        <v>26176.2</v>
      </c>
      <c r="F21" s="9" t="s">
        <v>17</v>
      </c>
      <c r="G21" s="13">
        <f>E21*A21</f>
        <v>78528.6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19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SUM(G21:G23)</f>
        <v>78528.6</v>
      </c>
    </row>
    <row r="25" ht="15" spans="1:7">
      <c r="A25" s="61" t="s">
        <v>156</v>
      </c>
      <c r="B25" s="62"/>
      <c r="C25" s="63"/>
      <c r="D25" s="64"/>
      <c r="E25" s="21"/>
      <c r="F25" s="19" t="s">
        <v>17</v>
      </c>
      <c r="G25" s="65">
        <v>23950</v>
      </c>
    </row>
    <row r="26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SUM(G24:G25)</f>
        <v>102478.6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/>
    </row>
    <row r="34" spans="1:1">
      <c r="A34" s="1" t="s">
        <v>33</v>
      </c>
    </row>
    <row r="35" spans="2:2">
      <c r="B35" s="1" t="s">
        <v>34</v>
      </c>
    </row>
    <row r="37" spans="1:1">
      <c r="A37" s="1" t="s">
        <v>63</v>
      </c>
    </row>
    <row r="38" spans="2:2">
      <c r="B38" s="1" t="s">
        <v>37</v>
      </c>
    </row>
    <row r="39" spans="2:2">
      <c r="B39" s="55" t="s">
        <v>211</v>
      </c>
    </row>
    <row r="40" spans="2:2">
      <c r="B40" s="67" t="s">
        <v>303</v>
      </c>
    </row>
    <row r="42" spans="2:2">
      <c r="B42" s="1" t="s">
        <v>39</v>
      </c>
    </row>
    <row r="44" spans="2:2">
      <c r="B44" s="1" t="s">
        <v>40</v>
      </c>
    </row>
    <row r="45" spans="2:2">
      <c r="B45" s="72"/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44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4" spans="1:5">
      <c r="A64" s="1" t="s">
        <v>304</v>
      </c>
      <c r="D64" s="1" t="s">
        <v>51</v>
      </c>
      <c r="E64" s="1" t="s">
        <v>52</v>
      </c>
    </row>
    <row r="65" spans="1:5">
      <c r="A65" s="1" t="s">
        <v>305</v>
      </c>
      <c r="E65" s="1" t="s">
        <v>54</v>
      </c>
    </row>
  </sheetData>
  <mergeCells count="9">
    <mergeCell ref="A4:B4"/>
    <mergeCell ref="A24:E24"/>
    <mergeCell ref="A26:E26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L22" sqref="L2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306</v>
      </c>
      <c r="B7" s="3"/>
    </row>
    <row r="8" spans="1:2">
      <c r="A8" s="3" t="s">
        <v>307</v>
      </c>
      <c r="B8" s="3"/>
    </row>
    <row r="9" spans="1:2">
      <c r="A9" s="91" t="s">
        <v>308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112156.2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189</v>
      </c>
      <c r="D23" s="11">
        <v>33995</v>
      </c>
      <c r="E23" s="12">
        <f>(D23*0.76)-6500</f>
        <v>19336.2</v>
      </c>
      <c r="F23" s="9" t="s">
        <v>17</v>
      </c>
      <c r="G23" s="13">
        <f>E23*A23</f>
        <v>19336.2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spans="1:7">
      <c r="A26" s="9">
        <v>2</v>
      </c>
      <c r="B26" s="9" t="s">
        <v>15</v>
      </c>
      <c r="C26" s="10" t="s">
        <v>59</v>
      </c>
      <c r="D26" s="11">
        <v>30995</v>
      </c>
      <c r="E26" s="12">
        <f>(D26*0.76)-6500</f>
        <v>17056.2</v>
      </c>
      <c r="F26" s="9" t="s">
        <v>17</v>
      </c>
      <c r="G26" s="13">
        <f>E26*A26</f>
        <v>34112.4</v>
      </c>
    </row>
    <row r="27" spans="1:7">
      <c r="A27" s="14"/>
      <c r="B27" s="14"/>
      <c r="C27" s="15" t="s">
        <v>18</v>
      </c>
      <c r="D27" s="16"/>
      <c r="E27" s="17"/>
      <c r="F27" s="14"/>
      <c r="G27" s="18"/>
    </row>
    <row r="28" ht="15" spans="1:7">
      <c r="A28" s="19"/>
      <c r="B28" s="19"/>
      <c r="C28" s="20" t="s">
        <v>60</v>
      </c>
      <c r="D28" s="21"/>
      <c r="E28" s="22"/>
      <c r="F28" s="19"/>
      <c r="G28" s="23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165604.8</v>
      </c>
    </row>
    <row r="30" ht="15" spans="1:7">
      <c r="A30" s="61" t="s">
        <v>156</v>
      </c>
      <c r="B30" s="62"/>
      <c r="C30" s="63"/>
      <c r="D30" s="64"/>
      <c r="E30" s="21"/>
      <c r="F30" s="19" t="s">
        <v>17</v>
      </c>
      <c r="G30" s="65">
        <v>63250</v>
      </c>
    </row>
    <row r="31" ht="15" spans="1:7">
      <c r="A31" s="48" t="s">
        <v>22</v>
      </c>
      <c r="B31" s="66"/>
      <c r="C31" s="66"/>
      <c r="D31" s="49"/>
      <c r="E31" s="50"/>
      <c r="F31" s="51" t="s">
        <v>17</v>
      </c>
      <c r="G31" s="52">
        <v>600</v>
      </c>
    </row>
    <row r="32" ht="17.25" spans="1:7">
      <c r="A32" s="24" t="s">
        <v>23</v>
      </c>
      <c r="B32" s="25"/>
      <c r="C32" s="25"/>
      <c r="D32" s="26"/>
      <c r="E32" s="27"/>
      <c r="F32" s="28" t="s">
        <v>17</v>
      </c>
      <c r="G32" s="29">
        <f>SUM(G29:G31)</f>
        <v>229454.8</v>
      </c>
    </row>
    <row r="33" ht="16.5" spans="1:7">
      <c r="A33" s="30"/>
      <c r="B33" s="30"/>
      <c r="C33" s="30"/>
      <c r="D33" s="30"/>
      <c r="E33" s="30"/>
      <c r="F33" s="102"/>
      <c r="G33" s="32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59"/>
      <c r="B38" s="1" t="s">
        <v>30</v>
      </c>
    </row>
    <row r="39" customFormat="1" ht="15" spans="1:2">
      <c r="A39" s="59"/>
      <c r="B39" s="1"/>
    </row>
    <row r="40" spans="1:1">
      <c r="A40" s="1" t="s">
        <v>33</v>
      </c>
    </row>
    <row r="41" spans="2:2">
      <c r="B41" s="1" t="s">
        <v>178</v>
      </c>
    </row>
    <row r="42" spans="2:2">
      <c r="B42" s="1" t="s">
        <v>34</v>
      </c>
    </row>
    <row r="44" spans="1:1">
      <c r="A44" s="1" t="s">
        <v>63</v>
      </c>
    </row>
    <row r="45" spans="2:2">
      <c r="B45" s="1" t="s">
        <v>37</v>
      </c>
    </row>
    <row r="46" spans="2:2">
      <c r="B46" s="55" t="s">
        <v>211</v>
      </c>
    </row>
    <row r="47" spans="2:2">
      <c r="B47" s="67" t="s">
        <v>303</v>
      </c>
    </row>
    <row r="49" spans="2:2">
      <c r="B49" s="1" t="s">
        <v>39</v>
      </c>
    </row>
    <row r="51" spans="2:2">
      <c r="B51" s="1" t="s">
        <v>40</v>
      </c>
    </row>
    <row r="52" spans="2:2">
      <c r="B52" s="72"/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44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309</v>
      </c>
      <c r="D71" s="1" t="s">
        <v>51</v>
      </c>
      <c r="E71" s="1" t="s">
        <v>52</v>
      </c>
    </row>
    <row r="72" spans="1:5">
      <c r="A72" s="1" t="s">
        <v>310</v>
      </c>
      <c r="E72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8"/>
  <sheetViews>
    <sheetView topLeftCell="A32" workbookViewId="0">
      <selection activeCell="A87" sqref="A87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8" width="9.14285714285714" style="1" customWidth="1"/>
    <col min="9" max="16384" width="9.14285714285714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311</v>
      </c>
    </row>
    <row r="8" spans="1:1">
      <c r="A8" s="1" t="s">
        <v>312</v>
      </c>
    </row>
    <row r="10" spans="1:1">
      <c r="A10" s="1" t="s">
        <v>4</v>
      </c>
    </row>
    <row r="12" spans="2:2">
      <c r="B12" s="1" t="s">
        <v>5</v>
      </c>
    </row>
    <row r="13" spans="2:2">
      <c r="B13" s="1" t="s">
        <v>6</v>
      </c>
    </row>
    <row r="15" spans="1:1">
      <c r="A15" s="1" t="s">
        <v>66</v>
      </c>
    </row>
    <row r="16" ht="15" spans="3:3">
      <c r="C16" s="4" t="s">
        <v>8</v>
      </c>
    </row>
    <row r="17" ht="25.5" customHeight="1" spans="1:7">
      <c r="A17" s="5" t="s">
        <v>9</v>
      </c>
      <c r="B17" s="5" t="s">
        <v>10</v>
      </c>
      <c r="C17" s="5" t="s">
        <v>11</v>
      </c>
      <c r="D17" s="5" t="s">
        <v>12</v>
      </c>
      <c r="E17" s="6" t="s">
        <v>13</v>
      </c>
      <c r="F17" s="7"/>
      <c r="G17" s="8" t="s">
        <v>14</v>
      </c>
    </row>
    <row r="18" spans="1:7">
      <c r="A18" s="9">
        <v>1</v>
      </c>
      <c r="B18" s="9" t="s">
        <v>15</v>
      </c>
      <c r="C18" s="10" t="s">
        <v>80</v>
      </c>
      <c r="D18" s="11">
        <v>76595</v>
      </c>
      <c r="E18" s="12">
        <f>(D18*0.76)-7000</f>
        <v>51212.2</v>
      </c>
      <c r="F18" s="9" t="s">
        <v>17</v>
      </c>
      <c r="G18" s="13">
        <f>E18*A18</f>
        <v>51212.2</v>
      </c>
    </row>
    <row r="19" spans="1:7">
      <c r="A19" s="14"/>
      <c r="B19" s="14"/>
      <c r="C19" s="15" t="s">
        <v>26</v>
      </c>
      <c r="D19" s="16"/>
      <c r="E19" s="17"/>
      <c r="F19" s="14"/>
      <c r="G19" s="18"/>
    </row>
    <row r="20" ht="15" spans="1:7">
      <c r="A20" s="19"/>
      <c r="B20" s="19"/>
      <c r="C20" s="20" t="s">
        <v>81</v>
      </c>
      <c r="D20" s="21"/>
      <c r="E20" s="22"/>
      <c r="F20" s="19"/>
      <c r="G20" s="23"/>
    </row>
    <row r="21" spans="1:7">
      <c r="A21" s="9">
        <v>1</v>
      </c>
      <c r="B21" s="9" t="s">
        <v>15</v>
      </c>
      <c r="C21" s="93" t="s">
        <v>284</v>
      </c>
      <c r="D21" s="94">
        <v>36995</v>
      </c>
      <c r="E21" s="12">
        <f>(D21*0.76)-1200</f>
        <v>26916.2</v>
      </c>
      <c r="F21" s="9" t="s">
        <v>17</v>
      </c>
      <c r="G21" s="95">
        <f>E21*A21</f>
        <v>26916.2</v>
      </c>
    </row>
    <row r="22" spans="1:7">
      <c r="A22" s="14"/>
      <c r="B22" s="14"/>
      <c r="C22" s="96" t="s">
        <v>115</v>
      </c>
      <c r="D22" s="97"/>
      <c r="E22" s="17"/>
      <c r="F22" s="14"/>
      <c r="G22" s="98"/>
    </row>
    <row r="23" spans="1:7">
      <c r="A23" s="14"/>
      <c r="B23" s="14"/>
      <c r="C23" s="96" t="s">
        <v>285</v>
      </c>
      <c r="D23" s="97"/>
      <c r="E23" s="17"/>
      <c r="F23" s="14"/>
      <c r="G23" s="98"/>
    </row>
    <row r="24" ht="15" spans="1:7">
      <c r="A24" s="19"/>
      <c r="B24" s="19"/>
      <c r="C24" s="99" t="s">
        <v>286</v>
      </c>
      <c r="D24" s="100"/>
      <c r="E24" s="22"/>
      <c r="F24" s="19"/>
      <c r="G24" s="101"/>
    </row>
    <row r="25" spans="1:7">
      <c r="A25" s="9">
        <v>2</v>
      </c>
      <c r="B25" s="9" t="s">
        <v>15</v>
      </c>
      <c r="C25" s="93" t="s">
        <v>313</v>
      </c>
      <c r="D25" s="94">
        <v>27995</v>
      </c>
      <c r="E25" s="12">
        <f>(D25*0.76)-1000</f>
        <v>20276.2</v>
      </c>
      <c r="F25" s="9" t="s">
        <v>17</v>
      </c>
      <c r="G25" s="95">
        <f>E25*A25</f>
        <v>40552.4</v>
      </c>
    </row>
    <row r="26" spans="1:7">
      <c r="A26" s="14"/>
      <c r="B26" s="14"/>
      <c r="C26" s="96" t="s">
        <v>115</v>
      </c>
      <c r="D26" s="97"/>
      <c r="E26" s="17"/>
      <c r="F26" s="14"/>
      <c r="G26" s="98"/>
    </row>
    <row r="27" spans="1:7">
      <c r="A27" s="14"/>
      <c r="B27" s="14"/>
      <c r="C27" s="96" t="s">
        <v>314</v>
      </c>
      <c r="D27" s="97"/>
      <c r="E27" s="17"/>
      <c r="F27" s="14"/>
      <c r="G27" s="98"/>
    </row>
    <row r="28" ht="15" spans="1:7">
      <c r="A28" s="19"/>
      <c r="B28" s="19"/>
      <c r="C28" s="99" t="s">
        <v>117</v>
      </c>
      <c r="D28" s="100"/>
      <c r="E28" s="22"/>
      <c r="F28" s="19"/>
      <c r="G28" s="101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SUM(G18:G28)</f>
        <v>118680.8</v>
      </c>
    </row>
    <row r="30" ht="16.5" spans="1:7">
      <c r="A30" s="30"/>
      <c r="B30" s="30"/>
      <c r="C30" s="30"/>
      <c r="D30" s="30"/>
      <c r="E30" s="30"/>
      <c r="F30" s="31"/>
      <c r="G30" s="32"/>
    </row>
    <row r="31" ht="15" spans="3:3">
      <c r="C31" s="4" t="s">
        <v>24</v>
      </c>
    </row>
    <row r="32" ht="25.5" customHeight="1" spans="1:7">
      <c r="A32" s="5" t="s">
        <v>9</v>
      </c>
      <c r="B32" s="5" t="s">
        <v>10</v>
      </c>
      <c r="C32" s="5" t="s">
        <v>11</v>
      </c>
      <c r="D32" s="5" t="s">
        <v>12</v>
      </c>
      <c r="E32" s="6" t="s">
        <v>13</v>
      </c>
      <c r="F32" s="7"/>
      <c r="G32" s="8" t="s">
        <v>14</v>
      </c>
    </row>
    <row r="33" spans="1:7">
      <c r="A33" s="9">
        <v>1</v>
      </c>
      <c r="B33" s="9" t="s">
        <v>15</v>
      </c>
      <c r="C33" s="10" t="s">
        <v>80</v>
      </c>
      <c r="D33" s="11">
        <v>76595</v>
      </c>
      <c r="E33" s="12">
        <f>(D33*0.76)-7000</f>
        <v>51212.2</v>
      </c>
      <c r="F33" s="9" t="s">
        <v>17</v>
      </c>
      <c r="G33" s="13">
        <f>E33*A33</f>
        <v>51212.2</v>
      </c>
    </row>
    <row r="34" spans="1:7">
      <c r="A34" s="14"/>
      <c r="B34" s="14"/>
      <c r="C34" s="15" t="s">
        <v>26</v>
      </c>
      <c r="D34" s="16"/>
      <c r="E34" s="17"/>
      <c r="F34" s="14"/>
      <c r="G34" s="18"/>
    </row>
    <row r="35" ht="15" spans="1:7">
      <c r="A35" s="19"/>
      <c r="B35" s="19"/>
      <c r="C35" s="20" t="s">
        <v>81</v>
      </c>
      <c r="D35" s="21"/>
      <c r="E35" s="22"/>
      <c r="F35" s="19"/>
      <c r="G35" s="23"/>
    </row>
    <row r="36" spans="1:7">
      <c r="A36" s="9">
        <v>1</v>
      </c>
      <c r="B36" s="9" t="s">
        <v>15</v>
      </c>
      <c r="C36" s="93" t="s">
        <v>287</v>
      </c>
      <c r="D36" s="11">
        <v>43595</v>
      </c>
      <c r="E36" s="12">
        <f>(D36*0.76)-1800</f>
        <v>31332.2</v>
      </c>
      <c r="F36" s="9" t="s">
        <v>17</v>
      </c>
      <c r="G36" s="13">
        <f>E36*A36</f>
        <v>31332.2</v>
      </c>
    </row>
    <row r="37" spans="1:7">
      <c r="A37" s="14"/>
      <c r="B37" s="14"/>
      <c r="C37" s="96" t="s">
        <v>68</v>
      </c>
      <c r="D37" s="16"/>
      <c r="E37" s="17"/>
      <c r="F37" s="14"/>
      <c r="G37" s="18"/>
    </row>
    <row r="38" spans="1:7">
      <c r="A38" s="14"/>
      <c r="B38" s="14"/>
      <c r="C38" s="96" t="s">
        <v>288</v>
      </c>
      <c r="D38" s="16"/>
      <c r="E38" s="17"/>
      <c r="F38" s="14"/>
      <c r="G38" s="18"/>
    </row>
    <row r="39" ht="15" spans="1:7">
      <c r="A39" s="19"/>
      <c r="B39" s="19"/>
      <c r="C39" s="99" t="s">
        <v>289</v>
      </c>
      <c r="D39" s="21"/>
      <c r="E39" s="22"/>
      <c r="F39" s="19"/>
      <c r="G39" s="23"/>
    </row>
    <row r="40" spans="1:7">
      <c r="A40" s="9">
        <v>2</v>
      </c>
      <c r="B40" s="104" t="s">
        <v>15</v>
      </c>
      <c r="C40" s="93" t="s">
        <v>243</v>
      </c>
      <c r="D40" s="94">
        <v>32995</v>
      </c>
      <c r="E40" s="12">
        <f>(D40*0.76)-1300</f>
        <v>23776.2</v>
      </c>
      <c r="F40" s="9" t="s">
        <v>17</v>
      </c>
      <c r="G40" s="95">
        <f>E40*A40</f>
        <v>47552.4</v>
      </c>
    </row>
    <row r="41" spans="1:7">
      <c r="A41" s="14"/>
      <c r="B41" s="105"/>
      <c r="C41" s="96" t="s">
        <v>68</v>
      </c>
      <c r="D41" s="97"/>
      <c r="E41" s="17"/>
      <c r="F41" s="14"/>
      <c r="G41" s="98"/>
    </row>
    <row r="42" spans="1:7">
      <c r="A42" s="14"/>
      <c r="B42" s="105"/>
      <c r="C42" s="96" t="s">
        <v>244</v>
      </c>
      <c r="D42" s="97"/>
      <c r="E42" s="17"/>
      <c r="F42" s="14"/>
      <c r="G42" s="98"/>
    </row>
    <row r="43" ht="15" spans="1:7">
      <c r="A43" s="19"/>
      <c r="B43" s="106"/>
      <c r="C43" s="99" t="s">
        <v>245</v>
      </c>
      <c r="D43" s="100"/>
      <c r="E43" s="22"/>
      <c r="F43" s="19"/>
      <c r="G43" s="101"/>
    </row>
    <row r="44" ht="17.25" spans="1:7">
      <c r="A44" s="24" t="s">
        <v>20</v>
      </c>
      <c r="B44" s="25"/>
      <c r="C44" s="25"/>
      <c r="D44" s="26"/>
      <c r="E44" s="27"/>
      <c r="F44" s="28" t="s">
        <v>17</v>
      </c>
      <c r="G44" s="29">
        <f>SUM(G33:G43)</f>
        <v>130096.8</v>
      </c>
    </row>
    <row r="45" ht="16.5" spans="1:7">
      <c r="A45" s="30"/>
      <c r="B45" s="30"/>
      <c r="C45" s="30"/>
      <c r="D45" s="30"/>
      <c r="E45" s="30"/>
      <c r="F45" s="31"/>
      <c r="G45" s="32"/>
    </row>
    <row r="46" spans="1:1">
      <c r="A46" s="1" t="s">
        <v>27</v>
      </c>
    </row>
    <row r="47" spans="2:2">
      <c r="B47" s="1" t="s">
        <v>28</v>
      </c>
    </row>
    <row r="49" s="1" customFormat="1" spans="1:1">
      <c r="A49" s="1" t="s">
        <v>29</v>
      </c>
    </row>
    <row r="50" customFormat="1" ht="15" spans="1:2">
      <c r="A50" s="59"/>
      <c r="B50" s="1" t="s">
        <v>164</v>
      </c>
    </row>
    <row r="52" spans="1:1">
      <c r="A52" s="1" t="s">
        <v>71</v>
      </c>
    </row>
    <row r="53" spans="2:2">
      <c r="B53" s="1" t="s">
        <v>279</v>
      </c>
    </row>
    <row r="54" spans="2:2">
      <c r="B54" s="1" t="s">
        <v>271</v>
      </c>
    </row>
    <row r="55" spans="2:2">
      <c r="B55" s="1" t="s">
        <v>104</v>
      </c>
    </row>
    <row r="56" spans="2:2">
      <c r="B56" s="1" t="s">
        <v>105</v>
      </c>
    </row>
    <row r="58" spans="1:1">
      <c r="A58" s="1" t="s">
        <v>33</v>
      </c>
    </row>
    <row r="59" customFormat="1" ht="15" spans="2:2">
      <c r="B59" s="1" t="s">
        <v>73</v>
      </c>
    </row>
    <row r="60" customFormat="1" ht="15" spans="2:2">
      <c r="B60" s="1" t="s">
        <v>34</v>
      </c>
    </row>
    <row r="61" s="2" customFormat="1" spans="2:2">
      <c r="B61" s="1"/>
    </row>
    <row r="62" spans="1:1">
      <c r="A62" s="1" t="s">
        <v>63</v>
      </c>
    </row>
    <row r="63" spans="2:2">
      <c r="B63" s="1" t="s">
        <v>37</v>
      </c>
    </row>
    <row r="64" s="2" customFormat="1" spans="2:2">
      <c r="B64" s="55"/>
    </row>
    <row r="65" spans="2:2">
      <c r="B65" s="1" t="s">
        <v>39</v>
      </c>
    </row>
    <row r="66" spans="2:2">
      <c r="B66" s="1" t="s">
        <v>40</v>
      </c>
    </row>
    <row r="68" spans="2:2">
      <c r="B68" s="56" t="s">
        <v>315</v>
      </c>
    </row>
    <row r="72" spans="1:1">
      <c r="A72" s="1" t="s">
        <v>41</v>
      </c>
    </row>
    <row r="75" spans="1:1">
      <c r="A75" s="1" t="s">
        <v>42</v>
      </c>
    </row>
    <row r="76" spans="1:1">
      <c r="A76" s="1" t="s">
        <v>43</v>
      </c>
    </row>
    <row r="79" spans="1:4">
      <c r="A79" s="1" t="s">
        <v>74</v>
      </c>
      <c r="D79" s="1" t="s">
        <v>45</v>
      </c>
    </row>
    <row r="82" spans="1:4">
      <c r="A82" s="1" t="s">
        <v>46</v>
      </c>
      <c r="D82" s="1" t="s">
        <v>47</v>
      </c>
    </row>
    <row r="83" spans="1:4">
      <c r="A83" s="1" t="s">
        <v>48</v>
      </c>
      <c r="D83" s="1" t="s">
        <v>49</v>
      </c>
    </row>
    <row r="87" spans="1:5">
      <c r="A87" s="1" t="s">
        <v>316</v>
      </c>
      <c r="D87" s="1" t="s">
        <v>51</v>
      </c>
      <c r="E87" s="1" t="s">
        <v>52</v>
      </c>
    </row>
    <row r="88" spans="1:5">
      <c r="A88" s="1" t="s">
        <v>317</v>
      </c>
      <c r="E88" s="1" t="s">
        <v>54</v>
      </c>
    </row>
  </sheetData>
  <mergeCells count="39">
    <mergeCell ref="A4:B4"/>
    <mergeCell ref="A29:E29"/>
    <mergeCell ref="A44:E44"/>
    <mergeCell ref="A18:A20"/>
    <mergeCell ref="A21:A24"/>
    <mergeCell ref="A25:A28"/>
    <mergeCell ref="A33:A35"/>
    <mergeCell ref="A36:A39"/>
    <mergeCell ref="A40:A43"/>
    <mergeCell ref="B18:B20"/>
    <mergeCell ref="B21:B24"/>
    <mergeCell ref="B25:B28"/>
    <mergeCell ref="B33:B35"/>
    <mergeCell ref="B36:B39"/>
    <mergeCell ref="B40:B43"/>
    <mergeCell ref="D18:D20"/>
    <mergeCell ref="D21:D24"/>
    <mergeCell ref="D25:D28"/>
    <mergeCell ref="D33:D35"/>
    <mergeCell ref="D36:D39"/>
    <mergeCell ref="D40:D43"/>
    <mergeCell ref="E18:E20"/>
    <mergeCell ref="E21:E24"/>
    <mergeCell ref="E25:E28"/>
    <mergeCell ref="E33:E35"/>
    <mergeCell ref="E36:E39"/>
    <mergeCell ref="E40:E43"/>
    <mergeCell ref="F18:F20"/>
    <mergeCell ref="F21:F24"/>
    <mergeCell ref="F25:F28"/>
    <mergeCell ref="F33:F35"/>
    <mergeCell ref="F36:F39"/>
    <mergeCell ref="F40:F43"/>
    <mergeCell ref="G18:G20"/>
    <mergeCell ref="G21:G24"/>
    <mergeCell ref="G25:G28"/>
    <mergeCell ref="G33:G35"/>
    <mergeCell ref="G36:G39"/>
    <mergeCell ref="G40:G43"/>
  </mergeCells>
  <pageMargins left="0.393055555555556" right="0.17" top="0.84" bottom="0.629861111111111" header="0.5" footer="0.196527777777778"/>
  <pageSetup paperSize="1" scale="55" orientation="portrait" horizontalDpi="120" verticalDpi="72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A25" sqref="$A25:$XFD25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318</v>
      </c>
    </row>
    <row r="8" spans="1:1">
      <c r="A8" s="1" t="s">
        <v>319</v>
      </c>
    </row>
    <row r="9" spans="1:1">
      <c r="A9" s="1" t="s">
        <v>320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8" spans="1:1">
      <c r="A18" s="1" t="s">
        <v>66</v>
      </c>
    </row>
    <row r="19" ht="15" spans="3:3">
      <c r="C19" s="55"/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33">
        <v>6</v>
      </c>
      <c r="B21" s="109" t="s">
        <v>15</v>
      </c>
      <c r="C21" s="110" t="s">
        <v>321</v>
      </c>
      <c r="D21" s="111">
        <v>20495</v>
      </c>
      <c r="E21" s="36">
        <f>(D21*0.76)-1000</f>
        <v>14576.2</v>
      </c>
      <c r="F21" s="33" t="s">
        <v>17</v>
      </c>
      <c r="G21" s="79">
        <f>E21*A21</f>
        <v>87457.2</v>
      </c>
    </row>
    <row r="22" spans="1:7">
      <c r="A22" s="38"/>
      <c r="B22" s="112"/>
      <c r="C22" s="113" t="s">
        <v>111</v>
      </c>
      <c r="D22" s="114"/>
      <c r="E22" s="41"/>
      <c r="F22" s="38"/>
      <c r="G22" s="80"/>
    </row>
    <row r="23" spans="1:7">
      <c r="A23" s="38"/>
      <c r="B23" s="112"/>
      <c r="C23" s="113" t="s">
        <v>322</v>
      </c>
      <c r="D23" s="114"/>
      <c r="E23" s="41"/>
      <c r="F23" s="38"/>
      <c r="G23" s="80"/>
    </row>
    <row r="24" ht="15" spans="1:7">
      <c r="A24" s="43"/>
      <c r="B24" s="115"/>
      <c r="C24" s="116" t="s">
        <v>323</v>
      </c>
      <c r="D24" s="117"/>
      <c r="E24" s="46"/>
      <c r="F24" s="43"/>
      <c r="G24" s="81"/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</row>
    <row r="26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SUM(G21:G25)</f>
        <v>88057.2</v>
      </c>
    </row>
    <row r="27" ht="16.5" spans="1:7">
      <c r="A27" s="30"/>
      <c r="B27" s="30"/>
      <c r="C27" s="30"/>
      <c r="D27" s="30"/>
      <c r="E27" s="30"/>
      <c r="F27" s="31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4" spans="1:1">
      <c r="A34" s="1" t="s">
        <v>71</v>
      </c>
    </row>
    <row r="35" spans="2:2">
      <c r="B35" s="1" t="s">
        <v>72</v>
      </c>
    </row>
    <row r="37" spans="1:1">
      <c r="A37" s="1" t="s">
        <v>33</v>
      </c>
    </row>
    <row r="38" customFormat="1" ht="15" spans="2:2">
      <c r="B38" s="1" t="s">
        <v>73</v>
      </c>
    </row>
    <row r="39" s="2" customFormat="1" spans="2:2">
      <c r="B39" s="1"/>
    </row>
    <row r="40" spans="1:1">
      <c r="A40" s="1" t="s">
        <v>63</v>
      </c>
    </row>
    <row r="41" spans="2:2">
      <c r="B41" s="1" t="s">
        <v>37</v>
      </c>
    </row>
    <row r="42" s="2" customFormat="1" spans="2:2">
      <c r="B42" s="55"/>
    </row>
    <row r="43" spans="2:2">
      <c r="B43" s="1" t="s">
        <v>39</v>
      </c>
    </row>
    <row r="45" spans="2:2">
      <c r="B45" s="1" t="s">
        <v>40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74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324</v>
      </c>
      <c r="D65" s="1" t="s">
        <v>51</v>
      </c>
      <c r="E65" s="1" t="s">
        <v>52</v>
      </c>
    </row>
    <row r="66" spans="1:5">
      <c r="A66" s="1" t="s">
        <v>325</v>
      </c>
      <c r="E66" s="1" t="s">
        <v>54</v>
      </c>
    </row>
  </sheetData>
  <mergeCells count="9">
    <mergeCell ref="A4:B4"/>
    <mergeCell ref="A25:E25"/>
    <mergeCell ref="A26:E26"/>
    <mergeCell ref="A21:A24"/>
    <mergeCell ref="B21:B24"/>
    <mergeCell ref="D21:D24"/>
    <mergeCell ref="E21:E24"/>
    <mergeCell ref="F21:F24"/>
    <mergeCell ref="G21:G24"/>
  </mergeCells>
  <pageMargins left="0.393055555555556" right="0.17" top="0.84" bottom="0.629861111111111" header="0.5" footer="0.196527777777778"/>
  <pageSetup paperSize="1" scale="74" orientation="portrait" horizontalDpi="120" verticalDpi="7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7"/>
  <sheetViews>
    <sheetView workbookViewId="0">
      <selection activeCell="A23" sqref="$A23:$XFD2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46055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77</v>
      </c>
      <c r="B7" s="3"/>
    </row>
    <row r="8" spans="1:1">
      <c r="A8" s="3" t="s">
        <v>78</v>
      </c>
    </row>
    <row r="9" spans="1:1">
      <c r="A9" s="3" t="s">
        <v>79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2:3">
      <c r="B18" s="55"/>
      <c r="C18" s="4" t="s">
        <v>8</v>
      </c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="1" customFormat="1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SUM(G20)</f>
        <v>51212.2</v>
      </c>
    </row>
    <row r="24" s="1" customFormat="1" ht="15" spans="1:7">
      <c r="A24" s="61" t="s">
        <v>21</v>
      </c>
      <c r="B24" s="62"/>
      <c r="C24" s="63"/>
      <c r="D24" s="64"/>
      <c r="E24" s="21"/>
      <c r="F24" s="19" t="s">
        <v>17</v>
      </c>
      <c r="G24" s="65">
        <v>16800</v>
      </c>
    </row>
    <row r="25" customFormat="1" ht="15.75" spans="1:8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  <c r="H25" s="2"/>
    </row>
    <row r="26" ht="17.25" spans="1:7">
      <c r="A26" s="24" t="s">
        <v>23</v>
      </c>
      <c r="B26" s="25"/>
      <c r="C26" s="25"/>
      <c r="D26" s="26"/>
      <c r="E26" s="27"/>
      <c r="F26" s="107" t="s">
        <v>17</v>
      </c>
      <c r="G26" s="29">
        <f>SUM(G23:G25)</f>
        <v>68612.2</v>
      </c>
    </row>
    <row r="27" ht="16.5" spans="1:7">
      <c r="A27" s="30"/>
      <c r="B27" s="30"/>
      <c r="C27" s="30"/>
      <c r="D27" s="30"/>
      <c r="E27" s="30"/>
      <c r="F27" s="102"/>
      <c r="G27" s="32"/>
    </row>
    <row r="28" ht="15" spans="2:3">
      <c r="B28" s="55"/>
      <c r="C28" s="4" t="s">
        <v>24</v>
      </c>
    </row>
    <row r="29" ht="26.25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pans="1:7">
      <c r="A30" s="9">
        <v>1</v>
      </c>
      <c r="B30" s="9" t="s">
        <v>15</v>
      </c>
      <c r="C30" s="10" t="s">
        <v>82</v>
      </c>
      <c r="D30" s="11">
        <v>50995</v>
      </c>
      <c r="E30" s="12">
        <f>(D30*0.76)-7000</f>
        <v>31756.2</v>
      </c>
      <c r="F30" s="9" t="s">
        <v>17</v>
      </c>
      <c r="G30" s="13">
        <f>E30*A30</f>
        <v>31756.2</v>
      </c>
    </row>
    <row r="31" spans="1:7">
      <c r="A31" s="14"/>
      <c r="B31" s="14"/>
      <c r="C31" s="15" t="s">
        <v>18</v>
      </c>
      <c r="D31" s="16"/>
      <c r="E31" s="17"/>
      <c r="F31" s="14"/>
      <c r="G31" s="18"/>
    </row>
    <row r="32" ht="15" spans="1:7">
      <c r="A32" s="19"/>
      <c r="B32" s="19"/>
      <c r="C32" s="20" t="s">
        <v>83</v>
      </c>
      <c r="D32" s="21"/>
      <c r="E32" s="22"/>
      <c r="F32" s="19"/>
      <c r="G32" s="23"/>
    </row>
    <row r="33" s="1" customFormat="1" ht="17.25" spans="1:7">
      <c r="A33" s="24" t="s">
        <v>20</v>
      </c>
      <c r="B33" s="25"/>
      <c r="C33" s="25"/>
      <c r="D33" s="26"/>
      <c r="E33" s="27"/>
      <c r="F33" s="28" t="s">
        <v>17</v>
      </c>
      <c r="G33" s="29">
        <f>SUM(G30)</f>
        <v>31756.2</v>
      </c>
    </row>
    <row r="34" s="1" customFormat="1" ht="15" spans="1:7">
      <c r="A34" s="61" t="s">
        <v>21</v>
      </c>
      <c r="B34" s="62"/>
      <c r="C34" s="63"/>
      <c r="D34" s="64"/>
      <c r="E34" s="21"/>
      <c r="F34" s="19" t="s">
        <v>17</v>
      </c>
      <c r="G34" s="65">
        <v>16800</v>
      </c>
    </row>
    <row r="35" customFormat="1" ht="15.75" spans="1:8">
      <c r="A35" s="48" t="s">
        <v>22</v>
      </c>
      <c r="B35" s="66"/>
      <c r="C35" s="66"/>
      <c r="D35" s="49"/>
      <c r="E35" s="50"/>
      <c r="F35" s="51" t="s">
        <v>17</v>
      </c>
      <c r="G35" s="52">
        <v>600</v>
      </c>
      <c r="H35" s="2"/>
    </row>
    <row r="36" ht="17.25" spans="1:7">
      <c r="A36" s="24" t="s">
        <v>23</v>
      </c>
      <c r="B36" s="25"/>
      <c r="C36" s="25"/>
      <c r="D36" s="26"/>
      <c r="E36" s="27"/>
      <c r="F36" s="107" t="s">
        <v>17</v>
      </c>
      <c r="G36" s="29">
        <f>SUM(G33:G35)</f>
        <v>49156.2</v>
      </c>
    </row>
    <row r="37" ht="16.5" spans="1:7">
      <c r="A37" s="30"/>
      <c r="B37" s="30"/>
      <c r="C37" s="30"/>
      <c r="D37" s="30"/>
      <c r="E37" s="30"/>
      <c r="F37" s="102"/>
      <c r="G37" s="32"/>
    </row>
    <row r="38" spans="1:1">
      <c r="A38" s="1" t="s">
        <v>27</v>
      </c>
    </row>
    <row r="39" spans="2:2">
      <c r="B39" s="1" t="s">
        <v>28</v>
      </c>
    </row>
    <row r="41" s="1" customFormat="1" spans="1:1">
      <c r="A41" s="1" t="s">
        <v>29</v>
      </c>
    </row>
    <row r="42" customFormat="1" ht="15" spans="1:2">
      <c r="A42" s="59"/>
      <c r="B42" s="1" t="s">
        <v>30</v>
      </c>
    </row>
    <row r="43" customFormat="1" ht="15" spans="1:2">
      <c r="A43" s="59"/>
      <c r="B43" s="1" t="s">
        <v>31</v>
      </c>
    </row>
    <row r="44" s="1" customFormat="1" spans="2:2">
      <c r="B44" s="67" t="s">
        <v>32</v>
      </c>
    </row>
    <row r="46" spans="1:1">
      <c r="A46" s="1" t="s">
        <v>33</v>
      </c>
    </row>
    <row r="47" spans="2:2">
      <c r="B47" s="1" t="s">
        <v>34</v>
      </c>
    </row>
    <row r="49" s="1" customFormat="1" spans="1:1">
      <c r="A49" s="1" t="s">
        <v>63</v>
      </c>
    </row>
    <row r="50" s="1" customFormat="1" spans="2:2">
      <c r="B50" s="1" t="s">
        <v>37</v>
      </c>
    </row>
    <row r="51" spans="2:2">
      <c r="B51" s="55" t="s">
        <v>38</v>
      </c>
    </row>
    <row r="53" spans="2:2">
      <c r="B53" s="1" t="s">
        <v>39</v>
      </c>
    </row>
    <row r="55" spans="2:2">
      <c r="B55" s="1" t="s">
        <v>40</v>
      </c>
    </row>
    <row r="61" spans="1:1">
      <c r="A61" s="1" t="s">
        <v>41</v>
      </c>
    </row>
    <row r="64" spans="1:1">
      <c r="A64" s="1" t="s">
        <v>42</v>
      </c>
    </row>
    <row r="65" spans="1:1">
      <c r="A65" s="1" t="s">
        <v>43</v>
      </c>
    </row>
    <row r="68" spans="1:4">
      <c r="A68" s="1" t="s">
        <v>44</v>
      </c>
      <c r="D68" s="1" t="s">
        <v>45</v>
      </c>
    </row>
    <row r="71" spans="1:4">
      <c r="A71" s="1" t="s">
        <v>46</v>
      </c>
      <c r="D71" s="1" t="s">
        <v>47</v>
      </c>
    </row>
    <row r="72" spans="1:4">
      <c r="A72" s="1" t="s">
        <v>48</v>
      </c>
      <c r="D72" s="1" t="s">
        <v>49</v>
      </c>
    </row>
    <row r="76" spans="1:5">
      <c r="A76" s="1" t="s">
        <v>84</v>
      </c>
      <c r="D76" s="1" t="s">
        <v>51</v>
      </c>
      <c r="E76" s="1" t="s">
        <v>52</v>
      </c>
    </row>
    <row r="77" spans="1:5">
      <c r="A77" s="1" t="s">
        <v>85</v>
      </c>
      <c r="E77" s="1" t="s">
        <v>54</v>
      </c>
    </row>
  </sheetData>
  <mergeCells count="19">
    <mergeCell ref="A4:B4"/>
    <mergeCell ref="A23:E23"/>
    <mergeCell ref="A25:E25"/>
    <mergeCell ref="A26:E26"/>
    <mergeCell ref="A33:E33"/>
    <mergeCell ref="A35:E35"/>
    <mergeCell ref="A36:E36"/>
    <mergeCell ref="A20:A22"/>
    <mergeCell ref="A30:A32"/>
    <mergeCell ref="B20:B22"/>
    <mergeCell ref="B30:B32"/>
    <mergeCell ref="D20:D22"/>
    <mergeCell ref="D30:D32"/>
    <mergeCell ref="E20:E22"/>
    <mergeCell ref="E30:E32"/>
    <mergeCell ref="F20:F22"/>
    <mergeCell ref="F30:F32"/>
    <mergeCell ref="G20:G22"/>
    <mergeCell ref="G30:G32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51" workbookViewId="0">
      <selection activeCell="E15" sqref="E15"/>
    </sheetView>
  </sheetViews>
  <sheetFormatPr defaultColWidth="9.1047619047619" defaultRowHeight="14.25" outlineLevelCol="6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46066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326</v>
      </c>
    </row>
    <row r="8" spans="1:1">
      <c r="A8" s="1" t="s">
        <v>327</v>
      </c>
    </row>
    <row r="9" spans="1:1">
      <c r="A9" s="1" t="s">
        <v>328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33">
        <v>1</v>
      </c>
      <c r="B20" s="109" t="s">
        <v>15</v>
      </c>
      <c r="C20" s="110" t="s">
        <v>123</v>
      </c>
      <c r="D20" s="111">
        <v>16195</v>
      </c>
      <c r="E20" s="36">
        <f>(D20*0.76)-800</f>
        <v>11508.2</v>
      </c>
      <c r="F20" s="33" t="s">
        <v>17</v>
      </c>
      <c r="G20" s="79">
        <f>E20*A20</f>
        <v>11508.2</v>
      </c>
    </row>
    <row r="21" spans="1:7">
      <c r="A21" s="38"/>
      <c r="B21" s="112"/>
      <c r="C21" s="113" t="s">
        <v>124</v>
      </c>
      <c r="D21" s="114"/>
      <c r="E21" s="41"/>
      <c r="F21" s="38"/>
      <c r="G21" s="80"/>
    </row>
    <row r="22" spans="1:7">
      <c r="A22" s="38"/>
      <c r="B22" s="112"/>
      <c r="C22" s="113" t="s">
        <v>125</v>
      </c>
      <c r="D22" s="114"/>
      <c r="E22" s="41"/>
      <c r="F22" s="38"/>
      <c r="G22" s="80"/>
    </row>
    <row r="23" ht="15" spans="1:7">
      <c r="A23" s="43"/>
      <c r="B23" s="115"/>
      <c r="C23" s="116" t="s">
        <v>126</v>
      </c>
      <c r="D23" s="117"/>
      <c r="E23" s="46"/>
      <c r="F23" s="43"/>
      <c r="G23" s="81"/>
    </row>
    <row r="24" ht="15" spans="1:7">
      <c r="A24" s="48" t="s">
        <v>22</v>
      </c>
      <c r="B24" s="66"/>
      <c r="C24" s="66"/>
      <c r="D24" s="49"/>
      <c r="E24" s="50"/>
      <c r="F24" s="51" t="s">
        <v>17</v>
      </c>
      <c r="G24" s="52">
        <v>600</v>
      </c>
    </row>
    <row r="25" ht="17.25" spans="1:7">
      <c r="A25" s="24" t="s">
        <v>20</v>
      </c>
      <c r="B25" s="25"/>
      <c r="C25" s="25"/>
      <c r="D25" s="26"/>
      <c r="E25" s="27"/>
      <c r="F25" s="28" t="s">
        <v>17</v>
      </c>
      <c r="G25" s="29">
        <f>SUM(G20:G24)</f>
        <v>12108.2</v>
      </c>
    </row>
    <row r="26" ht="16.5" spans="1:7">
      <c r="A26" s="30"/>
      <c r="B26" s="30"/>
      <c r="C26" s="30"/>
      <c r="D26" s="30"/>
      <c r="E26" s="30"/>
      <c r="F26" s="31"/>
      <c r="G26" s="32"/>
    </row>
    <row r="27" ht="15" spans="3:3">
      <c r="C27" s="4" t="s">
        <v>24</v>
      </c>
    </row>
    <row r="28" ht="25.5" customHeight="1" spans="1:7">
      <c r="A28" s="5" t="s">
        <v>9</v>
      </c>
      <c r="B28" s="5" t="s">
        <v>10</v>
      </c>
      <c r="C28" s="5" t="s">
        <v>11</v>
      </c>
      <c r="D28" s="5" t="s">
        <v>12</v>
      </c>
      <c r="E28" s="6" t="s">
        <v>13</v>
      </c>
      <c r="F28" s="7"/>
      <c r="G28" s="8" t="s">
        <v>14</v>
      </c>
    </row>
    <row r="29" spans="1:7">
      <c r="A29" s="33">
        <v>1</v>
      </c>
      <c r="B29" s="33" t="s">
        <v>15</v>
      </c>
      <c r="C29" s="110" t="s">
        <v>127</v>
      </c>
      <c r="D29" s="35">
        <v>17995</v>
      </c>
      <c r="E29" s="36">
        <f>(D29*0.76)-800</f>
        <v>12876.2</v>
      </c>
      <c r="F29" s="33" t="s">
        <v>17</v>
      </c>
      <c r="G29" s="37">
        <f>E29*A29</f>
        <v>12876.2</v>
      </c>
    </row>
    <row r="30" spans="1:7">
      <c r="A30" s="38"/>
      <c r="B30" s="38"/>
      <c r="C30" s="113" t="s">
        <v>128</v>
      </c>
      <c r="D30" s="40"/>
      <c r="E30" s="41"/>
      <c r="F30" s="38"/>
      <c r="G30" s="42"/>
    </row>
    <row r="31" spans="1:7">
      <c r="A31" s="38"/>
      <c r="B31" s="38"/>
      <c r="C31" s="113" t="s">
        <v>129</v>
      </c>
      <c r="D31" s="40"/>
      <c r="E31" s="41"/>
      <c r="F31" s="38"/>
      <c r="G31" s="42"/>
    </row>
    <row r="32" ht="15" spans="1:7">
      <c r="A32" s="43"/>
      <c r="B32" s="43"/>
      <c r="C32" s="116" t="s">
        <v>130</v>
      </c>
      <c r="D32" s="45"/>
      <c r="E32" s="46"/>
      <c r="F32" s="43"/>
      <c r="G32" s="47"/>
    </row>
    <row r="33" ht="15" spans="1:7">
      <c r="A33" s="48" t="s">
        <v>22</v>
      </c>
      <c r="B33" s="66"/>
      <c r="C33" s="66"/>
      <c r="D33" s="49"/>
      <c r="E33" s="50"/>
      <c r="F33" s="51" t="s">
        <v>17</v>
      </c>
      <c r="G33" s="52">
        <v>600</v>
      </c>
    </row>
    <row r="34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SUM(G29:G33)</f>
        <v>13476.2</v>
      </c>
    </row>
    <row r="35" ht="16.5" spans="1:7">
      <c r="A35" s="30"/>
      <c r="B35" s="30"/>
      <c r="C35" s="30"/>
      <c r="D35" s="30"/>
      <c r="E35" s="30"/>
      <c r="F35" s="31"/>
      <c r="G35" s="32"/>
    </row>
    <row r="36" spans="1:1">
      <c r="A36" s="1" t="s">
        <v>27</v>
      </c>
    </row>
    <row r="37" spans="2:2">
      <c r="B37" s="1" t="s">
        <v>28</v>
      </c>
    </row>
    <row r="39" s="1" customFormat="1" spans="1:1">
      <c r="A39" s="1" t="s">
        <v>29</v>
      </c>
    </row>
    <row r="40" customFormat="1" ht="15" spans="1:2">
      <c r="A40" s="59"/>
      <c r="B40" s="1" t="s">
        <v>30</v>
      </c>
    </row>
    <row r="42" spans="1:1">
      <c r="A42" s="1" t="s">
        <v>71</v>
      </c>
    </row>
    <row r="43" spans="2:2">
      <c r="B43" s="1" t="s">
        <v>72</v>
      </c>
    </row>
    <row r="45" spans="1:1">
      <c r="A45" s="1" t="s">
        <v>33</v>
      </c>
    </row>
    <row r="46" customFormat="1" ht="15" spans="2:2">
      <c r="B46" s="1" t="s">
        <v>73</v>
      </c>
    </row>
    <row r="47" s="2" customFormat="1" spans="2:2">
      <c r="B47" s="1"/>
    </row>
    <row r="48" spans="1:1">
      <c r="A48" s="1" t="s">
        <v>63</v>
      </c>
    </row>
    <row r="49" spans="2:2">
      <c r="B49" s="1" t="s">
        <v>37</v>
      </c>
    </row>
    <row r="50" s="2" customFormat="1" spans="2:2">
      <c r="B50" s="55"/>
    </row>
    <row r="51" spans="2:2">
      <c r="B51" s="1" t="s">
        <v>39</v>
      </c>
    </row>
    <row r="53" spans="2:2">
      <c r="B53" s="1" t="s">
        <v>40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329</v>
      </c>
      <c r="D73" s="1" t="s">
        <v>51</v>
      </c>
      <c r="E73" s="1" t="s">
        <v>52</v>
      </c>
    </row>
    <row r="74" spans="1:5">
      <c r="A74" s="1" t="s">
        <v>330</v>
      </c>
      <c r="E74" s="1" t="s">
        <v>54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A73" sqref="A73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46065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331</v>
      </c>
    </row>
    <row r="8" spans="1:1">
      <c r="A8" s="1" t="s">
        <v>332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16</v>
      </c>
      <c r="D20" s="11">
        <v>42995</v>
      </c>
      <c r="E20" s="12">
        <f>(D20*0.76)-6500</f>
        <v>26176.2</v>
      </c>
      <c r="F20" s="9" t="s">
        <v>17</v>
      </c>
      <c r="G20" s="13">
        <f>E20*A20</f>
        <v>26176.2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19</v>
      </c>
      <c r="D22" s="21"/>
      <c r="E22" s="22"/>
      <c r="F22" s="19"/>
      <c r="G22" s="23"/>
    </row>
    <row r="23" s="1" customFormat="1" ht="15" spans="1:7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26776.2</v>
      </c>
    </row>
    <row r="25" ht="16.5" spans="1:7">
      <c r="A25" s="30"/>
      <c r="B25" s="30"/>
      <c r="C25" s="30"/>
      <c r="D25" s="30"/>
      <c r="E25" s="30"/>
      <c r="F25" s="31"/>
      <c r="G25" s="32"/>
    </row>
    <row r="26" ht="15" spans="3:3">
      <c r="C26" s="4" t="s">
        <v>24</v>
      </c>
    </row>
    <row r="27" ht="25.5" customHeight="1" spans="1:7">
      <c r="A27" s="5" t="s">
        <v>9</v>
      </c>
      <c r="B27" s="5" t="s">
        <v>10</v>
      </c>
      <c r="C27" s="5" t="s">
        <v>11</v>
      </c>
      <c r="D27" s="5" t="s">
        <v>12</v>
      </c>
      <c r="E27" s="6" t="s">
        <v>13</v>
      </c>
      <c r="F27" s="7"/>
      <c r="G27" s="8" t="s">
        <v>14</v>
      </c>
    </row>
    <row r="28" spans="1:7">
      <c r="A28" s="9">
        <v>1</v>
      </c>
      <c r="B28" s="9" t="s">
        <v>15</v>
      </c>
      <c r="C28" s="10" t="s">
        <v>25</v>
      </c>
      <c r="D28" s="11">
        <v>59595</v>
      </c>
      <c r="E28" s="12">
        <f>(D28*0.76)-7000</f>
        <v>38292.2</v>
      </c>
      <c r="F28" s="9" t="s">
        <v>17</v>
      </c>
      <c r="G28" s="13">
        <f>E28*A28</f>
        <v>38292.2</v>
      </c>
    </row>
    <row r="29" spans="1:7">
      <c r="A29" s="14"/>
      <c r="B29" s="14"/>
      <c r="C29" s="15" t="s">
        <v>26</v>
      </c>
      <c r="D29" s="16"/>
      <c r="E29" s="17"/>
      <c r="F29" s="14"/>
      <c r="G29" s="18"/>
    </row>
    <row r="30" ht="15" spans="1:7">
      <c r="A30" s="19"/>
      <c r="B30" s="19"/>
      <c r="C30" s="20" t="s">
        <v>19</v>
      </c>
      <c r="D30" s="21"/>
      <c r="E30" s="22"/>
      <c r="F30" s="19"/>
      <c r="G30" s="23"/>
    </row>
    <row r="31" s="1" customFormat="1" ht="15" spans="1:7">
      <c r="A31" s="48" t="s">
        <v>22</v>
      </c>
      <c r="B31" s="66"/>
      <c r="C31" s="66"/>
      <c r="D31" s="49"/>
      <c r="E31" s="50"/>
      <c r="F31" s="51" t="s">
        <v>17</v>
      </c>
      <c r="G31" s="52">
        <v>600</v>
      </c>
    </row>
    <row r="32" ht="17.25" spans="1:7">
      <c r="A32" s="24" t="s">
        <v>20</v>
      </c>
      <c r="B32" s="25"/>
      <c r="C32" s="25"/>
      <c r="D32" s="26"/>
      <c r="E32" s="27"/>
      <c r="F32" s="28" t="s">
        <v>17</v>
      </c>
      <c r="G32" s="29">
        <f>SUM(G28:G31)</f>
        <v>38892.2</v>
      </c>
    </row>
    <row r="33" ht="16.5" spans="1:7">
      <c r="A33" s="30"/>
      <c r="B33" s="30"/>
      <c r="C33" s="30"/>
      <c r="D33" s="30"/>
      <c r="E33" s="30"/>
      <c r="F33" s="31"/>
      <c r="G33" s="32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59"/>
      <c r="B38" s="1" t="s">
        <v>30</v>
      </c>
    </row>
    <row r="40" spans="1:1">
      <c r="A40" s="1" t="s">
        <v>71</v>
      </c>
    </row>
    <row r="41" spans="2:2">
      <c r="B41" s="1" t="s">
        <v>103</v>
      </c>
    </row>
    <row r="42" spans="2:2">
      <c r="B42" s="1" t="s">
        <v>104</v>
      </c>
    </row>
    <row r="43" spans="2:2">
      <c r="B43" s="1" t="s">
        <v>105</v>
      </c>
    </row>
    <row r="45" spans="1:1">
      <c r="A45" s="1" t="s">
        <v>33</v>
      </c>
    </row>
    <row r="46" customFormat="1" ht="15" spans="2:2">
      <c r="B46" s="1" t="s">
        <v>34</v>
      </c>
    </row>
    <row r="47" s="2" customFormat="1" spans="2:2">
      <c r="B47" s="1"/>
    </row>
    <row r="48" spans="1:1">
      <c r="A48" s="1" t="s">
        <v>63</v>
      </c>
    </row>
    <row r="49" spans="2:2">
      <c r="B49" s="1" t="s">
        <v>37</v>
      </c>
    </row>
    <row r="50" s="2" customFormat="1" spans="2:2">
      <c r="B50" s="55"/>
    </row>
    <row r="51" spans="2:2">
      <c r="B51" s="1" t="s">
        <v>39</v>
      </c>
    </row>
    <row r="52" spans="2:2">
      <c r="B52" s="1" t="s">
        <v>40</v>
      </c>
    </row>
    <row r="54" spans="2:2">
      <c r="B54" s="56" t="s">
        <v>106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333</v>
      </c>
      <c r="D73" s="1" t="s">
        <v>51</v>
      </c>
      <c r="E73" s="1" t="s">
        <v>52</v>
      </c>
    </row>
    <row r="74" spans="1:5">
      <c r="A74" s="1" t="s">
        <v>108</v>
      </c>
      <c r="E74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C20" sqref="C2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334</v>
      </c>
      <c r="B7" s="3"/>
    </row>
    <row r="8" spans="1:2">
      <c r="A8" s="3" t="s">
        <v>335</v>
      </c>
      <c r="B8" s="3"/>
    </row>
    <row r="9" spans="1:2">
      <c r="A9" s="91" t="s">
        <v>336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337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7</v>
      </c>
      <c r="B20" s="9" t="s">
        <v>15</v>
      </c>
      <c r="C20" s="10" t="s">
        <v>61</v>
      </c>
      <c r="D20" s="11">
        <v>42595</v>
      </c>
      <c r="E20" s="12">
        <f>(D20*0.76)-7000</f>
        <v>25372.2</v>
      </c>
      <c r="F20" s="9" t="s">
        <v>17</v>
      </c>
      <c r="G20" s="13">
        <f>E20*A20</f>
        <v>177605.4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62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25</v>
      </c>
      <c r="D23" s="11">
        <v>59595</v>
      </c>
      <c r="E23" s="12">
        <f>(D23*0.76)-7000</f>
        <v>38292.2</v>
      </c>
      <c r="F23" s="9" t="s">
        <v>17</v>
      </c>
      <c r="G23" s="13">
        <f>E23*A23</f>
        <v>38292.2</v>
      </c>
    </row>
    <row r="24" spans="1:7">
      <c r="A24" s="14"/>
      <c r="B24" s="14"/>
      <c r="C24" s="15" t="s">
        <v>26</v>
      </c>
      <c r="D24" s="16"/>
      <c r="E24" s="17"/>
      <c r="F24" s="14"/>
      <c r="G24" s="18"/>
    </row>
    <row r="25" ht="15" spans="1:7">
      <c r="A25" s="19"/>
      <c r="B25" s="19"/>
      <c r="C25" s="20" t="s">
        <v>19</v>
      </c>
      <c r="D25" s="21"/>
      <c r="E25" s="22"/>
      <c r="F25" s="19"/>
      <c r="G25" s="23"/>
    </row>
    <row r="26" spans="1:7">
      <c r="A26" s="9">
        <v>1</v>
      </c>
      <c r="B26" s="9" t="s">
        <v>15</v>
      </c>
      <c r="C26" s="10" t="s">
        <v>80</v>
      </c>
      <c r="D26" s="11">
        <v>76595</v>
      </c>
      <c r="E26" s="12">
        <f>(D26*0.76)-7000</f>
        <v>51212.2</v>
      </c>
      <c r="F26" s="9" t="s">
        <v>17</v>
      </c>
      <c r="G26" s="13">
        <f>E26*A26</f>
        <v>51212.2</v>
      </c>
    </row>
    <row r="27" spans="1:7">
      <c r="A27" s="14"/>
      <c r="B27" s="14"/>
      <c r="C27" s="15" t="s">
        <v>26</v>
      </c>
      <c r="D27" s="16"/>
      <c r="E27" s="17"/>
      <c r="F27" s="14"/>
      <c r="G27" s="18"/>
    </row>
    <row r="28" ht="15" spans="1:7">
      <c r="A28" s="19"/>
      <c r="B28" s="19"/>
      <c r="C28" s="20" t="s">
        <v>81</v>
      </c>
      <c r="D28" s="21"/>
      <c r="E28" s="22"/>
      <c r="F28" s="19"/>
      <c r="G28" s="23"/>
    </row>
    <row r="29" spans="1:7">
      <c r="A29" s="9">
        <v>3</v>
      </c>
      <c r="B29" s="9" t="s">
        <v>15</v>
      </c>
      <c r="C29" s="10" t="s">
        <v>172</v>
      </c>
      <c r="D29" s="11">
        <v>113195</v>
      </c>
      <c r="E29" s="12">
        <f>(D29*0.76)-7000</f>
        <v>79028.2</v>
      </c>
      <c r="F29" s="9" t="s">
        <v>17</v>
      </c>
      <c r="G29" s="13">
        <f>E29*A29</f>
        <v>237084.6</v>
      </c>
    </row>
    <row r="30" spans="1:7">
      <c r="A30" s="14"/>
      <c r="B30" s="14"/>
      <c r="C30" s="15" t="s">
        <v>173</v>
      </c>
      <c r="D30" s="16"/>
      <c r="E30" s="17"/>
      <c r="F30" s="14"/>
      <c r="G30" s="18"/>
    </row>
    <row r="31" ht="15" spans="1:7">
      <c r="A31" s="19"/>
      <c r="B31" s="19"/>
      <c r="C31" s="20" t="s">
        <v>174</v>
      </c>
      <c r="D31" s="21"/>
      <c r="E31" s="22"/>
      <c r="F31" s="19"/>
      <c r="G31" s="23"/>
    </row>
    <row r="32" spans="1:7">
      <c r="A32" s="9">
        <v>10</v>
      </c>
      <c r="B32" s="9" t="s">
        <v>15</v>
      </c>
      <c r="C32" s="10" t="s">
        <v>207</v>
      </c>
      <c r="D32" s="11">
        <v>165995</v>
      </c>
      <c r="E32" s="12">
        <f>(D32*0.76)-14000</f>
        <v>112156.2</v>
      </c>
      <c r="F32" s="9" t="s">
        <v>17</v>
      </c>
      <c r="G32" s="13">
        <f>E32*A32</f>
        <v>1121562</v>
      </c>
    </row>
    <row r="33" spans="1:7">
      <c r="A33" s="14"/>
      <c r="B33" s="14"/>
      <c r="C33" s="15" t="s">
        <v>173</v>
      </c>
      <c r="D33" s="16"/>
      <c r="E33" s="17"/>
      <c r="F33" s="14"/>
      <c r="G33" s="18"/>
    </row>
    <row r="34" ht="15" spans="1:7">
      <c r="A34" s="19"/>
      <c r="B34" s="19"/>
      <c r="C34" s="20" t="s">
        <v>208</v>
      </c>
      <c r="D34" s="21"/>
      <c r="E34" s="22"/>
      <c r="F34" s="19"/>
      <c r="G34" s="23"/>
    </row>
    <row r="35" ht="17.25" spans="1:7">
      <c r="A35" s="24" t="s">
        <v>20</v>
      </c>
      <c r="B35" s="25"/>
      <c r="C35" s="25"/>
      <c r="D35" s="26"/>
      <c r="E35" s="27"/>
      <c r="F35" s="28" t="s">
        <v>17</v>
      </c>
      <c r="G35" s="29">
        <f>SUM(G20:G34)</f>
        <v>1625756.4</v>
      </c>
    </row>
    <row r="36" ht="15" spans="1:7">
      <c r="A36" s="61" t="s">
        <v>156</v>
      </c>
      <c r="B36" s="62"/>
      <c r="C36" s="63"/>
      <c r="D36" s="64"/>
      <c r="E36" s="21"/>
      <c r="F36" s="19" t="s">
        <v>17</v>
      </c>
      <c r="G36" s="65">
        <v>606860</v>
      </c>
    </row>
    <row r="37" ht="17.25" spans="1:7">
      <c r="A37" s="24" t="s">
        <v>23</v>
      </c>
      <c r="B37" s="25"/>
      <c r="C37" s="25"/>
      <c r="D37" s="26"/>
      <c r="E37" s="27"/>
      <c r="F37" s="28" t="s">
        <v>17</v>
      </c>
      <c r="G37" s="29">
        <f>SUM(G35:G36)</f>
        <v>2232616.4</v>
      </c>
    </row>
    <row r="38" ht="16.5" spans="1:7">
      <c r="A38" s="30"/>
      <c r="B38" s="30"/>
      <c r="C38" s="30"/>
      <c r="D38" s="30"/>
      <c r="E38" s="30"/>
      <c r="F38" s="102"/>
      <c r="G38" s="32"/>
    </row>
    <row r="39" spans="1:1">
      <c r="A39" s="1" t="s">
        <v>27</v>
      </c>
    </row>
    <row r="40" spans="2:2">
      <c r="B40" s="1" t="s">
        <v>28</v>
      </c>
    </row>
    <row r="42" s="1" customFormat="1" spans="1:1">
      <c r="A42" s="1" t="s">
        <v>29</v>
      </c>
    </row>
    <row r="43" customFormat="1" ht="15" spans="1:2">
      <c r="A43" s="59"/>
      <c r="B43" s="1" t="s">
        <v>164</v>
      </c>
    </row>
    <row r="44" customFormat="1" ht="15" spans="1:2">
      <c r="A44" s="59"/>
      <c r="B44" s="1" t="s">
        <v>31</v>
      </c>
    </row>
    <row r="45" customFormat="1" ht="15" spans="1:2">
      <c r="A45" s="59"/>
      <c r="B45" s="103" t="s">
        <v>138</v>
      </c>
    </row>
    <row r="46" customFormat="1" ht="15" spans="1:2">
      <c r="A46" s="59"/>
      <c r="B46" s="1"/>
    </row>
    <row r="47" spans="1:1">
      <c r="A47" s="1" t="s">
        <v>33</v>
      </c>
    </row>
    <row r="48" spans="2:2">
      <c r="B48" s="1" t="s">
        <v>34</v>
      </c>
    </row>
    <row r="49" spans="2:2">
      <c r="B49" s="1" t="s">
        <v>178</v>
      </c>
    </row>
    <row r="51" spans="1:1">
      <c r="A51" s="1" t="s">
        <v>63</v>
      </c>
    </row>
    <row r="52" spans="2:2">
      <c r="B52" s="1" t="s">
        <v>37</v>
      </c>
    </row>
    <row r="53" spans="2:2">
      <c r="B53" s="55" t="s">
        <v>211</v>
      </c>
    </row>
    <row r="55" spans="2:2">
      <c r="B55" s="1" t="s">
        <v>39</v>
      </c>
    </row>
    <row r="57" spans="2:2">
      <c r="B57" s="1" t="s">
        <v>40</v>
      </c>
    </row>
    <row r="58" spans="2:2">
      <c r="B58" s="72"/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338</v>
      </c>
      <c r="D77" s="1" t="s">
        <v>51</v>
      </c>
      <c r="E77" s="1" t="s">
        <v>52</v>
      </c>
    </row>
    <row r="78" spans="1:5">
      <c r="A78" s="1" t="s">
        <v>339</v>
      </c>
      <c r="E78" s="1" t="s">
        <v>54</v>
      </c>
    </row>
  </sheetData>
  <mergeCells count="33">
    <mergeCell ref="A4:B4"/>
    <mergeCell ref="A35:E35"/>
    <mergeCell ref="A37:E37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8"/>
  <sheetViews>
    <sheetView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334</v>
      </c>
      <c r="B7" s="3"/>
    </row>
    <row r="8" spans="1:2">
      <c r="A8" s="3" t="s">
        <v>335</v>
      </c>
      <c r="B8" s="3"/>
    </row>
    <row r="9" spans="1:2">
      <c r="A9" s="91" t="s">
        <v>336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340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7</v>
      </c>
      <c r="B20" s="9" t="s">
        <v>15</v>
      </c>
      <c r="C20" s="10" t="s">
        <v>59</v>
      </c>
      <c r="D20" s="11">
        <v>30995</v>
      </c>
      <c r="E20" s="12">
        <f>(D20*0.76)-6500</f>
        <v>17056.2</v>
      </c>
      <c r="F20" s="9" t="s">
        <v>17</v>
      </c>
      <c r="G20" s="13">
        <f>E20*A20</f>
        <v>119393.4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60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16</v>
      </c>
      <c r="D23" s="11">
        <v>42995</v>
      </c>
      <c r="E23" s="12">
        <f>(D23*0.76)-6500</f>
        <v>26176.2</v>
      </c>
      <c r="F23" s="9" t="s">
        <v>17</v>
      </c>
      <c r="G23" s="13">
        <f>E23*A23</f>
        <v>26176.2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</v>
      </c>
      <c r="D25" s="21"/>
      <c r="E25" s="22"/>
      <c r="F25" s="19"/>
      <c r="G25" s="23"/>
    </row>
    <row r="26" spans="1:7">
      <c r="A26" s="9">
        <v>1</v>
      </c>
      <c r="B26" s="9" t="s">
        <v>15</v>
      </c>
      <c r="C26" s="10" t="s">
        <v>80</v>
      </c>
      <c r="D26" s="11">
        <v>76595</v>
      </c>
      <c r="E26" s="12">
        <f>(D26*0.76)-7000</f>
        <v>51212.2</v>
      </c>
      <c r="F26" s="9" t="s">
        <v>17</v>
      </c>
      <c r="G26" s="13">
        <f>E26*A26</f>
        <v>51212.2</v>
      </c>
    </row>
    <row r="27" spans="1:7">
      <c r="A27" s="14"/>
      <c r="B27" s="14"/>
      <c r="C27" s="15" t="s">
        <v>26</v>
      </c>
      <c r="D27" s="16"/>
      <c r="E27" s="17"/>
      <c r="F27" s="14"/>
      <c r="G27" s="18"/>
    </row>
    <row r="28" ht="15" spans="1:7">
      <c r="A28" s="19"/>
      <c r="B28" s="19"/>
      <c r="C28" s="20" t="s">
        <v>81</v>
      </c>
      <c r="D28" s="21"/>
      <c r="E28" s="22"/>
      <c r="F28" s="19"/>
      <c r="G28" s="23"/>
    </row>
    <row r="29" spans="1:7">
      <c r="A29" s="9">
        <v>3</v>
      </c>
      <c r="B29" s="9" t="s">
        <v>15</v>
      </c>
      <c r="C29" s="10" t="s">
        <v>172</v>
      </c>
      <c r="D29" s="11">
        <v>113195</v>
      </c>
      <c r="E29" s="12">
        <f>(D29*0.76)-7000</f>
        <v>79028.2</v>
      </c>
      <c r="F29" s="9" t="s">
        <v>17</v>
      </c>
      <c r="G29" s="13">
        <f>E29*A29</f>
        <v>237084.6</v>
      </c>
    </row>
    <row r="30" spans="1:7">
      <c r="A30" s="14"/>
      <c r="B30" s="14"/>
      <c r="C30" s="15" t="s">
        <v>173</v>
      </c>
      <c r="D30" s="16"/>
      <c r="E30" s="17"/>
      <c r="F30" s="14"/>
      <c r="G30" s="18"/>
    </row>
    <row r="31" ht="15" spans="1:7">
      <c r="A31" s="19"/>
      <c r="B31" s="19"/>
      <c r="C31" s="20" t="s">
        <v>174</v>
      </c>
      <c r="D31" s="21"/>
      <c r="E31" s="22"/>
      <c r="F31" s="19"/>
      <c r="G31" s="23"/>
    </row>
    <row r="32" spans="1:7">
      <c r="A32" s="9">
        <v>10</v>
      </c>
      <c r="B32" s="9" t="s">
        <v>15</v>
      </c>
      <c r="C32" s="10" t="s">
        <v>207</v>
      </c>
      <c r="D32" s="11">
        <v>165995</v>
      </c>
      <c r="E32" s="12">
        <f>(D32*0.76)-14000</f>
        <v>112156.2</v>
      </c>
      <c r="F32" s="9" t="s">
        <v>17</v>
      </c>
      <c r="G32" s="13">
        <f>E32*A32</f>
        <v>1121562</v>
      </c>
    </row>
    <row r="33" spans="1:7">
      <c r="A33" s="14"/>
      <c r="B33" s="14"/>
      <c r="C33" s="15" t="s">
        <v>173</v>
      </c>
      <c r="D33" s="16"/>
      <c r="E33" s="17"/>
      <c r="F33" s="14"/>
      <c r="G33" s="18"/>
    </row>
    <row r="34" ht="15" spans="1:7">
      <c r="A34" s="19"/>
      <c r="B34" s="19"/>
      <c r="C34" s="20" t="s">
        <v>208</v>
      </c>
      <c r="D34" s="21"/>
      <c r="E34" s="22"/>
      <c r="F34" s="19"/>
      <c r="G34" s="23"/>
    </row>
    <row r="35" ht="17.25" spans="1:7">
      <c r="A35" s="24" t="s">
        <v>20</v>
      </c>
      <c r="B35" s="25"/>
      <c r="C35" s="25"/>
      <c r="D35" s="26"/>
      <c r="E35" s="27"/>
      <c r="F35" s="28" t="s">
        <v>17</v>
      </c>
      <c r="G35" s="29">
        <f>SUM(G20:G34)</f>
        <v>1555428.4</v>
      </c>
    </row>
    <row r="36" ht="15" spans="1:7">
      <c r="A36" s="61" t="s">
        <v>156</v>
      </c>
      <c r="B36" s="62"/>
      <c r="C36" s="63"/>
      <c r="D36" s="64"/>
      <c r="E36" s="21"/>
      <c r="F36" s="19" t="s">
        <v>17</v>
      </c>
      <c r="G36" s="65">
        <v>606860</v>
      </c>
    </row>
    <row r="37" ht="17.25" spans="1:7">
      <c r="A37" s="24" t="s">
        <v>23</v>
      </c>
      <c r="B37" s="25"/>
      <c r="C37" s="25"/>
      <c r="D37" s="26"/>
      <c r="E37" s="27"/>
      <c r="F37" s="28" t="s">
        <v>17</v>
      </c>
      <c r="G37" s="29">
        <f>SUM(G35:G36)</f>
        <v>2162288.4</v>
      </c>
    </row>
    <row r="38" ht="16.5" spans="1:7">
      <c r="A38" s="30"/>
      <c r="B38" s="30"/>
      <c r="C38" s="30"/>
      <c r="D38" s="30"/>
      <c r="E38" s="30"/>
      <c r="F38" s="102"/>
      <c r="G38" s="32"/>
    </row>
    <row r="39" spans="1:1">
      <c r="A39" s="1" t="s">
        <v>27</v>
      </c>
    </row>
    <row r="40" spans="2:2">
      <c r="B40" s="1" t="s">
        <v>28</v>
      </c>
    </row>
    <row r="42" s="1" customFormat="1" spans="1:1">
      <c r="A42" s="1" t="s">
        <v>29</v>
      </c>
    </row>
    <row r="43" customFormat="1" ht="15" spans="1:2">
      <c r="A43" s="59"/>
      <c r="B43" s="1" t="s">
        <v>164</v>
      </c>
    </row>
    <row r="44" customFormat="1" ht="15" spans="1:2">
      <c r="A44" s="59"/>
      <c r="B44" s="1" t="s">
        <v>31</v>
      </c>
    </row>
    <row r="45" customFormat="1" ht="15" spans="1:2">
      <c r="A45" s="59"/>
      <c r="B45" s="103" t="s">
        <v>138</v>
      </c>
    </row>
    <row r="46" customFormat="1" ht="15" spans="1:2">
      <c r="A46" s="59"/>
      <c r="B46" s="1"/>
    </row>
    <row r="47" spans="1:1">
      <c r="A47" s="1" t="s">
        <v>33</v>
      </c>
    </row>
    <row r="48" spans="2:2">
      <c r="B48" s="1" t="s">
        <v>34</v>
      </c>
    </row>
    <row r="49" spans="2:2">
      <c r="B49" s="1" t="s">
        <v>178</v>
      </c>
    </row>
    <row r="51" spans="1:1">
      <c r="A51" s="1" t="s">
        <v>63</v>
      </c>
    </row>
    <row r="52" spans="2:2">
      <c r="B52" s="1" t="s">
        <v>37</v>
      </c>
    </row>
    <row r="53" spans="2:2">
      <c r="B53" s="55" t="s">
        <v>211</v>
      </c>
    </row>
    <row r="55" spans="2:2">
      <c r="B55" s="1" t="s">
        <v>39</v>
      </c>
    </row>
    <row r="57" spans="2:2">
      <c r="B57" s="1" t="s">
        <v>40</v>
      </c>
    </row>
    <row r="58" spans="2:2">
      <c r="B58" s="72"/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ht="15" customHeight="1" spans="1:5">
      <c r="A77" s="1" t="s">
        <v>341</v>
      </c>
      <c r="D77" s="1" t="s">
        <v>51</v>
      </c>
      <c r="E77" s="1" t="s">
        <v>52</v>
      </c>
    </row>
    <row r="78" spans="1:5">
      <c r="A78" s="1" t="s">
        <v>342</v>
      </c>
      <c r="E78" s="1" t="s">
        <v>54</v>
      </c>
    </row>
  </sheetData>
  <mergeCells count="33">
    <mergeCell ref="A4:B4"/>
    <mergeCell ref="A35:E35"/>
    <mergeCell ref="A37:E37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51" workbookViewId="0">
      <selection activeCell="B13" sqref="B1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343</v>
      </c>
      <c r="B7" s="3"/>
    </row>
    <row r="8" spans="1:2">
      <c r="A8" s="3" t="s">
        <v>344</v>
      </c>
      <c r="B8" s="3"/>
    </row>
    <row r="9" spans="1:2">
      <c r="A9" s="91" t="s">
        <v>345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82</v>
      </c>
      <c r="D20" s="11">
        <v>50995</v>
      </c>
      <c r="E20" s="12">
        <f>(D20*0.76)-7000</f>
        <v>31756.2</v>
      </c>
      <c r="F20" s="9" t="s">
        <v>17</v>
      </c>
      <c r="G20" s="13">
        <f>E20*A20</f>
        <v>31756.2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83</v>
      </c>
      <c r="D22" s="21"/>
      <c r="E22" s="22"/>
      <c r="F22" s="19"/>
      <c r="G22" s="23"/>
    </row>
    <row r="23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31756.2</v>
      </c>
    </row>
    <row r="24" ht="15" spans="1:7">
      <c r="A24" s="61" t="s">
        <v>156</v>
      </c>
      <c r="B24" s="62"/>
      <c r="C24" s="63"/>
      <c r="D24" s="64"/>
      <c r="E24" s="21"/>
      <c r="F24" s="19" t="s">
        <v>17</v>
      </c>
      <c r="G24" s="65">
        <v>12150</v>
      </c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</row>
    <row r="26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SUM(G23:G25)</f>
        <v>44506.2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 t="s">
        <v>31</v>
      </c>
    </row>
    <row r="34" customFormat="1" ht="15" spans="1:2">
      <c r="A34" s="59"/>
      <c r="B34" s="103" t="s">
        <v>138</v>
      </c>
    </row>
    <row r="35" customFormat="1" ht="15" spans="1:2">
      <c r="A35" s="59"/>
      <c r="B35" s="1"/>
    </row>
    <row r="36" spans="1:1">
      <c r="A36" s="1" t="s">
        <v>33</v>
      </c>
    </row>
    <row r="37" spans="2:2">
      <c r="B37" s="1" t="s">
        <v>34</v>
      </c>
    </row>
    <row r="39" spans="1:1">
      <c r="A39" s="1" t="s">
        <v>63</v>
      </c>
    </row>
    <row r="40" spans="2:2">
      <c r="B40" s="1" t="s">
        <v>37</v>
      </c>
    </row>
    <row r="41" spans="2:2">
      <c r="B41" s="55" t="s">
        <v>211</v>
      </c>
    </row>
    <row r="43" spans="2:2">
      <c r="B43" s="1" t="s">
        <v>39</v>
      </c>
    </row>
    <row r="45" spans="2:2">
      <c r="B45" s="1" t="s">
        <v>40</v>
      </c>
    </row>
    <row r="46" spans="2:2">
      <c r="B46" s="72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346</v>
      </c>
      <c r="D65" s="1" t="s">
        <v>51</v>
      </c>
      <c r="E65" s="1" t="s">
        <v>52</v>
      </c>
    </row>
    <row r="66" spans="1:5">
      <c r="A66" s="1" t="s">
        <v>347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8" workbookViewId="0">
      <selection activeCell="G15" sqref="G15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348</v>
      </c>
      <c r="B7" s="3"/>
    </row>
    <row r="8" spans="1:2">
      <c r="A8" s="3" t="s">
        <v>349</v>
      </c>
      <c r="B8" s="3"/>
    </row>
    <row r="9" spans="1:2">
      <c r="A9" s="91" t="s">
        <v>350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351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112156.2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112156.2</v>
      </c>
    </row>
    <row r="24" ht="15" spans="1:7">
      <c r="A24" s="61" t="s">
        <v>156</v>
      </c>
      <c r="B24" s="62"/>
      <c r="C24" s="63"/>
      <c r="D24" s="64"/>
      <c r="E24" s="21"/>
      <c r="F24" s="19" t="s">
        <v>17</v>
      </c>
      <c r="G24" s="65">
        <v>35600</v>
      </c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</row>
    <row r="26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SUM(G23:G25)</f>
        <v>148356.2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 t="s">
        <v>31</v>
      </c>
    </row>
    <row r="34" customFormat="1" ht="15" spans="1:2">
      <c r="A34" s="59"/>
      <c r="B34" s="103" t="s">
        <v>138</v>
      </c>
    </row>
    <row r="35" customFormat="1" ht="15" spans="1:2">
      <c r="A35" s="59"/>
      <c r="B35" s="1"/>
    </row>
    <row r="36" spans="1:1">
      <c r="A36" s="1" t="s">
        <v>33</v>
      </c>
    </row>
    <row r="37" spans="2:2">
      <c r="B37" s="1" t="s">
        <v>178</v>
      </c>
    </row>
    <row r="39" spans="1:1">
      <c r="A39" s="1" t="s">
        <v>63</v>
      </c>
    </row>
    <row r="40" spans="2:2">
      <c r="B40" s="1" t="s">
        <v>37</v>
      </c>
    </row>
    <row r="41" spans="2:2">
      <c r="B41" s="55" t="s">
        <v>211</v>
      </c>
    </row>
    <row r="43" spans="2:2">
      <c r="B43" s="1" t="s">
        <v>39</v>
      </c>
    </row>
    <row r="45" spans="2:2">
      <c r="B45" s="1" t="s">
        <v>40</v>
      </c>
    </row>
    <row r="46" spans="2:2">
      <c r="B46" s="72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352</v>
      </c>
      <c r="D65" s="1" t="s">
        <v>51</v>
      </c>
      <c r="E65" s="1" t="s">
        <v>52</v>
      </c>
    </row>
    <row r="66" spans="1:5">
      <c r="A66" s="1" t="s">
        <v>353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workbookViewId="0">
      <selection activeCell="F9" sqref="F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348</v>
      </c>
      <c r="B7" s="3"/>
    </row>
    <row r="8" spans="1:2">
      <c r="A8" s="3" t="s">
        <v>349</v>
      </c>
      <c r="B8" s="3"/>
    </row>
    <row r="9" spans="1:2">
      <c r="A9" s="91" t="s">
        <v>350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354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112156.2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112156.2</v>
      </c>
    </row>
    <row r="24" ht="15" spans="1:7">
      <c r="A24" s="61" t="s">
        <v>156</v>
      </c>
      <c r="B24" s="62"/>
      <c r="C24" s="63"/>
      <c r="D24" s="64"/>
      <c r="E24" s="21"/>
      <c r="F24" s="19" t="s">
        <v>17</v>
      </c>
      <c r="G24" s="65">
        <v>35350</v>
      </c>
    </row>
    <row r="25" ht="15" spans="1:7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</row>
    <row r="26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SUM(G23:G25)</f>
        <v>148106.2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 t="s">
        <v>31</v>
      </c>
    </row>
    <row r="34" customFormat="1" ht="15" spans="1:2">
      <c r="A34" s="59"/>
      <c r="B34" s="103" t="s">
        <v>138</v>
      </c>
    </row>
    <row r="35" customFormat="1" ht="15" spans="1:2">
      <c r="A35" s="59"/>
      <c r="B35" s="1"/>
    </row>
    <row r="36" spans="1:1">
      <c r="A36" s="1" t="s">
        <v>33</v>
      </c>
    </row>
    <row r="37" spans="2:2">
      <c r="B37" s="1" t="s">
        <v>178</v>
      </c>
    </row>
    <row r="39" spans="1:1">
      <c r="A39" s="1" t="s">
        <v>63</v>
      </c>
    </row>
    <row r="40" spans="2:2">
      <c r="B40" s="1" t="s">
        <v>37</v>
      </c>
    </row>
    <row r="41" spans="2:2">
      <c r="B41" s="55" t="s">
        <v>211</v>
      </c>
    </row>
    <row r="43" spans="2:2">
      <c r="B43" s="1" t="s">
        <v>39</v>
      </c>
    </row>
    <row r="45" spans="2:2">
      <c r="B45" s="1" t="s">
        <v>40</v>
      </c>
    </row>
    <row r="46" spans="2:2">
      <c r="B46" s="72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355</v>
      </c>
      <c r="D65" s="1" t="s">
        <v>51</v>
      </c>
      <c r="E65" s="1" t="s">
        <v>52</v>
      </c>
    </row>
    <row r="66" spans="1:5">
      <c r="A66" s="1" t="s">
        <v>353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1" workbookViewId="0">
      <selection activeCell="D12" sqref="D12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46069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356</v>
      </c>
    </row>
    <row r="8" spans="1:1">
      <c r="A8" s="1" t="s">
        <v>357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224312.4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s="1" customFormat="1" ht="15" spans="1:7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224912.4</v>
      </c>
    </row>
    <row r="25" ht="16.5" spans="1:7">
      <c r="A25" s="30"/>
      <c r="B25" s="30"/>
      <c r="C25" s="30"/>
      <c r="D25" s="30"/>
      <c r="E25" s="30"/>
      <c r="F25" s="31"/>
      <c r="G25" s="32"/>
    </row>
    <row r="26" spans="1:1">
      <c r="A26" s="1" t="s">
        <v>27</v>
      </c>
    </row>
    <row r="27" spans="2:2">
      <c r="B27" s="1" t="s">
        <v>28</v>
      </c>
    </row>
    <row r="29" s="1" customFormat="1" spans="1:1">
      <c r="A29" s="1" t="s">
        <v>29</v>
      </c>
    </row>
    <row r="30" customFormat="1" ht="15" spans="1:2">
      <c r="A30" s="59"/>
      <c r="B30" s="1" t="s">
        <v>30</v>
      </c>
    </row>
    <row r="32" spans="1:1">
      <c r="A32" s="1" t="s">
        <v>71</v>
      </c>
    </row>
    <row r="33" spans="2:2">
      <c r="B33" s="1" t="s">
        <v>103</v>
      </c>
    </row>
    <row r="34" spans="2:2">
      <c r="B34" s="1" t="s">
        <v>104</v>
      </c>
    </row>
    <row r="35" spans="2:2">
      <c r="B35" s="1" t="s">
        <v>105</v>
      </c>
    </row>
    <row r="37" spans="1:1">
      <c r="A37" s="1" t="s">
        <v>33</v>
      </c>
    </row>
    <row r="38" customFormat="1" ht="15" spans="2:2">
      <c r="B38" s="1" t="s">
        <v>178</v>
      </c>
    </row>
    <row r="39" s="2" customFormat="1" spans="2:2">
      <c r="B39" s="1"/>
    </row>
    <row r="40" spans="1:1">
      <c r="A40" s="1" t="s">
        <v>63</v>
      </c>
    </row>
    <row r="41" spans="2:2">
      <c r="B41" s="1" t="s">
        <v>37</v>
      </c>
    </row>
    <row r="42" s="2" customFormat="1" spans="2:2">
      <c r="B42" s="55"/>
    </row>
    <row r="43" spans="2:2">
      <c r="B43" s="1" t="s">
        <v>39</v>
      </c>
    </row>
    <row r="44" spans="2:2">
      <c r="B44" s="1" t="s">
        <v>40</v>
      </c>
    </row>
    <row r="46" spans="2:2">
      <c r="B46" s="56" t="s">
        <v>106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74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333</v>
      </c>
      <c r="D65" s="1" t="s">
        <v>51</v>
      </c>
      <c r="E65" s="1" t="s">
        <v>52</v>
      </c>
    </row>
    <row r="66" spans="1:5">
      <c r="A66" s="1" t="s">
        <v>108</v>
      </c>
      <c r="E66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workbookViewId="0">
      <selection activeCell="C30" sqref="C30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46071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306</v>
      </c>
      <c r="B7" s="3"/>
    </row>
    <row r="8" spans="1:2">
      <c r="A8" s="3" t="s">
        <v>307</v>
      </c>
      <c r="B8" s="3"/>
    </row>
    <row r="9" spans="1:2">
      <c r="A9" s="91" t="s">
        <v>308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189</v>
      </c>
      <c r="D23" s="11">
        <v>33995</v>
      </c>
      <c r="E23" s="12">
        <f>(D23*0.76)-6500</f>
        <v>19336.2</v>
      </c>
      <c r="F23" s="9" t="s">
        <v>17</v>
      </c>
      <c r="G23" s="13">
        <f>E23*A23</f>
        <v>19336.2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spans="1:7">
      <c r="A26" s="9">
        <v>1</v>
      </c>
      <c r="B26" s="9" t="s">
        <v>15</v>
      </c>
      <c r="C26" s="10" t="s">
        <v>59</v>
      </c>
      <c r="D26" s="11">
        <v>30995</v>
      </c>
      <c r="E26" s="12">
        <f>(D26*0.76)-6500</f>
        <v>17056.2</v>
      </c>
      <c r="F26" s="9" t="s">
        <v>17</v>
      </c>
      <c r="G26" s="13">
        <f>E26*A26</f>
        <v>17056.2</v>
      </c>
    </row>
    <row r="27" spans="1:7">
      <c r="A27" s="14"/>
      <c r="B27" s="14"/>
      <c r="C27" s="15" t="s">
        <v>18</v>
      </c>
      <c r="D27" s="16"/>
      <c r="E27" s="17"/>
      <c r="F27" s="14"/>
      <c r="G27" s="18"/>
    </row>
    <row r="28" ht="15" spans="1:7">
      <c r="A28" s="19"/>
      <c r="B28" s="19"/>
      <c r="C28" s="20" t="s">
        <v>60</v>
      </c>
      <c r="D28" s="21"/>
      <c r="E28" s="22"/>
      <c r="F28" s="19"/>
      <c r="G28" s="23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87604.6</v>
      </c>
    </row>
    <row r="30" ht="15" spans="1:7">
      <c r="A30" s="61" t="s">
        <v>358</v>
      </c>
      <c r="B30" s="62"/>
      <c r="C30" s="63"/>
      <c r="D30" s="64"/>
      <c r="E30" s="21"/>
      <c r="F30" s="19" t="s">
        <v>17</v>
      </c>
      <c r="G30" s="65">
        <v>46050</v>
      </c>
    </row>
    <row r="31" ht="15" spans="1:7">
      <c r="A31" s="48" t="s">
        <v>22</v>
      </c>
      <c r="B31" s="66"/>
      <c r="C31" s="66"/>
      <c r="D31" s="49"/>
      <c r="E31" s="50"/>
      <c r="F31" s="51" t="s">
        <v>17</v>
      </c>
      <c r="G31" s="52">
        <v>600</v>
      </c>
    </row>
    <row r="32" ht="17.25" spans="1:7">
      <c r="A32" s="24" t="s">
        <v>23</v>
      </c>
      <c r="B32" s="25"/>
      <c r="C32" s="25"/>
      <c r="D32" s="26"/>
      <c r="E32" s="27"/>
      <c r="F32" s="28" t="s">
        <v>17</v>
      </c>
      <c r="G32" s="29">
        <f>SUM(G29:G31)</f>
        <v>134254.6</v>
      </c>
    </row>
    <row r="33" ht="16.5" spans="1:7">
      <c r="A33" s="30"/>
      <c r="B33" s="30"/>
      <c r="C33" s="30"/>
      <c r="D33" s="30"/>
      <c r="E33" s="30"/>
      <c r="F33" s="102"/>
      <c r="G33" s="32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59"/>
      <c r="B38" s="103" t="s">
        <v>138</v>
      </c>
    </row>
    <row r="39" customFormat="1" ht="15" spans="1:2">
      <c r="A39" s="59"/>
      <c r="B39" s="1" t="s">
        <v>30</v>
      </c>
    </row>
    <row r="40" customFormat="1" ht="15" spans="1:2">
      <c r="A40" s="59"/>
      <c r="B40" s="1" t="s">
        <v>31</v>
      </c>
    </row>
    <row r="41" customFormat="1" ht="15" spans="1:2">
      <c r="A41" s="59"/>
      <c r="B41" s="1"/>
    </row>
    <row r="42" spans="1:1">
      <c r="A42" s="1" t="s">
        <v>33</v>
      </c>
    </row>
    <row r="43" spans="2:2">
      <c r="B43" s="1" t="s">
        <v>34</v>
      </c>
    </row>
    <row r="45" s="1" customFormat="1" spans="1:1">
      <c r="A45" s="1" t="s">
        <v>35</v>
      </c>
    </row>
    <row r="46" s="1" customFormat="1" spans="2:2">
      <c r="B46" s="1" t="s">
        <v>36</v>
      </c>
    </row>
    <row r="47" spans="2:2">
      <c r="B47" s="1" t="s">
        <v>37</v>
      </c>
    </row>
    <row r="48" spans="2:2">
      <c r="B48" s="55" t="s">
        <v>211</v>
      </c>
    </row>
    <row r="50" spans="2:2">
      <c r="B50" s="1" t="s">
        <v>39</v>
      </c>
    </row>
    <row r="51" spans="2:2">
      <c r="B51" s="1" t="s">
        <v>40</v>
      </c>
    </row>
    <row r="52" spans="2:2">
      <c r="B52" s="72"/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44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359</v>
      </c>
      <c r="D71" s="1" t="s">
        <v>51</v>
      </c>
      <c r="E71" s="1" t="s">
        <v>52</v>
      </c>
    </row>
    <row r="72" spans="1:5">
      <c r="A72" s="1" t="s">
        <v>360</v>
      </c>
      <c r="E72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5"/>
  <sheetViews>
    <sheetView topLeftCell="A13" workbookViewId="0">
      <selection activeCell="F65" sqref="F65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46072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361</v>
      </c>
    </row>
    <row r="8" spans="1:1">
      <c r="A8" s="1" t="s">
        <v>362</v>
      </c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172</v>
      </c>
      <c r="D20" s="11">
        <v>113195</v>
      </c>
      <c r="E20" s="12">
        <f>(D20*0.76)-7000</f>
        <v>79028.2</v>
      </c>
      <c r="F20" s="9" t="s">
        <v>17</v>
      </c>
      <c r="G20" s="13">
        <f>E20*A20</f>
        <v>158056.4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174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10" t="s">
        <v>82</v>
      </c>
      <c r="D23" s="11">
        <v>50995</v>
      </c>
      <c r="E23" s="12">
        <f>(D23*0.76)-7000</f>
        <v>31756.2</v>
      </c>
      <c r="F23" s="9" t="s">
        <v>17</v>
      </c>
      <c r="G23" s="13">
        <f>E23*A23</f>
        <v>31756.2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83</v>
      </c>
      <c r="D25" s="21"/>
      <c r="E25" s="22"/>
      <c r="F25" s="19"/>
      <c r="G25" s="23"/>
    </row>
    <row r="26" s="1" customFormat="1" ht="15" spans="1:7">
      <c r="A26" s="48" t="s">
        <v>22</v>
      </c>
      <c r="B26" s="66"/>
      <c r="C26" s="66"/>
      <c r="D26" s="49"/>
      <c r="E26" s="50"/>
      <c r="F26" s="51" t="s">
        <v>17</v>
      </c>
      <c r="G26" s="52">
        <v>600</v>
      </c>
    </row>
    <row r="27" ht="17.25" spans="1:7">
      <c r="A27" s="24" t="s">
        <v>20</v>
      </c>
      <c r="B27" s="25"/>
      <c r="C27" s="25"/>
      <c r="D27" s="26"/>
      <c r="E27" s="27"/>
      <c r="F27" s="28" t="s">
        <v>17</v>
      </c>
      <c r="G27" s="29">
        <f>SUM(G20:G26)</f>
        <v>190412.6</v>
      </c>
    </row>
    <row r="28" ht="16.5" spans="1:7">
      <c r="A28" s="30"/>
      <c r="B28" s="30"/>
      <c r="C28" s="30"/>
      <c r="D28" s="30"/>
      <c r="E28" s="30"/>
      <c r="F28" s="31"/>
      <c r="G28" s="32"/>
    </row>
    <row r="29" spans="1:1">
      <c r="A29" s="1" t="s">
        <v>27</v>
      </c>
    </row>
    <row r="30" spans="2:2">
      <c r="B30" s="1" t="s">
        <v>28</v>
      </c>
    </row>
    <row r="32" s="1" customFormat="1" spans="1:1">
      <c r="A32" s="1" t="s">
        <v>29</v>
      </c>
    </row>
    <row r="33" customFormat="1" ht="15" spans="1:2">
      <c r="A33" s="59"/>
      <c r="B33" s="1" t="s">
        <v>30</v>
      </c>
    </row>
    <row r="35" spans="1:1">
      <c r="A35" s="1" t="s">
        <v>71</v>
      </c>
    </row>
    <row r="36" spans="2:2">
      <c r="B36" s="68" t="s">
        <v>270</v>
      </c>
    </row>
    <row r="37" spans="2:2">
      <c r="B37" s="54" t="s">
        <v>176</v>
      </c>
    </row>
    <row r="38" spans="2:2">
      <c r="B38" s="54" t="s">
        <v>177</v>
      </c>
    </row>
    <row r="39" spans="2:2">
      <c r="B39" s="1" t="s">
        <v>271</v>
      </c>
    </row>
    <row r="40" spans="2:2">
      <c r="B40" s="1" t="s">
        <v>104</v>
      </c>
    </row>
    <row r="41" spans="2:2">
      <c r="B41" s="1" t="s">
        <v>105</v>
      </c>
    </row>
    <row r="43" spans="1:1">
      <c r="A43" s="1" t="s">
        <v>33</v>
      </c>
    </row>
    <row r="44" customFormat="1" ht="15" spans="2:2">
      <c r="B44" s="1" t="s">
        <v>178</v>
      </c>
    </row>
    <row r="45" customFormat="1" ht="15" spans="2:2">
      <c r="B45" s="1" t="s">
        <v>34</v>
      </c>
    </row>
    <row r="46" s="2" customFormat="1" spans="2:2">
      <c r="B46" s="1"/>
    </row>
    <row r="47" spans="1:1">
      <c r="A47" s="1" t="s">
        <v>63</v>
      </c>
    </row>
    <row r="48" spans="2:2">
      <c r="B48" s="1" t="s">
        <v>37</v>
      </c>
    </row>
    <row r="49" s="2" customFormat="1" spans="2:2">
      <c r="B49" s="55"/>
    </row>
    <row r="50" spans="2:2">
      <c r="B50" s="1" t="s">
        <v>39</v>
      </c>
    </row>
    <row r="51" spans="2:2">
      <c r="B51" s="1" t="s">
        <v>40</v>
      </c>
    </row>
    <row r="53" spans="2:2">
      <c r="B53" s="56" t="s">
        <v>106</v>
      </c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74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4" spans="1:5">
      <c r="A74" s="1" t="s">
        <v>363</v>
      </c>
      <c r="D74" s="1" t="s">
        <v>51</v>
      </c>
      <c r="E74" s="1" t="s">
        <v>52</v>
      </c>
    </row>
    <row r="75" spans="1:5">
      <c r="A75" s="1" t="s">
        <v>85</v>
      </c>
      <c r="E75" s="1" t="s">
        <v>54</v>
      </c>
    </row>
  </sheetData>
  <mergeCells count="15">
    <mergeCell ref="A4:B4"/>
    <mergeCell ref="A26:E26"/>
    <mergeCell ref="A27:E27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393055555555556" right="0.17" top="0.84" bottom="0.629861111111111" header="0.5" footer="0.196527777777778"/>
  <pageSetup paperSize="1" scale="65" orientation="portrait" horizontalDpi="120" verticalDpi="7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3"/>
  <sheetViews>
    <sheetView topLeftCell="A7" workbookViewId="0">
      <selection activeCell="C16" sqref="C1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46055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86</v>
      </c>
    </row>
    <row r="8" s="2" customFormat="1" spans="1:1">
      <c r="A8" s="1" t="s">
        <v>87</v>
      </c>
    </row>
    <row r="11" s="1" customFormat="1" spans="1:1">
      <c r="A11" s="1" t="s">
        <v>4</v>
      </c>
    </row>
    <row r="13" s="1" customFormat="1" spans="2:2">
      <c r="B13" s="1" t="s">
        <v>5</v>
      </c>
    </row>
    <row r="14" s="1" customFormat="1" spans="2:2">
      <c r="B14" s="1" t="s">
        <v>6</v>
      </c>
    </row>
    <row r="16" s="1" customFormat="1" spans="1:1">
      <c r="A16" s="1" t="s">
        <v>88</v>
      </c>
    </row>
    <row r="17" ht="15" spans="3:3">
      <c r="C17" s="4" t="s">
        <v>8</v>
      </c>
    </row>
    <row r="18" s="1" customFormat="1" ht="25.5" customHeight="1" spans="1:7">
      <c r="A18" s="5" t="s">
        <v>9</v>
      </c>
      <c r="B18" s="5" t="s">
        <v>10</v>
      </c>
      <c r="C18" s="5" t="s">
        <v>11</v>
      </c>
      <c r="D18" s="5" t="s">
        <v>12</v>
      </c>
      <c r="E18" s="6" t="s">
        <v>13</v>
      </c>
      <c r="F18" s="7"/>
      <c r="G18" s="8" t="s">
        <v>14</v>
      </c>
    </row>
    <row r="19" s="1" customFormat="1" spans="1:7">
      <c r="A19" s="9">
        <v>4</v>
      </c>
      <c r="B19" s="104" t="s">
        <v>15</v>
      </c>
      <c r="C19" s="93" t="s">
        <v>89</v>
      </c>
      <c r="D19" s="94">
        <v>4995</v>
      </c>
      <c r="E19" s="12">
        <f>(D19*0.76)-150</f>
        <v>3646.2</v>
      </c>
      <c r="F19" s="9" t="s">
        <v>17</v>
      </c>
      <c r="G19" s="95">
        <f>E19*A19</f>
        <v>14584.8</v>
      </c>
    </row>
    <row r="20" s="1" customFormat="1" spans="1:7">
      <c r="A20" s="14"/>
      <c r="B20" s="105"/>
      <c r="C20" s="96" t="s">
        <v>90</v>
      </c>
      <c r="D20" s="97"/>
      <c r="E20" s="17"/>
      <c r="F20" s="14"/>
      <c r="G20" s="98"/>
    </row>
    <row r="21" s="1" customFormat="1" ht="15" spans="1:7">
      <c r="A21" s="19"/>
      <c r="B21" s="106"/>
      <c r="C21" s="99" t="s">
        <v>91</v>
      </c>
      <c r="D21" s="100"/>
      <c r="E21" s="22"/>
      <c r="F21" s="19"/>
      <c r="G21" s="101"/>
    </row>
    <row r="22" s="1" customFormat="1" ht="17.25" spans="1:7">
      <c r="A22" s="24" t="s">
        <v>20</v>
      </c>
      <c r="B22" s="25"/>
      <c r="C22" s="25"/>
      <c r="D22" s="26"/>
      <c r="E22" s="27"/>
      <c r="F22" s="28" t="s">
        <v>17</v>
      </c>
      <c r="G22" s="29">
        <f>SUM(G19:G21)</f>
        <v>14584.8</v>
      </c>
    </row>
    <row r="23" s="1" customFormat="1" ht="16.5" spans="1:7">
      <c r="A23" s="30"/>
      <c r="B23" s="30"/>
      <c r="C23" s="30"/>
      <c r="D23" s="30"/>
      <c r="E23" s="30"/>
      <c r="F23" s="31"/>
      <c r="G23" s="32"/>
    </row>
    <row r="24" s="1" customFormat="1" ht="15" spans="3:3">
      <c r="C24" s="4" t="s">
        <v>24</v>
      </c>
    </row>
    <row r="25" s="1" customFormat="1" ht="25.5" customHeight="1" spans="1:7">
      <c r="A25" s="5" t="s">
        <v>9</v>
      </c>
      <c r="B25" s="5" t="s">
        <v>10</v>
      </c>
      <c r="C25" s="5" t="s">
        <v>11</v>
      </c>
      <c r="D25" s="5" t="s">
        <v>12</v>
      </c>
      <c r="E25" s="6" t="s">
        <v>13</v>
      </c>
      <c r="F25" s="7"/>
      <c r="G25" s="8" t="s">
        <v>14</v>
      </c>
    </row>
    <row r="26" s="1" customFormat="1" spans="1:7">
      <c r="A26" s="9">
        <v>4</v>
      </c>
      <c r="B26" s="104" t="s">
        <v>15</v>
      </c>
      <c r="C26" s="93" t="s">
        <v>92</v>
      </c>
      <c r="D26" s="94">
        <v>4695</v>
      </c>
      <c r="E26" s="12">
        <f>(D26*0.76)-150</f>
        <v>3418.2</v>
      </c>
      <c r="F26" s="9" t="s">
        <v>17</v>
      </c>
      <c r="G26" s="95">
        <f>E26*A26</f>
        <v>13672.8</v>
      </c>
    </row>
    <row r="27" s="1" customFormat="1" spans="1:7">
      <c r="A27" s="14"/>
      <c r="B27" s="105"/>
      <c r="C27" s="96" t="s">
        <v>93</v>
      </c>
      <c r="D27" s="97"/>
      <c r="E27" s="17"/>
      <c r="F27" s="14"/>
      <c r="G27" s="98"/>
    </row>
    <row r="28" s="1" customFormat="1" ht="15" spans="1:7">
      <c r="A28" s="19"/>
      <c r="B28" s="106"/>
      <c r="C28" s="99" t="s">
        <v>94</v>
      </c>
      <c r="D28" s="100"/>
      <c r="E28" s="22"/>
      <c r="F28" s="19"/>
      <c r="G28" s="101"/>
    </row>
    <row r="29" s="1" customFormat="1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SUM(G26:G28)</f>
        <v>13672.8</v>
      </c>
    </row>
    <row r="30" s="1" customFormat="1" ht="16.5" spans="1:7">
      <c r="A30" s="30"/>
      <c r="B30" s="30"/>
      <c r="C30" s="30"/>
      <c r="D30" s="30"/>
      <c r="E30" s="30"/>
      <c r="F30" s="31"/>
      <c r="G30" s="32"/>
    </row>
    <row r="31" s="1" customFormat="1" ht="15" spans="3:3">
      <c r="C31" s="4" t="s">
        <v>95</v>
      </c>
    </row>
    <row r="32" s="1" customFormat="1" ht="25.5" customHeight="1" spans="1:7">
      <c r="A32" s="5" t="s">
        <v>9</v>
      </c>
      <c r="B32" s="5" t="s">
        <v>10</v>
      </c>
      <c r="C32" s="5" t="s">
        <v>11</v>
      </c>
      <c r="D32" s="5" t="s">
        <v>12</v>
      </c>
      <c r="E32" s="6" t="s">
        <v>13</v>
      </c>
      <c r="F32" s="7"/>
      <c r="G32" s="8" t="s">
        <v>14</v>
      </c>
    </row>
    <row r="33" s="1" customFormat="1" spans="1:7">
      <c r="A33" s="9">
        <v>4</v>
      </c>
      <c r="B33" s="104" t="s">
        <v>15</v>
      </c>
      <c r="C33" s="93" t="s">
        <v>96</v>
      </c>
      <c r="D33" s="94">
        <v>5995</v>
      </c>
      <c r="E33" s="12">
        <f>(D33*0.76)-150</f>
        <v>4406.2</v>
      </c>
      <c r="F33" s="9" t="s">
        <v>17</v>
      </c>
      <c r="G33" s="95">
        <f>E33*A33</f>
        <v>17624.8</v>
      </c>
    </row>
    <row r="34" s="1" customFormat="1" spans="1:7">
      <c r="A34" s="14"/>
      <c r="B34" s="105"/>
      <c r="C34" s="96" t="s">
        <v>97</v>
      </c>
      <c r="D34" s="97"/>
      <c r="E34" s="17"/>
      <c r="F34" s="14"/>
      <c r="G34" s="98"/>
    </row>
    <row r="35" s="1" customFormat="1" ht="15" spans="1:7">
      <c r="A35" s="19"/>
      <c r="B35" s="106"/>
      <c r="C35" s="99" t="s">
        <v>98</v>
      </c>
      <c r="D35" s="100"/>
      <c r="E35" s="22"/>
      <c r="F35" s="19"/>
      <c r="G35" s="101"/>
    </row>
    <row r="36" s="1" customFormat="1" ht="17.25" spans="1:7">
      <c r="A36" s="24" t="s">
        <v>20</v>
      </c>
      <c r="B36" s="25"/>
      <c r="C36" s="25"/>
      <c r="D36" s="26"/>
      <c r="E36" s="27"/>
      <c r="F36" s="28" t="s">
        <v>17</v>
      </c>
      <c r="G36" s="29">
        <f>SUM(G33:G35)</f>
        <v>17624.8</v>
      </c>
    </row>
    <row r="37" s="1" customFormat="1" ht="16.5" spans="1:7">
      <c r="A37" s="30"/>
      <c r="B37" s="30"/>
      <c r="C37" s="30"/>
      <c r="D37" s="30"/>
      <c r="E37" s="30"/>
      <c r="F37" s="31"/>
      <c r="G37" s="32"/>
    </row>
    <row r="38" s="1" customFormat="1" spans="1:1">
      <c r="A38" s="1" t="s">
        <v>27</v>
      </c>
    </row>
    <row r="39" s="1" customFormat="1" spans="2:2">
      <c r="B39" s="1" t="s">
        <v>28</v>
      </c>
    </row>
    <row r="40" s="2" customFormat="1" spans="2:2">
      <c r="B40" s="1"/>
    </row>
    <row r="41" s="1" customFormat="1" spans="1:1">
      <c r="A41" s="1" t="s">
        <v>29</v>
      </c>
    </row>
    <row r="42" customFormat="1" ht="15" spans="1:2">
      <c r="A42" s="59"/>
      <c r="B42" s="1" t="s">
        <v>30</v>
      </c>
    </row>
    <row r="44" s="1" customFormat="1" spans="1:1">
      <c r="A44" s="1" t="s">
        <v>33</v>
      </c>
    </row>
    <row r="45" s="2" customFormat="1" spans="2:2">
      <c r="B45" s="1" t="s">
        <v>99</v>
      </c>
    </row>
    <row r="46" s="2" customFormat="1" spans="2:2">
      <c r="B46" s="1"/>
    </row>
    <row r="47" s="1" customFormat="1" spans="1:1">
      <c r="A47" s="1" t="s">
        <v>63</v>
      </c>
    </row>
    <row r="48" s="1" customFormat="1" spans="2:2">
      <c r="B48" s="1" t="s">
        <v>37</v>
      </c>
    </row>
    <row r="50" s="1" customFormat="1" spans="2:2">
      <c r="B50" s="1" t="s">
        <v>39</v>
      </c>
    </row>
    <row r="52" s="1" customFormat="1" spans="2:2">
      <c r="B52" s="1" t="s">
        <v>40</v>
      </c>
    </row>
    <row r="53" s="2" customFormat="1" spans="2:2">
      <c r="B53" s="1"/>
    </row>
    <row r="56" s="1" customFormat="1" spans="1:1">
      <c r="A56" s="1" t="s">
        <v>41</v>
      </c>
    </row>
    <row r="59" s="1" customFormat="1" spans="1:1">
      <c r="A59" s="1" t="s">
        <v>42</v>
      </c>
    </row>
    <row r="60" s="1" customFormat="1" spans="1:1">
      <c r="A60" s="1" t="s">
        <v>43</v>
      </c>
    </row>
    <row r="64" s="1" customFormat="1" spans="1:4">
      <c r="A64" s="1" t="s">
        <v>74</v>
      </c>
      <c r="D64" s="1" t="s">
        <v>45</v>
      </c>
    </row>
    <row r="67" s="1" customFormat="1" spans="1:4">
      <c r="A67" s="1" t="s">
        <v>46</v>
      </c>
      <c r="D67" s="1" t="s">
        <v>47</v>
      </c>
    </row>
    <row r="68" s="1" customFormat="1" spans="1:4">
      <c r="A68" s="1" t="s">
        <v>48</v>
      </c>
      <c r="D68" s="1" t="s">
        <v>49</v>
      </c>
    </row>
    <row r="69" s="2" customFormat="1" spans="1:4">
      <c r="A69" s="1"/>
      <c r="D69" s="1"/>
    </row>
    <row r="72" s="1" customFormat="1" spans="1:5">
      <c r="A72" s="1" t="s">
        <v>100</v>
      </c>
      <c r="D72" s="1" t="s">
        <v>51</v>
      </c>
      <c r="E72" s="1" t="s">
        <v>52</v>
      </c>
    </row>
    <row r="73" s="1" customFormat="1" spans="1:5">
      <c r="A73" s="1" t="s">
        <v>101</v>
      </c>
      <c r="E73" s="1" t="s">
        <v>54</v>
      </c>
    </row>
  </sheetData>
  <mergeCells count="22">
    <mergeCell ref="A4:B4"/>
    <mergeCell ref="A22:E22"/>
    <mergeCell ref="A29:E29"/>
    <mergeCell ref="A36:E36"/>
    <mergeCell ref="A19:A21"/>
    <mergeCell ref="A26:A28"/>
    <mergeCell ref="A33:A35"/>
    <mergeCell ref="B19:B21"/>
    <mergeCell ref="B26:B28"/>
    <mergeCell ref="B33:B35"/>
    <mergeCell ref="D19:D21"/>
    <mergeCell ref="D26:D28"/>
    <mergeCell ref="D33:D35"/>
    <mergeCell ref="E19:E21"/>
    <mergeCell ref="E26:E28"/>
    <mergeCell ref="E33:E35"/>
    <mergeCell ref="F19:F21"/>
    <mergeCell ref="F26:F28"/>
    <mergeCell ref="F33:F35"/>
    <mergeCell ref="G19:G21"/>
    <mergeCell ref="G26:G28"/>
    <mergeCell ref="G33:G35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3"/>
  <sheetViews>
    <sheetView topLeftCell="A63" workbookViewId="0">
      <selection activeCell="C61" sqref="C61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46072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262</v>
      </c>
    </row>
    <row r="8" spans="1:1">
      <c r="A8" s="1" t="s">
        <v>264</v>
      </c>
    </row>
    <row r="9" spans="1:1">
      <c r="A9" s="1" t="s">
        <v>265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8" ht="15" spans="3:3">
      <c r="C18" s="4" t="s">
        <v>364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93" t="s">
        <v>313</v>
      </c>
      <c r="D20" s="94">
        <v>27995</v>
      </c>
      <c r="E20" s="12">
        <f>(D20*0.76)-1000</f>
        <v>20276.2</v>
      </c>
      <c r="F20" s="9" t="s">
        <v>17</v>
      </c>
      <c r="G20" s="95">
        <f>E20*A20</f>
        <v>20276.2</v>
      </c>
    </row>
    <row r="21" spans="1:7">
      <c r="A21" s="14"/>
      <c r="B21" s="14"/>
      <c r="C21" s="96" t="s">
        <v>115</v>
      </c>
      <c r="D21" s="97"/>
      <c r="E21" s="17"/>
      <c r="F21" s="14"/>
      <c r="G21" s="98"/>
    </row>
    <row r="22" spans="1:7">
      <c r="A22" s="14"/>
      <c r="B22" s="14"/>
      <c r="C22" s="96" t="s">
        <v>314</v>
      </c>
      <c r="D22" s="97"/>
      <c r="E22" s="17"/>
      <c r="F22" s="14"/>
      <c r="G22" s="98"/>
    </row>
    <row r="23" ht="15" spans="1:7">
      <c r="A23" s="19"/>
      <c r="B23" s="19"/>
      <c r="C23" s="99" t="s">
        <v>117</v>
      </c>
      <c r="D23" s="100"/>
      <c r="E23" s="22"/>
      <c r="F23" s="19"/>
      <c r="G23" s="101"/>
    </row>
    <row r="24" spans="1:7">
      <c r="A24" s="9">
        <v>1</v>
      </c>
      <c r="B24" s="104" t="s">
        <v>15</v>
      </c>
      <c r="C24" s="93" t="s">
        <v>243</v>
      </c>
      <c r="D24" s="94">
        <v>32995</v>
      </c>
      <c r="E24" s="12">
        <f>(D24*0.76)-1300</f>
        <v>23776.2</v>
      </c>
      <c r="F24" s="9" t="s">
        <v>17</v>
      </c>
      <c r="G24" s="95">
        <f>E24*A24</f>
        <v>23776.2</v>
      </c>
    </row>
    <row r="25" spans="1:7">
      <c r="A25" s="14"/>
      <c r="B25" s="105"/>
      <c r="C25" s="96" t="s">
        <v>68</v>
      </c>
      <c r="D25" s="97"/>
      <c r="E25" s="17"/>
      <c r="F25" s="14"/>
      <c r="G25" s="98"/>
    </row>
    <row r="26" spans="1:7">
      <c r="A26" s="14"/>
      <c r="B26" s="105"/>
      <c r="C26" s="96" t="s">
        <v>244</v>
      </c>
      <c r="D26" s="97"/>
      <c r="E26" s="17"/>
      <c r="F26" s="14"/>
      <c r="G26" s="98"/>
    </row>
    <row r="27" ht="15" spans="1:7">
      <c r="A27" s="19"/>
      <c r="B27" s="106"/>
      <c r="C27" s="99" t="s">
        <v>245</v>
      </c>
      <c r="D27" s="100"/>
      <c r="E27" s="22"/>
      <c r="F27" s="19"/>
      <c r="G27" s="101"/>
    </row>
    <row r="28" ht="17.25" spans="1:7">
      <c r="A28" s="24" t="s">
        <v>20</v>
      </c>
      <c r="B28" s="25"/>
      <c r="C28" s="25"/>
      <c r="D28" s="26"/>
      <c r="E28" s="27"/>
      <c r="F28" s="28" t="s">
        <v>17</v>
      </c>
      <c r="G28" s="29">
        <f>SUM(G20:G27)</f>
        <v>44052.4</v>
      </c>
    </row>
    <row r="29" ht="16.5" spans="1:7">
      <c r="A29" s="30"/>
      <c r="B29" s="30"/>
      <c r="C29" s="30"/>
      <c r="D29" s="30"/>
      <c r="E29" s="30"/>
      <c r="F29" s="31"/>
      <c r="G29" s="32"/>
    </row>
    <row r="30" ht="15" spans="3:3">
      <c r="C30" s="4" t="s">
        <v>365</v>
      </c>
    </row>
    <row r="31" ht="25.5" customHeight="1" spans="1:7">
      <c r="A31" s="5" t="s">
        <v>9</v>
      </c>
      <c r="B31" s="5" t="s">
        <v>10</v>
      </c>
      <c r="C31" s="5" t="s">
        <v>11</v>
      </c>
      <c r="D31" s="5" t="s">
        <v>12</v>
      </c>
      <c r="E31" s="6" t="s">
        <v>13</v>
      </c>
      <c r="F31" s="7"/>
      <c r="G31" s="8" t="s">
        <v>14</v>
      </c>
    </row>
    <row r="32" spans="1:7">
      <c r="A32" s="9">
        <v>1</v>
      </c>
      <c r="B32" s="9" t="s">
        <v>15</v>
      </c>
      <c r="C32" s="10" t="s">
        <v>189</v>
      </c>
      <c r="D32" s="11">
        <v>33995</v>
      </c>
      <c r="E32" s="12">
        <f>(D32*0.76)-6500</f>
        <v>19336.2</v>
      </c>
      <c r="F32" s="9" t="s">
        <v>17</v>
      </c>
      <c r="G32" s="13">
        <f>E32*A32</f>
        <v>19336.2</v>
      </c>
    </row>
    <row r="33" spans="1:7">
      <c r="A33" s="14"/>
      <c r="B33" s="14"/>
      <c r="C33" s="15" t="s">
        <v>18</v>
      </c>
      <c r="D33" s="16"/>
      <c r="E33" s="17"/>
      <c r="F33" s="14"/>
      <c r="G33" s="18"/>
    </row>
    <row r="34" ht="15" spans="1:7">
      <c r="A34" s="19"/>
      <c r="B34" s="19"/>
      <c r="C34" s="20" t="s">
        <v>190</v>
      </c>
      <c r="D34" s="21"/>
      <c r="E34" s="22"/>
      <c r="F34" s="19"/>
      <c r="G34" s="23"/>
    </row>
    <row r="35" spans="1:7">
      <c r="A35" s="33">
        <v>1</v>
      </c>
      <c r="B35" s="33" t="s">
        <v>15</v>
      </c>
      <c r="C35" s="34" t="s">
        <v>154</v>
      </c>
      <c r="D35" s="35">
        <v>46595</v>
      </c>
      <c r="E35" s="36">
        <f>(D35*0.76)-7000</f>
        <v>28412.2</v>
      </c>
      <c r="F35" s="33" t="s">
        <v>17</v>
      </c>
      <c r="G35" s="37">
        <f>E35*A35</f>
        <v>28412.2</v>
      </c>
    </row>
    <row r="36" spans="1:7">
      <c r="A36" s="38"/>
      <c r="B36" s="38"/>
      <c r="C36" s="39" t="s">
        <v>26</v>
      </c>
      <c r="D36" s="40"/>
      <c r="E36" s="41"/>
      <c r="F36" s="38"/>
      <c r="G36" s="42"/>
    </row>
    <row r="37" ht="15" spans="1:7">
      <c r="A37" s="43"/>
      <c r="B37" s="43"/>
      <c r="C37" s="44" t="s">
        <v>155</v>
      </c>
      <c r="D37" s="45"/>
      <c r="E37" s="46"/>
      <c r="F37" s="43"/>
      <c r="G37" s="47"/>
    </row>
    <row r="38" ht="17.25" spans="1:7">
      <c r="A38" s="24" t="s">
        <v>20</v>
      </c>
      <c r="B38" s="25"/>
      <c r="C38" s="25"/>
      <c r="D38" s="26"/>
      <c r="E38" s="27"/>
      <c r="F38" s="28" t="s">
        <v>17</v>
      </c>
      <c r="G38" s="29">
        <f>SUM(G32:G37)</f>
        <v>47748.4</v>
      </c>
    </row>
    <row r="39" ht="17.25" spans="1:7">
      <c r="A39" s="30"/>
      <c r="B39" s="30"/>
      <c r="C39" s="30"/>
      <c r="D39" s="30"/>
      <c r="E39" s="30"/>
      <c r="F39" s="31"/>
      <c r="G39" s="32"/>
    </row>
    <row r="40" ht="15" spans="1:7">
      <c r="A40" s="48" t="s">
        <v>22</v>
      </c>
      <c r="B40" s="49"/>
      <c r="C40" s="49"/>
      <c r="D40" s="49"/>
      <c r="E40" s="50"/>
      <c r="F40" s="51" t="s">
        <v>17</v>
      </c>
      <c r="G40" s="52">
        <v>600</v>
      </c>
    </row>
    <row r="41" ht="16.5" spans="1:7">
      <c r="A41" s="30"/>
      <c r="B41" s="30"/>
      <c r="C41" s="30"/>
      <c r="D41" s="30"/>
      <c r="E41" s="30"/>
      <c r="F41" s="31"/>
      <c r="G41" s="32"/>
    </row>
    <row r="42" spans="1:1">
      <c r="A42" s="1" t="s">
        <v>27</v>
      </c>
    </row>
    <row r="43" spans="2:2">
      <c r="B43" s="1" t="s">
        <v>28</v>
      </c>
    </row>
    <row r="45" s="1" customFormat="1" spans="1:1">
      <c r="A45" s="1" t="s">
        <v>29</v>
      </c>
    </row>
    <row r="46" customFormat="1" ht="15" spans="1:2">
      <c r="A46" s="59"/>
      <c r="B46" s="1" t="s">
        <v>30</v>
      </c>
    </row>
    <row r="48" spans="1:1">
      <c r="A48" s="1" t="s">
        <v>71</v>
      </c>
    </row>
    <row r="49" spans="2:2">
      <c r="B49" s="1" t="s">
        <v>279</v>
      </c>
    </row>
    <row r="50" spans="2:2">
      <c r="B50" s="1" t="s">
        <v>271</v>
      </c>
    </row>
    <row r="51" spans="2:2">
      <c r="B51" s="1" t="s">
        <v>104</v>
      </c>
    </row>
    <row r="52" spans="2:2">
      <c r="B52" s="1" t="s">
        <v>105</v>
      </c>
    </row>
    <row r="54" spans="1:1">
      <c r="A54" s="1" t="s">
        <v>33</v>
      </c>
    </row>
    <row r="55" customFormat="1" ht="15" spans="1:2">
      <c r="A55" s="2"/>
      <c r="B55" s="1" t="s">
        <v>73</v>
      </c>
    </row>
    <row r="56" customFormat="1" ht="15" spans="2:2">
      <c r="B56" s="1" t="s">
        <v>34</v>
      </c>
    </row>
    <row r="57" s="2" customFormat="1" spans="2:2">
      <c r="B57" s="1"/>
    </row>
    <row r="58" spans="1:1">
      <c r="A58" s="1" t="s">
        <v>63</v>
      </c>
    </row>
    <row r="59" spans="2:2">
      <c r="B59" s="1" t="s">
        <v>37</v>
      </c>
    </row>
    <row r="60" s="2" customFormat="1" spans="2:2">
      <c r="B60" s="55"/>
    </row>
    <row r="61" spans="2:2">
      <c r="B61" s="1" t="s">
        <v>39</v>
      </c>
    </row>
    <row r="63" spans="2:2">
      <c r="B63" s="1" t="s">
        <v>40</v>
      </c>
    </row>
    <row r="67" spans="1:1">
      <c r="A67" s="1" t="s">
        <v>41</v>
      </c>
    </row>
    <row r="70" spans="1:1">
      <c r="A70" s="1" t="s">
        <v>42</v>
      </c>
    </row>
    <row r="71" spans="1:1">
      <c r="A71" s="1" t="s">
        <v>43</v>
      </c>
    </row>
    <row r="74" spans="1:4">
      <c r="A74" s="1" t="s">
        <v>74</v>
      </c>
      <c r="D74" s="1" t="s">
        <v>45</v>
      </c>
    </row>
    <row r="77" spans="1:4">
      <c r="A77" s="1" t="s">
        <v>46</v>
      </c>
      <c r="D77" s="1" t="s">
        <v>47</v>
      </c>
    </row>
    <row r="78" spans="1:4">
      <c r="A78" s="1" t="s">
        <v>48</v>
      </c>
      <c r="D78" s="1" t="s">
        <v>49</v>
      </c>
    </row>
    <row r="82" spans="1:5">
      <c r="A82" s="1" t="s">
        <v>267</v>
      </c>
      <c r="D82" s="1" t="s">
        <v>51</v>
      </c>
      <c r="E82" s="1" t="s">
        <v>52</v>
      </c>
    </row>
    <row r="83" spans="1:5">
      <c r="A83" s="1" t="s">
        <v>53</v>
      </c>
      <c r="E83" s="1" t="s">
        <v>54</v>
      </c>
    </row>
  </sheetData>
  <mergeCells count="28">
    <mergeCell ref="A4:B4"/>
    <mergeCell ref="A28:E28"/>
    <mergeCell ref="A38:E38"/>
    <mergeCell ref="A40:E40"/>
    <mergeCell ref="A20:A23"/>
    <mergeCell ref="A24:A27"/>
    <mergeCell ref="A32:A34"/>
    <mergeCell ref="A35:A37"/>
    <mergeCell ref="B20:B23"/>
    <mergeCell ref="B24:B27"/>
    <mergeCell ref="B32:B34"/>
    <mergeCell ref="B35:B37"/>
    <mergeCell ref="D20:D23"/>
    <mergeCell ref="D24:D27"/>
    <mergeCell ref="D32:D34"/>
    <mergeCell ref="D35:D37"/>
    <mergeCell ref="E20:E23"/>
    <mergeCell ref="E24:E27"/>
    <mergeCell ref="E32:E34"/>
    <mergeCell ref="E35:E37"/>
    <mergeCell ref="F20:F23"/>
    <mergeCell ref="F24:F27"/>
    <mergeCell ref="F32:F34"/>
    <mergeCell ref="F35:F37"/>
    <mergeCell ref="G20:G23"/>
    <mergeCell ref="G24:G27"/>
    <mergeCell ref="G32:G34"/>
    <mergeCell ref="G35:G37"/>
  </mergeCells>
  <pageMargins left="0.393055555555556" right="0.17" top="0.84" bottom="0.629861111111111" header="0.5" footer="0.196527777777778"/>
  <pageSetup paperSize="1" scale="58" orientation="portrait" horizontalDpi="120" verticalDpi="72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6" workbookViewId="0">
      <selection activeCell="E40" sqref="E40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46072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216</v>
      </c>
    </row>
    <row r="8" spans="1:1">
      <c r="A8" s="3" t="s">
        <v>217</v>
      </c>
    </row>
    <row r="9" spans="1:1">
      <c r="A9" s="1" t="s">
        <v>218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219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(D20*0.76)-6500</f>
        <v>19336.2</v>
      </c>
      <c r="F20" s="9" t="s">
        <v>17</v>
      </c>
      <c r="G20" s="13">
        <f>E20*A20</f>
        <v>19336.2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10" t="s">
        <v>82</v>
      </c>
      <c r="D23" s="11">
        <v>50995</v>
      </c>
      <c r="E23" s="12">
        <f>(D23*0.76)-7000</f>
        <v>31756.2</v>
      </c>
      <c r="F23" s="9" t="s">
        <v>17</v>
      </c>
      <c r="G23" s="13">
        <f>E23*A23</f>
        <v>31756.2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83</v>
      </c>
      <c r="D25" s="21"/>
      <c r="E25" s="22"/>
      <c r="F25" s="19"/>
      <c r="G25" s="23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SUM(G20:G25)</f>
        <v>51092.4</v>
      </c>
    </row>
    <row r="27" s="1" customFormat="1" ht="15" spans="1:7">
      <c r="A27" s="61" t="s">
        <v>21</v>
      </c>
      <c r="B27" s="62"/>
      <c r="C27" s="63"/>
      <c r="D27" s="64"/>
      <c r="E27" s="21"/>
      <c r="F27" s="19" t="s">
        <v>17</v>
      </c>
      <c r="G27" s="65">
        <v>50050</v>
      </c>
    </row>
    <row r="28" s="1" customFormat="1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s="1" customFormat="1" ht="17.25" spans="1:7">
      <c r="A29" s="24" t="s">
        <v>23</v>
      </c>
      <c r="B29" s="25"/>
      <c r="C29" s="25"/>
      <c r="D29" s="26"/>
      <c r="E29" s="27"/>
      <c r="F29" s="28" t="s">
        <v>17</v>
      </c>
      <c r="G29" s="29">
        <f>SUM(G26:G28)</f>
        <v>101742.4</v>
      </c>
    </row>
    <row r="30" ht="16.5" spans="1:7">
      <c r="A30" s="30"/>
      <c r="B30" s="30"/>
      <c r="C30" s="30"/>
      <c r="D30" s="30"/>
      <c r="E30" s="30"/>
      <c r="F30" s="31"/>
      <c r="G30" s="32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59"/>
      <c r="B35" s="103" t="s">
        <v>138</v>
      </c>
    </row>
    <row r="36" customFormat="1" ht="15" spans="1:2">
      <c r="A36" s="59"/>
      <c r="B36" s="1" t="s">
        <v>30</v>
      </c>
    </row>
    <row r="37" customFormat="1" ht="15" spans="1:2">
      <c r="A37" s="59"/>
      <c r="B37" s="1" t="s">
        <v>31</v>
      </c>
    </row>
    <row r="39" spans="1:1">
      <c r="A39" s="1" t="s">
        <v>33</v>
      </c>
    </row>
    <row r="40" customFormat="1" ht="15" spans="1:2">
      <c r="A40" s="2"/>
      <c r="B40" s="1" t="s">
        <v>34</v>
      </c>
    </row>
    <row r="41" s="2" customFormat="1"/>
    <row r="42" spans="1:1">
      <c r="A42" s="1" t="s">
        <v>63</v>
      </c>
    </row>
    <row r="43" spans="2:2">
      <c r="B43" s="1" t="s">
        <v>37</v>
      </c>
    </row>
    <row r="44" spans="2:2">
      <c r="B44" s="55" t="s">
        <v>38</v>
      </c>
    </row>
    <row r="46" spans="2:2">
      <c r="B46" s="1" t="s">
        <v>39</v>
      </c>
    </row>
    <row r="47" spans="2:2">
      <c r="B47" s="1" t="s">
        <v>40</v>
      </c>
    </row>
    <row r="48" spans="2:2">
      <c r="B48" s="56"/>
    </row>
    <row r="49" spans="2:2">
      <c r="B49" s="56"/>
    </row>
    <row r="51" spans="2:2">
      <c r="B51" s="55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139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366</v>
      </c>
      <c r="D68" s="1" t="s">
        <v>51</v>
      </c>
      <c r="E68" s="1" t="s">
        <v>52</v>
      </c>
    </row>
    <row r="69" spans="1:5">
      <c r="A69" s="1" t="s">
        <v>223</v>
      </c>
      <c r="E69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29" workbookViewId="0">
      <selection activeCell="C5" sqref="C5"/>
    </sheetView>
  </sheetViews>
  <sheetFormatPr defaultColWidth="9.14285714285714" defaultRowHeight="14.25" outlineLevelCol="6"/>
  <cols>
    <col min="1" max="1" width="6.57142857142857" style="1" customWidth="1"/>
    <col min="2" max="2" width="11.4285714285714" style="1" customWidth="1"/>
    <col min="3" max="3" width="53" style="1" customWidth="1"/>
    <col min="4" max="4" width="12.5714285714286" style="1" customWidth="1"/>
    <col min="5" max="5" width="15.5714285714286" style="1" customWidth="1"/>
    <col min="6" max="6" width="5.71428571428571" style="1" customWidth="1"/>
    <col min="7" max="7" width="16.5714285714286" style="1" customWidth="1"/>
    <col min="8" max="16384" width="9.14285714285714" style="1"/>
  </cols>
  <sheetData>
    <row r="4" spans="1:2">
      <c r="A4" s="3">
        <v>46072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216</v>
      </c>
    </row>
    <row r="8" spans="1:1">
      <c r="A8" s="3" t="s">
        <v>217</v>
      </c>
    </row>
    <row r="9" spans="1:1">
      <c r="A9" s="1" t="s">
        <v>218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221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33">
        <v>1</v>
      </c>
      <c r="B20" s="33" t="s">
        <v>15</v>
      </c>
      <c r="C20" s="34" t="s">
        <v>154</v>
      </c>
      <c r="D20" s="35">
        <v>46595</v>
      </c>
      <c r="E20" s="36">
        <f>(D20*0.76)-7000</f>
        <v>28412.2</v>
      </c>
      <c r="F20" s="33" t="s">
        <v>17</v>
      </c>
      <c r="G20" s="37">
        <f>E20*A20</f>
        <v>28412.2</v>
      </c>
    </row>
    <row r="21" customFormat="1" ht="15" spans="1:7">
      <c r="A21" s="38"/>
      <c r="B21" s="38"/>
      <c r="C21" s="39" t="s">
        <v>26</v>
      </c>
      <c r="D21" s="40"/>
      <c r="E21" s="41"/>
      <c r="F21" s="38"/>
      <c r="G21" s="42"/>
    </row>
    <row r="22" customFormat="1" ht="15.75" spans="1:7">
      <c r="A22" s="43"/>
      <c r="B22" s="43"/>
      <c r="C22" s="44" t="s">
        <v>155</v>
      </c>
      <c r="D22" s="45"/>
      <c r="E22" s="46"/>
      <c r="F22" s="43"/>
      <c r="G22" s="47"/>
    </row>
    <row r="23" customFormat="1" ht="15" spans="1:7">
      <c r="A23" s="9">
        <v>1</v>
      </c>
      <c r="B23" s="9" t="s">
        <v>15</v>
      </c>
      <c r="C23" s="10" t="s">
        <v>152</v>
      </c>
      <c r="D23" s="11">
        <v>68995</v>
      </c>
      <c r="E23" s="12">
        <f>(D23*0.76)-7000</f>
        <v>45436.2</v>
      </c>
      <c r="F23" s="9" t="s">
        <v>17</v>
      </c>
      <c r="G23" s="13">
        <f>E23*A23</f>
        <v>45436.2</v>
      </c>
    </row>
    <row r="24" customFormat="1" ht="15" spans="1:7">
      <c r="A24" s="14"/>
      <c r="B24" s="14"/>
      <c r="C24" s="15" t="s">
        <v>26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153</v>
      </c>
      <c r="D25" s="21"/>
      <c r="E25" s="22"/>
      <c r="F25" s="19"/>
      <c r="G25" s="23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SUM(G20:G25)</f>
        <v>73848.4</v>
      </c>
    </row>
    <row r="27" s="1" customFormat="1" ht="15" spans="1:7">
      <c r="A27" s="61" t="s">
        <v>21</v>
      </c>
      <c r="B27" s="62"/>
      <c r="C27" s="63"/>
      <c r="D27" s="64"/>
      <c r="E27" s="21"/>
      <c r="F27" s="19" t="s">
        <v>17</v>
      </c>
      <c r="G27" s="65">
        <v>50050</v>
      </c>
    </row>
    <row r="28" s="1" customFormat="1" ht="15" spans="1:7">
      <c r="A28" s="48" t="s">
        <v>22</v>
      </c>
      <c r="B28" s="66"/>
      <c r="C28" s="66"/>
      <c r="D28" s="49"/>
      <c r="E28" s="50"/>
      <c r="F28" s="51" t="s">
        <v>17</v>
      </c>
      <c r="G28" s="52">
        <v>600</v>
      </c>
    </row>
    <row r="29" s="1" customFormat="1" ht="17.25" spans="1:7">
      <c r="A29" s="24" t="s">
        <v>23</v>
      </c>
      <c r="B29" s="25"/>
      <c r="C29" s="25"/>
      <c r="D29" s="26"/>
      <c r="E29" s="27"/>
      <c r="F29" s="28" t="s">
        <v>17</v>
      </c>
      <c r="G29" s="29">
        <f>SUM(G26:G28)</f>
        <v>124498.4</v>
      </c>
    </row>
    <row r="30" ht="16.5" spans="1:7">
      <c r="A30" s="30"/>
      <c r="B30" s="30"/>
      <c r="C30" s="30"/>
      <c r="D30" s="30"/>
      <c r="E30" s="30"/>
      <c r="F30" s="31"/>
      <c r="G30" s="32"/>
    </row>
    <row r="31" spans="1:1">
      <c r="A31" s="1" t="s">
        <v>27</v>
      </c>
    </row>
    <row r="32" spans="2:2">
      <c r="B32" s="1" t="s">
        <v>28</v>
      </c>
    </row>
    <row r="34" s="1" customFormat="1" spans="1:1">
      <c r="A34" s="1" t="s">
        <v>29</v>
      </c>
    </row>
    <row r="35" customFormat="1" ht="15" spans="1:2">
      <c r="A35" s="59"/>
      <c r="B35" s="103" t="s">
        <v>138</v>
      </c>
    </row>
    <row r="36" customFormat="1" ht="15" spans="1:2">
      <c r="A36" s="59"/>
      <c r="B36" s="1" t="s">
        <v>30</v>
      </c>
    </row>
    <row r="37" customFormat="1" ht="15" spans="1:2">
      <c r="A37" s="59"/>
      <c r="B37" s="1" t="s">
        <v>31</v>
      </c>
    </row>
    <row r="39" spans="1:1">
      <c r="A39" s="1" t="s">
        <v>33</v>
      </c>
    </row>
    <row r="40" customFormat="1" ht="15" spans="1:2">
      <c r="A40" s="2"/>
      <c r="B40" s="1" t="s">
        <v>34</v>
      </c>
    </row>
    <row r="41" s="2" customFormat="1"/>
    <row r="42" spans="1:1">
      <c r="A42" s="1" t="s">
        <v>63</v>
      </c>
    </row>
    <row r="43" spans="2:2">
      <c r="B43" s="1" t="s">
        <v>37</v>
      </c>
    </row>
    <row r="44" spans="2:2">
      <c r="B44" s="55" t="s">
        <v>38</v>
      </c>
    </row>
    <row r="46" spans="2:2">
      <c r="B46" s="1" t="s">
        <v>39</v>
      </c>
    </row>
    <row r="47" spans="2:2">
      <c r="B47" s="1" t="s">
        <v>40</v>
      </c>
    </row>
    <row r="48" spans="2:2">
      <c r="B48" s="56"/>
    </row>
    <row r="49" spans="2:2">
      <c r="B49" s="56"/>
    </row>
    <row r="51" spans="2:2">
      <c r="B51" s="55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139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367</v>
      </c>
      <c r="D68" s="1" t="s">
        <v>51</v>
      </c>
      <c r="E68" s="1" t="s">
        <v>52</v>
      </c>
    </row>
    <row r="69" spans="1:5">
      <c r="A69" s="1" t="s">
        <v>85</v>
      </c>
      <c r="E69" s="1" t="s">
        <v>54</v>
      </c>
    </row>
  </sheetData>
  <mergeCells count="16">
    <mergeCell ref="A4:B4"/>
    <mergeCell ref="A26:E26"/>
    <mergeCell ref="A28:E28"/>
    <mergeCell ref="A29:E29"/>
    <mergeCell ref="A20:A22"/>
    <mergeCell ref="A23:A25"/>
    <mergeCell ref="B20:B22"/>
    <mergeCell ref="B23:B25"/>
    <mergeCell ref="D20:D22"/>
    <mergeCell ref="D23:D25"/>
    <mergeCell ref="E20:E22"/>
    <mergeCell ref="E23:E25"/>
    <mergeCell ref="F20:F22"/>
    <mergeCell ref="F23:F25"/>
    <mergeCell ref="G20:G22"/>
    <mergeCell ref="G23:G25"/>
  </mergeCells>
  <pageMargins left="0.432638888888889" right="0.17" top="0.84" bottom="0.590277777777778" header="0.511805555555556" footer="0.196527777777778"/>
  <pageSetup paperSize="1" scale="70" orientation="portrait" horizontalDpi="120" verticalDpi="72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opLeftCell="A10" workbookViewId="0">
      <selection activeCell="A23" sqref="$A23:$XFD2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46073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368</v>
      </c>
      <c r="B7" s="3"/>
    </row>
    <row r="8" spans="1:1">
      <c r="A8" s="3" t="s">
        <v>369</v>
      </c>
    </row>
    <row r="9" spans="1:1">
      <c r="A9" s="3" t="s">
        <v>370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260</v>
      </c>
    </row>
    <row r="18" ht="15" spans="2:3">
      <c r="B18" s="55"/>
      <c r="C18" s="4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224312.4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customFormat="1" ht="15.75" spans="1:8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  <c r="H23" s="2"/>
    </row>
    <row r="24" ht="17.25" spans="1:7">
      <c r="A24" s="24" t="s">
        <v>20</v>
      </c>
      <c r="B24" s="25"/>
      <c r="C24" s="25"/>
      <c r="D24" s="26"/>
      <c r="E24" s="27"/>
      <c r="F24" s="107" t="s">
        <v>17</v>
      </c>
      <c r="G24" s="29">
        <f>SUM(G20:G23)</f>
        <v>224912.4</v>
      </c>
    </row>
    <row r="25" ht="16.5" spans="1:7">
      <c r="A25" s="30"/>
      <c r="B25" s="30"/>
      <c r="C25" s="30"/>
      <c r="D25" s="30"/>
      <c r="E25" s="30"/>
      <c r="F25" s="102"/>
      <c r="G25" s="32"/>
    </row>
    <row r="26" spans="1:1">
      <c r="A26" s="1" t="s">
        <v>27</v>
      </c>
    </row>
    <row r="27" spans="2:2">
      <c r="B27" s="1" t="s">
        <v>28</v>
      </c>
    </row>
    <row r="29" s="1" customFormat="1" spans="1:1">
      <c r="A29" s="1" t="s">
        <v>29</v>
      </c>
    </row>
    <row r="30" customFormat="1" ht="15" spans="1:2">
      <c r="A30" s="59"/>
      <c r="B30" s="1" t="s">
        <v>30</v>
      </c>
    </row>
    <row r="32" spans="1:1">
      <c r="A32" s="1" t="s">
        <v>71</v>
      </c>
    </row>
    <row r="33" spans="2:2">
      <c r="B33" s="53" t="s">
        <v>175</v>
      </c>
    </row>
    <row r="34" spans="2:2">
      <c r="B34" s="54" t="s">
        <v>176</v>
      </c>
    </row>
    <row r="35" spans="2:2">
      <c r="B35" s="54" t="s">
        <v>177</v>
      </c>
    </row>
    <row r="37" spans="1:1">
      <c r="A37" s="1" t="s">
        <v>33</v>
      </c>
    </row>
    <row r="38" spans="2:2">
      <c r="B38" s="1" t="s">
        <v>178</v>
      </c>
    </row>
    <row r="40" spans="1:1">
      <c r="A40" s="1" t="s">
        <v>63</v>
      </c>
    </row>
    <row r="41" spans="2:2">
      <c r="B41" s="1" t="s">
        <v>37</v>
      </c>
    </row>
    <row r="43" spans="2:2">
      <c r="B43" s="1" t="s">
        <v>39</v>
      </c>
    </row>
    <row r="44" spans="2:2">
      <c r="B44" s="1" t="s">
        <v>40</v>
      </c>
    </row>
    <row r="46" spans="2:2">
      <c r="B46" s="123" t="s">
        <v>371</v>
      </c>
    </row>
    <row r="52" spans="1:1">
      <c r="A52" s="1" t="s">
        <v>41</v>
      </c>
    </row>
    <row r="55" spans="1:1">
      <c r="A55" s="1" t="s">
        <v>42</v>
      </c>
    </row>
    <row r="56" spans="1:1">
      <c r="A56" s="1" t="s">
        <v>43</v>
      </c>
    </row>
    <row r="59" spans="1:4">
      <c r="A59" s="1" t="s">
        <v>44</v>
      </c>
      <c r="D59" s="1" t="s">
        <v>45</v>
      </c>
    </row>
    <row r="62" spans="1:4">
      <c r="A62" s="1" t="s">
        <v>46</v>
      </c>
      <c r="D62" s="1" t="s">
        <v>47</v>
      </c>
    </row>
    <row r="63" spans="1:4">
      <c r="A63" s="1" t="s">
        <v>48</v>
      </c>
      <c r="D63" s="1" t="s">
        <v>49</v>
      </c>
    </row>
    <row r="67" spans="1:5">
      <c r="A67" s="1" t="s">
        <v>346</v>
      </c>
      <c r="D67" s="1" t="s">
        <v>51</v>
      </c>
      <c r="E67" s="1" t="s">
        <v>52</v>
      </c>
    </row>
    <row r="68" spans="1:5">
      <c r="A68" s="1" t="s">
        <v>372</v>
      </c>
      <c r="E68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6"/>
  <sheetViews>
    <sheetView topLeftCell="A4" workbookViewId="0">
      <selection activeCell="D17" sqref="D1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373</v>
      </c>
      <c r="B7" s="3"/>
    </row>
    <row r="8" spans="1:2">
      <c r="A8" s="3" t="s">
        <v>374</v>
      </c>
      <c r="B8" s="3"/>
    </row>
    <row r="9" spans="1:2">
      <c r="A9" s="91" t="s">
        <v>375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376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(D20*0.74)-7000</f>
        <v>49680.3</v>
      </c>
      <c r="F20" s="9" t="s">
        <v>17</v>
      </c>
      <c r="G20" s="13">
        <f>E20*A20</f>
        <v>49680.3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49680.3</v>
      </c>
    </row>
    <row r="24" ht="15" spans="1:7">
      <c r="A24" s="61" t="s">
        <v>156</v>
      </c>
      <c r="B24" s="62"/>
      <c r="C24" s="63"/>
      <c r="D24" s="64"/>
      <c r="E24" s="21"/>
      <c r="F24" s="19" t="s">
        <v>17</v>
      </c>
      <c r="G24" s="65">
        <v>10625</v>
      </c>
    </row>
    <row r="25" ht="17.25" spans="1:7">
      <c r="A25" s="24" t="s">
        <v>23</v>
      </c>
      <c r="B25" s="25"/>
      <c r="C25" s="25"/>
      <c r="D25" s="26"/>
      <c r="E25" s="27"/>
      <c r="F25" s="28" t="s">
        <v>17</v>
      </c>
      <c r="G25" s="29">
        <f>SUM(G23:G24)</f>
        <v>60305.3</v>
      </c>
    </row>
    <row r="26" ht="16.5" spans="1:7">
      <c r="A26" s="30"/>
      <c r="B26" s="30"/>
      <c r="C26" s="30"/>
      <c r="D26" s="30"/>
      <c r="E26" s="30"/>
      <c r="F26" s="102"/>
      <c r="G26" s="32"/>
    </row>
    <row r="27" spans="1:1">
      <c r="A27" s="1" t="s">
        <v>27</v>
      </c>
    </row>
    <row r="28" spans="2:2">
      <c r="B28" s="1" t="s">
        <v>28</v>
      </c>
    </row>
    <row r="30" s="1" customFormat="1" spans="1:1">
      <c r="A30" s="1" t="s">
        <v>29</v>
      </c>
    </row>
    <row r="31" customFormat="1" ht="15" spans="1:2">
      <c r="A31" s="59"/>
      <c r="B31" s="1" t="s">
        <v>164</v>
      </c>
    </row>
    <row r="32" customFormat="1" ht="15" spans="1:2">
      <c r="A32" s="59"/>
      <c r="B32" s="1" t="s">
        <v>31</v>
      </c>
    </row>
    <row r="33" customFormat="1" ht="15" spans="1:2">
      <c r="A33" s="59"/>
      <c r="B33" s="103" t="s">
        <v>138</v>
      </c>
    </row>
    <row r="34" customFormat="1" ht="15" spans="1:2">
      <c r="A34" s="59"/>
      <c r="B34" s="1"/>
    </row>
    <row r="35" spans="1:1">
      <c r="A35" s="1" t="s">
        <v>33</v>
      </c>
    </row>
    <row r="36" spans="2:2">
      <c r="B36" s="1" t="s">
        <v>34</v>
      </c>
    </row>
    <row r="38" spans="1:1">
      <c r="A38" s="1" t="s">
        <v>63</v>
      </c>
    </row>
    <row r="39" spans="2:2">
      <c r="B39" s="1" t="s">
        <v>37</v>
      </c>
    </row>
    <row r="40" spans="2:2">
      <c r="B40" s="55" t="s">
        <v>211</v>
      </c>
    </row>
    <row r="42" spans="2:2">
      <c r="B42" s="1" t="s">
        <v>39</v>
      </c>
    </row>
    <row r="44" spans="2:2">
      <c r="B44" s="1" t="s">
        <v>40</v>
      </c>
    </row>
    <row r="45" spans="2:2">
      <c r="B45" s="2"/>
    </row>
    <row r="46" spans="2:2">
      <c r="B46" s="72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377</v>
      </c>
      <c r="D65" s="1" t="s">
        <v>51</v>
      </c>
      <c r="E65" s="1" t="s">
        <v>52</v>
      </c>
    </row>
    <row r="66" spans="1:5">
      <c r="A66" s="1" t="s">
        <v>378</v>
      </c>
      <c r="E66" s="1" t="s">
        <v>54</v>
      </c>
    </row>
  </sheetData>
  <mergeCells count="9">
    <mergeCell ref="A4:B4"/>
    <mergeCell ref="A23:E23"/>
    <mergeCell ref="A25:E25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13" workbookViewId="0">
      <selection activeCell="B33" sqref="B33:B3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379</v>
      </c>
      <c r="B7" s="3"/>
    </row>
    <row r="8" spans="1:2">
      <c r="A8" s="3" t="s">
        <v>380</v>
      </c>
      <c r="B8" s="3"/>
    </row>
    <row r="9" spans="1:2">
      <c r="A9" s="3" t="s">
        <v>381</v>
      </c>
      <c r="B9" s="3"/>
    </row>
    <row r="10" spans="1:2">
      <c r="A10" s="1" t="s">
        <v>382</v>
      </c>
      <c r="B10" s="3"/>
    </row>
    <row r="11" spans="1:1">
      <c r="A11" s="91"/>
    </row>
    <row r="13" spans="1:1">
      <c r="A13" s="1" t="s">
        <v>4</v>
      </c>
    </row>
    <row r="15" spans="2:2">
      <c r="B15" s="1" t="s">
        <v>5</v>
      </c>
    </row>
    <row r="16" spans="2:2">
      <c r="B16" s="1" t="s">
        <v>6</v>
      </c>
    </row>
    <row r="18" spans="1:1">
      <c r="A18" s="1" t="s">
        <v>383</v>
      </c>
    </row>
    <row r="19" ht="15" customHeight="1" spans="2:3">
      <c r="B19" s="55"/>
      <c r="C19" s="92"/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207</v>
      </c>
      <c r="D21" s="11">
        <v>165995</v>
      </c>
      <c r="E21" s="12">
        <f>(D21*0.76)-14000</f>
        <v>112156.2</v>
      </c>
      <c r="F21" s="9" t="s">
        <v>17</v>
      </c>
      <c r="G21" s="13">
        <f>E21*A21</f>
        <v>112156.2</v>
      </c>
    </row>
    <row r="22" spans="1:7">
      <c r="A22" s="14"/>
      <c r="B22" s="14"/>
      <c r="C22" s="15" t="s">
        <v>173</v>
      </c>
      <c r="D22" s="16"/>
      <c r="E22" s="17"/>
      <c r="F22" s="14"/>
      <c r="G22" s="18"/>
    </row>
    <row r="23" ht="15" spans="1:7">
      <c r="A23" s="19"/>
      <c r="B23" s="19"/>
      <c r="C23" s="20" t="s">
        <v>208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SUM(G21:G23)</f>
        <v>112156.2</v>
      </c>
    </row>
    <row r="25" ht="15" spans="1:7">
      <c r="A25" s="61" t="s">
        <v>156</v>
      </c>
      <c r="B25" s="62"/>
      <c r="C25" s="63"/>
      <c r="D25" s="64"/>
      <c r="E25" s="21"/>
      <c r="F25" s="19" t="s">
        <v>17</v>
      </c>
      <c r="G25" s="65">
        <v>19015</v>
      </c>
    </row>
    <row r="26" customFormat="1" ht="15.75" spans="1:8">
      <c r="A26" s="48" t="s">
        <v>22</v>
      </c>
      <c r="B26" s="66"/>
      <c r="C26" s="66"/>
      <c r="D26" s="49"/>
      <c r="E26" s="50"/>
      <c r="F26" s="51" t="s">
        <v>17</v>
      </c>
      <c r="G26" s="52">
        <v>600</v>
      </c>
      <c r="H26" s="2"/>
    </row>
    <row r="27" ht="17.25" spans="1:7">
      <c r="A27" s="24" t="s">
        <v>23</v>
      </c>
      <c r="B27" s="25"/>
      <c r="C27" s="25"/>
      <c r="D27" s="26"/>
      <c r="E27" s="27"/>
      <c r="F27" s="28" t="s">
        <v>17</v>
      </c>
      <c r="G27" s="29">
        <f>SUM(G24:G26)</f>
        <v>131771.2</v>
      </c>
    </row>
    <row r="28" ht="16.5" spans="1:7">
      <c r="A28" s="30"/>
      <c r="B28" s="30"/>
      <c r="C28" s="30"/>
      <c r="D28" s="30"/>
      <c r="E28" s="30"/>
      <c r="F28" s="102"/>
      <c r="G28" s="32"/>
    </row>
    <row r="29" spans="1:1">
      <c r="A29" s="1" t="s">
        <v>27</v>
      </c>
    </row>
    <row r="30" spans="2:2">
      <c r="B30" s="1" t="s">
        <v>28</v>
      </c>
    </row>
    <row r="32" s="1" customFormat="1" spans="1:1">
      <c r="A32" s="1" t="s">
        <v>29</v>
      </c>
    </row>
    <row r="33" customFormat="1" ht="15" spans="1:2">
      <c r="A33" s="59"/>
      <c r="B33" s="1" t="s">
        <v>30</v>
      </c>
    </row>
    <row r="34" customFormat="1" ht="15" spans="1:2">
      <c r="A34" s="59"/>
      <c r="B34" s="1" t="s">
        <v>31</v>
      </c>
    </row>
    <row r="35" customFormat="1" ht="15" spans="1:2">
      <c r="A35" s="59"/>
      <c r="B35" s="103" t="s">
        <v>138</v>
      </c>
    </row>
    <row r="36" customFormat="1" ht="15" spans="1:2">
      <c r="A36" s="59"/>
      <c r="B36" s="1"/>
    </row>
    <row r="37" spans="1:1">
      <c r="A37" s="1" t="s">
        <v>33</v>
      </c>
    </row>
    <row r="38" spans="2:2">
      <c r="B38" s="1" t="s">
        <v>178</v>
      </c>
    </row>
    <row r="40" spans="1:1">
      <c r="A40" s="1" t="s">
        <v>63</v>
      </c>
    </row>
    <row r="41" spans="2:2">
      <c r="B41" s="1" t="s">
        <v>37</v>
      </c>
    </row>
    <row r="42" spans="2:2">
      <c r="B42" s="55" t="s">
        <v>211</v>
      </c>
    </row>
    <row r="44" spans="2:2">
      <c r="B44" s="1" t="s">
        <v>39</v>
      </c>
    </row>
    <row r="45" spans="2:2">
      <c r="B45" s="1" t="s">
        <v>40</v>
      </c>
    </row>
    <row r="46" spans="2:2">
      <c r="B46" s="72"/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384</v>
      </c>
      <c r="D65" s="1" t="s">
        <v>51</v>
      </c>
      <c r="E65" s="1" t="s">
        <v>52</v>
      </c>
    </row>
    <row r="66" spans="1:5">
      <c r="A66" s="1" t="s">
        <v>353</v>
      </c>
      <c r="E66" s="1" t="s">
        <v>54</v>
      </c>
    </row>
  </sheetData>
  <mergeCells count="10">
    <mergeCell ref="A4:B4"/>
    <mergeCell ref="A24:E24"/>
    <mergeCell ref="A26:E26"/>
    <mergeCell ref="A27:E27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3" workbookViewId="0">
      <selection activeCell="J48" sqref="J48"/>
    </sheetView>
  </sheetViews>
  <sheetFormatPr defaultColWidth="9.1047619047619" defaultRowHeight="14.25" outlineLevelCol="6"/>
  <cols>
    <col min="1" max="1" width="6.55238095238095" style="1" customWidth="1"/>
    <col min="2" max="2" width="11.7809523809524" style="1" customWidth="1"/>
    <col min="3" max="3" width="54.4380952380952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7809523809524" style="1" customWidth="1"/>
    <col min="8" max="16384" width="9.1047619047619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240</v>
      </c>
      <c r="B7" s="3"/>
    </row>
    <row r="8" spans="1:2">
      <c r="A8" s="1" t="s">
        <v>241</v>
      </c>
      <c r="B8" s="3"/>
    </row>
    <row r="9" spans="1:1">
      <c r="A9" s="1" t="s">
        <v>242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233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(D20*0.74)-6500</f>
        <v>18656.3</v>
      </c>
      <c r="F20" s="9" t="s">
        <v>17</v>
      </c>
      <c r="G20" s="13">
        <f>E20*A20</f>
        <v>18656.3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" spans="1:7">
      <c r="A23" s="9">
        <v>5</v>
      </c>
      <c r="B23" s="9" t="s">
        <v>15</v>
      </c>
      <c r="C23" s="10" t="s">
        <v>16</v>
      </c>
      <c r="D23" s="11">
        <v>42995</v>
      </c>
      <c r="E23" s="12">
        <f>(D23*0.74)-6500</f>
        <v>25316.3</v>
      </c>
      <c r="F23" s="9" t="s">
        <v>17</v>
      </c>
      <c r="G23" s="13">
        <f>E23*A23</f>
        <v>126581.5</v>
      </c>
    </row>
    <row r="24" customFormat="1" ht="15" spans="1:7">
      <c r="A24" s="14"/>
      <c r="B24" s="14"/>
      <c r="C24" s="15" t="s">
        <v>18</v>
      </c>
      <c r="D24" s="16"/>
      <c r="E24" s="17"/>
      <c r="F24" s="14"/>
      <c r="G24" s="18"/>
    </row>
    <row r="25" customFormat="1" ht="15.75" spans="1:7">
      <c r="A25" s="19"/>
      <c r="B25" s="19"/>
      <c r="C25" s="20" t="s">
        <v>19</v>
      </c>
      <c r="D25" s="21"/>
      <c r="E25" s="22"/>
      <c r="F25" s="19"/>
      <c r="G25" s="23"/>
    </row>
    <row r="26" customFormat="1" ht="15" spans="1:7">
      <c r="A26" s="9">
        <v>14</v>
      </c>
      <c r="B26" s="9" t="s">
        <v>15</v>
      </c>
      <c r="C26" s="10" t="s">
        <v>82</v>
      </c>
      <c r="D26" s="11">
        <v>50995</v>
      </c>
      <c r="E26" s="12">
        <f>(D26*0.74)-7000</f>
        <v>30736.3</v>
      </c>
      <c r="F26" s="9" t="s">
        <v>17</v>
      </c>
      <c r="G26" s="13">
        <f>E26*A26</f>
        <v>430308.2</v>
      </c>
    </row>
    <row r="27" customFormat="1" ht="15" spans="1:7">
      <c r="A27" s="14"/>
      <c r="B27" s="14"/>
      <c r="C27" s="15" t="s">
        <v>18</v>
      </c>
      <c r="D27" s="16"/>
      <c r="E27" s="17"/>
      <c r="F27" s="14"/>
      <c r="G27" s="18"/>
    </row>
    <row r="28" customFormat="1" ht="15.75" spans="1:7">
      <c r="A28" s="19"/>
      <c r="B28" s="19"/>
      <c r="C28" s="20" t="s">
        <v>83</v>
      </c>
      <c r="D28" s="21"/>
      <c r="E28" s="22"/>
      <c r="F28" s="19"/>
      <c r="G28" s="23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575546</v>
      </c>
    </row>
    <row r="30" ht="15" spans="1:7">
      <c r="A30" s="61" t="s">
        <v>385</v>
      </c>
      <c r="B30" s="62"/>
      <c r="C30" s="63"/>
      <c r="D30" s="64"/>
      <c r="E30" s="21"/>
      <c r="F30" s="19" t="s">
        <v>17</v>
      </c>
      <c r="G30" s="65">
        <v>559110</v>
      </c>
    </row>
    <row r="31" ht="17.25" spans="1:7">
      <c r="A31" s="24" t="s">
        <v>23</v>
      </c>
      <c r="B31" s="25"/>
      <c r="C31" s="25"/>
      <c r="D31" s="26"/>
      <c r="E31" s="27"/>
      <c r="F31" s="28" t="s">
        <v>17</v>
      </c>
      <c r="G31" s="29">
        <f>SUM(G29:G30)</f>
        <v>1134656</v>
      </c>
    </row>
    <row r="32" s="2" customFormat="1" ht="16.5" spans="1:7">
      <c r="A32" s="30"/>
      <c r="B32" s="30"/>
      <c r="C32" s="30"/>
      <c r="D32" s="30"/>
      <c r="E32" s="30"/>
      <c r="F32" s="102"/>
      <c r="G32" s="32"/>
    </row>
    <row r="33" spans="1:1">
      <c r="A33" s="1" t="s">
        <v>27</v>
      </c>
    </row>
    <row r="34" spans="2:2">
      <c r="B34" s="1" t="s">
        <v>28</v>
      </c>
    </row>
    <row r="36" spans="1:1">
      <c r="A36" s="1" t="s">
        <v>29</v>
      </c>
    </row>
    <row r="37" customFormat="1" ht="15" spans="1:2">
      <c r="A37" s="59"/>
      <c r="B37" s="1" t="s">
        <v>30</v>
      </c>
    </row>
    <row r="38" customFormat="1" ht="15" spans="1:2">
      <c r="A38" s="59"/>
      <c r="B38" s="1" t="s">
        <v>31</v>
      </c>
    </row>
    <row r="39" spans="2:2">
      <c r="B39" s="67" t="s">
        <v>32</v>
      </c>
    </row>
    <row r="40" spans="2:2">
      <c r="B40" s="67"/>
    </row>
    <row r="41" spans="1:1">
      <c r="A41" s="1" t="s">
        <v>33</v>
      </c>
    </row>
    <row r="42" spans="2:2">
      <c r="B42" s="1" t="s">
        <v>34</v>
      </c>
    </row>
    <row r="44" spans="1:1">
      <c r="A44" s="1" t="s">
        <v>63</v>
      </c>
    </row>
    <row r="45" s="2" customFormat="1" spans="1:7">
      <c r="A45" s="1"/>
      <c r="B45" s="1" t="s">
        <v>37</v>
      </c>
      <c r="C45" s="1"/>
      <c r="D45" s="1"/>
      <c r="E45" s="1"/>
      <c r="F45" s="1"/>
      <c r="G45" s="1"/>
    </row>
    <row r="46" spans="2:2">
      <c r="B46" s="56" t="s">
        <v>211</v>
      </c>
    </row>
    <row r="48" spans="2:2">
      <c r="B48" s="1" t="s">
        <v>39</v>
      </c>
    </row>
    <row r="49" spans="2:2">
      <c r="B49" s="1" t="s">
        <v>40</v>
      </c>
    </row>
    <row r="55" spans="1:1">
      <c r="A55" s="1" t="s">
        <v>41</v>
      </c>
    </row>
    <row r="58" spans="1:1">
      <c r="A58" s="1" t="s">
        <v>42</v>
      </c>
    </row>
    <row r="59" spans="1:1">
      <c r="A59" s="1" t="s">
        <v>43</v>
      </c>
    </row>
    <row r="62" spans="1:4">
      <c r="A62" s="1" t="s">
        <v>139</v>
      </c>
      <c r="D62" s="1" t="s">
        <v>45</v>
      </c>
    </row>
    <row r="65" spans="1:4">
      <c r="A65" s="1" t="s">
        <v>46</v>
      </c>
      <c r="D65" s="1" t="s">
        <v>47</v>
      </c>
    </row>
    <row r="66" spans="1:4">
      <c r="A66" s="1" t="s">
        <v>48</v>
      </c>
      <c r="D66" s="1" t="s">
        <v>49</v>
      </c>
    </row>
    <row r="71" spans="1:5">
      <c r="A71" s="1" t="s">
        <v>386</v>
      </c>
      <c r="D71" s="1" t="s">
        <v>51</v>
      </c>
      <c r="E71" s="1" t="s">
        <v>52</v>
      </c>
    </row>
    <row r="72" spans="1:5">
      <c r="A72" s="1" t="s">
        <v>387</v>
      </c>
      <c r="E72" s="1" t="s">
        <v>54</v>
      </c>
    </row>
  </sheetData>
  <mergeCells count="21">
    <mergeCell ref="A4:B4"/>
    <mergeCell ref="A29:E29"/>
    <mergeCell ref="A31:E31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26388888888889" bottom="0.590277777777778" header="0.5" footer="0.196527777777778"/>
  <pageSetup paperSize="1" scale="67" orientation="portrait" horizontalDpi="120" verticalDpi="72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7" workbookViewId="0">
      <selection activeCell="H20" sqref="H2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388</v>
      </c>
    </row>
    <row r="8" spans="1:1">
      <c r="A8" s="3" t="s">
        <v>389</v>
      </c>
    </row>
    <row r="9" spans="1:1">
      <c r="A9" s="1" t="s">
        <v>390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391</v>
      </c>
    </row>
    <row r="18" ht="15" spans="3:3">
      <c r="C18" s="121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10" t="s">
        <v>189</v>
      </c>
      <c r="D20" s="11">
        <v>33995</v>
      </c>
      <c r="E20" s="12">
        <f>(D20*0.76)-6500</f>
        <v>19336.2</v>
      </c>
      <c r="F20" s="9" t="s">
        <v>17</v>
      </c>
      <c r="G20" s="13">
        <f>E20*A20</f>
        <v>19336.2</v>
      </c>
    </row>
    <row r="21" customFormat="1" ht="15" spans="1:7">
      <c r="A21" s="14"/>
      <c r="B21" s="14"/>
      <c r="C21" s="15" t="s">
        <v>18</v>
      </c>
      <c r="D21" s="16"/>
      <c r="E21" s="17"/>
      <c r="F21" s="14"/>
      <c r="G21" s="18"/>
    </row>
    <row r="22" customFormat="1" ht="15.75" spans="1:7">
      <c r="A22" s="19"/>
      <c r="B22" s="19"/>
      <c r="C22" s="20" t="s">
        <v>190</v>
      </c>
      <c r="D22" s="21"/>
      <c r="E22" s="22"/>
      <c r="F22" s="19"/>
      <c r="G22" s="23"/>
    </row>
    <row r="23" customFormat="1" ht="15.75" spans="1:8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  <c r="H23" s="2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19936.2</v>
      </c>
    </row>
    <row r="25" ht="16.5" spans="1:7">
      <c r="A25" s="30"/>
      <c r="B25" s="30"/>
      <c r="C25" s="30"/>
      <c r="D25" s="30"/>
      <c r="E25" s="30"/>
      <c r="F25" s="31"/>
      <c r="G25" s="32"/>
    </row>
    <row r="26" spans="1:1">
      <c r="A26" s="1" t="s">
        <v>27</v>
      </c>
    </row>
    <row r="27" spans="2:2">
      <c r="B27" s="1" t="s">
        <v>28</v>
      </c>
    </row>
    <row r="29" spans="1:1">
      <c r="A29" s="1" t="s">
        <v>29</v>
      </c>
    </row>
    <row r="30" customFormat="1" ht="15" spans="1:2">
      <c r="A30" s="59"/>
      <c r="B30" s="1" t="s">
        <v>164</v>
      </c>
    </row>
    <row r="32" spans="1:1">
      <c r="A32" s="1" t="s">
        <v>71</v>
      </c>
    </row>
    <row r="33" spans="2:2">
      <c r="B33" s="1" t="s">
        <v>103</v>
      </c>
    </row>
    <row r="34" spans="2:2">
      <c r="B34" s="1" t="s">
        <v>104</v>
      </c>
    </row>
    <row r="35" spans="2:2">
      <c r="B35" s="1" t="s">
        <v>105</v>
      </c>
    </row>
    <row r="37" spans="1:1">
      <c r="A37" s="1" t="s">
        <v>33</v>
      </c>
    </row>
    <row r="38" s="2" customFormat="1" spans="2:2">
      <c r="B38" s="1" t="s">
        <v>34</v>
      </c>
    </row>
    <row r="39" s="2" customFormat="1" spans="2:2">
      <c r="B39" s="1"/>
    </row>
    <row r="40" spans="1:1">
      <c r="A40" s="1" t="s">
        <v>63</v>
      </c>
    </row>
    <row r="41" spans="2:2">
      <c r="B41" s="1" t="s">
        <v>37</v>
      </c>
    </row>
    <row r="42" spans="2:2">
      <c r="B42" s="67"/>
    </row>
    <row r="43" spans="2:2">
      <c r="B43" s="1" t="s">
        <v>39</v>
      </c>
    </row>
    <row r="44" spans="2:2">
      <c r="B44" s="1" t="s">
        <v>40</v>
      </c>
    </row>
    <row r="45" spans="2:2">
      <c r="B45" s="56"/>
    </row>
    <row r="46" spans="2:2">
      <c r="B46" s="56" t="s">
        <v>106</v>
      </c>
    </row>
    <row r="49" spans="2:2">
      <c r="B49" s="55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139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6" spans="1:5">
      <c r="A66" s="1" t="s">
        <v>392</v>
      </c>
      <c r="D66" s="1" t="s">
        <v>51</v>
      </c>
      <c r="E66" s="1" t="s">
        <v>52</v>
      </c>
    </row>
    <row r="67" spans="1:5">
      <c r="A67" s="1" t="s">
        <v>305</v>
      </c>
      <c r="E67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topLeftCell="A41" workbookViewId="0">
      <selection activeCell="G17" sqref="G1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388</v>
      </c>
    </row>
    <row r="8" spans="1:1">
      <c r="A8" s="3" t="s">
        <v>389</v>
      </c>
    </row>
    <row r="9" spans="1:1">
      <c r="A9" s="1" t="s">
        <v>390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393</v>
      </c>
    </row>
    <row r="18" ht="15" spans="3:3">
      <c r="C18" s="121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33">
        <v>1</v>
      </c>
      <c r="B20" s="33" t="s">
        <v>15</v>
      </c>
      <c r="C20" s="34" t="s">
        <v>154</v>
      </c>
      <c r="D20" s="35">
        <v>46595</v>
      </c>
      <c r="E20" s="36">
        <f>(D20*0.76)-7000</f>
        <v>28412.2</v>
      </c>
      <c r="F20" s="33" t="s">
        <v>17</v>
      </c>
      <c r="G20" s="37">
        <f>E20*A20</f>
        <v>28412.2</v>
      </c>
    </row>
    <row r="21" customFormat="1" ht="15" spans="1:7">
      <c r="A21" s="38"/>
      <c r="B21" s="38"/>
      <c r="C21" s="39" t="s">
        <v>26</v>
      </c>
      <c r="D21" s="40"/>
      <c r="E21" s="41"/>
      <c r="F21" s="38"/>
      <c r="G21" s="42"/>
    </row>
    <row r="22" customFormat="1" ht="15.75" spans="1:7">
      <c r="A22" s="43"/>
      <c r="B22" s="43"/>
      <c r="C22" s="44" t="s">
        <v>155</v>
      </c>
      <c r="D22" s="45"/>
      <c r="E22" s="46"/>
      <c r="F22" s="43"/>
      <c r="G22" s="47"/>
    </row>
    <row r="23" customFormat="1" ht="15.75" spans="1:8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  <c r="H23" s="2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29012.2</v>
      </c>
    </row>
    <row r="25" ht="16.5" spans="1:7">
      <c r="A25" s="30"/>
      <c r="B25" s="30"/>
      <c r="C25" s="30"/>
      <c r="D25" s="30"/>
      <c r="E25" s="30"/>
      <c r="F25" s="31"/>
      <c r="G25" s="32"/>
    </row>
    <row r="26" spans="1:1">
      <c r="A26" s="1" t="s">
        <v>27</v>
      </c>
    </row>
    <row r="27" spans="2:2">
      <c r="B27" s="1" t="s">
        <v>28</v>
      </c>
    </row>
    <row r="29" spans="1:1">
      <c r="A29" s="1" t="s">
        <v>29</v>
      </c>
    </row>
    <row r="30" customFormat="1" ht="15" spans="1:2">
      <c r="A30" s="59"/>
      <c r="B30" s="1" t="s">
        <v>164</v>
      </c>
    </row>
    <row r="32" spans="1:1">
      <c r="A32" s="1" t="s">
        <v>71</v>
      </c>
    </row>
    <row r="33" spans="2:2">
      <c r="B33" s="1" t="s">
        <v>103</v>
      </c>
    </row>
    <row r="34" spans="2:2">
      <c r="B34" s="1" t="s">
        <v>104</v>
      </c>
    </row>
    <row r="35" spans="2:2">
      <c r="B35" s="1" t="s">
        <v>105</v>
      </c>
    </row>
    <row r="37" spans="1:1">
      <c r="A37" s="1" t="s">
        <v>33</v>
      </c>
    </row>
    <row r="38" s="2" customFormat="1" spans="2:2">
      <c r="B38" s="1" t="s">
        <v>34</v>
      </c>
    </row>
    <row r="39" s="2" customFormat="1" spans="2:2">
      <c r="B39" s="1"/>
    </row>
    <row r="40" spans="1:1">
      <c r="A40" s="1" t="s">
        <v>63</v>
      </c>
    </row>
    <row r="41" spans="2:2">
      <c r="B41" s="1" t="s">
        <v>37</v>
      </c>
    </row>
    <row r="42" spans="2:2">
      <c r="B42" s="67"/>
    </row>
    <row r="43" spans="2:2">
      <c r="B43" s="1" t="s">
        <v>39</v>
      </c>
    </row>
    <row r="44" spans="2:2">
      <c r="B44" s="1" t="s">
        <v>40</v>
      </c>
    </row>
    <row r="45" spans="2:2">
      <c r="B45" s="56"/>
    </row>
    <row r="46" spans="2:2">
      <c r="B46" s="56" t="s">
        <v>106</v>
      </c>
    </row>
    <row r="49" spans="2:2">
      <c r="B49" s="55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139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6" spans="1:5">
      <c r="A66" s="1" t="s">
        <v>394</v>
      </c>
      <c r="D66" s="1" t="s">
        <v>51</v>
      </c>
      <c r="E66" s="1" t="s">
        <v>52</v>
      </c>
    </row>
    <row r="67" spans="1:5">
      <c r="A67" s="1" t="s">
        <v>305</v>
      </c>
      <c r="E67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432638888888889" right="0.17" top="0.84" bottom="0.590277777777778" header="0.511805555555556" footer="0.196527777777778"/>
  <pageSetup paperSize="1" scale="72" orientation="portrait" horizontalDpi="120" verticalDpi="72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53" workbookViewId="0">
      <selection activeCell="A68" sqref="A68:A69"/>
    </sheetView>
  </sheetViews>
  <sheetFormatPr defaultColWidth="9.14285714285714" defaultRowHeight="14.25" outlineLevelCol="6"/>
  <cols>
    <col min="1" max="1" width="6.57142857142857" style="1" customWidth="1"/>
    <col min="2" max="2" width="11" style="1" customWidth="1"/>
    <col min="3" max="3" width="55" style="1" customWidth="1"/>
    <col min="4" max="4" width="13.2857142857143" style="1" customWidth="1"/>
    <col min="5" max="5" width="15.1428571428571" style="1" customWidth="1"/>
    <col min="6" max="6" width="5.71428571428571" style="1" customWidth="1"/>
    <col min="7" max="7" width="16.7142857142857" style="1" customWidth="1"/>
    <col min="8" max="16384" width="9.14285714285714" style="1"/>
  </cols>
  <sheetData>
    <row r="4" spans="1:2">
      <c r="A4" s="3">
        <v>46076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395</v>
      </c>
    </row>
    <row r="8" spans="1:1">
      <c r="A8" s="1" t="s">
        <v>396</v>
      </c>
    </row>
    <row r="9" spans="1:1">
      <c r="A9" s="1" t="s">
        <v>397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8" ht="15" spans="3:3">
      <c r="C18" s="4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207</v>
      </c>
      <c r="D20" s="11">
        <v>165995</v>
      </c>
      <c r="E20" s="12">
        <f>(D20*0.76)-14000</f>
        <v>112156.2</v>
      </c>
      <c r="F20" s="9" t="s">
        <v>17</v>
      </c>
      <c r="G20" s="13">
        <f>E20*A20</f>
        <v>112156.2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208</v>
      </c>
      <c r="D22" s="21"/>
      <c r="E22" s="22"/>
      <c r="F22" s="19"/>
      <c r="G22" s="23"/>
    </row>
    <row r="23" s="1" customFormat="1" ht="15" spans="1:7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112756.2</v>
      </c>
    </row>
    <row r="25" ht="16.5" spans="1:7">
      <c r="A25" s="30"/>
      <c r="B25" s="30"/>
      <c r="C25" s="30"/>
      <c r="D25" s="30"/>
      <c r="E25" s="30"/>
      <c r="F25" s="31"/>
      <c r="G25" s="32"/>
    </row>
    <row r="26" spans="1:1">
      <c r="A26" s="1" t="s">
        <v>27</v>
      </c>
    </row>
    <row r="27" spans="2:2">
      <c r="B27" s="1" t="s">
        <v>28</v>
      </c>
    </row>
    <row r="29" s="1" customFormat="1" spans="1:1">
      <c r="A29" s="1" t="s">
        <v>29</v>
      </c>
    </row>
    <row r="30" customFormat="1" ht="15" spans="1:2">
      <c r="A30" s="59"/>
      <c r="B30" s="1" t="s">
        <v>30</v>
      </c>
    </row>
    <row r="32" spans="1:1">
      <c r="A32" s="1" t="s">
        <v>71</v>
      </c>
    </row>
    <row r="33" spans="2:2">
      <c r="B33" s="122" t="s">
        <v>398</v>
      </c>
    </row>
    <row r="34" spans="2:2">
      <c r="B34" s="54" t="s">
        <v>176</v>
      </c>
    </row>
    <row r="35" spans="2:2">
      <c r="B35" s="54" t="s">
        <v>177</v>
      </c>
    </row>
    <row r="37" spans="1:1">
      <c r="A37" s="1" t="s">
        <v>33</v>
      </c>
    </row>
    <row r="38" customFormat="1" ht="15" spans="2:2">
      <c r="B38" s="1" t="s">
        <v>178</v>
      </c>
    </row>
    <row r="39" s="2" customFormat="1" spans="2:2">
      <c r="B39" s="1"/>
    </row>
    <row r="40" spans="1:1">
      <c r="A40" s="1" t="s">
        <v>63</v>
      </c>
    </row>
    <row r="41" spans="2:2">
      <c r="B41" s="1" t="s">
        <v>37</v>
      </c>
    </row>
    <row r="42" s="2" customFormat="1" spans="2:2">
      <c r="B42" s="55"/>
    </row>
    <row r="43" spans="2:2">
      <c r="B43" s="1" t="s">
        <v>39</v>
      </c>
    </row>
    <row r="44" spans="2:2">
      <c r="B44" s="1" t="s">
        <v>40</v>
      </c>
    </row>
    <row r="46" spans="2:2">
      <c r="B46" s="56" t="s">
        <v>106</v>
      </c>
    </row>
    <row r="47" spans="2:2">
      <c r="B47" s="56"/>
    </row>
    <row r="52" spans="1:1">
      <c r="A52" s="1" t="s">
        <v>41</v>
      </c>
    </row>
    <row r="55" spans="1:1">
      <c r="A55" s="1" t="s">
        <v>42</v>
      </c>
    </row>
    <row r="56" spans="1:1">
      <c r="A56" s="1" t="s">
        <v>43</v>
      </c>
    </row>
    <row r="59" spans="1:4">
      <c r="A59" s="1" t="s">
        <v>74</v>
      </c>
      <c r="D59" s="1" t="s">
        <v>45</v>
      </c>
    </row>
    <row r="62" spans="1:4">
      <c r="A62" s="1" t="s">
        <v>46</v>
      </c>
      <c r="D62" s="1" t="s">
        <v>47</v>
      </c>
    </row>
    <row r="63" spans="1:4">
      <c r="A63" s="1" t="s">
        <v>48</v>
      </c>
      <c r="D63" s="1" t="s">
        <v>49</v>
      </c>
    </row>
    <row r="68" spans="1:5">
      <c r="A68" s="1" t="s">
        <v>399</v>
      </c>
      <c r="D68" s="1" t="s">
        <v>51</v>
      </c>
      <c r="E68" s="1" t="s">
        <v>52</v>
      </c>
    </row>
    <row r="69" spans="1:5">
      <c r="A69" s="1" t="s">
        <v>400</v>
      </c>
      <c r="E69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629861111111111" header="0.5" footer="0.196527777777778"/>
  <pageSetup paperSize="1" scale="70" orientation="portrait" horizontalDpi="120" verticalDpi="7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45" workbookViewId="0">
      <selection activeCell="C6" sqref="C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46055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86</v>
      </c>
    </row>
    <row r="8" s="2" customFormat="1" spans="1:1">
      <c r="A8" s="1" t="s">
        <v>87</v>
      </c>
    </row>
    <row r="11" s="1" customFormat="1" spans="1:1">
      <c r="A11" s="1" t="s">
        <v>4</v>
      </c>
    </row>
    <row r="13" s="1" customFormat="1" spans="2:2">
      <c r="B13" s="1" t="s">
        <v>5</v>
      </c>
    </row>
    <row r="14" s="1" customFormat="1" spans="2:2">
      <c r="B14" s="1" t="s">
        <v>6</v>
      </c>
    </row>
    <row r="16" s="1" customFormat="1" spans="1:1">
      <c r="A16" s="1" t="s">
        <v>102</v>
      </c>
    </row>
    <row r="17" ht="15" spans="3:3">
      <c r="C17" s="4" t="s">
        <v>8</v>
      </c>
    </row>
    <row r="18" s="1" customFormat="1" ht="25.5" customHeight="1" spans="1:7">
      <c r="A18" s="5" t="s">
        <v>9</v>
      </c>
      <c r="B18" s="5" t="s">
        <v>10</v>
      </c>
      <c r="C18" s="5" t="s">
        <v>11</v>
      </c>
      <c r="D18" s="5" t="s">
        <v>12</v>
      </c>
      <c r="E18" s="6" t="s">
        <v>13</v>
      </c>
      <c r="F18" s="7"/>
      <c r="G18" s="8" t="s">
        <v>14</v>
      </c>
    </row>
    <row r="19" s="1" customFormat="1" spans="1:7">
      <c r="A19" s="9">
        <v>1</v>
      </c>
      <c r="B19" s="9" t="s">
        <v>15</v>
      </c>
      <c r="C19" s="10" t="s">
        <v>16</v>
      </c>
      <c r="D19" s="11">
        <v>42995</v>
      </c>
      <c r="E19" s="12">
        <f>(D19*0.76)-6500</f>
        <v>26176.2</v>
      </c>
      <c r="F19" s="9" t="s">
        <v>17</v>
      </c>
      <c r="G19" s="13">
        <f>E19*A19</f>
        <v>26176.2</v>
      </c>
    </row>
    <row r="20" s="1" customFormat="1" spans="1:7">
      <c r="A20" s="14"/>
      <c r="B20" s="14"/>
      <c r="C20" s="15" t="s">
        <v>18</v>
      </c>
      <c r="D20" s="16"/>
      <c r="E20" s="17"/>
      <c r="F20" s="14"/>
      <c r="G20" s="18"/>
    </row>
    <row r="21" s="1" customFormat="1" ht="15" spans="1:7">
      <c r="A21" s="19"/>
      <c r="B21" s="19"/>
      <c r="C21" s="20" t="s">
        <v>19</v>
      </c>
      <c r="D21" s="21"/>
      <c r="E21" s="22"/>
      <c r="F21" s="19"/>
      <c r="G21" s="23"/>
    </row>
    <row r="22" s="1" customFormat="1" ht="17.25" spans="1:7">
      <c r="A22" s="24" t="s">
        <v>20</v>
      </c>
      <c r="B22" s="25"/>
      <c r="C22" s="25"/>
      <c r="D22" s="26"/>
      <c r="E22" s="27"/>
      <c r="F22" s="28" t="s">
        <v>17</v>
      </c>
      <c r="G22" s="29">
        <f>SUM(G19:G21)</f>
        <v>26176.2</v>
      </c>
    </row>
    <row r="23" s="1" customFormat="1" ht="16.5" spans="1:7">
      <c r="A23" s="30"/>
      <c r="B23" s="30"/>
      <c r="C23" s="30"/>
      <c r="D23" s="30"/>
      <c r="E23" s="30"/>
      <c r="F23" s="31"/>
      <c r="G23" s="32"/>
    </row>
    <row r="24" s="1" customFormat="1" ht="15" spans="3:3">
      <c r="C24" s="4" t="s">
        <v>24</v>
      </c>
    </row>
    <row r="25" s="1" customFormat="1" ht="25.5" customHeight="1" spans="1:7">
      <c r="A25" s="5" t="s">
        <v>9</v>
      </c>
      <c r="B25" s="5" t="s">
        <v>10</v>
      </c>
      <c r="C25" s="5" t="s">
        <v>11</v>
      </c>
      <c r="D25" s="5" t="s">
        <v>12</v>
      </c>
      <c r="E25" s="6" t="s">
        <v>13</v>
      </c>
      <c r="F25" s="7"/>
      <c r="G25" s="8" t="s">
        <v>14</v>
      </c>
    </row>
    <row r="26" s="1" customFormat="1" spans="1:7">
      <c r="A26" s="9">
        <v>1</v>
      </c>
      <c r="B26" s="9" t="s">
        <v>15</v>
      </c>
      <c r="C26" s="10" t="s">
        <v>25</v>
      </c>
      <c r="D26" s="11">
        <v>59595</v>
      </c>
      <c r="E26" s="12">
        <f>(D26*0.76)-7000</f>
        <v>38292.2</v>
      </c>
      <c r="F26" s="9" t="s">
        <v>17</v>
      </c>
      <c r="G26" s="13">
        <f>E26*A26</f>
        <v>38292.2</v>
      </c>
    </row>
    <row r="27" s="1" customFormat="1" spans="1:7">
      <c r="A27" s="14"/>
      <c r="B27" s="14"/>
      <c r="C27" s="15" t="s">
        <v>26</v>
      </c>
      <c r="D27" s="16"/>
      <c r="E27" s="17"/>
      <c r="F27" s="14"/>
      <c r="G27" s="18"/>
    </row>
    <row r="28" s="1" customFormat="1" ht="15" spans="1:7">
      <c r="A28" s="19"/>
      <c r="B28" s="19"/>
      <c r="C28" s="20" t="s">
        <v>19</v>
      </c>
      <c r="D28" s="21"/>
      <c r="E28" s="22"/>
      <c r="F28" s="19"/>
      <c r="G28" s="23"/>
    </row>
    <row r="29" s="1" customFormat="1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SUM(G26:G28)</f>
        <v>38292.2</v>
      </c>
    </row>
    <row r="30" s="1" customFormat="1" ht="16.5" spans="1:7">
      <c r="A30" s="30"/>
      <c r="B30" s="30"/>
      <c r="C30" s="30"/>
      <c r="D30" s="30"/>
      <c r="E30" s="30"/>
      <c r="F30" s="31"/>
      <c r="G30" s="32"/>
    </row>
    <row r="31" s="1" customFormat="1" spans="1:1">
      <c r="A31" s="1" t="s">
        <v>27</v>
      </c>
    </row>
    <row r="32" s="1" customFormat="1" spans="2:2">
      <c r="B32" s="1" t="s">
        <v>28</v>
      </c>
    </row>
    <row r="33" s="2" customFormat="1" spans="2:2">
      <c r="B33" s="1"/>
    </row>
    <row r="34" s="1" customFormat="1" spans="1:1">
      <c r="A34" s="1" t="s">
        <v>29</v>
      </c>
    </row>
    <row r="35" customFormat="1" ht="15" spans="1:2">
      <c r="A35" s="59"/>
      <c r="B35" s="1" t="s">
        <v>30</v>
      </c>
    </row>
    <row r="37" s="1" customFormat="1" spans="1:1">
      <c r="A37" s="1" t="s">
        <v>71</v>
      </c>
    </row>
    <row r="38" customFormat="1" ht="15" spans="1:2">
      <c r="A38" s="1"/>
      <c r="B38" s="1" t="s">
        <v>103</v>
      </c>
    </row>
    <row r="39" customFormat="1" ht="15" spans="1:2">
      <c r="A39" s="1"/>
      <c r="B39" s="1" t="s">
        <v>104</v>
      </c>
    </row>
    <row r="40" customFormat="1" ht="15" spans="1:2">
      <c r="A40" s="1"/>
      <c r="B40" s="1" t="s">
        <v>105</v>
      </c>
    </row>
    <row r="41" customFormat="1" ht="15" spans="1:1">
      <c r="A41" s="1"/>
    </row>
    <row r="42" s="1" customFormat="1" spans="1:1">
      <c r="A42" s="1" t="s">
        <v>33</v>
      </c>
    </row>
    <row r="43" s="2" customFormat="1" spans="2:2">
      <c r="B43" s="1" t="s">
        <v>34</v>
      </c>
    </row>
    <row r="44" s="2" customFormat="1" spans="2:2">
      <c r="B44" s="1"/>
    </row>
    <row r="45" s="1" customFormat="1" spans="1:1">
      <c r="A45" s="1" t="s">
        <v>63</v>
      </c>
    </row>
    <row r="46" s="1" customFormat="1" spans="2:2">
      <c r="B46" s="1" t="s">
        <v>37</v>
      </c>
    </row>
    <row r="48" s="1" customFormat="1" spans="2:2">
      <c r="B48" s="1" t="s">
        <v>39</v>
      </c>
    </row>
    <row r="49" s="1" customFormat="1" spans="2:2">
      <c r="B49" s="1" t="s">
        <v>40</v>
      </c>
    </row>
    <row r="50" s="2" customFormat="1" spans="2:2">
      <c r="B50" s="1"/>
    </row>
    <row r="51" s="2" customFormat="1" spans="2:2">
      <c r="B51" s="56" t="s">
        <v>106</v>
      </c>
    </row>
    <row r="52" s="2" customFormat="1" spans="2:2">
      <c r="B52" s="56"/>
    </row>
    <row r="55" s="1" customFormat="1" spans="1:1">
      <c r="A55" s="1" t="s">
        <v>41</v>
      </c>
    </row>
    <row r="58" s="1" customFormat="1" spans="1:1">
      <c r="A58" s="1" t="s">
        <v>42</v>
      </c>
    </row>
    <row r="59" s="1" customFormat="1" spans="1:1">
      <c r="A59" s="1" t="s">
        <v>43</v>
      </c>
    </row>
    <row r="63" s="1" customFormat="1" spans="1:4">
      <c r="A63" s="1" t="s">
        <v>74</v>
      </c>
      <c r="D63" s="1" t="s">
        <v>45</v>
      </c>
    </row>
    <row r="66" s="1" customFormat="1" spans="1:4">
      <c r="A66" s="1" t="s">
        <v>46</v>
      </c>
      <c r="D66" s="1" t="s">
        <v>47</v>
      </c>
    </row>
    <row r="67" s="1" customFormat="1" spans="1:4">
      <c r="A67" s="1" t="s">
        <v>48</v>
      </c>
      <c r="D67" s="1" t="s">
        <v>49</v>
      </c>
    </row>
    <row r="68" s="2" customFormat="1" spans="1:4">
      <c r="A68" s="1"/>
      <c r="D68" s="1"/>
    </row>
    <row r="71" s="1" customFormat="1" spans="1:5">
      <c r="A71" s="1" t="s">
        <v>107</v>
      </c>
      <c r="D71" s="1" t="s">
        <v>51</v>
      </c>
      <c r="E71" s="1" t="s">
        <v>52</v>
      </c>
    </row>
    <row r="72" s="1" customFormat="1" spans="1:5">
      <c r="A72" s="1" t="s">
        <v>108</v>
      </c>
      <c r="E72" s="1" t="s">
        <v>54</v>
      </c>
    </row>
  </sheetData>
  <mergeCells count="15">
    <mergeCell ref="A4:B4"/>
    <mergeCell ref="A22:E22"/>
    <mergeCell ref="A29:E29"/>
    <mergeCell ref="A19:A21"/>
    <mergeCell ref="A26:A28"/>
    <mergeCell ref="B19:B21"/>
    <mergeCell ref="B26:B28"/>
    <mergeCell ref="D19:D21"/>
    <mergeCell ref="D26:D28"/>
    <mergeCell ref="E19:E21"/>
    <mergeCell ref="E26:E28"/>
    <mergeCell ref="F19:F21"/>
    <mergeCell ref="F26:F28"/>
    <mergeCell ref="G19:G21"/>
    <mergeCell ref="G26:G28"/>
  </mergeCells>
  <pageMargins left="0.393055555555556" right="0.17" top="0.84" bottom="0.590277777777778" header="0.5" footer="0.196527777777778"/>
  <pageSetup paperSize="1" scale="67" orientation="portrait" horizontalDpi="120" verticalDpi="72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topLeftCell="A24" workbookViewId="0">
      <selection activeCell="C35" sqref="C3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1428571428571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46077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388</v>
      </c>
    </row>
    <row r="8" spans="1:1">
      <c r="A8" s="3" t="s">
        <v>389</v>
      </c>
    </row>
    <row r="9" spans="1:1">
      <c r="A9" s="1" t="s">
        <v>390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401</v>
      </c>
    </row>
    <row r="18" ht="15" spans="3:3">
      <c r="C18" s="121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9">
        <v>1</v>
      </c>
      <c r="B20" s="9" t="s">
        <v>15</v>
      </c>
      <c r="C20" s="93" t="s">
        <v>313</v>
      </c>
      <c r="D20" s="94">
        <v>27995</v>
      </c>
      <c r="E20" s="12">
        <f>(D20*0.76)-1000</f>
        <v>20276.2</v>
      </c>
      <c r="F20" s="9" t="s">
        <v>17</v>
      </c>
      <c r="G20" s="95">
        <f>E20*A20</f>
        <v>20276.2</v>
      </c>
    </row>
    <row r="21" customFormat="1" ht="15" spans="1:7">
      <c r="A21" s="14"/>
      <c r="B21" s="14"/>
      <c r="C21" s="96" t="s">
        <v>115</v>
      </c>
      <c r="D21" s="97"/>
      <c r="E21" s="17"/>
      <c r="F21" s="14"/>
      <c r="G21" s="98"/>
    </row>
    <row r="22" customFormat="1" ht="15" spans="1:7">
      <c r="A22" s="14"/>
      <c r="B22" s="14"/>
      <c r="C22" s="96" t="s">
        <v>314</v>
      </c>
      <c r="D22" s="97"/>
      <c r="E22" s="17"/>
      <c r="F22" s="14"/>
      <c r="G22" s="98"/>
    </row>
    <row r="23" customFormat="1" ht="15.75" spans="1:7">
      <c r="A23" s="19"/>
      <c r="B23" s="19"/>
      <c r="C23" s="99" t="s">
        <v>117</v>
      </c>
      <c r="D23" s="100"/>
      <c r="E23" s="22"/>
      <c r="F23" s="19"/>
      <c r="G23" s="101"/>
    </row>
    <row r="24" customFormat="1" ht="15.75" spans="1:8">
      <c r="A24" s="48" t="s">
        <v>22</v>
      </c>
      <c r="B24" s="66"/>
      <c r="C24" s="66"/>
      <c r="D24" s="49"/>
      <c r="E24" s="50"/>
      <c r="F24" s="51" t="s">
        <v>17</v>
      </c>
      <c r="G24" s="52">
        <v>600</v>
      </c>
      <c r="H24" s="2"/>
    </row>
    <row r="25" ht="17.25" spans="1:7">
      <c r="A25" s="24" t="s">
        <v>20</v>
      </c>
      <c r="B25" s="25"/>
      <c r="C25" s="25"/>
      <c r="D25" s="26"/>
      <c r="E25" s="27"/>
      <c r="F25" s="28" t="s">
        <v>17</v>
      </c>
      <c r="G25" s="29">
        <f>SUM(G20:G24)</f>
        <v>20876.2</v>
      </c>
    </row>
    <row r="26" ht="16.5" spans="1:7">
      <c r="A26" s="30"/>
      <c r="B26" s="30"/>
      <c r="C26" s="30"/>
      <c r="D26" s="30"/>
      <c r="E26" s="30"/>
      <c r="F26" s="31"/>
      <c r="G26" s="32"/>
    </row>
    <row r="27" spans="1:1">
      <c r="A27" s="1" t="s">
        <v>27</v>
      </c>
    </row>
    <row r="28" spans="2:2">
      <c r="B28" s="1" t="s">
        <v>28</v>
      </c>
    </row>
    <row r="30" spans="1:1">
      <c r="A30" s="1" t="s">
        <v>29</v>
      </c>
    </row>
    <row r="31" customFormat="1" ht="15" spans="1:2">
      <c r="A31" s="59"/>
      <c r="B31" s="1" t="s">
        <v>164</v>
      </c>
    </row>
    <row r="33" spans="1:1">
      <c r="A33" s="1" t="s">
        <v>71</v>
      </c>
    </row>
    <row r="34" spans="2:2">
      <c r="B34" s="1" t="s">
        <v>72</v>
      </c>
    </row>
    <row r="36" spans="1:1">
      <c r="A36" s="1" t="s">
        <v>33</v>
      </c>
    </row>
    <row r="37" s="2" customFormat="1" spans="2:2">
      <c r="B37" s="1" t="s">
        <v>73</v>
      </c>
    </row>
    <row r="38" s="2" customFormat="1" spans="2:2">
      <c r="B38" s="1"/>
    </row>
    <row r="39" spans="1:1">
      <c r="A39" s="1" t="s">
        <v>63</v>
      </c>
    </row>
    <row r="40" spans="2:2">
      <c r="B40" s="1" t="s">
        <v>37</v>
      </c>
    </row>
    <row r="41" spans="2:2">
      <c r="B41" s="67"/>
    </row>
    <row r="42" spans="2:2">
      <c r="B42" s="1" t="s">
        <v>39</v>
      </c>
    </row>
    <row r="43" spans="2:2">
      <c r="B43" s="1" t="s">
        <v>40</v>
      </c>
    </row>
    <row r="44" spans="2:2">
      <c r="B44" s="56"/>
    </row>
    <row r="47" spans="2:2">
      <c r="B47" s="55"/>
    </row>
    <row r="49" spans="1:1">
      <c r="A49" s="1" t="s">
        <v>41</v>
      </c>
    </row>
    <row r="52" spans="1:1">
      <c r="A52" s="1" t="s">
        <v>42</v>
      </c>
    </row>
    <row r="53" spans="1:1">
      <c r="A53" s="1" t="s">
        <v>43</v>
      </c>
    </row>
    <row r="56" spans="1:4">
      <c r="A56" s="1" t="s">
        <v>139</v>
      </c>
      <c r="D56" s="1" t="s">
        <v>45</v>
      </c>
    </row>
    <row r="59" spans="1:4">
      <c r="A59" s="1" t="s">
        <v>46</v>
      </c>
      <c r="D59" s="1" t="s">
        <v>47</v>
      </c>
    </row>
    <row r="60" spans="1:4">
      <c r="A60" s="1" t="s">
        <v>48</v>
      </c>
      <c r="D60" s="1" t="s">
        <v>49</v>
      </c>
    </row>
    <row r="65" spans="1:5">
      <c r="A65" s="1" t="s">
        <v>402</v>
      </c>
      <c r="D65" s="1" t="s">
        <v>51</v>
      </c>
      <c r="E65" s="1" t="s">
        <v>52</v>
      </c>
    </row>
    <row r="66" spans="1:5">
      <c r="A66" s="1" t="s">
        <v>403</v>
      </c>
      <c r="E66" s="1" t="s">
        <v>54</v>
      </c>
    </row>
  </sheetData>
  <mergeCells count="9">
    <mergeCell ref="A4:B4"/>
    <mergeCell ref="A24:E24"/>
    <mergeCell ref="A25:E25"/>
    <mergeCell ref="A20:A23"/>
    <mergeCell ref="B20:B23"/>
    <mergeCell ref="D20:D23"/>
    <mergeCell ref="E20:E23"/>
    <mergeCell ref="F20:F23"/>
    <mergeCell ref="G20:G23"/>
  </mergeCells>
  <pageMargins left="0.432638888888889" right="0.17" top="0.84" bottom="0.590277777777778" header="0.511805555555556" footer="0.196527777777778"/>
  <pageSetup paperSize="1" scale="73" orientation="portrait" horizontalDpi="120" verticalDpi="72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3"/>
  <sheetViews>
    <sheetView workbookViewId="0">
      <selection activeCell="A5" sqref="A5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4.1428571428571" style="1" customWidth="1"/>
    <col min="4" max="4" width="12.552380952381" style="1" customWidth="1"/>
    <col min="5" max="5" width="15.552380952381" style="1" customWidth="1"/>
    <col min="6" max="6" width="5.66666666666667" style="1" customWidth="1"/>
    <col min="7" max="7" width="16.552380952381" style="1" customWidth="1"/>
    <col min="8" max="16384" width="9.1047619047619" style="1"/>
  </cols>
  <sheetData>
    <row r="4" spans="1:2">
      <c r="A4" s="3">
        <v>46077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388</v>
      </c>
    </row>
    <row r="8" spans="1:1">
      <c r="A8" s="3" t="s">
        <v>389</v>
      </c>
    </row>
    <row r="9" spans="1:1">
      <c r="A9" s="1" t="s">
        <v>390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404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customFormat="1" ht="15" spans="1:7">
      <c r="A20" s="33">
        <v>1</v>
      </c>
      <c r="B20" s="109" t="s">
        <v>15</v>
      </c>
      <c r="C20" s="110" t="s">
        <v>321</v>
      </c>
      <c r="D20" s="111">
        <v>20495</v>
      </c>
      <c r="E20" s="36">
        <f>(D20*0.76)-1000</f>
        <v>14576.2</v>
      </c>
      <c r="F20" s="33" t="s">
        <v>17</v>
      </c>
      <c r="G20" s="79">
        <f>E20*A20</f>
        <v>14576.2</v>
      </c>
    </row>
    <row r="21" customFormat="1" ht="15" spans="1:7">
      <c r="A21" s="38"/>
      <c r="B21" s="112"/>
      <c r="C21" s="113" t="s">
        <v>111</v>
      </c>
      <c r="D21" s="114"/>
      <c r="E21" s="41"/>
      <c r="F21" s="38"/>
      <c r="G21" s="80"/>
    </row>
    <row r="22" customFormat="1" ht="15" spans="1:7">
      <c r="A22" s="38"/>
      <c r="B22" s="112"/>
      <c r="C22" s="113" t="s">
        <v>322</v>
      </c>
      <c r="D22" s="114"/>
      <c r="E22" s="41"/>
      <c r="F22" s="38"/>
      <c r="G22" s="80"/>
    </row>
    <row r="23" customFormat="1" ht="15.75" spans="1:7">
      <c r="A23" s="43"/>
      <c r="B23" s="115"/>
      <c r="C23" s="116" t="s">
        <v>323</v>
      </c>
      <c r="D23" s="117"/>
      <c r="E23" s="46"/>
      <c r="F23" s="43"/>
      <c r="G23" s="81"/>
    </row>
    <row r="24" customFormat="1" ht="15.75" spans="1:8">
      <c r="A24" s="48" t="s">
        <v>22</v>
      </c>
      <c r="B24" s="66"/>
      <c r="C24" s="66"/>
      <c r="D24" s="49"/>
      <c r="E24" s="50"/>
      <c r="F24" s="51" t="s">
        <v>17</v>
      </c>
      <c r="G24" s="52">
        <v>600</v>
      </c>
      <c r="H24" s="2"/>
    </row>
    <row r="25" ht="17.25" spans="1:7">
      <c r="A25" s="24" t="s">
        <v>20</v>
      </c>
      <c r="B25" s="25"/>
      <c r="C25" s="25"/>
      <c r="D25" s="26"/>
      <c r="E25" s="27"/>
      <c r="F25" s="28" t="s">
        <v>17</v>
      </c>
      <c r="G25" s="29">
        <f>SUM(G20:G24)</f>
        <v>15176.2</v>
      </c>
    </row>
    <row r="26" ht="16.5" spans="1:7">
      <c r="A26" s="30"/>
      <c r="B26" s="30"/>
      <c r="C26" s="30"/>
      <c r="D26" s="30"/>
      <c r="E26" s="30"/>
      <c r="F26" s="31"/>
      <c r="G26" s="32"/>
    </row>
    <row r="27" ht="15" spans="3:3">
      <c r="C27" s="4" t="s">
        <v>24</v>
      </c>
    </row>
    <row r="28" ht="25.5" customHeight="1" spans="1:7">
      <c r="A28" s="5" t="s">
        <v>9</v>
      </c>
      <c r="B28" s="5" t="s">
        <v>10</v>
      </c>
      <c r="C28" s="5" t="s">
        <v>11</v>
      </c>
      <c r="D28" s="5" t="s">
        <v>12</v>
      </c>
      <c r="E28" s="6" t="s">
        <v>13</v>
      </c>
      <c r="F28" s="7"/>
      <c r="G28" s="8" t="s">
        <v>14</v>
      </c>
    </row>
    <row r="29" customFormat="1" ht="15" spans="1:7">
      <c r="A29" s="33">
        <v>1</v>
      </c>
      <c r="B29" s="109" t="s">
        <v>15</v>
      </c>
      <c r="C29" s="110" t="s">
        <v>405</v>
      </c>
      <c r="D29" s="111">
        <v>22495</v>
      </c>
      <c r="E29" s="36">
        <f>(D29*0.76)-1000</f>
        <v>16096.2</v>
      </c>
      <c r="F29" s="33" t="s">
        <v>17</v>
      </c>
      <c r="G29" s="79">
        <f>E29*A29</f>
        <v>16096.2</v>
      </c>
    </row>
    <row r="30" customFormat="1" ht="15" spans="1:7">
      <c r="A30" s="38"/>
      <c r="B30" s="112"/>
      <c r="C30" s="113" t="s">
        <v>128</v>
      </c>
      <c r="D30" s="114"/>
      <c r="E30" s="41"/>
      <c r="F30" s="38"/>
      <c r="G30" s="80"/>
    </row>
    <row r="31" customFormat="1" ht="15" spans="1:7">
      <c r="A31" s="38"/>
      <c r="B31" s="112"/>
      <c r="C31" s="113" t="s">
        <v>406</v>
      </c>
      <c r="D31" s="114"/>
      <c r="E31" s="41"/>
      <c r="F31" s="38"/>
      <c r="G31" s="80"/>
    </row>
    <row r="32" customFormat="1" ht="15.75" spans="1:7">
      <c r="A32" s="43"/>
      <c r="B32" s="115"/>
      <c r="C32" s="116" t="s">
        <v>407</v>
      </c>
      <c r="D32" s="117"/>
      <c r="E32" s="46"/>
      <c r="F32" s="43"/>
      <c r="G32" s="81"/>
    </row>
    <row r="33" customFormat="1" ht="15.75" spans="1:8">
      <c r="A33" s="48" t="s">
        <v>22</v>
      </c>
      <c r="B33" s="66"/>
      <c r="C33" s="66"/>
      <c r="D33" s="49"/>
      <c r="E33" s="50"/>
      <c r="F33" s="51" t="s">
        <v>17</v>
      </c>
      <c r="G33" s="52">
        <v>600</v>
      </c>
      <c r="H33" s="2"/>
    </row>
    <row r="34" ht="17.25" spans="1:7">
      <c r="A34" s="24" t="s">
        <v>20</v>
      </c>
      <c r="B34" s="25"/>
      <c r="C34" s="25"/>
      <c r="D34" s="26"/>
      <c r="E34" s="27"/>
      <c r="F34" s="28" t="s">
        <v>17</v>
      </c>
      <c r="G34" s="29">
        <f>SUM(G29:G33)</f>
        <v>16696.2</v>
      </c>
    </row>
    <row r="35" ht="16.5" spans="1:7">
      <c r="A35" s="30"/>
      <c r="B35" s="30"/>
      <c r="C35" s="30"/>
      <c r="D35" s="30"/>
      <c r="E35" s="30"/>
      <c r="F35" s="31"/>
      <c r="G35" s="32"/>
    </row>
    <row r="36" spans="1:1">
      <c r="A36" s="1" t="s">
        <v>27</v>
      </c>
    </row>
    <row r="37" spans="2:2">
      <c r="B37" s="1" t="s">
        <v>28</v>
      </c>
    </row>
    <row r="39" spans="1:1">
      <c r="A39" s="1" t="s">
        <v>29</v>
      </c>
    </row>
    <row r="40" customFormat="1" ht="15" spans="1:2">
      <c r="A40" s="59"/>
      <c r="B40" s="1" t="s">
        <v>164</v>
      </c>
    </row>
    <row r="42" spans="1:1">
      <c r="A42" s="1" t="s">
        <v>71</v>
      </c>
    </row>
    <row r="43" spans="2:2">
      <c r="B43" s="1" t="s">
        <v>72</v>
      </c>
    </row>
    <row r="45" spans="1:1">
      <c r="A45" s="1" t="s">
        <v>33</v>
      </c>
    </row>
    <row r="46" s="2" customFormat="1" spans="2:2">
      <c r="B46" s="1" t="s">
        <v>73</v>
      </c>
    </row>
    <row r="47" s="2" customFormat="1" spans="2:2">
      <c r="B47" s="1"/>
    </row>
    <row r="48" spans="1:1">
      <c r="A48" s="1" t="s">
        <v>63</v>
      </c>
    </row>
    <row r="49" spans="2:2">
      <c r="B49" s="1" t="s">
        <v>37</v>
      </c>
    </row>
    <row r="50" spans="2:2">
      <c r="B50" s="67"/>
    </row>
    <row r="51" spans="2:2">
      <c r="B51" s="1" t="s">
        <v>39</v>
      </c>
    </row>
    <row r="52" spans="2:2">
      <c r="B52" s="1" t="s">
        <v>40</v>
      </c>
    </row>
    <row r="55" spans="2:2">
      <c r="B55" s="55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139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2" spans="1:5">
      <c r="A72" s="1" t="s">
        <v>408</v>
      </c>
      <c r="D72" s="1" t="s">
        <v>51</v>
      </c>
      <c r="E72" s="1" t="s">
        <v>52</v>
      </c>
    </row>
    <row r="73" spans="1:5">
      <c r="A73" s="1" t="s">
        <v>403</v>
      </c>
      <c r="E73" s="1" t="s">
        <v>54</v>
      </c>
    </row>
  </sheetData>
  <mergeCells count="17">
    <mergeCell ref="A4:B4"/>
    <mergeCell ref="A24:E24"/>
    <mergeCell ref="A25:E25"/>
    <mergeCell ref="A33:E33"/>
    <mergeCell ref="A34:E34"/>
    <mergeCell ref="A20:A23"/>
    <mergeCell ref="A29:A32"/>
    <mergeCell ref="B20:B23"/>
    <mergeCell ref="B29:B32"/>
    <mergeCell ref="D20:D23"/>
    <mergeCell ref="D29:D32"/>
    <mergeCell ref="E20:E23"/>
    <mergeCell ref="E29:E32"/>
    <mergeCell ref="F20:F23"/>
    <mergeCell ref="F29:F32"/>
    <mergeCell ref="G20:G23"/>
    <mergeCell ref="G29:G32"/>
  </mergeCells>
  <pageMargins left="0.432638888888889" right="0.17" top="0.84" bottom="0.590277777777778" header="0.511805555555556" footer="0.196527777777778"/>
  <pageSetup paperSize="1" scale="65" orientation="portrait" horizontalDpi="120" verticalDpi="72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I65"/>
  <sheetViews>
    <sheetView workbookViewId="0">
      <selection activeCell="L38" sqref="L38"/>
    </sheetView>
  </sheetViews>
  <sheetFormatPr defaultColWidth="9.1047619047619" defaultRowHeight="14.25"/>
  <cols>
    <col min="1" max="1" width="6.55238095238095" style="1" customWidth="1"/>
    <col min="2" max="2" width="11.552380952381" style="1" customWidth="1"/>
    <col min="3" max="3" width="54.4380952380952" style="1" customWidth="1"/>
    <col min="4" max="4" width="11" style="1" customWidth="1"/>
    <col min="5" max="5" width="12.552380952381" style="1" customWidth="1"/>
    <col min="6" max="6" width="13.5714285714286" style="1" customWidth="1"/>
    <col min="7" max="7" width="5.66666666666667" style="1" customWidth="1"/>
    <col min="8" max="8" width="15.1047619047619" style="1" customWidth="1"/>
    <col min="9" max="9" width="11.1047619047619" style="1" customWidth="1"/>
    <col min="10" max="16384" width="9.1047619047619" style="1"/>
  </cols>
  <sheetData>
    <row r="4" spans="1:2">
      <c r="A4" s="3">
        <v>46077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409</v>
      </c>
      <c r="B7" s="3"/>
    </row>
    <row r="8" spans="1:2">
      <c r="A8" s="3" t="s">
        <v>410</v>
      </c>
      <c r="B8" s="3"/>
    </row>
    <row r="9" spans="1:2">
      <c r="A9" s="3"/>
      <c r="B9" s="3"/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1:8">
      <c r="A18" s="118"/>
      <c r="B18" s="118"/>
      <c r="C18" s="118"/>
      <c r="D18" s="118"/>
      <c r="E18" s="118"/>
      <c r="F18" s="119"/>
      <c r="G18" s="120"/>
      <c r="H18" s="118"/>
    </row>
    <row r="19" ht="25.5" customHeight="1" spans="1:8">
      <c r="A19" s="5" t="s">
        <v>9</v>
      </c>
      <c r="B19" s="5" t="s">
        <v>10</v>
      </c>
      <c r="C19" s="5" t="s">
        <v>11</v>
      </c>
      <c r="D19" s="5" t="s">
        <v>12</v>
      </c>
      <c r="E19" s="5" t="s">
        <v>411</v>
      </c>
      <c r="F19" s="6" t="s">
        <v>13</v>
      </c>
      <c r="G19" s="7"/>
      <c r="H19" s="8" t="s">
        <v>14</v>
      </c>
    </row>
    <row r="20" spans="1:8">
      <c r="A20" s="33">
        <v>1</v>
      </c>
      <c r="B20" s="109" t="s">
        <v>15</v>
      </c>
      <c r="C20" s="110" t="s">
        <v>412</v>
      </c>
      <c r="D20" s="111">
        <v>30995</v>
      </c>
      <c r="E20" s="11">
        <f>D20/1.12</f>
        <v>27674.1071428571</v>
      </c>
      <c r="F20" s="12">
        <f>(E20*0.76)-1200</f>
        <v>19832.3214285714</v>
      </c>
      <c r="G20" s="9" t="s">
        <v>17</v>
      </c>
      <c r="H20" s="13">
        <f>F20*A20</f>
        <v>19832.3214285714</v>
      </c>
    </row>
    <row r="21" spans="1:8">
      <c r="A21" s="38"/>
      <c r="B21" s="112"/>
      <c r="C21" s="113" t="s">
        <v>128</v>
      </c>
      <c r="D21" s="114"/>
      <c r="E21" s="16"/>
      <c r="F21" s="17"/>
      <c r="G21" s="14"/>
      <c r="H21" s="18"/>
    </row>
    <row r="22" spans="1:8">
      <c r="A22" s="38"/>
      <c r="B22" s="112"/>
      <c r="C22" s="113" t="s">
        <v>413</v>
      </c>
      <c r="D22" s="114"/>
      <c r="E22" s="16"/>
      <c r="F22" s="17"/>
      <c r="G22" s="14"/>
      <c r="H22" s="18"/>
    </row>
    <row r="23" ht="15" spans="1:8">
      <c r="A23" s="43"/>
      <c r="B23" s="115"/>
      <c r="C23" s="116" t="s">
        <v>414</v>
      </c>
      <c r="D23" s="117"/>
      <c r="E23" s="21"/>
      <c r="F23" s="22"/>
      <c r="G23" s="19"/>
      <c r="H23" s="23"/>
    </row>
    <row r="24" ht="17.25" spans="1:8">
      <c r="A24" s="24" t="s">
        <v>20</v>
      </c>
      <c r="B24" s="25"/>
      <c r="C24" s="25"/>
      <c r="D24" s="26"/>
      <c r="E24" s="26"/>
      <c r="F24" s="27"/>
      <c r="G24" s="107" t="s">
        <v>17</v>
      </c>
      <c r="H24" s="29">
        <f>SUM(H20:H23)</f>
        <v>19832.3214285714</v>
      </c>
    </row>
    <row r="25" ht="16.5" spans="1:9">
      <c r="A25" s="30"/>
      <c r="B25" s="30"/>
      <c r="C25" s="30"/>
      <c r="D25" s="30"/>
      <c r="E25" s="30"/>
      <c r="F25" s="30"/>
      <c r="G25" s="31"/>
      <c r="H25" s="32"/>
      <c r="I25" s="2"/>
    </row>
    <row r="26" spans="1:9">
      <c r="A26" s="1" t="s">
        <v>27</v>
      </c>
      <c r="I26" s="2"/>
    </row>
    <row r="27" spans="2:9">
      <c r="B27" s="1" t="s">
        <v>28</v>
      </c>
      <c r="I27" s="2"/>
    </row>
    <row r="28" spans="9:9">
      <c r="I28" s="2"/>
    </row>
    <row r="29" spans="1:9">
      <c r="A29" s="1" t="s">
        <v>71</v>
      </c>
      <c r="I29" s="2"/>
    </row>
    <row r="30" spans="2:9">
      <c r="B30" s="1" t="s">
        <v>72</v>
      </c>
      <c r="I30" s="2"/>
    </row>
    <row r="31" spans="9:9">
      <c r="I31" s="2"/>
    </row>
    <row r="32" spans="1:1">
      <c r="A32" s="1" t="s">
        <v>33</v>
      </c>
    </row>
    <row r="33" customFormat="1" ht="15" spans="1:9">
      <c r="A33" s="2"/>
      <c r="B33" s="1" t="s">
        <v>73</v>
      </c>
      <c r="I33" s="1"/>
    </row>
    <row r="35" spans="1:1">
      <c r="A35" s="1" t="s">
        <v>63</v>
      </c>
    </row>
    <row r="36" spans="2:2">
      <c r="B36" s="1" t="s">
        <v>415</v>
      </c>
    </row>
    <row r="38" spans="2:2">
      <c r="B38" s="1" t="s">
        <v>39</v>
      </c>
    </row>
    <row r="40" spans="2:2">
      <c r="B40" s="1" t="s">
        <v>40</v>
      </c>
    </row>
    <row r="42" spans="3:3">
      <c r="C42" s="56"/>
    </row>
    <row r="47" spans="1:1">
      <c r="A47" s="1" t="s">
        <v>41</v>
      </c>
    </row>
    <row r="50" spans="1:1">
      <c r="A50" s="1" t="s">
        <v>42</v>
      </c>
    </row>
    <row r="51" spans="1:1">
      <c r="A51" s="1" t="s">
        <v>43</v>
      </c>
    </row>
    <row r="54" spans="1:4">
      <c r="A54" s="1" t="s">
        <v>139</v>
      </c>
      <c r="D54" s="1" t="s">
        <v>45</v>
      </c>
    </row>
    <row r="57" spans="1:4">
      <c r="A57" s="1" t="s">
        <v>46</v>
      </c>
      <c r="D57" s="1" t="s">
        <v>47</v>
      </c>
    </row>
    <row r="58" spans="1:4">
      <c r="A58" s="1" t="s">
        <v>48</v>
      </c>
      <c r="D58" s="1" t="s">
        <v>49</v>
      </c>
    </row>
    <row r="64" spans="1:6">
      <c r="A64" s="1" t="s">
        <v>416</v>
      </c>
      <c r="D64" s="1" t="s">
        <v>51</v>
      </c>
      <c r="F64" s="1" t="s">
        <v>52</v>
      </c>
    </row>
    <row r="65" spans="1:6">
      <c r="A65" s="1" t="s">
        <v>417</v>
      </c>
      <c r="F65" s="1" t="s">
        <v>54</v>
      </c>
    </row>
  </sheetData>
  <mergeCells count="9">
    <mergeCell ref="A4:B4"/>
    <mergeCell ref="A24:F24"/>
    <mergeCell ref="A20:A23"/>
    <mergeCell ref="B20:B23"/>
    <mergeCell ref="D20:D23"/>
    <mergeCell ref="E20:E23"/>
    <mergeCell ref="F20:F23"/>
    <mergeCell ref="G20:G23"/>
    <mergeCell ref="H20:H23"/>
  </mergeCells>
  <pageMargins left="0.393055555555556" right="0.17" top="0.84" bottom="0.590277777777778" header="0.5" footer="0.196527777777778"/>
  <pageSetup paperSize="1" scale="75" orientation="portrait" horizontalDpi="120" verticalDpi="72"/>
  <headerFooter alignWithMargins="0"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19" workbookViewId="0">
      <selection activeCell="A31" sqref="$A31:$XFD3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6.552380952381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5.4380952380952" style="1" customWidth="1"/>
    <col min="8" max="16384" width="9.1047619047619" style="1"/>
  </cols>
  <sheetData>
    <row r="4" spans="1:2">
      <c r="A4" s="3">
        <v>46077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418</v>
      </c>
      <c r="B7" s="3"/>
    </row>
    <row r="8" spans="1:2">
      <c r="A8" s="3" t="s">
        <v>419</v>
      </c>
      <c r="B8" s="3"/>
    </row>
    <row r="9" spans="1:2">
      <c r="A9" s="3"/>
      <c r="B9" s="3"/>
    </row>
    <row r="11" spans="1:1">
      <c r="A11" s="1" t="s">
        <v>4</v>
      </c>
    </row>
    <row r="13" spans="2:2">
      <c r="B13" s="1" t="s">
        <v>5</v>
      </c>
    </row>
    <row r="14" spans="2:2">
      <c r="B14" s="1" t="s">
        <v>6</v>
      </c>
    </row>
    <row r="17" spans="1:1">
      <c r="A17" s="1" t="s">
        <v>66</v>
      </c>
    </row>
    <row r="18" ht="15" spans="3:3">
      <c r="C18" s="4" t="s">
        <v>8</v>
      </c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4</v>
      </c>
      <c r="B20" s="9" t="s">
        <v>15</v>
      </c>
      <c r="C20" s="10" t="s">
        <v>82</v>
      </c>
      <c r="D20" s="11">
        <v>50995</v>
      </c>
      <c r="E20" s="12">
        <f>(D20*0.76)-7000</f>
        <v>31756.2</v>
      </c>
      <c r="F20" s="9" t="s">
        <v>17</v>
      </c>
      <c r="G20" s="13">
        <f>E20*A20</f>
        <v>127024.8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83</v>
      </c>
      <c r="D22" s="21"/>
      <c r="E22" s="22"/>
      <c r="F22" s="19"/>
      <c r="G22" s="23"/>
    </row>
    <row r="23" s="2" customFormat="1" ht="15" spans="1:8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  <c r="H23" s="1"/>
    </row>
    <row r="24" ht="17.25" spans="1:7">
      <c r="A24" s="24" t="s">
        <v>20</v>
      </c>
      <c r="B24" s="25"/>
      <c r="C24" s="25"/>
      <c r="D24" s="26"/>
      <c r="E24" s="27"/>
      <c r="F24" s="107" t="s">
        <v>17</v>
      </c>
      <c r="G24" s="29">
        <f>SUM(G20:G23)</f>
        <v>127624.8</v>
      </c>
    </row>
    <row r="25" ht="16.5" spans="1:8">
      <c r="A25" s="30"/>
      <c r="B25" s="30"/>
      <c r="C25" s="30"/>
      <c r="D25" s="30"/>
      <c r="E25" s="30"/>
      <c r="F25" s="31"/>
      <c r="G25" s="32"/>
      <c r="H25" s="2"/>
    </row>
    <row r="26" ht="15" spans="3:3">
      <c r="C26" s="4" t="s">
        <v>24</v>
      </c>
    </row>
    <row r="27" ht="25.5" customHeight="1" spans="1:7">
      <c r="A27" s="5" t="s">
        <v>9</v>
      </c>
      <c r="B27" s="5" t="s">
        <v>10</v>
      </c>
      <c r="C27" s="5" t="s">
        <v>11</v>
      </c>
      <c r="D27" s="5" t="s">
        <v>12</v>
      </c>
      <c r="E27" s="6" t="s">
        <v>13</v>
      </c>
      <c r="F27" s="7"/>
      <c r="G27" s="8" t="s">
        <v>14</v>
      </c>
    </row>
    <row r="28" spans="1:7">
      <c r="A28" s="9">
        <v>4</v>
      </c>
      <c r="B28" s="9" t="s">
        <v>15</v>
      </c>
      <c r="C28" s="10" t="s">
        <v>152</v>
      </c>
      <c r="D28" s="11">
        <v>68995</v>
      </c>
      <c r="E28" s="12">
        <f>(D28*0.76)-7000</f>
        <v>45436.2</v>
      </c>
      <c r="F28" s="9" t="s">
        <v>17</v>
      </c>
      <c r="G28" s="13">
        <f>E28*A28</f>
        <v>181744.8</v>
      </c>
    </row>
    <row r="29" spans="1:7">
      <c r="A29" s="14"/>
      <c r="B29" s="14"/>
      <c r="C29" s="15" t="s">
        <v>26</v>
      </c>
      <c r="D29" s="16"/>
      <c r="E29" s="17"/>
      <c r="F29" s="14"/>
      <c r="G29" s="18"/>
    </row>
    <row r="30" ht="15" spans="1:7">
      <c r="A30" s="19"/>
      <c r="B30" s="19"/>
      <c r="C30" s="20" t="s">
        <v>153</v>
      </c>
      <c r="D30" s="21"/>
      <c r="E30" s="22"/>
      <c r="F30" s="19"/>
      <c r="G30" s="23"/>
    </row>
    <row r="31" s="2" customFormat="1" ht="15" spans="1:8">
      <c r="A31" s="48" t="s">
        <v>22</v>
      </c>
      <c r="B31" s="66"/>
      <c r="C31" s="66"/>
      <c r="D31" s="49"/>
      <c r="E31" s="50"/>
      <c r="F31" s="51" t="s">
        <v>17</v>
      </c>
      <c r="G31" s="52">
        <v>600</v>
      </c>
      <c r="H31" s="1"/>
    </row>
    <row r="32" ht="17.25" spans="1:7">
      <c r="A32" s="24" t="s">
        <v>20</v>
      </c>
      <c r="B32" s="25"/>
      <c r="C32" s="25"/>
      <c r="D32" s="26"/>
      <c r="E32" s="27"/>
      <c r="F32" s="107" t="s">
        <v>17</v>
      </c>
      <c r="G32" s="29">
        <f>SUM(G28:G31)</f>
        <v>182344.8</v>
      </c>
    </row>
    <row r="33" ht="16.5" spans="1:8">
      <c r="A33" s="30"/>
      <c r="B33" s="30"/>
      <c r="C33" s="30"/>
      <c r="D33" s="30"/>
      <c r="E33" s="30"/>
      <c r="F33" s="102"/>
      <c r="G33" s="32"/>
      <c r="H33" s="2"/>
    </row>
    <row r="34" spans="1:8">
      <c r="A34" s="1" t="s">
        <v>27</v>
      </c>
      <c r="H34" s="2"/>
    </row>
    <row r="35" spans="2:8">
      <c r="B35" s="1" t="s">
        <v>28</v>
      </c>
      <c r="H35" s="2"/>
    </row>
    <row r="36" spans="8:8">
      <c r="H36" s="2"/>
    </row>
    <row r="37" spans="1:8">
      <c r="A37" s="1" t="s">
        <v>71</v>
      </c>
      <c r="H37" s="2"/>
    </row>
    <row r="38" spans="2:8">
      <c r="B38" s="1" t="s">
        <v>103</v>
      </c>
      <c r="H38" s="2"/>
    </row>
    <row r="39" spans="2:8">
      <c r="B39" s="1" t="s">
        <v>104</v>
      </c>
      <c r="H39" s="2"/>
    </row>
    <row r="40" spans="2:8">
      <c r="B40" s="1" t="s">
        <v>105</v>
      </c>
      <c r="H40" s="2"/>
    </row>
    <row r="41" spans="8:8">
      <c r="H41" s="2"/>
    </row>
    <row r="42" spans="1:1">
      <c r="A42" s="1" t="s">
        <v>33</v>
      </c>
    </row>
    <row r="43" customFormat="1" ht="15" spans="1:8">
      <c r="A43" s="2"/>
      <c r="B43" s="1" t="s">
        <v>34</v>
      </c>
      <c r="H43" s="1"/>
    </row>
    <row r="45" spans="1:1">
      <c r="A45" s="1" t="s">
        <v>63</v>
      </c>
    </row>
    <row r="46" spans="2:2">
      <c r="B46" s="1" t="s">
        <v>420</v>
      </c>
    </row>
    <row r="48" spans="2:2">
      <c r="B48" s="1" t="s">
        <v>39</v>
      </c>
    </row>
    <row r="49" spans="2:2">
      <c r="B49" s="1" t="s">
        <v>40</v>
      </c>
    </row>
    <row r="51" spans="2:2">
      <c r="B51" s="56" t="s">
        <v>106</v>
      </c>
    </row>
    <row r="52" spans="2:2">
      <c r="B52" s="5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139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421</v>
      </c>
      <c r="D73" s="1" t="s">
        <v>51</v>
      </c>
      <c r="E73" s="1" t="s">
        <v>52</v>
      </c>
    </row>
    <row r="74" spans="1:5">
      <c r="A74" s="1" t="s">
        <v>180</v>
      </c>
      <c r="E74" s="1" t="s">
        <v>54</v>
      </c>
    </row>
  </sheetData>
  <mergeCells count="17">
    <mergeCell ref="A4:B4"/>
    <mergeCell ref="A23:E23"/>
    <mergeCell ref="A24:E24"/>
    <mergeCell ref="A31:E31"/>
    <mergeCell ref="A32:E32"/>
    <mergeCell ref="A20:A22"/>
    <mergeCell ref="A28:A30"/>
    <mergeCell ref="B20:B22"/>
    <mergeCell ref="B28:B30"/>
    <mergeCell ref="D20:D22"/>
    <mergeCell ref="D28:D30"/>
    <mergeCell ref="E20:E22"/>
    <mergeCell ref="E28:E30"/>
    <mergeCell ref="F20:F22"/>
    <mergeCell ref="F28:F30"/>
    <mergeCell ref="G20:G22"/>
    <mergeCell ref="G28:G30"/>
  </mergeCells>
  <pageMargins left="0.393055555555556" right="0.17" top="0.84" bottom="0.590277777777778" header="0.5" footer="0.196527777777778"/>
  <pageSetup paperSize="1" scale="65" orientation="portrait" horizontalDpi="120" verticalDpi="72"/>
  <headerFooter alignWithMargins="0"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2"/>
  <sheetViews>
    <sheetView topLeftCell="A16" workbookViewId="0">
      <selection activeCell="K9" sqref="K9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46077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334</v>
      </c>
      <c r="B7" s="3"/>
    </row>
    <row r="8" spans="1:2">
      <c r="A8" s="3" t="s">
        <v>335</v>
      </c>
      <c r="B8" s="3"/>
    </row>
    <row r="9" spans="1:2">
      <c r="A9" s="91" t="s">
        <v>336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260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59</v>
      </c>
      <c r="D20" s="11">
        <v>30995</v>
      </c>
      <c r="E20" s="12">
        <f>(D20*0.76)-6500</f>
        <v>17056.2</v>
      </c>
      <c r="F20" s="9" t="s">
        <v>17</v>
      </c>
      <c r="G20" s="13">
        <f>E20*A20</f>
        <v>34112.4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60</v>
      </c>
      <c r="D22" s="21"/>
      <c r="E22" s="22"/>
      <c r="F22" s="19"/>
      <c r="G22" s="23"/>
    </row>
    <row r="23" spans="1:7">
      <c r="A23" s="9">
        <v>5</v>
      </c>
      <c r="B23" s="9" t="s">
        <v>15</v>
      </c>
      <c r="C23" s="10" t="s">
        <v>189</v>
      </c>
      <c r="D23" s="11">
        <v>33995</v>
      </c>
      <c r="E23" s="12">
        <f>(D23*0.76)-6500</f>
        <v>19336.2</v>
      </c>
      <c r="F23" s="9" t="s">
        <v>17</v>
      </c>
      <c r="G23" s="13">
        <f>E23*A23</f>
        <v>96681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spans="1:7">
      <c r="A26" s="9">
        <v>2</v>
      </c>
      <c r="B26" s="9" t="s">
        <v>15</v>
      </c>
      <c r="C26" s="10" t="s">
        <v>16</v>
      </c>
      <c r="D26" s="11">
        <v>42995</v>
      </c>
      <c r="E26" s="12">
        <f>(D26*0.76)-6500</f>
        <v>26176.2</v>
      </c>
      <c r="F26" s="9" t="s">
        <v>17</v>
      </c>
      <c r="G26" s="13">
        <f>E26*A26</f>
        <v>52352.4</v>
      </c>
    </row>
    <row r="27" spans="1:7">
      <c r="A27" s="14"/>
      <c r="B27" s="14"/>
      <c r="C27" s="15" t="s">
        <v>18</v>
      </c>
      <c r="D27" s="16"/>
      <c r="E27" s="17"/>
      <c r="F27" s="14"/>
      <c r="G27" s="18"/>
    </row>
    <row r="28" ht="15" spans="1:7">
      <c r="A28" s="19"/>
      <c r="B28" s="19"/>
      <c r="C28" s="20" t="s">
        <v>19</v>
      </c>
      <c r="D28" s="21"/>
      <c r="E28" s="22"/>
      <c r="F28" s="19"/>
      <c r="G28" s="23"/>
    </row>
    <row r="29" spans="1:7">
      <c r="A29" s="9">
        <v>1</v>
      </c>
      <c r="B29" s="9" t="s">
        <v>15</v>
      </c>
      <c r="C29" s="10" t="s">
        <v>82</v>
      </c>
      <c r="D29" s="11">
        <v>50995</v>
      </c>
      <c r="E29" s="12">
        <f>(D29*0.76)-7000</f>
        <v>31756.2</v>
      </c>
      <c r="F29" s="9" t="s">
        <v>17</v>
      </c>
      <c r="G29" s="13">
        <f>E29*A29</f>
        <v>31756.2</v>
      </c>
    </row>
    <row r="30" spans="1:7">
      <c r="A30" s="14"/>
      <c r="B30" s="14"/>
      <c r="C30" s="15" t="s">
        <v>18</v>
      </c>
      <c r="D30" s="16"/>
      <c r="E30" s="17"/>
      <c r="F30" s="14"/>
      <c r="G30" s="18"/>
    </row>
    <row r="31" ht="15" spans="1:7">
      <c r="A31" s="19"/>
      <c r="B31" s="19"/>
      <c r="C31" s="20" t="s">
        <v>83</v>
      </c>
      <c r="D31" s="21"/>
      <c r="E31" s="22"/>
      <c r="F31" s="19"/>
      <c r="G31" s="23"/>
    </row>
    <row r="32" spans="1:7">
      <c r="A32" s="9">
        <v>13</v>
      </c>
      <c r="B32" s="9" t="s">
        <v>15</v>
      </c>
      <c r="C32" s="10" t="s">
        <v>422</v>
      </c>
      <c r="D32" s="11">
        <v>108995</v>
      </c>
      <c r="E32" s="12">
        <f>(D32*0.76)-7000</f>
        <v>75836.2</v>
      </c>
      <c r="F32" s="9" t="s">
        <v>17</v>
      </c>
      <c r="G32" s="13">
        <f>E32*A32</f>
        <v>985870.6</v>
      </c>
    </row>
    <row r="33" spans="1:7">
      <c r="A33" s="14"/>
      <c r="B33" s="14"/>
      <c r="C33" s="15" t="s">
        <v>173</v>
      </c>
      <c r="D33" s="16"/>
      <c r="E33" s="17"/>
      <c r="F33" s="14"/>
      <c r="G33" s="18"/>
    </row>
    <row r="34" ht="15" spans="1:7">
      <c r="A34" s="19"/>
      <c r="B34" s="19"/>
      <c r="C34" s="20" t="s">
        <v>423</v>
      </c>
      <c r="D34" s="21"/>
      <c r="E34" s="22"/>
      <c r="F34" s="19"/>
      <c r="G34" s="23"/>
    </row>
    <row r="35" ht="17.25" spans="1:7">
      <c r="A35" s="24" t="s">
        <v>424</v>
      </c>
      <c r="B35" s="25"/>
      <c r="C35" s="25"/>
      <c r="D35" s="26"/>
      <c r="E35" s="27"/>
      <c r="F35" s="28" t="s">
        <v>17</v>
      </c>
      <c r="G35" s="29">
        <f>SUM(G20:G34)</f>
        <v>1200772.6</v>
      </c>
    </row>
    <row r="36" ht="16.5" spans="1:7">
      <c r="A36" s="30"/>
      <c r="B36" s="30"/>
      <c r="C36" s="30"/>
      <c r="D36" s="30"/>
      <c r="E36" s="30"/>
      <c r="F36" s="102"/>
      <c r="G36" s="32"/>
    </row>
    <row r="37" spans="1:1">
      <c r="A37" s="1" t="s">
        <v>27</v>
      </c>
    </row>
    <row r="38" spans="2:2">
      <c r="B38" s="1" t="s">
        <v>28</v>
      </c>
    </row>
    <row r="40" s="1" customFormat="1" spans="1:1">
      <c r="A40" s="1" t="s">
        <v>29</v>
      </c>
    </row>
    <row r="41" customFormat="1" ht="15" spans="1:2">
      <c r="A41" s="59"/>
      <c r="B41" s="1" t="s">
        <v>164</v>
      </c>
    </row>
    <row r="42" customFormat="1" ht="15" spans="1:2">
      <c r="A42" s="59"/>
      <c r="B42" s="1"/>
    </row>
    <row r="43" spans="1:1">
      <c r="A43" s="1" t="s">
        <v>33</v>
      </c>
    </row>
    <row r="44" spans="2:2">
      <c r="B44" s="1" t="s">
        <v>34</v>
      </c>
    </row>
    <row r="45" spans="2:2">
      <c r="B45" s="1" t="s">
        <v>178</v>
      </c>
    </row>
    <row r="47" spans="1:1">
      <c r="A47" s="1" t="s">
        <v>63</v>
      </c>
    </row>
    <row r="48" spans="2:2">
      <c r="B48" s="1" t="s">
        <v>37</v>
      </c>
    </row>
    <row r="50" spans="2:2">
      <c r="B50" s="1" t="s">
        <v>39</v>
      </c>
    </row>
    <row r="52" spans="2:2">
      <c r="B52" s="1" t="s">
        <v>40</v>
      </c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44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1" spans="1:5">
      <c r="A71" s="1" t="s">
        <v>338</v>
      </c>
      <c r="D71" s="1" t="s">
        <v>51</v>
      </c>
      <c r="E71" s="1" t="s">
        <v>52</v>
      </c>
    </row>
    <row r="72" spans="1:5">
      <c r="A72" s="1" t="s">
        <v>108</v>
      </c>
      <c r="E72" s="1" t="s">
        <v>54</v>
      </c>
    </row>
  </sheetData>
  <mergeCells count="32">
    <mergeCell ref="A4:B4"/>
    <mergeCell ref="A35:E35"/>
    <mergeCell ref="A20:A22"/>
    <mergeCell ref="A23:A25"/>
    <mergeCell ref="A26:A28"/>
    <mergeCell ref="A29:A31"/>
    <mergeCell ref="A32:A34"/>
    <mergeCell ref="B20:B22"/>
    <mergeCell ref="B23:B25"/>
    <mergeCell ref="B26:B28"/>
    <mergeCell ref="B29:B31"/>
    <mergeCell ref="B32:B34"/>
    <mergeCell ref="D20:D22"/>
    <mergeCell ref="D23:D25"/>
    <mergeCell ref="D26:D28"/>
    <mergeCell ref="D29:D31"/>
    <mergeCell ref="D32:D34"/>
    <mergeCell ref="E20:E22"/>
    <mergeCell ref="E23:E25"/>
    <mergeCell ref="E26:E28"/>
    <mergeCell ref="E29:E31"/>
    <mergeCell ref="E32:E34"/>
    <mergeCell ref="F20:F22"/>
    <mergeCell ref="F23:F25"/>
    <mergeCell ref="F26:F28"/>
    <mergeCell ref="F29:F31"/>
    <mergeCell ref="F32:F34"/>
    <mergeCell ref="G20:G22"/>
    <mergeCell ref="G23:G25"/>
    <mergeCell ref="G26:G28"/>
    <mergeCell ref="G29:G31"/>
    <mergeCell ref="G32:G34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9"/>
  <sheetViews>
    <sheetView topLeftCell="A4" workbookViewId="0">
      <selection activeCell="H24" sqref="H2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306</v>
      </c>
      <c r="B7" s="3"/>
    </row>
    <row r="8" spans="1:2">
      <c r="A8" s="3" t="s">
        <v>307</v>
      </c>
      <c r="B8" s="3"/>
    </row>
    <row r="9" spans="1:2">
      <c r="A9" s="91" t="s">
        <v>308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189</v>
      </c>
      <c r="D23" s="11">
        <v>33995</v>
      </c>
      <c r="E23" s="12">
        <f>(D23*0.76)-6500</f>
        <v>19336.2</v>
      </c>
      <c r="F23" s="9" t="s">
        <v>17</v>
      </c>
      <c r="G23" s="13">
        <f>E23*A23</f>
        <v>19336.2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spans="1:7">
      <c r="A26" s="9">
        <v>1</v>
      </c>
      <c r="B26" s="9" t="s">
        <v>15</v>
      </c>
      <c r="C26" s="10" t="s">
        <v>59</v>
      </c>
      <c r="D26" s="11">
        <v>30995</v>
      </c>
      <c r="E26" s="12">
        <f>(D26*0.76)-6500</f>
        <v>17056.2</v>
      </c>
      <c r="F26" s="9" t="s">
        <v>17</v>
      </c>
      <c r="G26" s="13">
        <f>E26*A26</f>
        <v>17056.2</v>
      </c>
    </row>
    <row r="27" spans="1:7">
      <c r="A27" s="14"/>
      <c r="B27" s="14"/>
      <c r="C27" s="15" t="s">
        <v>18</v>
      </c>
      <c r="D27" s="16"/>
      <c r="E27" s="17"/>
      <c r="F27" s="14"/>
      <c r="G27" s="18"/>
    </row>
    <row r="28" ht="15" spans="1:7">
      <c r="A28" s="19"/>
      <c r="B28" s="19"/>
      <c r="C28" s="20" t="s">
        <v>60</v>
      </c>
      <c r="D28" s="21"/>
      <c r="E28" s="22"/>
      <c r="F28" s="19"/>
      <c r="G28" s="23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87604.6</v>
      </c>
    </row>
    <row r="30" ht="15" spans="1:7">
      <c r="A30" s="48" t="s">
        <v>22</v>
      </c>
      <c r="B30" s="66"/>
      <c r="C30" s="66"/>
      <c r="D30" s="49"/>
      <c r="E30" s="50"/>
      <c r="F30" s="51" t="s">
        <v>17</v>
      </c>
      <c r="G30" s="52">
        <v>600</v>
      </c>
    </row>
    <row r="31" ht="17.25" spans="1:7">
      <c r="A31" s="24" t="s">
        <v>425</v>
      </c>
      <c r="B31" s="25"/>
      <c r="C31" s="25"/>
      <c r="D31" s="26"/>
      <c r="E31" s="27"/>
      <c r="F31" s="28" t="s">
        <v>17</v>
      </c>
      <c r="G31" s="29">
        <f>SUM(G29:G30)</f>
        <v>88204.6</v>
      </c>
    </row>
    <row r="32" ht="16.5" spans="1:7">
      <c r="A32" s="30"/>
      <c r="B32" s="30"/>
      <c r="C32" s="30"/>
      <c r="D32" s="30"/>
      <c r="E32" s="30"/>
      <c r="F32" s="102"/>
      <c r="G32" s="32"/>
    </row>
    <row r="33" spans="1:1">
      <c r="A33" s="1" t="s">
        <v>27</v>
      </c>
    </row>
    <row r="34" spans="2:2">
      <c r="B34" s="1" t="s">
        <v>28</v>
      </c>
    </row>
    <row r="36" s="1" customFormat="1" spans="1:1">
      <c r="A36" s="1" t="s">
        <v>29</v>
      </c>
    </row>
    <row r="37" customFormat="1" ht="15" spans="1:2">
      <c r="A37" s="59"/>
      <c r="B37" s="1" t="s">
        <v>30</v>
      </c>
    </row>
    <row r="38" customFormat="1" ht="15" spans="1:2">
      <c r="A38" s="59"/>
      <c r="B38" s="1"/>
    </row>
    <row r="39" spans="1:1">
      <c r="A39" s="1" t="s">
        <v>33</v>
      </c>
    </row>
    <row r="40" spans="2:2">
      <c r="B40" s="1" t="s">
        <v>34</v>
      </c>
    </row>
    <row r="42" s="1" customFormat="1" spans="1:1">
      <c r="A42" s="1" t="s">
        <v>35</v>
      </c>
    </row>
    <row r="43" s="1" customFormat="1" spans="2:2">
      <c r="B43" s="1" t="s">
        <v>36</v>
      </c>
    </row>
    <row r="44" spans="2:2">
      <c r="B44" s="1" t="s">
        <v>37</v>
      </c>
    </row>
    <row r="46" spans="2:2">
      <c r="B46" s="1" t="s">
        <v>39</v>
      </c>
    </row>
    <row r="47" spans="2:2">
      <c r="B47" s="1" t="s">
        <v>40</v>
      </c>
    </row>
    <row r="48" spans="2:2">
      <c r="B48" s="2"/>
    </row>
    <row r="49" spans="2:2">
      <c r="B49" s="72"/>
    </row>
    <row r="53" spans="1:1">
      <c r="A53" s="1" t="s">
        <v>41</v>
      </c>
    </row>
    <row r="56" spans="1:1">
      <c r="A56" s="1" t="s">
        <v>42</v>
      </c>
    </row>
    <row r="57" spans="1:1">
      <c r="A57" s="1" t="s">
        <v>43</v>
      </c>
    </row>
    <row r="60" spans="1:4">
      <c r="A60" s="1" t="s">
        <v>44</v>
      </c>
      <c r="D60" s="1" t="s">
        <v>45</v>
      </c>
    </row>
    <row r="63" spans="1:4">
      <c r="A63" s="1" t="s">
        <v>46</v>
      </c>
      <c r="D63" s="1" t="s">
        <v>47</v>
      </c>
    </row>
    <row r="64" spans="1:4">
      <c r="A64" s="1" t="s">
        <v>48</v>
      </c>
      <c r="D64" s="1" t="s">
        <v>49</v>
      </c>
    </row>
    <row r="68" spans="1:5">
      <c r="A68" s="1" t="s">
        <v>359</v>
      </c>
      <c r="D68" s="1" t="s">
        <v>51</v>
      </c>
      <c r="E68" s="1" t="s">
        <v>52</v>
      </c>
    </row>
    <row r="69" spans="1:5">
      <c r="A69" s="1" t="s">
        <v>360</v>
      </c>
      <c r="E69" s="1" t="s">
        <v>54</v>
      </c>
    </row>
  </sheetData>
  <mergeCells count="22">
    <mergeCell ref="A4:B4"/>
    <mergeCell ref="A29:E29"/>
    <mergeCell ref="A30:E30"/>
    <mergeCell ref="A31:E31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70" orientation="portrait" horizontalDpi="120" verticalDpi="72"/>
  <headerFooter alignWithMargins="0"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4"/>
  <sheetViews>
    <sheetView workbookViewId="0">
      <selection activeCell="B42" sqref="B42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46078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109</v>
      </c>
    </row>
    <row r="10" s="1" customFormat="1" spans="1:1">
      <c r="A10" s="1" t="s">
        <v>4</v>
      </c>
    </row>
    <row r="12" s="1" customFormat="1" spans="2:2">
      <c r="B12" s="1" t="s">
        <v>5</v>
      </c>
    </row>
    <row r="13" s="1" customFormat="1" spans="2:2">
      <c r="B13" s="1" t="s">
        <v>6</v>
      </c>
    </row>
    <row r="15" s="1" customFormat="1" spans="1:1">
      <c r="A15" s="1" t="s">
        <v>66</v>
      </c>
    </row>
    <row r="16" ht="15" spans="3:3">
      <c r="C16" s="4"/>
    </row>
    <row r="17" s="1" customFormat="1" ht="25.5" customHeight="1" spans="1:7">
      <c r="A17" s="5" t="s">
        <v>9</v>
      </c>
      <c r="B17" s="5" t="s">
        <v>10</v>
      </c>
      <c r="C17" s="5" t="s">
        <v>11</v>
      </c>
      <c r="D17" s="5" t="s">
        <v>12</v>
      </c>
      <c r="E17" s="6" t="s">
        <v>13</v>
      </c>
      <c r="F17" s="7"/>
      <c r="G17" s="8" t="s">
        <v>14</v>
      </c>
    </row>
    <row r="18" s="1" customFormat="1" spans="1:7">
      <c r="A18" s="33">
        <v>1</v>
      </c>
      <c r="B18" s="109" t="s">
        <v>15</v>
      </c>
      <c r="C18" s="110" t="s">
        <v>110</v>
      </c>
      <c r="D18" s="111">
        <v>10695</v>
      </c>
      <c r="E18" s="36">
        <f>(D18*0.76)-400</f>
        <v>7728.2</v>
      </c>
      <c r="F18" s="33" t="s">
        <v>17</v>
      </c>
      <c r="G18" s="79">
        <f>E18*A18</f>
        <v>7728.2</v>
      </c>
    </row>
    <row r="19" s="1" customFormat="1" spans="1:7">
      <c r="A19" s="38"/>
      <c r="B19" s="112"/>
      <c r="C19" s="113" t="s">
        <v>111</v>
      </c>
      <c r="D19" s="114"/>
      <c r="E19" s="41"/>
      <c r="F19" s="38"/>
      <c r="G19" s="80"/>
    </row>
    <row r="20" s="1" customFormat="1" spans="1:7">
      <c r="A20" s="38"/>
      <c r="B20" s="112"/>
      <c r="C20" s="113" t="s">
        <v>112</v>
      </c>
      <c r="D20" s="114"/>
      <c r="E20" s="41"/>
      <c r="F20" s="38"/>
      <c r="G20" s="80"/>
    </row>
    <row r="21" s="1" customFormat="1" ht="15" spans="1:7">
      <c r="A21" s="43"/>
      <c r="B21" s="115"/>
      <c r="C21" s="116" t="s">
        <v>113</v>
      </c>
      <c r="D21" s="117"/>
      <c r="E21" s="46"/>
      <c r="F21" s="43"/>
      <c r="G21" s="81"/>
    </row>
    <row r="22" s="1" customFormat="1" ht="17.25" spans="1:7">
      <c r="A22" s="24" t="s">
        <v>20</v>
      </c>
      <c r="B22" s="25"/>
      <c r="C22" s="25"/>
      <c r="D22" s="26"/>
      <c r="E22" s="27"/>
      <c r="F22" s="28" t="s">
        <v>17</v>
      </c>
      <c r="G22" s="29">
        <f>SUM(G18:G21)</f>
        <v>7728.2</v>
      </c>
    </row>
    <row r="23" s="1" customFormat="1" ht="16.5" spans="1:7">
      <c r="A23" s="30"/>
      <c r="B23" s="30"/>
      <c r="C23" s="30"/>
      <c r="D23" s="30"/>
      <c r="E23" s="30"/>
      <c r="F23" s="31"/>
      <c r="G23" s="32"/>
    </row>
    <row r="24" s="1" customFormat="1" spans="1:1">
      <c r="A24" s="1" t="s">
        <v>27</v>
      </c>
    </row>
    <row r="25" s="1" customFormat="1" spans="2:2">
      <c r="B25" s="1" t="s">
        <v>28</v>
      </c>
    </row>
    <row r="26" s="2" customFormat="1" spans="2:2">
      <c r="B26" s="1"/>
    </row>
    <row r="27" s="1" customFormat="1" spans="1:1">
      <c r="A27" s="1" t="s">
        <v>29</v>
      </c>
    </row>
    <row r="28" customFormat="1" ht="15" spans="1:2">
      <c r="A28" s="59"/>
      <c r="B28" s="1" t="s">
        <v>30</v>
      </c>
    </row>
    <row r="30" s="1" customFormat="1" spans="1:1">
      <c r="A30" s="1" t="s">
        <v>71</v>
      </c>
    </row>
    <row r="31" s="2" customFormat="1" spans="2:2">
      <c r="B31" s="1" t="s">
        <v>72</v>
      </c>
    </row>
    <row r="33" s="1" customFormat="1" spans="1:1">
      <c r="A33" s="1" t="s">
        <v>33</v>
      </c>
    </row>
    <row r="34" s="2" customFormat="1" spans="2:2">
      <c r="B34" s="1" t="s">
        <v>73</v>
      </c>
    </row>
    <row r="35" s="2" customFormat="1" spans="2:2">
      <c r="B35" s="1"/>
    </row>
    <row r="36" s="1" customFormat="1" spans="1:1">
      <c r="A36" s="1" t="s">
        <v>63</v>
      </c>
    </row>
    <row r="37" s="1" customFormat="1" spans="2:2">
      <c r="B37" s="1" t="s">
        <v>37</v>
      </c>
    </row>
    <row r="39" s="1" customFormat="1" spans="2:2">
      <c r="B39" s="1" t="s">
        <v>39</v>
      </c>
    </row>
    <row r="40" s="1" customFormat="1" spans="2:2">
      <c r="B40" s="1" t="s">
        <v>40</v>
      </c>
    </row>
    <row r="41" s="2" customFormat="1" spans="2:2">
      <c r="B41" s="1"/>
    </row>
    <row r="42" s="2" customFormat="1" spans="2:2">
      <c r="B42" s="56" t="s">
        <v>426</v>
      </c>
    </row>
    <row r="43" s="2" customFormat="1" spans="2:2">
      <c r="B43" s="1"/>
    </row>
    <row r="44" s="2" customFormat="1" spans="2:2">
      <c r="B44" s="1"/>
    </row>
    <row r="47" s="1" customFormat="1" spans="1:1">
      <c r="A47" s="1" t="s">
        <v>41</v>
      </c>
    </row>
    <row r="50" s="1" customFormat="1" spans="1:1">
      <c r="A50" s="1" t="s">
        <v>42</v>
      </c>
    </row>
    <row r="51" s="1" customFormat="1" spans="1:1">
      <c r="A51" s="1" t="s">
        <v>43</v>
      </c>
    </row>
    <row r="55" s="1" customFormat="1" spans="1:4">
      <c r="A55" s="1" t="s">
        <v>74</v>
      </c>
      <c r="D55" s="1" t="s">
        <v>45</v>
      </c>
    </row>
    <row r="58" s="1" customFormat="1" spans="1:4">
      <c r="A58" s="1" t="s">
        <v>46</v>
      </c>
      <c r="D58" s="1" t="s">
        <v>47</v>
      </c>
    </row>
    <row r="59" s="1" customFormat="1" spans="1:4">
      <c r="A59" s="1" t="s">
        <v>48</v>
      </c>
      <c r="D59" s="1" t="s">
        <v>49</v>
      </c>
    </row>
    <row r="60" s="2" customFormat="1" spans="1:4">
      <c r="A60" s="1"/>
      <c r="D60" s="1"/>
    </row>
    <row r="63" s="1" customFormat="1" spans="1:5">
      <c r="A63" s="1" t="s">
        <v>427</v>
      </c>
      <c r="D63" s="1" t="s">
        <v>51</v>
      </c>
      <c r="E63" s="1" t="s">
        <v>52</v>
      </c>
    </row>
    <row r="64" s="1" customFormat="1" spans="1:5">
      <c r="A64" s="1" t="s">
        <v>428</v>
      </c>
      <c r="E64" s="1" t="s">
        <v>54</v>
      </c>
    </row>
  </sheetData>
  <mergeCells count="8">
    <mergeCell ref="A4:B4"/>
    <mergeCell ref="A22:E22"/>
    <mergeCell ref="A18:A21"/>
    <mergeCell ref="B18:B21"/>
    <mergeCell ref="D18:D21"/>
    <mergeCell ref="E18:E21"/>
    <mergeCell ref="F18:F21"/>
    <mergeCell ref="G18:G21"/>
  </mergeCells>
  <pageMargins left="0.393055555555556" right="0.17" top="0.84" bottom="0.590277777777778" header="0.5" footer="0.196527777777778"/>
  <pageSetup paperSize="1" scale="76" orientation="portrait" horizontalDpi="120" verticalDpi="72"/>
  <headerFooter alignWithMargins="0"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6"/>
  <sheetViews>
    <sheetView workbookViewId="0">
      <selection activeCell="C29" sqref="C29:C30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429</v>
      </c>
      <c r="B7" s="3"/>
    </row>
    <row r="8" spans="1:2">
      <c r="A8" s="3" t="s">
        <v>430</v>
      </c>
      <c r="B8" s="3"/>
    </row>
    <row r="9" spans="1:2">
      <c r="A9" s="91" t="s">
        <v>431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146</v>
      </c>
      <c r="D20" s="11">
        <v>117995</v>
      </c>
      <c r="E20" s="12">
        <f>(D20*0.76)-7000</f>
        <v>82676.2</v>
      </c>
      <c r="F20" s="9" t="s">
        <v>17</v>
      </c>
      <c r="G20" s="13">
        <f>E20</f>
        <v>82676.2</v>
      </c>
    </row>
    <row r="21" spans="1:7">
      <c r="A21" s="14"/>
      <c r="B21" s="14"/>
      <c r="C21" s="15" t="s">
        <v>147</v>
      </c>
      <c r="D21" s="16"/>
      <c r="E21" s="17"/>
      <c r="F21" s="14"/>
      <c r="G21" s="18"/>
    </row>
    <row r="22" ht="15" spans="1:7">
      <c r="A22" s="19"/>
      <c r="B22" s="19"/>
      <c r="C22" s="20" t="s">
        <v>148</v>
      </c>
      <c r="D22" s="21"/>
      <c r="E22" s="22"/>
      <c r="F22" s="19"/>
      <c r="G22" s="23"/>
    </row>
    <row r="23" s="1" customFormat="1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SUM(G20:G22)</f>
        <v>82676.2</v>
      </c>
    </row>
    <row r="24" s="1" customFormat="1" ht="15" spans="1:7">
      <c r="A24" s="61" t="s">
        <v>156</v>
      </c>
      <c r="B24" s="62"/>
      <c r="C24" s="63"/>
      <c r="D24" s="64"/>
      <c r="E24" s="21"/>
      <c r="F24" s="19" t="s">
        <v>17</v>
      </c>
      <c r="G24" s="65">
        <v>17665</v>
      </c>
    </row>
    <row r="25" customFormat="1" ht="15.75" spans="1:8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  <c r="H25" s="2"/>
    </row>
    <row r="26" s="1" customFormat="1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SUM(G23:G25)</f>
        <v>100941.2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s="2" customFormat="1" spans="2:2">
      <c r="B32" s="108" t="s">
        <v>432</v>
      </c>
    </row>
    <row r="33" customFormat="1" ht="15" spans="1:2">
      <c r="A33" s="59"/>
      <c r="B33" s="1" t="s">
        <v>30</v>
      </c>
    </row>
    <row r="34" customFormat="1" ht="15" spans="1:2">
      <c r="A34" s="59"/>
      <c r="B34" s="1" t="s">
        <v>31</v>
      </c>
    </row>
    <row r="35" customFormat="1" ht="15" spans="1:2">
      <c r="A35" s="59"/>
      <c r="B35" s="1"/>
    </row>
    <row r="36" spans="1:1">
      <c r="A36" s="1" t="s">
        <v>33</v>
      </c>
    </row>
    <row r="37" spans="2:2">
      <c r="B37" s="1" t="s">
        <v>157</v>
      </c>
    </row>
    <row r="39" s="1" customFormat="1" spans="1:1">
      <c r="A39" s="1" t="s">
        <v>63</v>
      </c>
    </row>
    <row r="40" s="1" customFormat="1" spans="2:2">
      <c r="B40" s="1" t="s">
        <v>37</v>
      </c>
    </row>
    <row r="42" spans="2:2">
      <c r="B42" s="1" t="s">
        <v>39</v>
      </c>
    </row>
    <row r="43" spans="2:2">
      <c r="B43" s="1" t="s">
        <v>40</v>
      </c>
    </row>
    <row r="44" spans="2:2">
      <c r="B44" s="2"/>
    </row>
    <row r="45" spans="2:2">
      <c r="B45" s="56" t="s">
        <v>426</v>
      </c>
    </row>
    <row r="50" spans="1:1">
      <c r="A50" s="1" t="s">
        <v>41</v>
      </c>
    </row>
    <row r="53" spans="1:1">
      <c r="A53" s="1" t="s">
        <v>42</v>
      </c>
    </row>
    <row r="54" spans="1:1">
      <c r="A54" s="1" t="s">
        <v>43</v>
      </c>
    </row>
    <row r="57" spans="1:4">
      <c r="A57" s="1" t="s">
        <v>44</v>
      </c>
      <c r="D57" s="1" t="s">
        <v>45</v>
      </c>
    </row>
    <row r="60" spans="1:4">
      <c r="A60" s="1" t="s">
        <v>46</v>
      </c>
      <c r="D60" s="1" t="s">
        <v>47</v>
      </c>
    </row>
    <row r="61" spans="1:4">
      <c r="A61" s="1" t="s">
        <v>48</v>
      </c>
      <c r="D61" s="1" t="s">
        <v>49</v>
      </c>
    </row>
    <row r="65" spans="1:5">
      <c r="A65" s="1" t="s">
        <v>433</v>
      </c>
      <c r="D65" s="1" t="s">
        <v>51</v>
      </c>
      <c r="E65" s="1" t="s">
        <v>52</v>
      </c>
    </row>
    <row r="66" spans="1:5">
      <c r="A66" s="1" t="s">
        <v>434</v>
      </c>
      <c r="E66" s="1" t="s">
        <v>54</v>
      </c>
    </row>
  </sheetData>
  <mergeCells count="10">
    <mergeCell ref="A4:B4"/>
    <mergeCell ref="A23:E23"/>
    <mergeCell ref="A25:E25"/>
    <mergeCell ref="A26:E26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4:G74"/>
  <sheetViews>
    <sheetView topLeftCell="A13" workbookViewId="0">
      <selection activeCell="B51" sqref="B5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435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1</v>
      </c>
      <c r="B23" s="104" t="s">
        <v>15</v>
      </c>
      <c r="C23" s="93" t="s">
        <v>67</v>
      </c>
      <c r="D23" s="94">
        <v>48695</v>
      </c>
      <c r="E23" s="12">
        <f>(D23*0.76)-1800</f>
        <v>35208.2</v>
      </c>
      <c r="F23" s="9" t="s">
        <v>17</v>
      </c>
      <c r="G23" s="95">
        <f>E23*A23</f>
        <v>35208.2</v>
      </c>
    </row>
    <row r="24" customFormat="1" ht="15" spans="1:7">
      <c r="A24" s="14"/>
      <c r="B24" s="105"/>
      <c r="C24" s="96" t="s">
        <v>68</v>
      </c>
      <c r="D24" s="97"/>
      <c r="E24" s="17"/>
      <c r="F24" s="14"/>
      <c r="G24" s="98"/>
    </row>
    <row r="25" customFormat="1" ht="15" spans="1:7">
      <c r="A25" s="14"/>
      <c r="B25" s="105"/>
      <c r="C25" s="96" t="s">
        <v>69</v>
      </c>
      <c r="D25" s="97"/>
      <c r="E25" s="17"/>
      <c r="F25" s="14"/>
      <c r="G25" s="98"/>
    </row>
    <row r="26" customFormat="1" ht="15.75" spans="1:7">
      <c r="A26" s="19"/>
      <c r="B26" s="106"/>
      <c r="C26" s="99" t="s">
        <v>70</v>
      </c>
      <c r="D26" s="100"/>
      <c r="E26" s="22"/>
      <c r="F26" s="19"/>
      <c r="G26" s="101"/>
    </row>
    <row r="27" customFormat="1" ht="15" spans="1:7">
      <c r="A27" s="9">
        <v>1</v>
      </c>
      <c r="B27" s="9" t="s">
        <v>15</v>
      </c>
      <c r="C27" s="93" t="s">
        <v>284</v>
      </c>
      <c r="D27" s="94">
        <v>36995</v>
      </c>
      <c r="E27" s="12">
        <f>(D27*0.76)-1200</f>
        <v>26916.2</v>
      </c>
      <c r="F27" s="9" t="s">
        <v>17</v>
      </c>
      <c r="G27" s="95">
        <f>E27*A27</f>
        <v>26916.2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285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286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152996.8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48320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201316.8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441</v>
      </c>
      <c r="D73" s="1" t="s">
        <v>51</v>
      </c>
      <c r="E73" s="1" t="s">
        <v>52</v>
      </c>
    </row>
    <row r="74" spans="1:5">
      <c r="A74" s="1" t="s">
        <v>442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7" workbookViewId="0">
      <selection activeCell="D23" sqref="D23:D2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443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1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20276.2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138064.8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56730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194794.8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67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444</v>
      </c>
      <c r="D73" s="1" t="s">
        <v>51</v>
      </c>
      <c r="E73" s="1" t="s">
        <v>52</v>
      </c>
    </row>
    <row r="74" spans="1:5">
      <c r="A74" s="1" t="s">
        <v>445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topLeftCell="A18" workbookViewId="0">
      <selection activeCell="C71" sqref="C7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46056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109</v>
      </c>
    </row>
    <row r="10" s="1" customFormat="1" spans="1:1">
      <c r="A10" s="1" t="s">
        <v>4</v>
      </c>
    </row>
    <row r="12" s="1" customFormat="1" spans="2:2">
      <c r="B12" s="1" t="s">
        <v>5</v>
      </c>
    </row>
    <row r="13" s="1" customFormat="1" spans="2:2">
      <c r="B13" s="1" t="s">
        <v>6</v>
      </c>
    </row>
    <row r="15" s="1" customFormat="1" spans="1:1">
      <c r="A15" s="1" t="s">
        <v>66</v>
      </c>
    </row>
    <row r="16" ht="15" spans="3:3">
      <c r="C16" s="4" t="s">
        <v>8</v>
      </c>
    </row>
    <row r="17" s="1" customFormat="1" ht="25.5" customHeight="1" spans="1:7">
      <c r="A17" s="5" t="s">
        <v>9</v>
      </c>
      <c r="B17" s="5" t="s">
        <v>10</v>
      </c>
      <c r="C17" s="5" t="s">
        <v>11</v>
      </c>
      <c r="D17" s="5" t="s">
        <v>12</v>
      </c>
      <c r="E17" s="6" t="s">
        <v>13</v>
      </c>
      <c r="F17" s="7"/>
      <c r="G17" s="8" t="s">
        <v>14</v>
      </c>
    </row>
    <row r="18" s="1" customFormat="1" spans="1:7">
      <c r="A18" s="33">
        <v>1</v>
      </c>
      <c r="B18" s="109" t="s">
        <v>15</v>
      </c>
      <c r="C18" s="110" t="s">
        <v>110</v>
      </c>
      <c r="D18" s="111">
        <v>10695</v>
      </c>
      <c r="E18" s="36">
        <f>(D18*0.76)-400</f>
        <v>7728.2</v>
      </c>
      <c r="F18" s="33" t="s">
        <v>17</v>
      </c>
      <c r="G18" s="79">
        <f>E18*A18</f>
        <v>7728.2</v>
      </c>
    </row>
    <row r="19" s="1" customFormat="1" spans="1:7">
      <c r="A19" s="38"/>
      <c r="B19" s="112"/>
      <c r="C19" s="113" t="s">
        <v>111</v>
      </c>
      <c r="D19" s="114"/>
      <c r="E19" s="41"/>
      <c r="F19" s="38"/>
      <c r="G19" s="80"/>
    </row>
    <row r="20" s="1" customFormat="1" spans="1:7">
      <c r="A20" s="38"/>
      <c r="B20" s="112"/>
      <c r="C20" s="113" t="s">
        <v>112</v>
      </c>
      <c r="D20" s="114"/>
      <c r="E20" s="41"/>
      <c r="F20" s="38"/>
      <c r="G20" s="80"/>
    </row>
    <row r="21" s="1" customFormat="1" ht="15" spans="1:7">
      <c r="A21" s="43"/>
      <c r="B21" s="115"/>
      <c r="C21" s="116" t="s">
        <v>113</v>
      </c>
      <c r="D21" s="117"/>
      <c r="E21" s="46"/>
      <c r="F21" s="43"/>
      <c r="G21" s="81"/>
    </row>
    <row r="22" s="1" customFormat="1" spans="1:7">
      <c r="A22" s="9">
        <v>1</v>
      </c>
      <c r="B22" s="9" t="s">
        <v>15</v>
      </c>
      <c r="C22" s="93" t="s">
        <v>114</v>
      </c>
      <c r="D22" s="94">
        <v>24995</v>
      </c>
      <c r="E22" s="12">
        <f>(D22*0.76)-800</f>
        <v>18196.2</v>
      </c>
      <c r="F22" s="9" t="s">
        <v>17</v>
      </c>
      <c r="G22" s="95">
        <f>E22*A22</f>
        <v>18196.2</v>
      </c>
    </row>
    <row r="23" s="1" customFormat="1" spans="1:7">
      <c r="A23" s="14"/>
      <c r="B23" s="14"/>
      <c r="C23" s="96" t="s">
        <v>115</v>
      </c>
      <c r="D23" s="97"/>
      <c r="E23" s="17"/>
      <c r="F23" s="14"/>
      <c r="G23" s="98"/>
    </row>
    <row r="24" s="1" customFormat="1" spans="1:7">
      <c r="A24" s="14"/>
      <c r="B24" s="14"/>
      <c r="C24" s="96" t="s">
        <v>116</v>
      </c>
      <c r="D24" s="97"/>
      <c r="E24" s="17"/>
      <c r="F24" s="14"/>
      <c r="G24" s="98"/>
    </row>
    <row r="25" s="1" customFormat="1" ht="15" spans="1:7">
      <c r="A25" s="19"/>
      <c r="B25" s="19"/>
      <c r="C25" s="99" t="s">
        <v>117</v>
      </c>
      <c r="D25" s="100"/>
      <c r="E25" s="22"/>
      <c r="F25" s="19"/>
      <c r="G25" s="101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SUM(G18:G25)</f>
        <v>25924.4</v>
      </c>
    </row>
    <row r="27" s="1" customFormat="1" ht="16.5" spans="1:7">
      <c r="A27" s="30"/>
      <c r="B27" s="30"/>
      <c r="C27" s="30"/>
      <c r="D27" s="30"/>
      <c r="E27" s="30"/>
      <c r="F27" s="31"/>
      <c r="G27" s="32"/>
    </row>
    <row r="28" s="1" customFormat="1" ht="15" spans="3:3">
      <c r="C28" s="4" t="s">
        <v>24</v>
      </c>
    </row>
    <row r="29" s="1" customFormat="1" ht="25.5" customHeight="1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="1" customFormat="1" spans="1:7">
      <c r="A30" s="33">
        <v>1</v>
      </c>
      <c r="B30" s="109" t="s">
        <v>15</v>
      </c>
      <c r="C30" s="110" t="s">
        <v>110</v>
      </c>
      <c r="D30" s="111">
        <v>10695</v>
      </c>
      <c r="E30" s="36">
        <f>(D30*0.76)-400</f>
        <v>7728.2</v>
      </c>
      <c r="F30" s="33" t="s">
        <v>17</v>
      </c>
      <c r="G30" s="79">
        <f>E30*A30</f>
        <v>7728.2</v>
      </c>
    </row>
    <row r="31" s="1" customFormat="1" spans="1:7">
      <c r="A31" s="38"/>
      <c r="B31" s="112"/>
      <c r="C31" s="113" t="s">
        <v>111</v>
      </c>
      <c r="D31" s="114"/>
      <c r="E31" s="41"/>
      <c r="F31" s="38"/>
      <c r="G31" s="80"/>
    </row>
    <row r="32" s="1" customFormat="1" spans="1:7">
      <c r="A32" s="38"/>
      <c r="B32" s="112"/>
      <c r="C32" s="113" t="s">
        <v>112</v>
      </c>
      <c r="D32" s="114"/>
      <c r="E32" s="41"/>
      <c r="F32" s="38"/>
      <c r="G32" s="80"/>
    </row>
    <row r="33" s="1" customFormat="1" ht="15" spans="1:7">
      <c r="A33" s="43"/>
      <c r="B33" s="115"/>
      <c r="C33" s="116" t="s">
        <v>113</v>
      </c>
      <c r="D33" s="117"/>
      <c r="E33" s="46"/>
      <c r="F33" s="43"/>
      <c r="G33" s="81"/>
    </row>
    <row r="34" s="1" customFormat="1" spans="1:7">
      <c r="A34" s="9">
        <v>1</v>
      </c>
      <c r="B34" s="104" t="s">
        <v>15</v>
      </c>
      <c r="C34" s="93" t="s">
        <v>118</v>
      </c>
      <c r="D34" s="94">
        <v>28995</v>
      </c>
      <c r="E34" s="12">
        <f>(D34*0.76)-1300</f>
        <v>20736.2</v>
      </c>
      <c r="F34" s="9" t="s">
        <v>17</v>
      </c>
      <c r="G34" s="95">
        <f>E34*A34</f>
        <v>20736.2</v>
      </c>
    </row>
    <row r="35" s="1" customFormat="1" spans="1:7">
      <c r="A35" s="14"/>
      <c r="B35" s="105"/>
      <c r="C35" s="96" t="s">
        <v>68</v>
      </c>
      <c r="D35" s="97"/>
      <c r="E35" s="17"/>
      <c r="F35" s="14"/>
      <c r="G35" s="98"/>
    </row>
    <row r="36" s="1" customFormat="1" spans="1:7">
      <c r="A36" s="14"/>
      <c r="B36" s="105"/>
      <c r="C36" s="96" t="s">
        <v>119</v>
      </c>
      <c r="D36" s="97"/>
      <c r="E36" s="17"/>
      <c r="F36" s="14"/>
      <c r="G36" s="98"/>
    </row>
    <row r="37" s="1" customFormat="1" ht="15" spans="1:7">
      <c r="A37" s="19"/>
      <c r="B37" s="106"/>
      <c r="C37" s="99" t="s">
        <v>120</v>
      </c>
      <c r="D37" s="100"/>
      <c r="E37" s="22"/>
      <c r="F37" s="19"/>
      <c r="G37" s="101"/>
    </row>
    <row r="38" s="1" customFormat="1" ht="17.25" spans="1:7">
      <c r="A38" s="24" t="s">
        <v>20</v>
      </c>
      <c r="B38" s="25"/>
      <c r="C38" s="25"/>
      <c r="D38" s="26"/>
      <c r="E38" s="27"/>
      <c r="F38" s="28" t="s">
        <v>17</v>
      </c>
      <c r="G38" s="29">
        <f>SUM(G30:G37)</f>
        <v>28464.4</v>
      </c>
    </row>
    <row r="39" s="1" customFormat="1" ht="16.5" spans="1:7">
      <c r="A39" s="30"/>
      <c r="B39" s="30"/>
      <c r="C39" s="30"/>
      <c r="D39" s="30"/>
      <c r="E39" s="30"/>
      <c r="F39" s="31"/>
      <c r="G39" s="32"/>
    </row>
    <row r="40" s="1" customFormat="1" spans="1:1">
      <c r="A40" s="1" t="s">
        <v>27</v>
      </c>
    </row>
    <row r="41" s="1" customFormat="1" spans="2:2">
      <c r="B41" s="1" t="s">
        <v>28</v>
      </c>
    </row>
    <row r="42" s="2" customFormat="1" spans="2:2">
      <c r="B42" s="1"/>
    </row>
    <row r="43" s="1" customFormat="1" spans="1:1">
      <c r="A43" s="1" t="s">
        <v>29</v>
      </c>
    </row>
    <row r="44" customFormat="1" ht="15" spans="1:2">
      <c r="A44" s="59"/>
      <c r="B44" s="1" t="s">
        <v>30</v>
      </c>
    </row>
    <row r="46" s="1" customFormat="1" spans="1:1">
      <c r="A46" s="1" t="s">
        <v>71</v>
      </c>
    </row>
    <row r="47" s="2" customFormat="1" spans="2:2">
      <c r="B47" s="1" t="s">
        <v>72</v>
      </c>
    </row>
    <row r="49" s="1" customFormat="1" spans="1:1">
      <c r="A49" s="1" t="s">
        <v>33</v>
      </c>
    </row>
    <row r="50" s="2" customFormat="1" spans="2:2">
      <c r="B50" s="1" t="s">
        <v>73</v>
      </c>
    </row>
    <row r="51" s="2" customFormat="1" spans="2:2">
      <c r="B51" s="1"/>
    </row>
    <row r="52" s="1" customFormat="1" spans="1:1">
      <c r="A52" s="1" t="s">
        <v>63</v>
      </c>
    </row>
    <row r="53" s="1" customFormat="1" spans="2:2">
      <c r="B53" s="1" t="s">
        <v>37</v>
      </c>
    </row>
    <row r="55" s="1" customFormat="1" spans="2:2">
      <c r="B55" s="1" t="s">
        <v>39</v>
      </c>
    </row>
    <row r="57" s="1" customFormat="1" spans="2:2">
      <c r="B57" s="1" t="s">
        <v>40</v>
      </c>
    </row>
    <row r="58" s="2" customFormat="1" spans="2:2">
      <c r="B58" s="1"/>
    </row>
    <row r="59" s="2" customFormat="1" spans="2:2">
      <c r="B59" s="1"/>
    </row>
    <row r="60" s="2" customFormat="1" spans="2:2">
      <c r="B60" s="1"/>
    </row>
    <row r="63" s="1" customFormat="1" spans="1:1">
      <c r="A63" s="1" t="s">
        <v>41</v>
      </c>
    </row>
    <row r="66" s="1" customFormat="1" spans="1:1">
      <c r="A66" s="1" t="s">
        <v>42</v>
      </c>
    </row>
    <row r="67" s="1" customFormat="1" spans="1:1">
      <c r="A67" s="1" t="s">
        <v>43</v>
      </c>
    </row>
    <row r="71" s="1" customFormat="1" spans="1:4">
      <c r="A71" s="1" t="s">
        <v>74</v>
      </c>
      <c r="D71" s="1" t="s">
        <v>45</v>
      </c>
    </row>
    <row r="74" s="1" customFormat="1" spans="1:4">
      <c r="A74" s="1" t="s">
        <v>46</v>
      </c>
      <c r="D74" s="1" t="s">
        <v>47</v>
      </c>
    </row>
    <row r="75" s="1" customFormat="1" spans="1:4">
      <c r="A75" s="1" t="s">
        <v>48</v>
      </c>
      <c r="D75" s="1" t="s">
        <v>49</v>
      </c>
    </row>
    <row r="76" s="2" customFormat="1" spans="1:4">
      <c r="A76" s="1"/>
      <c r="D76" s="1"/>
    </row>
    <row r="77" s="2" customFormat="1" spans="1:4">
      <c r="A77" s="1"/>
      <c r="D77" s="1"/>
    </row>
    <row r="80" s="1" customFormat="1" spans="1:5">
      <c r="A80" s="1" t="s">
        <v>121</v>
      </c>
      <c r="D80" s="1" t="s">
        <v>51</v>
      </c>
      <c r="E80" s="1" t="s">
        <v>52</v>
      </c>
    </row>
    <row r="81" s="1" customFormat="1" spans="1:5">
      <c r="A81" s="1" t="s">
        <v>122</v>
      </c>
      <c r="E81" s="1" t="s">
        <v>54</v>
      </c>
    </row>
  </sheetData>
  <mergeCells count="27">
    <mergeCell ref="A4:B4"/>
    <mergeCell ref="A26:E26"/>
    <mergeCell ref="A38:E38"/>
    <mergeCell ref="A18:A21"/>
    <mergeCell ref="A22:A25"/>
    <mergeCell ref="A30:A33"/>
    <mergeCell ref="A34:A37"/>
    <mergeCell ref="B18:B21"/>
    <mergeCell ref="B22:B25"/>
    <mergeCell ref="B30:B33"/>
    <mergeCell ref="B34:B37"/>
    <mergeCell ref="D18:D21"/>
    <mergeCell ref="D22:D25"/>
    <mergeCell ref="D30:D33"/>
    <mergeCell ref="D34:D37"/>
    <mergeCell ref="E18:E21"/>
    <mergeCell ref="E22:E25"/>
    <mergeCell ref="E30:E33"/>
    <mergeCell ref="E34:E37"/>
    <mergeCell ref="F18:F21"/>
    <mergeCell ref="F22:F25"/>
    <mergeCell ref="F30:F33"/>
    <mergeCell ref="F34:F37"/>
    <mergeCell ref="G18:G21"/>
    <mergeCell ref="G22:G25"/>
    <mergeCell ref="G30:G33"/>
    <mergeCell ref="G34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0"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446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3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60828.6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178617.2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71620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250237.2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447</v>
      </c>
      <c r="D73" s="1" t="s">
        <v>51</v>
      </c>
      <c r="E73" s="1" t="s">
        <v>52</v>
      </c>
    </row>
    <row r="74" spans="1:5">
      <c r="A74" s="1" t="s">
        <v>445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4:G73"/>
  <sheetViews>
    <sheetView topLeftCell="A13" workbookViewId="0">
      <selection activeCell="E23" sqref="E23:E26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448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2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53832.4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1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20276.2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164981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58140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223121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6" spans="1:1">
      <c r="A56" s="1" t="s">
        <v>41</v>
      </c>
    </row>
    <row r="59" spans="1:1">
      <c r="A59" s="1" t="s">
        <v>42</v>
      </c>
    </row>
    <row r="60" spans="1:1">
      <c r="A60" s="1" t="s">
        <v>43</v>
      </c>
    </row>
    <row r="63" spans="1:4">
      <c r="A63" s="1" t="s">
        <v>74</v>
      </c>
      <c r="D63" s="1" t="s">
        <v>45</v>
      </c>
    </row>
    <row r="66" spans="1:4">
      <c r="A66" s="1" t="s">
        <v>46</v>
      </c>
      <c r="D66" s="1" t="s">
        <v>47</v>
      </c>
    </row>
    <row r="67" spans="1:4">
      <c r="A67" s="1" t="s">
        <v>48</v>
      </c>
      <c r="D67" s="1" t="s">
        <v>49</v>
      </c>
    </row>
    <row r="72" spans="1:5">
      <c r="A72" s="1" t="s">
        <v>449</v>
      </c>
      <c r="D72" s="1" t="s">
        <v>51</v>
      </c>
      <c r="E72" s="1" t="s">
        <v>52</v>
      </c>
    </row>
    <row r="73" spans="1:5">
      <c r="A73" s="1" t="s">
        <v>445</v>
      </c>
      <c r="E73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6" orientation="portrait" horizontalDpi="120" verticalDpi="72"/>
  <headerFooter alignWithMargins="0"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topLeftCell="A13" workbookViewId="0">
      <selection activeCell="A4" sqref="A4:B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450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2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40552.4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158341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50030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208371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451</v>
      </c>
      <c r="D73" s="1" t="s">
        <v>51</v>
      </c>
      <c r="E73" s="1" t="s">
        <v>52</v>
      </c>
    </row>
    <row r="74" spans="1:5">
      <c r="A74" s="1" t="s">
        <v>445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C23" sqref="C23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452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172</v>
      </c>
      <c r="D20" s="11">
        <v>113195</v>
      </c>
      <c r="E20" s="12">
        <f>(D20*0.76)-7000</f>
        <v>79028.2</v>
      </c>
      <c r="F20" s="9" t="s">
        <v>17</v>
      </c>
      <c r="G20" s="13">
        <f>E20*A20</f>
        <v>79028.2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174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2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40552.4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146496.8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43510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190006.8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453</v>
      </c>
      <c r="D73" s="1" t="s">
        <v>51</v>
      </c>
      <c r="E73" s="1" t="s">
        <v>52</v>
      </c>
    </row>
    <row r="74" spans="1:5">
      <c r="A74" s="1" t="s">
        <v>445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4"/>
  <sheetViews>
    <sheetView workbookViewId="0">
      <selection activeCell="F14" sqref="F1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552380952381" style="1" customWidth="1"/>
    <col min="4" max="4" width="12.552380952381" style="1" customWidth="1"/>
    <col min="5" max="5" width="14.552380952381" style="1" customWidth="1"/>
    <col min="6" max="6" width="5.66666666666667" style="1" customWidth="1"/>
    <col min="7" max="7" width="17.333333333333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1">
      <c r="A7" s="1" t="s">
        <v>454</v>
      </c>
    </row>
    <row r="8" spans="1:1">
      <c r="A8" s="1" t="s">
        <v>436</v>
      </c>
    </row>
    <row r="9" spans="1:1">
      <c r="A9" s="1" t="s">
        <v>437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spans="3:3">
      <c r="C18" s="55"/>
    </row>
    <row r="19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2</v>
      </c>
      <c r="B20" s="9" t="s">
        <v>15</v>
      </c>
      <c r="C20" s="10" t="s">
        <v>152</v>
      </c>
      <c r="D20" s="11">
        <v>68995</v>
      </c>
      <c r="E20" s="12">
        <f>(D20*0.76)-7000</f>
        <v>45436.2</v>
      </c>
      <c r="F20" s="9" t="s">
        <v>17</v>
      </c>
      <c r="G20" s="13">
        <f>E20*A20</f>
        <v>90872.4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153</v>
      </c>
      <c r="D22" s="21"/>
      <c r="E22" s="22"/>
      <c r="F22" s="19"/>
      <c r="G22" s="23"/>
    </row>
    <row r="23" customFormat="1" ht="15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customFormat="1" ht="15" spans="1:7">
      <c r="A24" s="14"/>
      <c r="B24" s="14"/>
      <c r="C24" s="96" t="s">
        <v>115</v>
      </c>
      <c r="D24" s="97"/>
      <c r="E24" s="17"/>
      <c r="F24" s="14"/>
      <c r="G24" s="98"/>
    </row>
    <row r="25" customFormat="1" ht="15" spans="1:7">
      <c r="A25" s="14"/>
      <c r="B25" s="14"/>
      <c r="C25" s="96" t="s">
        <v>285</v>
      </c>
      <c r="D25" s="97"/>
      <c r="E25" s="17"/>
      <c r="F25" s="14"/>
      <c r="G25" s="98"/>
    </row>
    <row r="26" customFormat="1" ht="15.75" spans="1:7">
      <c r="A26" s="19"/>
      <c r="B26" s="19"/>
      <c r="C26" s="99" t="s">
        <v>286</v>
      </c>
      <c r="D26" s="100"/>
      <c r="E26" s="22"/>
      <c r="F26" s="19"/>
      <c r="G26" s="101"/>
    </row>
    <row r="27" customFormat="1" ht="15" spans="1:7">
      <c r="A27" s="9">
        <v>2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40552.4</v>
      </c>
    </row>
    <row r="28" customFormat="1" ht="15" spans="1:7">
      <c r="A28" s="14"/>
      <c r="B28" s="14"/>
      <c r="C28" s="96" t="s">
        <v>115</v>
      </c>
      <c r="D28" s="97"/>
      <c r="E28" s="17"/>
      <c r="F28" s="14"/>
      <c r="G28" s="98"/>
    </row>
    <row r="29" customFormat="1" ht="15" spans="1:7">
      <c r="A29" s="14"/>
      <c r="B29" s="14"/>
      <c r="C29" s="96" t="s">
        <v>314</v>
      </c>
      <c r="D29" s="97"/>
      <c r="E29" s="17"/>
      <c r="F29" s="14"/>
      <c r="G29" s="98"/>
    </row>
    <row r="30" customFormat="1" ht="15.7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158341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55380</v>
      </c>
    </row>
    <row r="33" ht="17.25" spans="1:7">
      <c r="A33" s="24" t="s">
        <v>23</v>
      </c>
      <c r="B33" s="25"/>
      <c r="C33" s="25"/>
      <c r="D33" s="26"/>
      <c r="E33" s="27"/>
      <c r="F33" s="28" t="s">
        <v>17</v>
      </c>
      <c r="G33" s="29">
        <f>SUM(G31:G32)</f>
        <v>213721</v>
      </c>
    </row>
    <row r="34" ht="16.5" spans="1:7">
      <c r="A34" s="30"/>
      <c r="B34" s="30"/>
      <c r="C34" s="30"/>
      <c r="D34" s="30"/>
      <c r="E34" s="30"/>
      <c r="F34" s="31"/>
      <c r="G34" s="32"/>
    </row>
    <row r="35" spans="1:1">
      <c r="A35" s="1" t="s">
        <v>27</v>
      </c>
    </row>
    <row r="36" spans="2:2">
      <c r="B36" s="1" t="s">
        <v>438</v>
      </c>
    </row>
    <row r="37" customFormat="1" ht="15" spans="2:2">
      <c r="B37" s="1" t="s">
        <v>439</v>
      </c>
    </row>
    <row r="38" customFormat="1" ht="15" spans="2:2">
      <c r="B38" s="1"/>
    </row>
    <row r="39" spans="1:1">
      <c r="A39" s="1" t="s">
        <v>33</v>
      </c>
    </row>
    <row r="40" spans="2:2">
      <c r="B40" s="1" t="s">
        <v>34</v>
      </c>
    </row>
    <row r="41" customFormat="1" ht="15" spans="2:2">
      <c r="B41" s="1" t="s">
        <v>73</v>
      </c>
    </row>
    <row r="42" s="2" customFormat="1" spans="2:2">
      <c r="B42" s="1"/>
    </row>
    <row r="43" spans="1:2">
      <c r="A43" s="1" t="s">
        <v>35</v>
      </c>
      <c r="B43" s="1" t="s">
        <v>36</v>
      </c>
    </row>
    <row r="44" spans="2:2">
      <c r="B44" s="1" t="s">
        <v>37</v>
      </c>
    </row>
    <row r="45" s="2" customFormat="1" spans="2:2">
      <c r="B45" s="55" t="s">
        <v>211</v>
      </c>
    </row>
    <row r="46" s="2" customFormat="1" spans="2:2">
      <c r="B46" s="55"/>
    </row>
    <row r="47" spans="2:2">
      <c r="B47" s="1" t="s">
        <v>39</v>
      </c>
    </row>
    <row r="49" spans="2:2">
      <c r="B49" s="1" t="s">
        <v>40</v>
      </c>
    </row>
    <row r="51" spans="2:2">
      <c r="B51" s="72" t="s">
        <v>440</v>
      </c>
    </row>
    <row r="52" spans="2:2">
      <c r="B52" s="56"/>
    </row>
    <row r="53" spans="2:2">
      <c r="B53" s="5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455</v>
      </c>
      <c r="D73" s="1" t="s">
        <v>51</v>
      </c>
      <c r="E73" s="1" t="s">
        <v>52</v>
      </c>
    </row>
    <row r="74" spans="1:5">
      <c r="A74" s="1" t="s">
        <v>445</v>
      </c>
      <c r="E74" s="1" t="s">
        <v>54</v>
      </c>
    </row>
  </sheetData>
  <mergeCells count="21">
    <mergeCell ref="A4:B4"/>
    <mergeCell ref="A31:E31"/>
    <mergeCell ref="A33:E33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65972222222222" bottom="0.590277777777778" header="0.5" footer="0.196527777777778"/>
  <pageSetup paperSize="1" scale="65" orientation="portrait" horizontalDpi="120" verticalDpi="72"/>
  <headerFooter alignWithMargins="0"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4"/>
  <sheetViews>
    <sheetView topLeftCell="A4" workbookViewId="0">
      <selection activeCell="G29" sqref="G29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46078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456</v>
      </c>
      <c r="B7" s="3"/>
    </row>
    <row r="8" spans="1:2">
      <c r="A8" s="3" t="s">
        <v>457</v>
      </c>
      <c r="B8" s="3"/>
    </row>
    <row r="9" spans="1:2">
      <c r="A9" s="1" t="s">
        <v>458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7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3</v>
      </c>
      <c r="B20" s="9" t="s">
        <v>15</v>
      </c>
      <c r="C20" s="10" t="s">
        <v>16</v>
      </c>
      <c r="D20" s="11">
        <v>42995</v>
      </c>
      <c r="E20" s="12">
        <f>(D20*0.76)-6500</f>
        <v>26176.2</v>
      </c>
      <c r="F20" s="9" t="s">
        <v>17</v>
      </c>
      <c r="G20" s="13">
        <f>E20*A20</f>
        <v>78528.6</v>
      </c>
    </row>
    <row r="21" spans="1:7">
      <c r="A21" s="14"/>
      <c r="B21" s="14"/>
      <c r="C21" s="15" t="s">
        <v>18</v>
      </c>
      <c r="D21" s="16"/>
      <c r="E21" s="17"/>
      <c r="F21" s="14"/>
      <c r="G21" s="18"/>
    </row>
    <row r="22" ht="15" spans="1:7">
      <c r="A22" s="19"/>
      <c r="B22" s="19"/>
      <c r="C22" s="20" t="s">
        <v>19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10" t="s">
        <v>189</v>
      </c>
      <c r="D23" s="11">
        <v>33995</v>
      </c>
      <c r="E23" s="12">
        <f>(D23*0.76)-6500</f>
        <v>19336.2</v>
      </c>
      <c r="F23" s="9" t="s">
        <v>17</v>
      </c>
      <c r="G23" s="13">
        <f>E23*A23</f>
        <v>19336.2</v>
      </c>
    </row>
    <row r="24" spans="1:7">
      <c r="A24" s="14"/>
      <c r="B24" s="14"/>
      <c r="C24" s="15" t="s">
        <v>18</v>
      </c>
      <c r="D24" s="16"/>
      <c r="E24" s="17"/>
      <c r="F24" s="14"/>
      <c r="G24" s="18"/>
    </row>
    <row r="25" ht="15" spans="1:7">
      <c r="A25" s="19"/>
      <c r="B25" s="19"/>
      <c r="C25" s="20" t="s">
        <v>190</v>
      </c>
      <c r="D25" s="21"/>
      <c r="E25" s="22"/>
      <c r="F25" s="19"/>
      <c r="G25" s="23"/>
    </row>
    <row r="26" spans="1:7">
      <c r="A26" s="9">
        <v>1</v>
      </c>
      <c r="B26" s="9" t="s">
        <v>15</v>
      </c>
      <c r="C26" s="10" t="s">
        <v>59</v>
      </c>
      <c r="D26" s="11">
        <v>30995</v>
      </c>
      <c r="E26" s="12">
        <f>(D26*0.76)-6500</f>
        <v>17056.2</v>
      </c>
      <c r="F26" s="9" t="s">
        <v>17</v>
      </c>
      <c r="G26" s="13">
        <f>E26*A26</f>
        <v>17056.2</v>
      </c>
    </row>
    <row r="27" spans="1:7">
      <c r="A27" s="14"/>
      <c r="B27" s="14"/>
      <c r="C27" s="15" t="s">
        <v>18</v>
      </c>
      <c r="D27" s="16"/>
      <c r="E27" s="17"/>
      <c r="F27" s="14"/>
      <c r="G27" s="18"/>
    </row>
    <row r="28" ht="15" spans="1:7">
      <c r="A28" s="19"/>
      <c r="B28" s="19"/>
      <c r="C28" s="20" t="s">
        <v>60</v>
      </c>
      <c r="D28" s="21"/>
      <c r="E28" s="22"/>
      <c r="F28" s="19"/>
      <c r="G28" s="23"/>
    </row>
    <row r="29" ht="17.25" spans="1:7">
      <c r="A29" s="24" t="s">
        <v>20</v>
      </c>
      <c r="B29" s="25"/>
      <c r="C29" s="25"/>
      <c r="D29" s="26"/>
      <c r="E29" s="27"/>
      <c r="F29" s="28" t="s">
        <v>17</v>
      </c>
      <c r="G29" s="29">
        <f>SUM(G20:G28)</f>
        <v>114921</v>
      </c>
    </row>
    <row r="30" ht="15" spans="1:7">
      <c r="A30" s="61" t="s">
        <v>156</v>
      </c>
      <c r="B30" s="62"/>
      <c r="C30" s="63"/>
      <c r="D30" s="64"/>
      <c r="E30" s="21"/>
      <c r="F30" s="19" t="s">
        <v>17</v>
      </c>
      <c r="G30" s="65">
        <v>58895</v>
      </c>
    </row>
    <row r="31" customFormat="1" ht="15.75" spans="1:8">
      <c r="A31" s="48" t="s">
        <v>22</v>
      </c>
      <c r="B31" s="66"/>
      <c r="C31" s="66"/>
      <c r="D31" s="49"/>
      <c r="E31" s="50"/>
      <c r="F31" s="51" t="s">
        <v>17</v>
      </c>
      <c r="G31" s="52">
        <v>600</v>
      </c>
      <c r="H31" s="2"/>
    </row>
    <row r="32" ht="17.25" spans="1:7">
      <c r="A32" s="24" t="s">
        <v>23</v>
      </c>
      <c r="B32" s="25"/>
      <c r="C32" s="25"/>
      <c r="D32" s="26"/>
      <c r="E32" s="27"/>
      <c r="F32" s="28" t="s">
        <v>17</v>
      </c>
      <c r="G32" s="29">
        <f>SUM(G29:G31)</f>
        <v>174416</v>
      </c>
    </row>
    <row r="33" ht="16.5" spans="1:7">
      <c r="A33" s="30"/>
      <c r="B33" s="30"/>
      <c r="C33" s="30"/>
      <c r="D33" s="30"/>
      <c r="E33" s="30"/>
      <c r="F33" s="102"/>
      <c r="G33" s="32"/>
    </row>
    <row r="34" spans="1:1">
      <c r="A34" s="1" t="s">
        <v>27</v>
      </c>
    </row>
    <row r="35" spans="2:2">
      <c r="B35" s="1" t="s">
        <v>28</v>
      </c>
    </row>
    <row r="37" s="1" customFormat="1" spans="1:1">
      <c r="A37" s="1" t="s">
        <v>29</v>
      </c>
    </row>
    <row r="38" customFormat="1" ht="15" spans="1:2">
      <c r="A38" s="59"/>
      <c r="B38" s="1" t="s">
        <v>30</v>
      </c>
    </row>
    <row r="39" customFormat="1" ht="15" spans="1:2">
      <c r="A39" s="59"/>
      <c r="B39" s="1" t="s">
        <v>31</v>
      </c>
    </row>
    <row r="40" customFormat="1" ht="15" spans="1:2">
      <c r="A40" s="59"/>
      <c r="B40" s="103" t="s">
        <v>138</v>
      </c>
    </row>
    <row r="41" customFormat="1" ht="15" spans="1:2">
      <c r="A41" s="59"/>
      <c r="B41" s="1"/>
    </row>
    <row r="42" spans="1:1">
      <c r="A42" s="1" t="s">
        <v>33</v>
      </c>
    </row>
    <row r="43" spans="2:2">
      <c r="B43" s="1" t="s">
        <v>34</v>
      </c>
    </row>
    <row r="45" spans="1:1">
      <c r="A45" s="1" t="s">
        <v>63</v>
      </c>
    </row>
    <row r="46" spans="2:2">
      <c r="B46" s="1" t="s">
        <v>37</v>
      </c>
    </row>
    <row r="47" spans="2:2">
      <c r="B47" s="55" t="s">
        <v>211</v>
      </c>
    </row>
    <row r="49" spans="2:2">
      <c r="B49" s="1" t="s">
        <v>39</v>
      </c>
    </row>
    <row r="50" spans="2:2">
      <c r="B50" s="1" t="s">
        <v>40</v>
      </c>
    </row>
    <row r="51" spans="2:2">
      <c r="B51" s="72"/>
    </row>
    <row r="52" spans="2:2">
      <c r="B52" s="56" t="s">
        <v>426</v>
      </c>
    </row>
    <row r="53" spans="2:2">
      <c r="B53" s="56"/>
    </row>
    <row r="54" spans="2:2">
      <c r="B54" s="56"/>
    </row>
    <row r="55" spans="2:2">
      <c r="B55" s="56"/>
    </row>
    <row r="58" spans="1:1">
      <c r="A58" s="1" t="s">
        <v>41</v>
      </c>
    </row>
    <row r="61" spans="1:1">
      <c r="A61" s="1" t="s">
        <v>42</v>
      </c>
    </row>
    <row r="62" spans="1:1">
      <c r="A62" s="1" t="s">
        <v>43</v>
      </c>
    </row>
    <row r="65" spans="1:4">
      <c r="A65" s="1" t="s">
        <v>44</v>
      </c>
      <c r="D65" s="1" t="s">
        <v>45</v>
      </c>
    </row>
    <row r="68" spans="1:4">
      <c r="A68" s="1" t="s">
        <v>46</v>
      </c>
      <c r="D68" s="1" t="s">
        <v>47</v>
      </c>
    </row>
    <row r="69" spans="1:4">
      <c r="A69" s="1" t="s">
        <v>48</v>
      </c>
      <c r="D69" s="1" t="s">
        <v>49</v>
      </c>
    </row>
    <row r="73" spans="1:5">
      <c r="A73" s="1" t="s">
        <v>459</v>
      </c>
      <c r="D73" s="1" t="s">
        <v>51</v>
      </c>
      <c r="E73" s="1" t="s">
        <v>52</v>
      </c>
    </row>
    <row r="74" spans="1:5">
      <c r="A74" s="1" t="s">
        <v>347</v>
      </c>
      <c r="E74" s="1" t="s">
        <v>54</v>
      </c>
    </row>
  </sheetData>
  <mergeCells count="22">
    <mergeCell ref="A4:B4"/>
    <mergeCell ref="A29:E29"/>
    <mergeCell ref="A31:E31"/>
    <mergeCell ref="A32:E32"/>
    <mergeCell ref="A20:A22"/>
    <mergeCell ref="A23:A25"/>
    <mergeCell ref="A26:A28"/>
    <mergeCell ref="B20:B22"/>
    <mergeCell ref="B23:B25"/>
    <mergeCell ref="B26:B28"/>
    <mergeCell ref="D20:D22"/>
    <mergeCell ref="D23:D25"/>
    <mergeCell ref="D26:D28"/>
    <mergeCell ref="E20:E22"/>
    <mergeCell ref="E23:E25"/>
    <mergeCell ref="E26:E28"/>
    <mergeCell ref="F20:F22"/>
    <mergeCell ref="F23:F25"/>
    <mergeCell ref="F26:F28"/>
    <mergeCell ref="G20:G22"/>
    <mergeCell ref="G23:G25"/>
    <mergeCell ref="G26:G28"/>
  </mergeCells>
  <pageMargins left="0.393055555555556" right="0.17" top="0.84" bottom="0.590277777777778" header="0.5" footer="0.196527777777778"/>
  <pageSetup paperSize="1" scale="66" orientation="portrait" horizontalDpi="120" verticalDpi="72"/>
  <headerFooter alignWithMargins="0"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71"/>
  <sheetViews>
    <sheetView workbookViewId="0">
      <selection activeCell="I21" sqref="I21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46079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3" t="s">
        <v>306</v>
      </c>
    </row>
    <row r="8" spans="1:1">
      <c r="A8" s="91" t="s">
        <v>308</v>
      </c>
    </row>
    <row r="9" customFormat="1" ht="15" spans="1:1">
      <c r="A9" s="91"/>
    </row>
    <row r="10" customFormat="1" ht="15" spans="1:1">
      <c r="A10" s="91"/>
    </row>
    <row r="11" s="1" customFormat="1" spans="1:1">
      <c r="A11" s="1" t="s">
        <v>4</v>
      </c>
    </row>
    <row r="13" s="1" customFormat="1" spans="2:2">
      <c r="B13" s="1" t="s">
        <v>5</v>
      </c>
    </row>
    <row r="14" s="1" customFormat="1" spans="2:2">
      <c r="B14" s="1" t="s">
        <v>6</v>
      </c>
    </row>
    <row r="15" s="2" customFormat="1" spans="2:2">
      <c r="B15" s="1"/>
    </row>
    <row r="17" s="1" customFormat="1" spans="1:1">
      <c r="A17" s="1" t="s">
        <v>66</v>
      </c>
    </row>
    <row r="18" ht="15" spans="3:3">
      <c r="C18" s="4" t="s">
        <v>8</v>
      </c>
    </row>
    <row r="19" s="1" customFormat="1" ht="25.5" customHeight="1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="1" customFormat="1" spans="1:7">
      <c r="A20" s="9">
        <v>1</v>
      </c>
      <c r="B20" s="9" t="s">
        <v>15</v>
      </c>
      <c r="C20" s="93" t="s">
        <v>114</v>
      </c>
      <c r="D20" s="94">
        <v>24995</v>
      </c>
      <c r="E20" s="12">
        <f>(D20*0.76)-800</f>
        <v>18196.2</v>
      </c>
      <c r="F20" s="9" t="s">
        <v>17</v>
      </c>
      <c r="G20" s="95">
        <f>E20*A20</f>
        <v>18196.2</v>
      </c>
    </row>
    <row r="21" s="1" customFormat="1" spans="1:7">
      <c r="A21" s="14"/>
      <c r="B21" s="14"/>
      <c r="C21" s="96" t="s">
        <v>115</v>
      </c>
      <c r="D21" s="97"/>
      <c r="E21" s="17"/>
      <c r="F21" s="14"/>
      <c r="G21" s="98"/>
    </row>
    <row r="22" s="1" customFormat="1" spans="1:7">
      <c r="A22" s="14"/>
      <c r="B22" s="14"/>
      <c r="C22" s="96" t="s">
        <v>116</v>
      </c>
      <c r="D22" s="97"/>
      <c r="E22" s="17"/>
      <c r="F22" s="14"/>
      <c r="G22" s="98"/>
    </row>
    <row r="23" s="1" customFormat="1" ht="15" spans="1:7">
      <c r="A23" s="19"/>
      <c r="B23" s="19"/>
      <c r="C23" s="99" t="s">
        <v>117</v>
      </c>
      <c r="D23" s="100"/>
      <c r="E23" s="22"/>
      <c r="F23" s="19"/>
      <c r="G23" s="101"/>
    </row>
    <row r="24" s="1" customFormat="1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SUM(G20:G23)</f>
        <v>18196.2</v>
      </c>
    </row>
    <row r="25" s="1" customFormat="1" ht="16.5" spans="1:7">
      <c r="A25" s="30"/>
      <c r="B25" s="30"/>
      <c r="C25" s="30"/>
      <c r="D25" s="30"/>
      <c r="E25" s="30"/>
      <c r="F25" s="31"/>
      <c r="G25" s="32"/>
    </row>
    <row r="26" s="1" customFormat="1" ht="15" spans="3:3">
      <c r="C26" s="4" t="s">
        <v>24</v>
      </c>
    </row>
    <row r="27" s="1" customFormat="1" ht="25.5" customHeight="1" spans="1:7">
      <c r="A27" s="5" t="s">
        <v>9</v>
      </c>
      <c r="B27" s="5" t="s">
        <v>10</v>
      </c>
      <c r="C27" s="5" t="s">
        <v>11</v>
      </c>
      <c r="D27" s="5" t="s">
        <v>12</v>
      </c>
      <c r="E27" s="6" t="s">
        <v>13</v>
      </c>
      <c r="F27" s="7"/>
      <c r="G27" s="8" t="s">
        <v>14</v>
      </c>
    </row>
    <row r="28" s="1" customFormat="1" spans="1:7">
      <c r="A28" s="9">
        <v>1</v>
      </c>
      <c r="B28" s="104" t="s">
        <v>15</v>
      </c>
      <c r="C28" s="93" t="s">
        <v>118</v>
      </c>
      <c r="D28" s="94">
        <v>28995</v>
      </c>
      <c r="E28" s="12">
        <f>(D28*0.76)-1300</f>
        <v>20736.2</v>
      </c>
      <c r="F28" s="9" t="s">
        <v>17</v>
      </c>
      <c r="G28" s="95">
        <f>E28*A28</f>
        <v>20736.2</v>
      </c>
    </row>
    <row r="29" s="1" customFormat="1" spans="1:7">
      <c r="A29" s="14"/>
      <c r="B29" s="105"/>
      <c r="C29" s="96" t="s">
        <v>68</v>
      </c>
      <c r="D29" s="97"/>
      <c r="E29" s="17"/>
      <c r="F29" s="14"/>
      <c r="G29" s="98"/>
    </row>
    <row r="30" s="1" customFormat="1" spans="1:7">
      <c r="A30" s="14"/>
      <c r="B30" s="105"/>
      <c r="C30" s="96" t="s">
        <v>119</v>
      </c>
      <c r="D30" s="97"/>
      <c r="E30" s="17"/>
      <c r="F30" s="14"/>
      <c r="G30" s="98"/>
    </row>
    <row r="31" s="1" customFormat="1" ht="15" spans="1:7">
      <c r="A31" s="19"/>
      <c r="B31" s="106"/>
      <c r="C31" s="99" t="s">
        <v>120</v>
      </c>
      <c r="D31" s="100"/>
      <c r="E31" s="22"/>
      <c r="F31" s="19"/>
      <c r="G31" s="101"/>
    </row>
    <row r="32" s="1" customFormat="1" ht="17.25" spans="1:7">
      <c r="A32" s="24" t="s">
        <v>20</v>
      </c>
      <c r="B32" s="25"/>
      <c r="C32" s="25"/>
      <c r="D32" s="26"/>
      <c r="E32" s="27"/>
      <c r="F32" s="28" t="s">
        <v>17</v>
      </c>
      <c r="G32" s="29">
        <f>SUM(G28:G31)</f>
        <v>20736.2</v>
      </c>
    </row>
    <row r="33" s="1" customFormat="1" ht="16.5" spans="1:7">
      <c r="A33" s="30"/>
      <c r="B33" s="30"/>
      <c r="C33" s="30"/>
      <c r="D33" s="30"/>
      <c r="E33" s="30"/>
      <c r="F33" s="31"/>
      <c r="G33" s="32"/>
    </row>
    <row r="34" s="1" customFormat="1" spans="1:1">
      <c r="A34" s="1" t="s">
        <v>27</v>
      </c>
    </row>
    <row r="35" s="1" customFormat="1" spans="2:2">
      <c r="B35" s="1" t="s">
        <v>28</v>
      </c>
    </row>
    <row r="36" s="2" customFormat="1" spans="2:2">
      <c r="B36" s="1"/>
    </row>
    <row r="37" s="1" customFormat="1" spans="1:1">
      <c r="A37" s="1" t="s">
        <v>29</v>
      </c>
    </row>
    <row r="38" customFormat="1" ht="15" spans="1:2">
      <c r="A38" s="59"/>
      <c r="B38" s="1" t="s">
        <v>30</v>
      </c>
    </row>
    <row r="40" s="1" customFormat="1" spans="1:1">
      <c r="A40" s="1" t="s">
        <v>71</v>
      </c>
    </row>
    <row r="41" s="2" customFormat="1" spans="2:2">
      <c r="B41" s="1" t="s">
        <v>72</v>
      </c>
    </row>
    <row r="43" s="1" customFormat="1" spans="1:1">
      <c r="A43" s="1" t="s">
        <v>33</v>
      </c>
    </row>
    <row r="44" s="2" customFormat="1" spans="2:2">
      <c r="B44" s="1" t="s">
        <v>73</v>
      </c>
    </row>
    <row r="45" s="2" customFormat="1" spans="2:2">
      <c r="B45" s="1"/>
    </row>
    <row r="46" s="1" customFormat="1" spans="1:1">
      <c r="A46" s="1" t="s">
        <v>63</v>
      </c>
    </row>
    <row r="47" s="1" customFormat="1" spans="2:2">
      <c r="B47" s="1" t="s">
        <v>37</v>
      </c>
    </row>
    <row r="49" s="1" customFormat="1" spans="2:2">
      <c r="B49" s="1" t="s">
        <v>39</v>
      </c>
    </row>
    <row r="50" s="1" customFormat="1" spans="2:2">
      <c r="B50" s="1" t="s">
        <v>40</v>
      </c>
    </row>
    <row r="51" s="2" customFormat="1" spans="2:2">
      <c r="B51" s="1"/>
    </row>
    <row r="52" s="2" customFormat="1" spans="2:2">
      <c r="B52" s="1"/>
    </row>
    <row r="55" s="1" customFormat="1" spans="1:1">
      <c r="A55" s="1" t="s">
        <v>41</v>
      </c>
    </row>
    <row r="58" s="1" customFormat="1" spans="1:1">
      <c r="A58" s="1" t="s">
        <v>42</v>
      </c>
    </row>
    <row r="59" s="1" customFormat="1" spans="1:1">
      <c r="A59" s="1" t="s">
        <v>43</v>
      </c>
    </row>
    <row r="63" s="1" customFormat="1" spans="1:4">
      <c r="A63" s="1" t="s">
        <v>74</v>
      </c>
      <c r="D63" s="1" t="s">
        <v>45</v>
      </c>
    </row>
    <row r="66" s="1" customFormat="1" spans="1:4">
      <c r="A66" s="1" t="s">
        <v>46</v>
      </c>
      <c r="D66" s="1" t="s">
        <v>47</v>
      </c>
    </row>
    <row r="67" s="1" customFormat="1" spans="1:4">
      <c r="A67" s="1" t="s">
        <v>48</v>
      </c>
      <c r="D67" s="1" t="s">
        <v>49</v>
      </c>
    </row>
    <row r="70" s="1" customFormat="1" spans="1:5">
      <c r="A70" s="1" t="s">
        <v>460</v>
      </c>
      <c r="D70" s="1" t="s">
        <v>51</v>
      </c>
      <c r="E70" s="1" t="s">
        <v>52</v>
      </c>
    </row>
    <row r="71" s="1" customFormat="1" spans="1:5">
      <c r="A71" s="1" t="s">
        <v>229</v>
      </c>
      <c r="E71" s="1" t="s">
        <v>54</v>
      </c>
    </row>
  </sheetData>
  <mergeCells count="15">
    <mergeCell ref="A4:B4"/>
    <mergeCell ref="A24:E24"/>
    <mergeCell ref="A32:E32"/>
    <mergeCell ref="A20:A23"/>
    <mergeCell ref="A28:A31"/>
    <mergeCell ref="B20:B23"/>
    <mergeCell ref="B28:B31"/>
    <mergeCell ref="D20:D23"/>
    <mergeCell ref="D28:D31"/>
    <mergeCell ref="E20:E23"/>
    <mergeCell ref="E28:E31"/>
    <mergeCell ref="F20:F23"/>
    <mergeCell ref="F28:F31"/>
    <mergeCell ref="G20:G23"/>
    <mergeCell ref="G28:G31"/>
  </mergeCells>
  <pageMargins left="0.393055555555556" right="0.17" top="0.84" bottom="0.590277777777778" header="0.5" footer="0.196527777777778"/>
  <pageSetup paperSize="1" scale="68" orientation="portrait" horizontalDpi="120" verticalDpi="72"/>
  <headerFooter alignWithMargins="0"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68"/>
  <sheetViews>
    <sheetView topLeftCell="A50" workbookViewId="0">
      <selection activeCell="A67" sqref="A67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461</v>
      </c>
      <c r="B7" s="3"/>
    </row>
    <row r="8" spans="1:2">
      <c r="A8" s="3" t="s">
        <v>462</v>
      </c>
      <c r="B8" s="3"/>
    </row>
    <row r="9" spans="1:2">
      <c r="A9" s="1" t="s">
        <v>463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8" spans="1:1">
      <c r="A18" s="1" t="s">
        <v>7</v>
      </c>
    </row>
    <row r="19" ht="15" customHeight="1" spans="2:3">
      <c r="B19" s="55"/>
      <c r="C19" s="92"/>
    </row>
    <row r="20" ht="26.25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82</v>
      </c>
      <c r="D21" s="11">
        <v>50995</v>
      </c>
      <c r="E21" s="12">
        <f>(D21*0.76)-7000</f>
        <v>31756.2</v>
      </c>
      <c r="F21" s="9" t="s">
        <v>17</v>
      </c>
      <c r="G21" s="13">
        <f>E21*A21</f>
        <v>31756.2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83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SUM(G21:G23)</f>
        <v>31756.2</v>
      </c>
    </row>
    <row r="25" ht="15" spans="1:7">
      <c r="A25" s="61" t="s">
        <v>156</v>
      </c>
      <c r="B25" s="62"/>
      <c r="C25" s="63"/>
      <c r="D25" s="64"/>
      <c r="E25" s="21"/>
      <c r="F25" s="19" t="s">
        <v>17</v>
      </c>
      <c r="G25" s="65">
        <v>15875</v>
      </c>
    </row>
    <row r="26" ht="17.25" spans="1:7">
      <c r="A26" s="24" t="s">
        <v>23</v>
      </c>
      <c r="B26" s="25"/>
      <c r="C26" s="25"/>
      <c r="D26" s="26"/>
      <c r="E26" s="27"/>
      <c r="F26" s="28" t="s">
        <v>17</v>
      </c>
      <c r="G26" s="29">
        <f>SUM(G24:G25)</f>
        <v>47631.2</v>
      </c>
    </row>
    <row r="27" ht="16.5" spans="1:7">
      <c r="A27" s="30"/>
      <c r="B27" s="30"/>
      <c r="C27" s="30"/>
      <c r="D27" s="30"/>
      <c r="E27" s="30"/>
      <c r="F27" s="102"/>
      <c r="G27" s="32"/>
    </row>
    <row r="28" spans="1:1">
      <c r="A28" s="1" t="s">
        <v>27</v>
      </c>
    </row>
    <row r="29" spans="2:2">
      <c r="B29" s="1" t="s">
        <v>28</v>
      </c>
    </row>
    <row r="31" s="1" customFormat="1" spans="1:1">
      <c r="A31" s="1" t="s">
        <v>29</v>
      </c>
    </row>
    <row r="32" customFormat="1" ht="15" spans="1:2">
      <c r="A32" s="59"/>
      <c r="B32" s="1" t="s">
        <v>30</v>
      </c>
    </row>
    <row r="33" customFormat="1" ht="15" spans="1:2">
      <c r="A33" s="59"/>
      <c r="B33" s="1" t="s">
        <v>31</v>
      </c>
    </row>
    <row r="34" customFormat="1" ht="15" spans="1:2">
      <c r="A34" s="59"/>
      <c r="B34" s="103" t="s">
        <v>138</v>
      </c>
    </row>
    <row r="35" customFormat="1" ht="15" spans="1:2">
      <c r="A35" s="59"/>
      <c r="B35" s="1"/>
    </row>
    <row r="36" spans="1:1">
      <c r="A36" s="1" t="s">
        <v>33</v>
      </c>
    </row>
    <row r="37" spans="2:2">
      <c r="B37" s="1" t="s">
        <v>34</v>
      </c>
    </row>
    <row r="39" spans="1:1">
      <c r="A39" s="1" t="s">
        <v>63</v>
      </c>
    </row>
    <row r="40" spans="2:2">
      <c r="B40" s="1" t="s">
        <v>37</v>
      </c>
    </row>
    <row r="41" spans="2:2">
      <c r="B41" s="55" t="s">
        <v>211</v>
      </c>
    </row>
    <row r="43" spans="2:2">
      <c r="B43" s="1" t="s">
        <v>39</v>
      </c>
    </row>
    <row r="44" spans="2:2">
      <c r="B44" s="1" t="s">
        <v>40</v>
      </c>
    </row>
    <row r="45" spans="2:2">
      <c r="B45" s="72"/>
    </row>
    <row r="46" spans="2:2">
      <c r="B46" s="56" t="s">
        <v>426</v>
      </c>
    </row>
    <row r="47" spans="2:2">
      <c r="B47" s="56"/>
    </row>
    <row r="48" spans="2:2">
      <c r="B48" s="56"/>
    </row>
    <row r="49" spans="2:2">
      <c r="B49" s="56"/>
    </row>
    <row r="52" spans="1:1">
      <c r="A52" s="1" t="s">
        <v>41</v>
      </c>
    </row>
    <row r="55" spans="1:1">
      <c r="A55" s="1" t="s">
        <v>42</v>
      </c>
    </row>
    <row r="56" spans="1:1">
      <c r="A56" s="1" t="s">
        <v>43</v>
      </c>
    </row>
    <row r="59" spans="1:4">
      <c r="A59" s="1" t="s">
        <v>44</v>
      </c>
      <c r="D59" s="1" t="s">
        <v>45</v>
      </c>
    </row>
    <row r="62" spans="1:4">
      <c r="A62" s="1" t="s">
        <v>46</v>
      </c>
      <c r="D62" s="1" t="s">
        <v>47</v>
      </c>
    </row>
    <row r="63" spans="1:4">
      <c r="A63" s="1" t="s">
        <v>48</v>
      </c>
      <c r="D63" s="1" t="s">
        <v>49</v>
      </c>
    </row>
    <row r="67" spans="1:5">
      <c r="A67" s="1" t="s">
        <v>464</v>
      </c>
      <c r="D67" s="1" t="s">
        <v>51</v>
      </c>
      <c r="E67" s="1" t="s">
        <v>52</v>
      </c>
    </row>
    <row r="68" spans="1:5">
      <c r="A68" s="1" t="s">
        <v>347</v>
      </c>
      <c r="E68" s="1" t="s">
        <v>54</v>
      </c>
    </row>
  </sheetData>
  <mergeCells count="9">
    <mergeCell ref="A4:B4"/>
    <mergeCell ref="A24:E24"/>
    <mergeCell ref="A26:E26"/>
    <mergeCell ref="A21:A23"/>
    <mergeCell ref="B21:B23"/>
    <mergeCell ref="D21:D23"/>
    <mergeCell ref="E21:E23"/>
    <mergeCell ref="F21:F23"/>
    <mergeCell ref="G21:G23"/>
  </mergeCells>
  <pageMargins left="0.393055555555556" right="0.17" top="0.84" bottom="0.590277777777778" header="0.5" footer="0.196527777777778"/>
  <pageSetup paperSize="1" scale="71" orientation="portrait" horizontalDpi="120" verticalDpi="72"/>
  <headerFooter alignWithMargins="0"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82"/>
  <sheetViews>
    <sheetView topLeftCell="A63" workbookViewId="0">
      <selection activeCell="A83" sqref="A83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2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46079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465</v>
      </c>
      <c r="B7" s="3"/>
    </row>
    <row r="8" spans="1:1">
      <c r="A8" s="3" t="s">
        <v>231</v>
      </c>
    </row>
    <row r="9" spans="1:1">
      <c r="A9" s="3" t="s">
        <v>466</v>
      </c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8" ht="15" spans="2:3">
      <c r="B18" s="55"/>
      <c r="C18" s="4" t="s">
        <v>8</v>
      </c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93" t="s">
        <v>114</v>
      </c>
      <c r="D20" s="94">
        <v>24995</v>
      </c>
      <c r="E20" s="12">
        <f>(D20*0.76)-800</f>
        <v>18196.2</v>
      </c>
      <c r="F20" s="9" t="s">
        <v>17</v>
      </c>
      <c r="G20" s="95">
        <f>E20*A20</f>
        <v>18196.2</v>
      </c>
    </row>
    <row r="21" spans="1:7">
      <c r="A21" s="14"/>
      <c r="B21" s="14"/>
      <c r="C21" s="96" t="s">
        <v>115</v>
      </c>
      <c r="D21" s="97"/>
      <c r="E21" s="17"/>
      <c r="F21" s="14"/>
      <c r="G21" s="98"/>
    </row>
    <row r="22" spans="1:7">
      <c r="A22" s="14"/>
      <c r="B22" s="14"/>
      <c r="C22" s="96" t="s">
        <v>116</v>
      </c>
      <c r="D22" s="97"/>
      <c r="E22" s="17"/>
      <c r="F22" s="14"/>
      <c r="G22" s="98"/>
    </row>
    <row r="23" ht="15" spans="1:7">
      <c r="A23" s="19"/>
      <c r="B23" s="19"/>
      <c r="C23" s="99" t="s">
        <v>117</v>
      </c>
      <c r="D23" s="100"/>
      <c r="E23" s="22"/>
      <c r="F23" s="19"/>
      <c r="G23" s="101"/>
    </row>
    <row r="24" customFormat="1" ht="15" spans="1:8">
      <c r="A24" s="9">
        <v>1</v>
      </c>
      <c r="B24" s="9" t="s">
        <v>15</v>
      </c>
      <c r="C24" s="93" t="s">
        <v>284</v>
      </c>
      <c r="D24" s="94">
        <v>36995</v>
      </c>
      <c r="E24" s="12">
        <f>(D24*0.76)-1200</f>
        <v>26916.2</v>
      </c>
      <c r="F24" s="9" t="s">
        <v>17</v>
      </c>
      <c r="G24" s="95">
        <f>E24*A24</f>
        <v>26916.2</v>
      </c>
      <c r="H24" s="1"/>
    </row>
    <row r="25" customFormat="1" ht="15" spans="1:8">
      <c r="A25" s="14"/>
      <c r="B25" s="14"/>
      <c r="C25" s="96" t="s">
        <v>115</v>
      </c>
      <c r="D25" s="97"/>
      <c r="E25" s="17"/>
      <c r="F25" s="14"/>
      <c r="G25" s="98"/>
      <c r="H25" s="1"/>
    </row>
    <row r="26" customFormat="1" ht="15" spans="1:8">
      <c r="A26" s="14"/>
      <c r="B26" s="14"/>
      <c r="C26" s="96" t="s">
        <v>285</v>
      </c>
      <c r="D26" s="97"/>
      <c r="E26" s="17"/>
      <c r="F26" s="14"/>
      <c r="G26" s="98"/>
      <c r="H26" s="1"/>
    </row>
    <row r="27" customFormat="1" ht="15.75" spans="1:8">
      <c r="A27" s="19"/>
      <c r="B27" s="19"/>
      <c r="C27" s="99" t="s">
        <v>286</v>
      </c>
      <c r="D27" s="100"/>
      <c r="E27" s="22"/>
      <c r="F27" s="19"/>
      <c r="G27" s="101"/>
      <c r="H27" s="1"/>
    </row>
    <row r="28" s="2" customFormat="1" ht="15" spans="1:8">
      <c r="A28" s="48" t="s">
        <v>22</v>
      </c>
      <c r="B28" s="66"/>
      <c r="C28" s="66"/>
      <c r="D28" s="49"/>
      <c r="E28" s="50"/>
      <c r="F28" s="51" t="s">
        <v>17</v>
      </c>
      <c r="G28" s="52">
        <v>1000</v>
      </c>
      <c r="H28" s="1"/>
    </row>
    <row r="29" s="1" customFormat="1" ht="17.25" spans="1:7">
      <c r="A29" s="24" t="s">
        <v>20</v>
      </c>
      <c r="B29" s="25"/>
      <c r="C29" s="25"/>
      <c r="D29" s="26"/>
      <c r="E29" s="27"/>
      <c r="F29" s="107" t="s">
        <v>17</v>
      </c>
      <c r="G29" s="29">
        <f>SUM(G20:G28)</f>
        <v>46112.4</v>
      </c>
    </row>
    <row r="30" ht="16.5" spans="1:7">
      <c r="A30" s="30"/>
      <c r="B30" s="30"/>
      <c r="C30" s="30"/>
      <c r="D30" s="30"/>
      <c r="E30" s="30"/>
      <c r="F30" s="102"/>
      <c r="G30" s="32"/>
    </row>
    <row r="31" ht="15" spans="2:3">
      <c r="B31" s="55"/>
      <c r="C31" s="4" t="s">
        <v>24</v>
      </c>
    </row>
    <row r="32" ht="26.25" spans="1:7">
      <c r="A32" s="5" t="s">
        <v>9</v>
      </c>
      <c r="B32" s="5" t="s">
        <v>10</v>
      </c>
      <c r="C32" s="5" t="s">
        <v>11</v>
      </c>
      <c r="D32" s="5" t="s">
        <v>12</v>
      </c>
      <c r="E32" s="6" t="s">
        <v>13</v>
      </c>
      <c r="F32" s="7"/>
      <c r="G32" s="8" t="s">
        <v>14</v>
      </c>
    </row>
    <row r="33" spans="1:7">
      <c r="A33" s="9">
        <v>1</v>
      </c>
      <c r="B33" s="104" t="s">
        <v>15</v>
      </c>
      <c r="C33" s="93" t="s">
        <v>118</v>
      </c>
      <c r="D33" s="94">
        <v>28995</v>
      </c>
      <c r="E33" s="12">
        <f>(D33*0.76)-1300</f>
        <v>20736.2</v>
      </c>
      <c r="F33" s="9" t="s">
        <v>17</v>
      </c>
      <c r="G33" s="95">
        <f>E33*A33</f>
        <v>20736.2</v>
      </c>
    </row>
    <row r="34" spans="1:7">
      <c r="A34" s="14"/>
      <c r="B34" s="105"/>
      <c r="C34" s="96" t="s">
        <v>68</v>
      </c>
      <c r="D34" s="97"/>
      <c r="E34" s="17"/>
      <c r="F34" s="14"/>
      <c r="G34" s="98"/>
    </row>
    <row r="35" spans="1:7">
      <c r="A35" s="14"/>
      <c r="B35" s="105"/>
      <c r="C35" s="96" t="s">
        <v>119</v>
      </c>
      <c r="D35" s="97"/>
      <c r="E35" s="17"/>
      <c r="F35" s="14"/>
      <c r="G35" s="98"/>
    </row>
    <row r="36" ht="15" spans="1:7">
      <c r="A36" s="19"/>
      <c r="B36" s="106"/>
      <c r="C36" s="99" t="s">
        <v>120</v>
      </c>
      <c r="D36" s="100"/>
      <c r="E36" s="22"/>
      <c r="F36" s="19"/>
      <c r="G36" s="101"/>
    </row>
    <row r="37" customFormat="1" ht="15" spans="1:8">
      <c r="A37" s="9">
        <v>1</v>
      </c>
      <c r="B37" s="9" t="s">
        <v>15</v>
      </c>
      <c r="C37" s="93" t="s">
        <v>287</v>
      </c>
      <c r="D37" s="11">
        <v>43595</v>
      </c>
      <c r="E37" s="12">
        <f>(D37*0.76)-1800</f>
        <v>31332.2</v>
      </c>
      <c r="F37" s="9" t="s">
        <v>17</v>
      </c>
      <c r="G37" s="13">
        <f>E37*A37</f>
        <v>31332.2</v>
      </c>
      <c r="H37" s="1"/>
    </row>
    <row r="38" customFormat="1" ht="15" spans="1:8">
      <c r="A38" s="14"/>
      <c r="B38" s="14"/>
      <c r="C38" s="96" t="s">
        <v>68</v>
      </c>
      <c r="D38" s="16"/>
      <c r="E38" s="17"/>
      <c r="F38" s="14"/>
      <c r="G38" s="18"/>
      <c r="H38" s="1"/>
    </row>
    <row r="39" customFormat="1" ht="15" spans="1:8">
      <c r="A39" s="14"/>
      <c r="B39" s="14"/>
      <c r="C39" s="96" t="s">
        <v>288</v>
      </c>
      <c r="D39" s="16"/>
      <c r="E39" s="17"/>
      <c r="F39" s="14"/>
      <c r="G39" s="18"/>
      <c r="H39" s="1"/>
    </row>
    <row r="40" customFormat="1" ht="15.75" spans="1:8">
      <c r="A40" s="19"/>
      <c r="B40" s="19"/>
      <c r="C40" s="99" t="s">
        <v>289</v>
      </c>
      <c r="D40" s="21"/>
      <c r="E40" s="22"/>
      <c r="F40" s="19"/>
      <c r="G40" s="23"/>
      <c r="H40" s="1"/>
    </row>
    <row r="41" s="2" customFormat="1" ht="15" spans="1:8">
      <c r="A41" s="48" t="s">
        <v>22</v>
      </c>
      <c r="B41" s="66"/>
      <c r="C41" s="66"/>
      <c r="D41" s="49"/>
      <c r="E41" s="50"/>
      <c r="F41" s="51" t="s">
        <v>17</v>
      </c>
      <c r="G41" s="52">
        <v>1000</v>
      </c>
      <c r="H41" s="1"/>
    </row>
    <row r="42" s="1" customFormat="1" ht="17.25" spans="1:7">
      <c r="A42" s="24" t="s">
        <v>20</v>
      </c>
      <c r="B42" s="25"/>
      <c r="C42" s="25"/>
      <c r="D42" s="26"/>
      <c r="E42" s="27"/>
      <c r="F42" s="107" t="s">
        <v>17</v>
      </c>
      <c r="G42" s="29">
        <f>SUM(G33:G41)</f>
        <v>53068.4</v>
      </c>
    </row>
    <row r="43" ht="16.5" spans="1:7">
      <c r="A43" s="30"/>
      <c r="B43" s="30"/>
      <c r="C43" s="30"/>
      <c r="D43" s="30"/>
      <c r="E43" s="30"/>
      <c r="F43" s="102"/>
      <c r="G43" s="32"/>
    </row>
    <row r="44" spans="1:1">
      <c r="A44" s="1" t="s">
        <v>27</v>
      </c>
    </row>
    <row r="45" spans="2:2">
      <c r="B45" s="1" t="s">
        <v>28</v>
      </c>
    </row>
    <row r="47" s="1" customFormat="1" spans="1:1">
      <c r="A47" s="1" t="s">
        <v>29</v>
      </c>
    </row>
    <row r="48" customFormat="1" ht="15" spans="1:2">
      <c r="A48" s="59"/>
      <c r="B48" s="1" t="s">
        <v>30</v>
      </c>
    </row>
    <row r="49" customFormat="1" ht="15" spans="1:2">
      <c r="A49" s="59"/>
      <c r="B49" s="1"/>
    </row>
    <row r="50" s="1" customFormat="1" spans="1:1">
      <c r="A50" s="1" t="s">
        <v>71</v>
      </c>
    </row>
    <row r="51" s="1" customFormat="1" spans="2:2">
      <c r="B51" s="1" t="s">
        <v>72</v>
      </c>
    </row>
    <row r="53" spans="1:1">
      <c r="A53" s="1" t="s">
        <v>33</v>
      </c>
    </row>
    <row r="54" spans="2:2">
      <c r="B54" s="1" t="s">
        <v>73</v>
      </c>
    </row>
    <row r="56" spans="1:1">
      <c r="A56" s="1" t="s">
        <v>63</v>
      </c>
    </row>
    <row r="57" spans="2:2">
      <c r="B57" s="1" t="s">
        <v>37</v>
      </c>
    </row>
    <row r="59" spans="2:2">
      <c r="B59" s="1" t="s">
        <v>39</v>
      </c>
    </row>
    <row r="60" spans="2:2">
      <c r="B60" s="1" t="s">
        <v>40</v>
      </c>
    </row>
    <row r="66" spans="1:1">
      <c r="A66" s="1" t="s">
        <v>41</v>
      </c>
    </row>
    <row r="69" spans="1:1">
      <c r="A69" s="1" t="s">
        <v>42</v>
      </c>
    </row>
    <row r="70" spans="1:1">
      <c r="A70" s="1" t="s">
        <v>43</v>
      </c>
    </row>
    <row r="73" spans="1:4">
      <c r="A73" s="1" t="s">
        <v>44</v>
      </c>
      <c r="D73" s="1" t="s">
        <v>45</v>
      </c>
    </row>
    <row r="76" spans="1:4">
      <c r="A76" s="1" t="s">
        <v>46</v>
      </c>
      <c r="D76" s="1" t="s">
        <v>47</v>
      </c>
    </row>
    <row r="77" spans="1:4">
      <c r="A77" s="1" t="s">
        <v>48</v>
      </c>
      <c r="D77" s="1" t="s">
        <v>49</v>
      </c>
    </row>
    <row r="81" spans="1:5">
      <c r="A81" s="1" t="s">
        <v>467</v>
      </c>
      <c r="D81" s="1" t="s">
        <v>51</v>
      </c>
      <c r="E81" s="1" t="s">
        <v>52</v>
      </c>
    </row>
    <row r="82" spans="1:5">
      <c r="A82" s="1" t="s">
        <v>468</v>
      </c>
      <c r="E82" s="1" t="s">
        <v>54</v>
      </c>
    </row>
  </sheetData>
  <mergeCells count="29">
    <mergeCell ref="A4:B4"/>
    <mergeCell ref="A28:E28"/>
    <mergeCell ref="A29:E29"/>
    <mergeCell ref="A41:E41"/>
    <mergeCell ref="A42:E42"/>
    <mergeCell ref="A20:A23"/>
    <mergeCell ref="A24:A27"/>
    <mergeCell ref="A33:A36"/>
    <mergeCell ref="A37:A40"/>
    <mergeCell ref="B20:B23"/>
    <mergeCell ref="B24:B27"/>
    <mergeCell ref="B33:B36"/>
    <mergeCell ref="B37:B40"/>
    <mergeCell ref="D20:D23"/>
    <mergeCell ref="D24:D27"/>
    <mergeCell ref="D33:D36"/>
    <mergeCell ref="D37:D40"/>
    <mergeCell ref="E20:E23"/>
    <mergeCell ref="E24:E27"/>
    <mergeCell ref="E33:E36"/>
    <mergeCell ref="E37:E40"/>
    <mergeCell ref="F20:F23"/>
    <mergeCell ref="F24:F27"/>
    <mergeCell ref="F33:F36"/>
    <mergeCell ref="F37:F40"/>
    <mergeCell ref="G20:G23"/>
    <mergeCell ref="G24:G27"/>
    <mergeCell ref="G33:G36"/>
    <mergeCell ref="G37:G40"/>
  </mergeCells>
  <pageMargins left="0.393055555555556" right="0.17" top="0.84" bottom="0.590277777777778" header="0.5" footer="0.196527777777778"/>
  <pageSetup paperSize="1" scale="63" orientation="portrait" horizontalDpi="120" verticalDpi="72"/>
  <headerFooter alignWithMargins="0"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7"/>
  <sheetViews>
    <sheetView workbookViewId="0">
      <selection activeCell="E52" sqref="E52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469</v>
      </c>
      <c r="B7" s="3"/>
    </row>
    <row r="8" spans="1:2">
      <c r="A8" s="3" t="s">
        <v>430</v>
      </c>
      <c r="B8" s="3"/>
    </row>
    <row r="9" spans="1:2">
      <c r="A9" s="91" t="s">
        <v>431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260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172</v>
      </c>
      <c r="D20" s="11">
        <v>113195</v>
      </c>
      <c r="E20" s="12">
        <f>(D20*0.76)-7000</f>
        <v>79028.2</v>
      </c>
      <c r="F20" s="9" t="s">
        <v>17</v>
      </c>
      <c r="G20" s="13">
        <f>E20*A20</f>
        <v>79028.2</v>
      </c>
    </row>
    <row r="21" spans="1:7">
      <c r="A21" s="14"/>
      <c r="B21" s="14"/>
      <c r="C21" s="15" t="s">
        <v>173</v>
      </c>
      <c r="D21" s="16"/>
      <c r="E21" s="17"/>
      <c r="F21" s="14"/>
      <c r="G21" s="18"/>
    </row>
    <row r="22" ht="15" spans="1:7">
      <c r="A22" s="19"/>
      <c r="B22" s="19"/>
      <c r="C22" s="20" t="s">
        <v>174</v>
      </c>
      <c r="D22" s="21"/>
      <c r="E22" s="22"/>
      <c r="F22" s="19"/>
      <c r="G22" s="23"/>
    </row>
    <row r="23" customFormat="1" ht="15.75" spans="1:8">
      <c r="A23" s="48" t="s">
        <v>22</v>
      </c>
      <c r="B23" s="66"/>
      <c r="C23" s="66"/>
      <c r="D23" s="49"/>
      <c r="E23" s="50"/>
      <c r="F23" s="51" t="s">
        <v>17</v>
      </c>
      <c r="G23" s="52">
        <v>600</v>
      </c>
      <c r="H23" s="2"/>
    </row>
    <row r="24" s="1" customFormat="1" ht="17.25" spans="1:7">
      <c r="A24" s="24" t="s">
        <v>425</v>
      </c>
      <c r="B24" s="25"/>
      <c r="C24" s="25"/>
      <c r="D24" s="26"/>
      <c r="E24" s="27"/>
      <c r="F24" s="28" t="s">
        <v>17</v>
      </c>
      <c r="G24" s="29">
        <f>SUM(G20:G23)</f>
        <v>79628.2</v>
      </c>
    </row>
    <row r="25" ht="16.5" spans="1:7">
      <c r="A25" s="30"/>
      <c r="B25" s="30"/>
      <c r="C25" s="30"/>
      <c r="D25" s="30"/>
      <c r="E25" s="30"/>
      <c r="F25" s="102"/>
      <c r="G25" s="32"/>
    </row>
    <row r="26" spans="1:1">
      <c r="A26" s="1" t="s">
        <v>27</v>
      </c>
    </row>
    <row r="27" spans="2:2">
      <c r="B27" s="1" t="s">
        <v>28</v>
      </c>
    </row>
    <row r="29" s="1" customFormat="1" spans="1:1">
      <c r="A29" s="1" t="s">
        <v>29</v>
      </c>
    </row>
    <row r="30" customFormat="1" spans="1:2">
      <c r="A30" s="59"/>
      <c r="B30" s="1" t="s">
        <v>30</v>
      </c>
    </row>
    <row r="31" customFormat="1" ht="15" spans="1:2">
      <c r="A31" s="59"/>
      <c r="B31" s="1"/>
    </row>
    <row r="32" customFormat="1" ht="15" spans="1:2">
      <c r="A32" s="1" t="s">
        <v>71</v>
      </c>
      <c r="B32" s="1"/>
    </row>
    <row r="33" customFormat="1" ht="15" spans="1:2">
      <c r="A33" s="59"/>
      <c r="B33" s="53" t="s">
        <v>175</v>
      </c>
    </row>
    <row r="34" customFormat="1" ht="15" spans="1:2">
      <c r="A34" s="59"/>
      <c r="B34" s="54" t="s">
        <v>176</v>
      </c>
    </row>
    <row r="35" customFormat="1" ht="15" spans="1:2">
      <c r="A35" s="59"/>
      <c r="B35" s="54" t="s">
        <v>177</v>
      </c>
    </row>
    <row r="36" customFormat="1" ht="15" spans="1:2">
      <c r="A36" s="59"/>
      <c r="B36" s="1"/>
    </row>
    <row r="37" spans="1:1">
      <c r="A37" s="1" t="s">
        <v>33</v>
      </c>
    </row>
    <row r="38" spans="2:2">
      <c r="B38" s="1" t="s">
        <v>178</v>
      </c>
    </row>
    <row r="40" s="1" customFormat="1" spans="1:1">
      <c r="A40" s="1" t="s">
        <v>63</v>
      </c>
    </row>
    <row r="41" s="1" customFormat="1" spans="2:2">
      <c r="B41" s="1" t="s">
        <v>37</v>
      </c>
    </row>
    <row r="43" spans="2:2">
      <c r="B43" s="1" t="s">
        <v>39</v>
      </c>
    </row>
    <row r="44" spans="2:2">
      <c r="B44" s="1" t="s">
        <v>40</v>
      </c>
    </row>
    <row r="45" spans="2:2">
      <c r="B45" s="2"/>
    </row>
    <row r="46" spans="2:2">
      <c r="B46" s="56"/>
    </row>
    <row r="51" spans="1:1">
      <c r="A51" s="1" t="s">
        <v>41</v>
      </c>
    </row>
    <row r="54" spans="1:1">
      <c r="A54" s="1" t="s">
        <v>42</v>
      </c>
    </row>
    <row r="55" spans="1:1">
      <c r="A55" s="1" t="s">
        <v>43</v>
      </c>
    </row>
    <row r="58" spans="1:4">
      <c r="A58" s="1" t="s">
        <v>44</v>
      </c>
      <c r="D58" s="1" t="s">
        <v>45</v>
      </c>
    </row>
    <row r="61" spans="1:4">
      <c r="A61" s="1" t="s">
        <v>46</v>
      </c>
      <c r="D61" s="1" t="s">
        <v>47</v>
      </c>
    </row>
    <row r="62" spans="1:4">
      <c r="A62" s="1" t="s">
        <v>48</v>
      </c>
      <c r="D62" s="1" t="s">
        <v>49</v>
      </c>
    </row>
    <row r="66" spans="1:5">
      <c r="A66" s="1" t="s">
        <v>470</v>
      </c>
      <c r="D66" s="1" t="s">
        <v>51</v>
      </c>
      <c r="E66" s="1" t="s">
        <v>52</v>
      </c>
    </row>
    <row r="67" spans="1:5">
      <c r="A67" s="1" t="s">
        <v>434</v>
      </c>
      <c r="E67" s="1" t="s">
        <v>54</v>
      </c>
    </row>
  </sheetData>
  <mergeCells count="9">
    <mergeCell ref="A4:B4"/>
    <mergeCell ref="A23:E23"/>
    <mergeCell ref="A24:E24"/>
    <mergeCell ref="A20:A22"/>
    <mergeCell ref="B20:B22"/>
    <mergeCell ref="D20:D22"/>
    <mergeCell ref="E20:E22"/>
    <mergeCell ref="F20:F22"/>
    <mergeCell ref="G20:G22"/>
  </mergeCells>
  <pageMargins left="0.393055555555556" right="0.17" top="0.84" bottom="0.590277777777778" header="0.5" footer="0.196527777777778"/>
  <pageSetup paperSize="1" scale="73" orientation="portrait" horizontalDpi="120" verticalDpi="7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G81"/>
  <sheetViews>
    <sheetView workbookViewId="0">
      <selection activeCell="C24" sqref="C24"/>
    </sheetView>
  </sheetViews>
  <sheetFormatPr defaultColWidth="9.1047619047619" defaultRowHeight="14.25" outlineLevelCol="6"/>
  <cols>
    <col min="1" max="1" width="6.55238095238095" style="1" customWidth="1"/>
    <col min="2" max="2" width="11.4380952380952" style="1" customWidth="1"/>
    <col min="3" max="3" width="52.6666666666667" style="1" customWidth="1"/>
    <col min="4" max="4" width="12.552380952381" style="1" customWidth="1"/>
    <col min="5" max="5" width="16.1047619047619" style="1" customWidth="1"/>
    <col min="6" max="6" width="5.66666666666667" style="1" customWidth="1"/>
    <col min="7" max="7" width="15.3333333333333" style="1" customWidth="1"/>
    <col min="8" max="8" width="9.1047619047619" style="1"/>
    <col min="9" max="9" width="10.4380952380952" style="1" customWidth="1"/>
    <col min="10" max="16383" width="9.1047619047619" style="1"/>
  </cols>
  <sheetData>
    <row r="4" s="1" customFormat="1" spans="1:2">
      <c r="A4" s="3">
        <v>46056</v>
      </c>
      <c r="B4" s="3"/>
    </row>
    <row r="5" s="1" customFormat="1" spans="1:2">
      <c r="A5" s="3"/>
      <c r="B5" s="3"/>
    </row>
    <row r="6" s="1" customFormat="1" spans="1:2">
      <c r="A6" s="3"/>
      <c r="B6" s="3"/>
    </row>
    <row r="7" s="1" customFormat="1" spans="1:1">
      <c r="A7" s="1" t="s">
        <v>109</v>
      </c>
    </row>
    <row r="10" s="1" customFormat="1" spans="1:1">
      <c r="A10" s="1" t="s">
        <v>4</v>
      </c>
    </row>
    <row r="12" s="1" customFormat="1" spans="2:2">
      <c r="B12" s="1" t="s">
        <v>5</v>
      </c>
    </row>
    <row r="13" s="1" customFormat="1" spans="2:2">
      <c r="B13" s="1" t="s">
        <v>6</v>
      </c>
    </row>
    <row r="15" s="1" customFormat="1" spans="1:1">
      <c r="A15" s="1" t="s">
        <v>66</v>
      </c>
    </row>
    <row r="16" ht="15" spans="3:3">
      <c r="C16" s="4" t="s">
        <v>8</v>
      </c>
    </row>
    <row r="17" s="1" customFormat="1" ht="25.5" customHeight="1" spans="1:7">
      <c r="A17" s="5" t="s">
        <v>9</v>
      </c>
      <c r="B17" s="5" t="s">
        <v>10</v>
      </c>
      <c r="C17" s="5" t="s">
        <v>11</v>
      </c>
      <c r="D17" s="5" t="s">
        <v>12</v>
      </c>
      <c r="E17" s="6" t="s">
        <v>13</v>
      </c>
      <c r="F17" s="7"/>
      <c r="G17" s="8" t="s">
        <v>14</v>
      </c>
    </row>
    <row r="18" s="1" customFormat="1" spans="1:7">
      <c r="A18" s="33">
        <v>1</v>
      </c>
      <c r="B18" s="109" t="s">
        <v>15</v>
      </c>
      <c r="C18" s="110" t="s">
        <v>110</v>
      </c>
      <c r="D18" s="111">
        <v>10695</v>
      </c>
      <c r="E18" s="36">
        <f>(D18*0.76)-400</f>
        <v>7728.2</v>
      </c>
      <c r="F18" s="33" t="s">
        <v>17</v>
      </c>
      <c r="G18" s="79">
        <f>E18*A18</f>
        <v>7728.2</v>
      </c>
    </row>
    <row r="19" s="1" customFormat="1" spans="1:7">
      <c r="A19" s="38"/>
      <c r="B19" s="112"/>
      <c r="C19" s="113" t="s">
        <v>111</v>
      </c>
      <c r="D19" s="114"/>
      <c r="E19" s="41"/>
      <c r="F19" s="38"/>
      <c r="G19" s="80"/>
    </row>
    <row r="20" s="1" customFormat="1" spans="1:7">
      <c r="A20" s="38"/>
      <c r="B20" s="112"/>
      <c r="C20" s="113" t="s">
        <v>112</v>
      </c>
      <c r="D20" s="114"/>
      <c r="E20" s="41"/>
      <c r="F20" s="38"/>
      <c r="G20" s="80"/>
    </row>
    <row r="21" s="1" customFormat="1" ht="15" spans="1:7">
      <c r="A21" s="43"/>
      <c r="B21" s="115"/>
      <c r="C21" s="116" t="s">
        <v>113</v>
      </c>
      <c r="D21" s="117"/>
      <c r="E21" s="46"/>
      <c r="F21" s="43"/>
      <c r="G21" s="81"/>
    </row>
    <row r="22" s="1" customFormat="1" spans="1:7">
      <c r="A22" s="33">
        <v>1</v>
      </c>
      <c r="B22" s="109" t="s">
        <v>15</v>
      </c>
      <c r="C22" s="110" t="s">
        <v>123</v>
      </c>
      <c r="D22" s="111">
        <v>16195</v>
      </c>
      <c r="E22" s="36">
        <f>(D22*0.76)-800</f>
        <v>11508.2</v>
      </c>
      <c r="F22" s="33" t="s">
        <v>17</v>
      </c>
      <c r="G22" s="79">
        <f>E22*A22</f>
        <v>11508.2</v>
      </c>
    </row>
    <row r="23" s="1" customFormat="1" spans="1:7">
      <c r="A23" s="38"/>
      <c r="B23" s="112"/>
      <c r="C23" s="113" t="s">
        <v>124</v>
      </c>
      <c r="D23" s="114"/>
      <c r="E23" s="41"/>
      <c r="F23" s="38"/>
      <c r="G23" s="80"/>
    </row>
    <row r="24" s="1" customFormat="1" spans="1:7">
      <c r="A24" s="38"/>
      <c r="B24" s="112"/>
      <c r="C24" s="113" t="s">
        <v>125</v>
      </c>
      <c r="D24" s="114"/>
      <c r="E24" s="41"/>
      <c r="F24" s="38"/>
      <c r="G24" s="80"/>
    </row>
    <row r="25" s="1" customFormat="1" ht="15" spans="1:7">
      <c r="A25" s="43"/>
      <c r="B25" s="115"/>
      <c r="C25" s="116" t="s">
        <v>126</v>
      </c>
      <c r="D25" s="117"/>
      <c r="E25" s="46"/>
      <c r="F25" s="43"/>
      <c r="G25" s="81"/>
    </row>
    <row r="26" s="1" customFormat="1" ht="17.25" spans="1:7">
      <c r="A26" s="24" t="s">
        <v>20</v>
      </c>
      <c r="B26" s="25"/>
      <c r="C26" s="25"/>
      <c r="D26" s="26"/>
      <c r="E26" s="27"/>
      <c r="F26" s="28" t="s">
        <v>17</v>
      </c>
      <c r="G26" s="29">
        <f>SUM(G18:G25)</f>
        <v>19236.4</v>
      </c>
    </row>
    <row r="27" s="1" customFormat="1" ht="16.5" spans="1:7">
      <c r="A27" s="30"/>
      <c r="B27" s="30"/>
      <c r="C27" s="30"/>
      <c r="D27" s="30"/>
      <c r="E27" s="30"/>
      <c r="F27" s="31"/>
      <c r="G27" s="32"/>
    </row>
    <row r="28" s="1" customFormat="1" ht="15" spans="3:3">
      <c r="C28" s="4" t="s">
        <v>24</v>
      </c>
    </row>
    <row r="29" s="1" customFormat="1" ht="25.5" customHeight="1" spans="1:7">
      <c r="A29" s="5" t="s">
        <v>9</v>
      </c>
      <c r="B29" s="5" t="s">
        <v>10</v>
      </c>
      <c r="C29" s="5" t="s">
        <v>11</v>
      </c>
      <c r="D29" s="5" t="s">
        <v>12</v>
      </c>
      <c r="E29" s="6" t="s">
        <v>13</v>
      </c>
      <c r="F29" s="7"/>
      <c r="G29" s="8" t="s">
        <v>14</v>
      </c>
    </row>
    <row r="30" s="1" customFormat="1" spans="1:7">
      <c r="A30" s="33">
        <v>1</v>
      </c>
      <c r="B30" s="109" t="s">
        <v>15</v>
      </c>
      <c r="C30" s="110" t="s">
        <v>110</v>
      </c>
      <c r="D30" s="111">
        <v>10695</v>
      </c>
      <c r="E30" s="36">
        <f>(D30*0.76)-400</f>
        <v>7728.2</v>
      </c>
      <c r="F30" s="33" t="s">
        <v>17</v>
      </c>
      <c r="G30" s="79">
        <f>E30*A30</f>
        <v>7728.2</v>
      </c>
    </row>
    <row r="31" s="1" customFormat="1" spans="1:7">
      <c r="A31" s="38"/>
      <c r="B31" s="112"/>
      <c r="C31" s="113" t="s">
        <v>111</v>
      </c>
      <c r="D31" s="114"/>
      <c r="E31" s="41"/>
      <c r="F31" s="38"/>
      <c r="G31" s="80"/>
    </row>
    <row r="32" s="1" customFormat="1" spans="1:7">
      <c r="A32" s="38"/>
      <c r="B32" s="112"/>
      <c r="C32" s="113" t="s">
        <v>112</v>
      </c>
      <c r="D32" s="114"/>
      <c r="E32" s="41"/>
      <c r="F32" s="38"/>
      <c r="G32" s="80"/>
    </row>
    <row r="33" s="1" customFormat="1" ht="15" spans="1:7">
      <c r="A33" s="43"/>
      <c r="B33" s="115"/>
      <c r="C33" s="116" t="s">
        <v>113</v>
      </c>
      <c r="D33" s="117"/>
      <c r="E33" s="46"/>
      <c r="F33" s="43"/>
      <c r="G33" s="81"/>
    </row>
    <row r="34" s="1" customFormat="1" spans="1:7">
      <c r="A34" s="33">
        <v>1</v>
      </c>
      <c r="B34" s="33" t="s">
        <v>15</v>
      </c>
      <c r="C34" s="110" t="s">
        <v>127</v>
      </c>
      <c r="D34" s="35">
        <v>17995</v>
      </c>
      <c r="E34" s="36">
        <f>(D34*0.76)-800</f>
        <v>12876.2</v>
      </c>
      <c r="F34" s="33" t="s">
        <v>17</v>
      </c>
      <c r="G34" s="37">
        <f>E34*A34</f>
        <v>12876.2</v>
      </c>
    </row>
    <row r="35" s="1" customFormat="1" spans="1:7">
      <c r="A35" s="38"/>
      <c r="B35" s="38"/>
      <c r="C35" s="113" t="s">
        <v>128</v>
      </c>
      <c r="D35" s="40"/>
      <c r="E35" s="41"/>
      <c r="F35" s="38"/>
      <c r="G35" s="42"/>
    </row>
    <row r="36" s="1" customFormat="1" spans="1:7">
      <c r="A36" s="38"/>
      <c r="B36" s="38"/>
      <c r="C36" s="113" t="s">
        <v>129</v>
      </c>
      <c r="D36" s="40"/>
      <c r="E36" s="41"/>
      <c r="F36" s="38"/>
      <c r="G36" s="42"/>
    </row>
    <row r="37" s="1" customFormat="1" ht="15" spans="1:7">
      <c r="A37" s="43"/>
      <c r="B37" s="43"/>
      <c r="C37" s="116" t="s">
        <v>130</v>
      </c>
      <c r="D37" s="45"/>
      <c r="E37" s="46"/>
      <c r="F37" s="43"/>
      <c r="G37" s="47"/>
    </row>
    <row r="38" s="1" customFormat="1" ht="17.25" spans="1:7">
      <c r="A38" s="24" t="s">
        <v>20</v>
      </c>
      <c r="B38" s="25"/>
      <c r="C38" s="25"/>
      <c r="D38" s="26"/>
      <c r="E38" s="27"/>
      <c r="F38" s="28" t="s">
        <v>17</v>
      </c>
      <c r="G38" s="29">
        <f>SUM(G30:G37)</f>
        <v>20604.4</v>
      </c>
    </row>
    <row r="39" s="1" customFormat="1" ht="16.5" spans="1:7">
      <c r="A39" s="30"/>
      <c r="B39" s="30"/>
      <c r="C39" s="30"/>
      <c r="D39" s="30"/>
      <c r="E39" s="30"/>
      <c r="F39" s="31"/>
      <c r="G39" s="32"/>
    </row>
    <row r="40" s="1" customFormat="1" spans="1:1">
      <c r="A40" s="1" t="s">
        <v>27</v>
      </c>
    </row>
    <row r="41" s="1" customFormat="1" spans="2:2">
      <c r="B41" s="1" t="s">
        <v>28</v>
      </c>
    </row>
    <row r="42" s="2" customFormat="1" spans="2:2">
      <c r="B42" s="1"/>
    </row>
    <row r="43" s="1" customFormat="1" spans="1:1">
      <c r="A43" s="1" t="s">
        <v>29</v>
      </c>
    </row>
    <row r="44" customFormat="1" ht="15" spans="1:2">
      <c r="A44" s="59"/>
      <c r="B44" s="1" t="s">
        <v>30</v>
      </c>
    </row>
    <row r="46" s="1" customFormat="1" spans="1:1">
      <c r="A46" s="1" t="s">
        <v>71</v>
      </c>
    </row>
    <row r="47" s="2" customFormat="1" spans="2:2">
      <c r="B47" s="1" t="s">
        <v>72</v>
      </c>
    </row>
    <row r="49" s="1" customFormat="1" spans="1:1">
      <c r="A49" s="1" t="s">
        <v>33</v>
      </c>
    </row>
    <row r="50" s="2" customFormat="1" spans="2:2">
      <c r="B50" s="1" t="s">
        <v>73</v>
      </c>
    </row>
    <row r="51" s="2" customFormat="1" spans="2:2">
      <c r="B51" s="1"/>
    </row>
    <row r="52" s="1" customFormat="1" spans="1:1">
      <c r="A52" s="1" t="s">
        <v>63</v>
      </c>
    </row>
    <row r="53" s="1" customFormat="1" spans="2:2">
      <c r="B53" s="1" t="s">
        <v>37</v>
      </c>
    </row>
    <row r="55" s="1" customFormat="1" spans="2:2">
      <c r="B55" s="1" t="s">
        <v>39</v>
      </c>
    </row>
    <row r="57" s="1" customFormat="1" spans="2:2">
      <c r="B57" s="1" t="s">
        <v>40</v>
      </c>
    </row>
    <row r="58" s="2" customFormat="1" spans="2:2">
      <c r="B58" s="1"/>
    </row>
    <row r="59" s="2" customFormat="1" spans="2:2">
      <c r="B59" s="1"/>
    </row>
    <row r="60" s="2" customFormat="1" spans="2:2">
      <c r="B60" s="1"/>
    </row>
    <row r="63" s="1" customFormat="1" spans="1:1">
      <c r="A63" s="1" t="s">
        <v>41</v>
      </c>
    </row>
    <row r="66" s="1" customFormat="1" spans="1:1">
      <c r="A66" s="1" t="s">
        <v>42</v>
      </c>
    </row>
    <row r="67" s="1" customFormat="1" spans="1:1">
      <c r="A67" s="1" t="s">
        <v>43</v>
      </c>
    </row>
    <row r="71" s="1" customFormat="1" spans="1:4">
      <c r="A71" s="1" t="s">
        <v>74</v>
      </c>
      <c r="D71" s="1" t="s">
        <v>45</v>
      </c>
    </row>
    <row r="74" s="1" customFormat="1" spans="1:4">
      <c r="A74" s="1" t="s">
        <v>46</v>
      </c>
      <c r="D74" s="1" t="s">
        <v>47</v>
      </c>
    </row>
    <row r="75" s="1" customFormat="1" spans="1:4">
      <c r="A75" s="1" t="s">
        <v>48</v>
      </c>
      <c r="D75" s="1" t="s">
        <v>49</v>
      </c>
    </row>
    <row r="76" s="2" customFormat="1" spans="1:4">
      <c r="A76" s="1"/>
      <c r="D76" s="1"/>
    </row>
    <row r="77" s="2" customFormat="1" spans="1:4">
      <c r="A77" s="1"/>
      <c r="D77" s="1"/>
    </row>
    <row r="80" s="1" customFormat="1" spans="1:5">
      <c r="A80" s="1" t="s">
        <v>131</v>
      </c>
      <c r="D80" s="1" t="s">
        <v>51</v>
      </c>
      <c r="E80" s="1" t="s">
        <v>52</v>
      </c>
    </row>
    <row r="81" s="1" customFormat="1" spans="1:5">
      <c r="A81" s="1" t="s">
        <v>132</v>
      </c>
      <c r="E81" s="1" t="s">
        <v>54</v>
      </c>
    </row>
  </sheetData>
  <mergeCells count="27">
    <mergeCell ref="A4:B4"/>
    <mergeCell ref="A26:E26"/>
    <mergeCell ref="A38:E38"/>
    <mergeCell ref="A18:A21"/>
    <mergeCell ref="A22:A25"/>
    <mergeCell ref="A30:A33"/>
    <mergeCell ref="A34:A37"/>
    <mergeCell ref="B18:B21"/>
    <mergeCell ref="B22:B25"/>
    <mergeCell ref="B30:B33"/>
    <mergeCell ref="B34:B37"/>
    <mergeCell ref="D18:D21"/>
    <mergeCell ref="D22:D25"/>
    <mergeCell ref="D30:D33"/>
    <mergeCell ref="D34:D37"/>
    <mergeCell ref="E18:E21"/>
    <mergeCell ref="E22:E25"/>
    <mergeCell ref="E30:E33"/>
    <mergeCell ref="E34:E37"/>
    <mergeCell ref="F18:F21"/>
    <mergeCell ref="F22:F25"/>
    <mergeCell ref="F30:F33"/>
    <mergeCell ref="F34:F37"/>
    <mergeCell ref="G18:G21"/>
    <mergeCell ref="G22:G25"/>
    <mergeCell ref="G30:G33"/>
    <mergeCell ref="G34:G37"/>
  </mergeCells>
  <pageMargins left="0.393055555555556" right="0.17" top="0.84" bottom="0.590277777777778" header="0.5" footer="0.196527777777778"/>
  <pageSetup paperSize="1" scale="60" orientation="portrait" horizontalDpi="120" verticalDpi="72"/>
  <headerFooter alignWithMargins="0"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topLeftCell="A41" workbookViewId="0">
      <selection activeCell="B56" sqref="B56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471</v>
      </c>
      <c r="B7" s="3"/>
    </row>
    <row r="8" spans="1:2">
      <c r="A8" s="3" t="s">
        <v>472</v>
      </c>
      <c r="B8" s="3"/>
    </row>
    <row r="9" spans="1:2">
      <c r="A9" s="1" t="s">
        <v>473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474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93" t="s">
        <v>287</v>
      </c>
      <c r="D23" s="11">
        <v>43595</v>
      </c>
      <c r="E23" s="12">
        <f>(D23*0.76)-1800</f>
        <v>31332.2</v>
      </c>
      <c r="F23" s="9" t="s">
        <v>17</v>
      </c>
      <c r="G23" s="13">
        <f>E23*A23</f>
        <v>31332.2</v>
      </c>
    </row>
    <row r="24" spans="1:7">
      <c r="A24" s="14"/>
      <c r="B24" s="14"/>
      <c r="C24" s="96" t="s">
        <v>68</v>
      </c>
      <c r="D24" s="16"/>
      <c r="E24" s="17"/>
      <c r="F24" s="14"/>
      <c r="G24" s="18"/>
    </row>
    <row r="25" spans="1:7">
      <c r="A25" s="14"/>
      <c r="B25" s="14"/>
      <c r="C25" s="96" t="s">
        <v>288</v>
      </c>
      <c r="D25" s="16"/>
      <c r="E25" s="17"/>
      <c r="F25" s="14"/>
      <c r="G25" s="18"/>
    </row>
    <row r="26" ht="15" spans="1:7">
      <c r="A26" s="19"/>
      <c r="B26" s="19"/>
      <c r="C26" s="99" t="s">
        <v>289</v>
      </c>
      <c r="D26" s="21"/>
      <c r="E26" s="22"/>
      <c r="F26" s="19"/>
      <c r="G26" s="23"/>
    </row>
    <row r="27" spans="1:7">
      <c r="A27" s="9">
        <v>2</v>
      </c>
      <c r="B27" s="104" t="s">
        <v>15</v>
      </c>
      <c r="C27" s="93" t="s">
        <v>243</v>
      </c>
      <c r="D27" s="94">
        <v>32995</v>
      </c>
      <c r="E27" s="12">
        <f>(D27*0.76)-1300</f>
        <v>23776.2</v>
      </c>
      <c r="F27" s="9" t="s">
        <v>17</v>
      </c>
      <c r="G27" s="95">
        <f>E27*A27</f>
        <v>47552.4</v>
      </c>
    </row>
    <row r="28" spans="1:7">
      <c r="A28" s="14"/>
      <c r="B28" s="105"/>
      <c r="C28" s="96" t="s">
        <v>68</v>
      </c>
      <c r="D28" s="97"/>
      <c r="E28" s="17"/>
      <c r="F28" s="14"/>
      <c r="G28" s="98"/>
    </row>
    <row r="29" spans="1:7">
      <c r="A29" s="14"/>
      <c r="B29" s="105"/>
      <c r="C29" s="96" t="s">
        <v>244</v>
      </c>
      <c r="D29" s="97"/>
      <c r="E29" s="17"/>
      <c r="F29" s="14"/>
      <c r="G29" s="98"/>
    </row>
    <row r="30" ht="15" spans="1:7">
      <c r="A30" s="19"/>
      <c r="B30" s="106"/>
      <c r="C30" s="99" t="s">
        <v>245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130096.8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22395</v>
      </c>
    </row>
    <row r="33" customFormat="1" ht="15.75" spans="1:8">
      <c r="A33" s="48" t="s">
        <v>22</v>
      </c>
      <c r="B33" s="66"/>
      <c r="C33" s="66"/>
      <c r="D33" s="49"/>
      <c r="E33" s="50"/>
      <c r="F33" s="51" t="s">
        <v>17</v>
      </c>
      <c r="G33" s="52">
        <v>600</v>
      </c>
      <c r="H33" s="2"/>
    </row>
    <row r="34" ht="17.25" spans="1:7">
      <c r="A34" s="24" t="s">
        <v>23</v>
      </c>
      <c r="B34" s="25"/>
      <c r="C34" s="25"/>
      <c r="D34" s="26"/>
      <c r="E34" s="27"/>
      <c r="F34" s="28" t="s">
        <v>17</v>
      </c>
      <c r="G34" s="29">
        <f>SUM(G31:G33)</f>
        <v>153091.8</v>
      </c>
    </row>
    <row r="35" ht="16.5" spans="1:7">
      <c r="A35" s="30"/>
      <c r="B35" s="30"/>
      <c r="C35" s="30"/>
      <c r="D35" s="30"/>
      <c r="E35" s="30"/>
      <c r="F35" s="102"/>
      <c r="G35" s="32"/>
    </row>
    <row r="36" spans="1:1">
      <c r="A36" s="1" t="s">
        <v>27</v>
      </c>
    </row>
    <row r="37" spans="2:2">
      <c r="B37" s="1" t="s">
        <v>28</v>
      </c>
    </row>
    <row r="39" s="1" customFormat="1" spans="1:1">
      <c r="A39" s="1" t="s">
        <v>29</v>
      </c>
    </row>
    <row r="40" customFormat="1" ht="15" spans="1:2">
      <c r="A40" s="59"/>
      <c r="B40" s="1" t="s">
        <v>30</v>
      </c>
    </row>
    <row r="41" customFormat="1" ht="15" spans="1:2">
      <c r="A41" s="59"/>
      <c r="B41" s="1" t="s">
        <v>31</v>
      </c>
    </row>
    <row r="42" customFormat="1" ht="15" spans="1:2">
      <c r="A42" s="59"/>
      <c r="B42" s="103" t="s">
        <v>138</v>
      </c>
    </row>
    <row r="43" customFormat="1" ht="15" spans="1:2">
      <c r="A43" s="59"/>
      <c r="B43" s="1"/>
    </row>
    <row r="44" spans="1:1">
      <c r="A44" s="1" t="s">
        <v>33</v>
      </c>
    </row>
    <row r="45" spans="2:2">
      <c r="B45" s="1" t="s">
        <v>34</v>
      </c>
    </row>
    <row r="46" spans="2:2">
      <c r="B46" s="1" t="s">
        <v>73</v>
      </c>
    </row>
    <row r="48" s="1" customFormat="1" spans="1:1">
      <c r="A48" s="1" t="s">
        <v>35</v>
      </c>
    </row>
    <row r="49" s="1" customFormat="1" spans="2:2">
      <c r="B49" s="1" t="s">
        <v>36</v>
      </c>
    </row>
    <row r="50" spans="2:2">
      <c r="B50" s="1" t="s">
        <v>37</v>
      </c>
    </row>
    <row r="51" spans="2:2">
      <c r="B51" s="55" t="s">
        <v>211</v>
      </c>
    </row>
    <row r="53" spans="2:2">
      <c r="B53" s="1" t="s">
        <v>39</v>
      </c>
    </row>
    <row r="54" spans="2:2">
      <c r="B54" s="1" t="s">
        <v>40</v>
      </c>
    </row>
    <row r="55" spans="2:2">
      <c r="B55" s="72"/>
    </row>
    <row r="56" spans="2:2">
      <c r="B56" s="56" t="s">
        <v>426</v>
      </c>
    </row>
    <row r="57" spans="2:2">
      <c r="B57" s="56"/>
    </row>
    <row r="58" spans="2:2">
      <c r="B58" s="56"/>
    </row>
    <row r="59" spans="2:2">
      <c r="B59" s="56"/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475</v>
      </c>
      <c r="D77" s="1" t="s">
        <v>51</v>
      </c>
      <c r="E77" s="1" t="s">
        <v>52</v>
      </c>
    </row>
    <row r="78" spans="1:5">
      <c r="A78" s="1" t="s">
        <v>476</v>
      </c>
      <c r="E78" s="1" t="s">
        <v>54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78"/>
  <sheetViews>
    <sheetView workbookViewId="0">
      <selection activeCell="A17" sqref="A17"/>
    </sheetView>
  </sheetViews>
  <sheetFormatPr defaultColWidth="9.1047619047619" defaultRowHeight="14.25" outlineLevelCol="7"/>
  <cols>
    <col min="1" max="1" width="6.55238095238095" style="1" customWidth="1"/>
    <col min="2" max="2" width="11.4380952380952" style="1" customWidth="1"/>
    <col min="3" max="3" width="53.8571428571429" style="1" customWidth="1"/>
    <col min="4" max="4" width="12.552380952381" style="1" customWidth="1"/>
    <col min="5" max="5" width="14.8857142857143" style="1" customWidth="1"/>
    <col min="6" max="6" width="5.66666666666667" style="1" customWidth="1"/>
    <col min="7" max="7" width="17.8857142857143" style="1" customWidth="1"/>
    <col min="8" max="16384" width="9.1047619047619" style="1"/>
  </cols>
  <sheetData>
    <row r="4" spans="1:2">
      <c r="A4" s="3">
        <v>46080</v>
      </c>
      <c r="B4" s="3"/>
    </row>
    <row r="5" spans="1:2">
      <c r="A5" s="3"/>
      <c r="B5" s="3"/>
    </row>
    <row r="6" spans="1:2">
      <c r="A6" s="3"/>
      <c r="B6" s="3"/>
    </row>
    <row r="7" spans="1:2">
      <c r="A7" s="3" t="s">
        <v>471</v>
      </c>
      <c r="B7" s="3"/>
    </row>
    <row r="8" spans="1:2">
      <c r="A8" s="3" t="s">
        <v>472</v>
      </c>
      <c r="B8" s="3"/>
    </row>
    <row r="9" spans="1:2">
      <c r="A9" s="1" t="s">
        <v>473</v>
      </c>
      <c r="B9" s="3"/>
    </row>
    <row r="10" spans="1:1">
      <c r="A10" s="91"/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477</v>
      </c>
    </row>
    <row r="18" ht="15" customHeight="1" spans="2:3">
      <c r="B18" s="55"/>
      <c r="C18" s="92"/>
    </row>
    <row r="19" ht="26.25" spans="1:7">
      <c r="A19" s="5" t="s">
        <v>9</v>
      </c>
      <c r="B19" s="5" t="s">
        <v>10</v>
      </c>
      <c r="C19" s="5" t="s">
        <v>11</v>
      </c>
      <c r="D19" s="5" t="s">
        <v>12</v>
      </c>
      <c r="E19" s="6" t="s">
        <v>13</v>
      </c>
      <c r="F19" s="7"/>
      <c r="G19" s="8" t="s">
        <v>14</v>
      </c>
    </row>
    <row r="20" spans="1:7">
      <c r="A20" s="9">
        <v>1</v>
      </c>
      <c r="B20" s="9" t="s">
        <v>15</v>
      </c>
      <c r="C20" s="10" t="s">
        <v>80</v>
      </c>
      <c r="D20" s="11">
        <v>76595</v>
      </c>
      <c r="E20" s="12">
        <f>(D20*0.76)-7000</f>
        <v>51212.2</v>
      </c>
      <c r="F20" s="9" t="s">
        <v>17</v>
      </c>
      <c r="G20" s="13">
        <f>E20*A20</f>
        <v>51212.2</v>
      </c>
    </row>
    <row r="21" spans="1:7">
      <c r="A21" s="14"/>
      <c r="B21" s="14"/>
      <c r="C21" s="15" t="s">
        <v>26</v>
      </c>
      <c r="D21" s="16"/>
      <c r="E21" s="17"/>
      <c r="F21" s="14"/>
      <c r="G21" s="18"/>
    </row>
    <row r="22" ht="15" spans="1:7">
      <c r="A22" s="19"/>
      <c r="B22" s="19"/>
      <c r="C22" s="20" t="s">
        <v>81</v>
      </c>
      <c r="D22" s="21"/>
      <c r="E22" s="22"/>
      <c r="F22" s="19"/>
      <c r="G22" s="23"/>
    </row>
    <row r="23" spans="1:7">
      <c r="A23" s="9">
        <v>1</v>
      </c>
      <c r="B23" s="9" t="s">
        <v>15</v>
      </c>
      <c r="C23" s="93" t="s">
        <v>284</v>
      </c>
      <c r="D23" s="94">
        <v>36995</v>
      </c>
      <c r="E23" s="12">
        <f>(D23*0.76)-1200</f>
        <v>26916.2</v>
      </c>
      <c r="F23" s="9" t="s">
        <v>17</v>
      </c>
      <c r="G23" s="95">
        <f>E23*A23</f>
        <v>26916.2</v>
      </c>
    </row>
    <row r="24" spans="1:7">
      <c r="A24" s="14"/>
      <c r="B24" s="14"/>
      <c r="C24" s="96" t="s">
        <v>115</v>
      </c>
      <c r="D24" s="97"/>
      <c r="E24" s="17"/>
      <c r="F24" s="14"/>
      <c r="G24" s="98"/>
    </row>
    <row r="25" spans="1:7">
      <c r="A25" s="14"/>
      <c r="B25" s="14"/>
      <c r="C25" s="96" t="s">
        <v>285</v>
      </c>
      <c r="D25" s="97"/>
      <c r="E25" s="17"/>
      <c r="F25" s="14"/>
      <c r="G25" s="98"/>
    </row>
    <row r="26" ht="15" spans="1:7">
      <c r="A26" s="19"/>
      <c r="B26" s="19"/>
      <c r="C26" s="99" t="s">
        <v>286</v>
      </c>
      <c r="D26" s="100"/>
      <c r="E26" s="22"/>
      <c r="F26" s="19"/>
      <c r="G26" s="101"/>
    </row>
    <row r="27" spans="1:7">
      <c r="A27" s="9">
        <v>2</v>
      </c>
      <c r="B27" s="9" t="s">
        <v>15</v>
      </c>
      <c r="C27" s="93" t="s">
        <v>313</v>
      </c>
      <c r="D27" s="94">
        <v>27995</v>
      </c>
      <c r="E27" s="12">
        <f>(D27*0.76)-1000</f>
        <v>20276.2</v>
      </c>
      <c r="F27" s="9" t="s">
        <v>17</v>
      </c>
      <c r="G27" s="95">
        <f>E27*A27</f>
        <v>40552.4</v>
      </c>
    </row>
    <row r="28" spans="1:7">
      <c r="A28" s="14"/>
      <c r="B28" s="14"/>
      <c r="C28" s="96" t="s">
        <v>115</v>
      </c>
      <c r="D28" s="97"/>
      <c r="E28" s="17"/>
      <c r="F28" s="14"/>
      <c r="G28" s="98"/>
    </row>
    <row r="29" spans="1:7">
      <c r="A29" s="14"/>
      <c r="B29" s="14"/>
      <c r="C29" s="96" t="s">
        <v>314</v>
      </c>
      <c r="D29" s="97"/>
      <c r="E29" s="17"/>
      <c r="F29" s="14"/>
      <c r="G29" s="98"/>
    </row>
    <row r="30" ht="15" spans="1:7">
      <c r="A30" s="19"/>
      <c r="B30" s="19"/>
      <c r="C30" s="99" t="s">
        <v>117</v>
      </c>
      <c r="D30" s="100"/>
      <c r="E30" s="22"/>
      <c r="F30" s="19"/>
      <c r="G30" s="101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SUM(G20:G30)</f>
        <v>118680.8</v>
      </c>
    </row>
    <row r="32" ht="15" spans="1:7">
      <c r="A32" s="61" t="s">
        <v>156</v>
      </c>
      <c r="B32" s="62"/>
      <c r="C32" s="63"/>
      <c r="D32" s="64"/>
      <c r="E32" s="21"/>
      <c r="F32" s="19" t="s">
        <v>17</v>
      </c>
      <c r="G32" s="65">
        <v>22395</v>
      </c>
    </row>
    <row r="33" customFormat="1" ht="15.75" spans="1:8">
      <c r="A33" s="48" t="s">
        <v>22</v>
      </c>
      <c r="B33" s="66"/>
      <c r="C33" s="66"/>
      <c r="D33" s="49"/>
      <c r="E33" s="50"/>
      <c r="F33" s="51" t="s">
        <v>17</v>
      </c>
      <c r="G33" s="52">
        <v>600</v>
      </c>
      <c r="H33" s="2"/>
    </row>
    <row r="34" ht="17.25" spans="1:7">
      <c r="A34" s="24" t="s">
        <v>23</v>
      </c>
      <c r="B34" s="25"/>
      <c r="C34" s="25"/>
      <c r="D34" s="26"/>
      <c r="E34" s="27"/>
      <c r="F34" s="28" t="s">
        <v>17</v>
      </c>
      <c r="G34" s="29">
        <f>SUM(G31:G33)</f>
        <v>141675.8</v>
      </c>
    </row>
    <row r="35" ht="16.5" spans="1:7">
      <c r="A35" s="30"/>
      <c r="B35" s="30"/>
      <c r="C35" s="30"/>
      <c r="D35" s="30"/>
      <c r="E35" s="30"/>
      <c r="F35" s="102"/>
      <c r="G35" s="32"/>
    </row>
    <row r="36" spans="1:1">
      <c r="A36" s="1" t="s">
        <v>27</v>
      </c>
    </row>
    <row r="37" spans="2:2">
      <c r="B37" s="1" t="s">
        <v>28</v>
      </c>
    </row>
    <row r="39" s="1" customFormat="1" spans="1:1">
      <c r="A39" s="1" t="s">
        <v>29</v>
      </c>
    </row>
    <row r="40" customFormat="1" ht="15" spans="1:2">
      <c r="A40" s="59"/>
      <c r="B40" s="1" t="s">
        <v>30</v>
      </c>
    </row>
    <row r="41" customFormat="1" ht="15" spans="1:2">
      <c r="A41" s="59"/>
      <c r="B41" s="1" t="s">
        <v>31</v>
      </c>
    </row>
    <row r="42" customFormat="1" ht="15" spans="1:2">
      <c r="A42" s="59"/>
      <c r="B42" s="103" t="s">
        <v>138</v>
      </c>
    </row>
    <row r="43" customFormat="1" ht="15" spans="1:2">
      <c r="A43" s="59"/>
      <c r="B43" s="1"/>
    </row>
    <row r="44" spans="1:1">
      <c r="A44" s="1" t="s">
        <v>33</v>
      </c>
    </row>
    <row r="45" spans="2:2">
      <c r="B45" s="1" t="s">
        <v>34</v>
      </c>
    </row>
    <row r="46" spans="2:2">
      <c r="B46" s="1" t="s">
        <v>73</v>
      </c>
    </row>
    <row r="48" s="1" customFormat="1" spans="1:1">
      <c r="A48" s="1" t="s">
        <v>35</v>
      </c>
    </row>
    <row r="49" s="1" customFormat="1" spans="2:2">
      <c r="B49" s="1" t="s">
        <v>36</v>
      </c>
    </row>
    <row r="50" spans="2:2">
      <c r="B50" s="1" t="s">
        <v>37</v>
      </c>
    </row>
    <row r="51" spans="2:2">
      <c r="B51" s="55" t="s">
        <v>211</v>
      </c>
    </row>
    <row r="53" spans="2:2">
      <c r="B53" s="1" t="s">
        <v>39</v>
      </c>
    </row>
    <row r="54" spans="2:2">
      <c r="B54" s="1" t="s">
        <v>40</v>
      </c>
    </row>
    <row r="55" spans="2:2">
      <c r="B55" s="72"/>
    </row>
    <row r="56" spans="2:2">
      <c r="B56" s="56" t="s">
        <v>426</v>
      </c>
    </row>
    <row r="57" spans="2:2">
      <c r="B57" s="56"/>
    </row>
    <row r="58" spans="2:2">
      <c r="B58" s="56"/>
    </row>
    <row r="59" spans="2:2">
      <c r="B59" s="56"/>
    </row>
    <row r="62" spans="1:1">
      <c r="A62" s="1" t="s">
        <v>41</v>
      </c>
    </row>
    <row r="65" spans="1:1">
      <c r="A65" s="1" t="s">
        <v>42</v>
      </c>
    </row>
    <row r="66" spans="1:1">
      <c r="A66" s="1" t="s">
        <v>43</v>
      </c>
    </row>
    <row r="69" spans="1:4">
      <c r="A69" s="1" t="s">
        <v>44</v>
      </c>
      <c r="D69" s="1" t="s">
        <v>45</v>
      </c>
    </row>
    <row r="72" spans="1:4">
      <c r="A72" s="1" t="s">
        <v>46</v>
      </c>
      <c r="D72" s="1" t="s">
        <v>47</v>
      </c>
    </row>
    <row r="73" spans="1:4">
      <c r="A73" s="1" t="s">
        <v>48</v>
      </c>
      <c r="D73" s="1" t="s">
        <v>49</v>
      </c>
    </row>
    <row r="77" spans="1:5">
      <c r="A77" s="1" t="s">
        <v>478</v>
      </c>
      <c r="D77" s="1" t="s">
        <v>51</v>
      </c>
      <c r="E77" s="1" t="s">
        <v>52</v>
      </c>
    </row>
    <row r="78" spans="1:5">
      <c r="A78" s="1" t="s">
        <v>479</v>
      </c>
      <c r="E78" s="1" t="s">
        <v>54</v>
      </c>
    </row>
  </sheetData>
  <mergeCells count="22">
    <mergeCell ref="A4:B4"/>
    <mergeCell ref="A31:E31"/>
    <mergeCell ref="A33:E33"/>
    <mergeCell ref="A34:E34"/>
    <mergeCell ref="A20:A22"/>
    <mergeCell ref="A23:A26"/>
    <mergeCell ref="A27:A30"/>
    <mergeCell ref="B20:B22"/>
    <mergeCell ref="B23:B26"/>
    <mergeCell ref="B27:B30"/>
    <mergeCell ref="D20:D22"/>
    <mergeCell ref="D23:D26"/>
    <mergeCell ref="D27:D30"/>
    <mergeCell ref="E20:E22"/>
    <mergeCell ref="E23:E26"/>
    <mergeCell ref="E27:E30"/>
    <mergeCell ref="F20:F22"/>
    <mergeCell ref="F23:F26"/>
    <mergeCell ref="F27:F30"/>
    <mergeCell ref="G20:G22"/>
    <mergeCell ref="G23:G26"/>
    <mergeCell ref="G27:G30"/>
  </mergeCells>
  <pageMargins left="0.393055555555556" right="0.17" top="0.84" bottom="0.590277777777778" header="0.5" footer="0.196527777777778"/>
  <pageSetup paperSize="1" scale="62" orientation="portrait" horizontalDpi="120" verticalDpi="72"/>
  <headerFooter alignWithMargins="0"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8"/>
  <sheetViews>
    <sheetView tabSelected="1" zoomScaleSheetLayoutView="60" topLeftCell="A41" workbookViewId="0">
      <selection activeCell="E54" sqref="E54"/>
    </sheetView>
  </sheetViews>
  <sheetFormatPr defaultColWidth="9.1047619047619" defaultRowHeight="14.25" outlineLevelCol="7"/>
  <cols>
    <col min="1" max="1" width="6.55238095238095" style="73" customWidth="1"/>
    <col min="2" max="2" width="10.2857142857143" style="73" customWidth="1"/>
    <col min="3" max="3" width="51.2857142857143" style="73" customWidth="1"/>
    <col min="4" max="4" width="11.5714285714286" style="73" customWidth="1"/>
    <col min="5" max="5" width="12.552380952381" style="73" customWidth="1"/>
    <col min="6" max="6" width="14.1428571428571" style="73" customWidth="1"/>
    <col min="7" max="7" width="5.66666666666667" style="73" customWidth="1"/>
    <col min="8" max="8" width="15" style="73" customWidth="1"/>
    <col min="9" max="16384" width="9.1047619047619" style="73"/>
  </cols>
  <sheetData>
    <row r="4" spans="1:2">
      <c r="A4" s="3">
        <v>46080</v>
      </c>
      <c r="B4" s="3"/>
    </row>
    <row r="5" spans="1:2">
      <c r="A5" s="3"/>
      <c r="B5" s="3"/>
    </row>
    <row r="6" spans="1:2">
      <c r="A6" s="3"/>
      <c r="B6" s="3"/>
    </row>
    <row r="7" spans="1:2">
      <c r="A7" s="1" t="s">
        <v>395</v>
      </c>
      <c r="B7" s="1"/>
    </row>
    <row r="8" spans="1:2">
      <c r="A8" s="1" t="s">
        <v>396</v>
      </c>
      <c r="B8" s="1"/>
    </row>
    <row r="9" spans="1:2">
      <c r="A9" s="1" t="s">
        <v>397</v>
      </c>
      <c r="B9" s="1"/>
    </row>
    <row r="10" spans="1:2">
      <c r="A10" s="1"/>
      <c r="B10" s="1"/>
    </row>
    <row r="12" spans="1:1">
      <c r="A12" s="73" t="s">
        <v>4</v>
      </c>
    </row>
    <row r="14" spans="2:2">
      <c r="B14" s="73" t="s">
        <v>5</v>
      </c>
    </row>
    <row r="15" spans="2:2">
      <c r="B15" s="73" t="s">
        <v>6</v>
      </c>
    </row>
    <row r="18" spans="1:1">
      <c r="A18" s="73" t="s">
        <v>66</v>
      </c>
    </row>
    <row r="19" ht="15" spans="3:3">
      <c r="C19" s="4"/>
    </row>
    <row r="20" ht="25.5" customHeight="1" spans="1:8">
      <c r="A20" s="75" t="s">
        <v>9</v>
      </c>
      <c r="B20" s="75" t="s">
        <v>10</v>
      </c>
      <c r="C20" s="75" t="s">
        <v>11</v>
      </c>
      <c r="D20" s="75" t="s">
        <v>12</v>
      </c>
      <c r="E20" s="75" t="s">
        <v>226</v>
      </c>
      <c r="F20" s="76" t="s">
        <v>13</v>
      </c>
      <c r="G20" s="77"/>
      <c r="H20" s="78" t="s">
        <v>14</v>
      </c>
    </row>
    <row r="21" spans="1:8">
      <c r="A21" s="9">
        <v>1</v>
      </c>
      <c r="B21" s="9" t="s">
        <v>15</v>
      </c>
      <c r="C21" s="10" t="s">
        <v>207</v>
      </c>
      <c r="D21" s="11">
        <v>165995</v>
      </c>
      <c r="E21" s="36">
        <f>D21/1.12</f>
        <v>148209.821428571</v>
      </c>
      <c r="F21" s="36">
        <f>(E21*0.76)-14000</f>
        <v>98639.4642857143</v>
      </c>
      <c r="G21" s="33" t="s">
        <v>17</v>
      </c>
      <c r="H21" s="79">
        <f>F21*A21</f>
        <v>98639.4642857143</v>
      </c>
    </row>
    <row r="22" spans="1:8">
      <c r="A22" s="14"/>
      <c r="B22" s="14"/>
      <c r="C22" s="15" t="s">
        <v>173</v>
      </c>
      <c r="D22" s="16"/>
      <c r="E22" s="41"/>
      <c r="F22" s="41"/>
      <c r="G22" s="38"/>
      <c r="H22" s="80"/>
    </row>
    <row r="23" ht="15" spans="1:8">
      <c r="A23" s="19"/>
      <c r="B23" s="19"/>
      <c r="C23" s="20" t="s">
        <v>208</v>
      </c>
      <c r="D23" s="21"/>
      <c r="E23" s="46"/>
      <c r="F23" s="46"/>
      <c r="G23" s="43"/>
      <c r="H23" s="81"/>
    </row>
    <row r="24" ht="17.25" spans="1:8">
      <c r="A24" s="82" t="s">
        <v>20</v>
      </c>
      <c r="B24" s="83"/>
      <c r="C24" s="83"/>
      <c r="D24" s="84"/>
      <c r="E24" s="84"/>
      <c r="F24" s="85"/>
      <c r="G24" s="86" t="s">
        <v>17</v>
      </c>
      <c r="H24" s="87">
        <f>SUM(H21:H23)</f>
        <v>98639.4642857143</v>
      </c>
    </row>
    <row r="25" ht="16.5" spans="1:8">
      <c r="A25" s="88"/>
      <c r="B25" s="88"/>
      <c r="C25" s="88"/>
      <c r="D25" s="88"/>
      <c r="E25" s="88"/>
      <c r="F25" s="88"/>
      <c r="G25" s="89"/>
      <c r="H25" s="90"/>
    </row>
    <row r="26" spans="1:1">
      <c r="A26" s="73" t="s">
        <v>27</v>
      </c>
    </row>
    <row r="27" spans="2:2">
      <c r="B27" s="73" t="s">
        <v>28</v>
      </c>
    </row>
    <row r="29" s="1" customFormat="1" spans="1:1">
      <c r="A29" s="1" t="s">
        <v>29</v>
      </c>
    </row>
    <row r="30" customFormat="1" spans="1:2">
      <c r="A30" s="59"/>
      <c r="B30" s="1" t="s">
        <v>164</v>
      </c>
    </row>
    <row r="31" customFormat="1" spans="1:2">
      <c r="A31" s="59"/>
      <c r="B31" s="1"/>
    </row>
    <row r="32" s="1" customFormat="1" spans="1:1">
      <c r="A32" s="1" t="s">
        <v>71</v>
      </c>
    </row>
    <row r="33" s="1" customFormat="1" spans="2:2">
      <c r="B33" s="53" t="s">
        <v>175</v>
      </c>
    </row>
    <row r="34" s="2" customFormat="1" spans="2:2">
      <c r="B34" s="54" t="s">
        <v>176</v>
      </c>
    </row>
    <row r="35" s="2" customFormat="1" spans="2:2">
      <c r="B35" s="54" t="s">
        <v>177</v>
      </c>
    </row>
    <row r="37" spans="1:1">
      <c r="A37" s="73" t="s">
        <v>33</v>
      </c>
    </row>
    <row r="38" s="73" customFormat="1" spans="2:2">
      <c r="B38" s="1" t="s">
        <v>178</v>
      </c>
    </row>
    <row r="39" s="74" customFormat="1" spans="2:2">
      <c r="B39" s="73"/>
    </row>
    <row r="40" spans="1:1">
      <c r="A40" s="73" t="s">
        <v>63</v>
      </c>
    </row>
    <row r="41" spans="2:2">
      <c r="B41" s="1" t="s">
        <v>227</v>
      </c>
    </row>
    <row r="43" spans="2:2">
      <c r="B43" s="73" t="s">
        <v>39</v>
      </c>
    </row>
    <row r="44" spans="2:2">
      <c r="B44" s="73" t="s">
        <v>40</v>
      </c>
    </row>
    <row r="46" spans="2:2">
      <c r="B46" s="56" t="s">
        <v>426</v>
      </c>
    </row>
    <row r="47" spans="2:2">
      <c r="B47" s="56"/>
    </row>
    <row r="48" spans="2:2">
      <c r="B48" s="56"/>
    </row>
    <row r="51" spans="1:1">
      <c r="A51" s="73" t="s">
        <v>41</v>
      </c>
    </row>
    <row r="54" spans="1:1">
      <c r="A54" s="73" t="s">
        <v>42</v>
      </c>
    </row>
    <row r="55" spans="1:1">
      <c r="A55" s="73" t="s">
        <v>43</v>
      </c>
    </row>
    <row r="59" spans="1:4">
      <c r="A59" s="73" t="s">
        <v>74</v>
      </c>
      <c r="D59" s="73" t="s">
        <v>45</v>
      </c>
    </row>
    <row r="62" spans="1:4">
      <c r="A62" s="73" t="s">
        <v>46</v>
      </c>
      <c r="D62" s="73" t="s">
        <v>47</v>
      </c>
    </row>
    <row r="63" spans="1:4">
      <c r="A63" s="73" t="s">
        <v>48</v>
      </c>
      <c r="D63" s="73" t="s">
        <v>49</v>
      </c>
    </row>
    <row r="67" spans="1:6">
      <c r="A67" s="1" t="s">
        <v>480</v>
      </c>
      <c r="D67" s="73" t="s">
        <v>51</v>
      </c>
      <c r="F67" s="73" t="s">
        <v>52</v>
      </c>
    </row>
    <row r="68" spans="1:6">
      <c r="A68" s="1" t="s">
        <v>400</v>
      </c>
      <c r="F68" s="73" t="s">
        <v>54</v>
      </c>
    </row>
  </sheetData>
  <mergeCells count="9">
    <mergeCell ref="A4:B4"/>
    <mergeCell ref="A24:F24"/>
    <mergeCell ref="A21:A23"/>
    <mergeCell ref="B21:B23"/>
    <mergeCell ref="D21:D23"/>
    <mergeCell ref="E21:E23"/>
    <mergeCell ref="F21:F23"/>
    <mergeCell ref="G21:G23"/>
    <mergeCell ref="H21:H23"/>
  </mergeCells>
  <pageMargins left="0.393055555555556" right="0.17" top="0.84" bottom="0.590277777777778" header="0.5" footer="0.196527777777778"/>
  <pageSetup paperSize="1" scale="72" orientation="portrait" horizontalDpi="120" verticalDpi="72"/>
  <headerFooter alignWithMargins="0"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030A0"/>
  </sheetPr>
  <dimension ref="A2:G118"/>
  <sheetViews>
    <sheetView topLeftCell="A97" workbookViewId="0">
      <selection activeCell="B114" sqref="B114"/>
    </sheetView>
  </sheetViews>
  <sheetFormatPr defaultColWidth="9.1047619047619" defaultRowHeight="14.25" outlineLevelCol="6"/>
  <cols>
    <col min="1" max="4" width="9.1047619047619" style="59"/>
    <col min="5" max="5" width="24.552380952381" style="59" customWidth="1"/>
    <col min="6" max="6" width="8.43809523809524" style="59" customWidth="1"/>
    <col min="7" max="7" width="22.4380952380952" style="59" customWidth="1"/>
    <col min="8" max="16384" width="9.1047619047619" style="59"/>
  </cols>
  <sheetData>
    <row r="2" ht="15"/>
    <row r="3" s="1" customFormat="1" ht="15" spans="1:7">
      <c r="A3" s="48" t="s">
        <v>20</v>
      </c>
      <c r="B3" s="49"/>
      <c r="C3" s="49"/>
      <c r="D3" s="49"/>
      <c r="E3" s="50"/>
      <c r="F3" s="60" t="s">
        <v>17</v>
      </c>
      <c r="G3" s="52">
        <v>0</v>
      </c>
    </row>
    <row r="4" s="1" customFormat="1" ht="15" spans="1:7">
      <c r="A4" s="61" t="s">
        <v>156</v>
      </c>
      <c r="B4" s="62"/>
      <c r="C4" s="63"/>
      <c r="D4" s="64"/>
      <c r="E4" s="21"/>
      <c r="F4" s="19" t="s">
        <v>17</v>
      </c>
      <c r="G4" s="65">
        <v>0</v>
      </c>
    </row>
    <row r="5" s="1" customFormat="1" ht="15" spans="1:7">
      <c r="A5" s="48" t="s">
        <v>22</v>
      </c>
      <c r="B5" s="66"/>
      <c r="C5" s="66"/>
      <c r="D5" s="49"/>
      <c r="E5" s="50"/>
      <c r="F5" s="51" t="s">
        <v>17</v>
      </c>
      <c r="G5" s="52">
        <v>600</v>
      </c>
    </row>
    <row r="6" s="1" customFormat="1" ht="15" spans="1:7">
      <c r="A6" s="48" t="s">
        <v>23</v>
      </c>
      <c r="B6" s="66"/>
      <c r="C6" s="66"/>
      <c r="D6" s="49"/>
      <c r="E6" s="50"/>
      <c r="F6" s="51" t="s">
        <v>17</v>
      </c>
      <c r="G6" s="52">
        <v>0</v>
      </c>
    </row>
    <row r="9" s="1" customFormat="1" spans="1:1">
      <c r="A9" s="1" t="s">
        <v>29</v>
      </c>
    </row>
    <row r="10" customFormat="1" ht="15" spans="1:2">
      <c r="A10" s="59"/>
      <c r="B10" s="1" t="s">
        <v>30</v>
      </c>
    </row>
    <row r="11" customFormat="1" ht="15" spans="1:2">
      <c r="A11" s="59"/>
      <c r="B11" s="1" t="s">
        <v>31</v>
      </c>
    </row>
    <row r="12" s="1" customFormat="1" spans="2:2">
      <c r="B12" s="67" t="s">
        <v>32</v>
      </c>
    </row>
    <row r="13" customFormat="1" ht="15" spans="1:1">
      <c r="A13" s="59"/>
    </row>
    <row r="14" s="1" customFormat="1" spans="1:1">
      <c r="A14" s="1" t="s">
        <v>71</v>
      </c>
    </row>
    <row r="15" s="1" customFormat="1" spans="2:2">
      <c r="B15" s="1" t="s">
        <v>72</v>
      </c>
    </row>
    <row r="16" s="2" customFormat="1"/>
    <row r="17" s="2" customFormat="1" spans="2:2">
      <c r="B17" s="1" t="s">
        <v>481</v>
      </c>
    </row>
    <row r="19" s="1" customFormat="1" spans="2:2">
      <c r="B19" s="1" t="s">
        <v>103</v>
      </c>
    </row>
    <row r="20" s="1" customFormat="1" spans="2:2">
      <c r="B20" s="1" t="s">
        <v>104</v>
      </c>
    </row>
    <row r="21" s="1" customFormat="1" spans="2:2">
      <c r="B21" s="1" t="s">
        <v>105</v>
      </c>
    </row>
    <row r="23" s="1" customFormat="1" spans="2:2">
      <c r="B23" s="53" t="s">
        <v>482</v>
      </c>
    </row>
    <row r="24" s="1" customFormat="1" spans="2:2">
      <c r="B24" s="54" t="s">
        <v>483</v>
      </c>
    </row>
    <row r="25" s="1" customFormat="1" spans="2:2">
      <c r="B25" s="54" t="s">
        <v>484</v>
      </c>
    </row>
    <row r="27" spans="2:2">
      <c r="B27" s="68" t="s">
        <v>485</v>
      </c>
    </row>
    <row r="28" spans="2:2">
      <c r="B28" s="54" t="s">
        <v>483</v>
      </c>
    </row>
    <row r="29" spans="2:2">
      <c r="B29" s="54" t="s">
        <v>484</v>
      </c>
    </row>
    <row r="30" spans="2:2">
      <c r="B30" s="54"/>
    </row>
    <row r="31" s="1" customFormat="1" spans="2:2">
      <c r="B31" s="53" t="s">
        <v>175</v>
      </c>
    </row>
    <row r="32" s="1" customFormat="1" spans="2:2">
      <c r="B32" s="54" t="s">
        <v>176</v>
      </c>
    </row>
    <row r="33" s="1" customFormat="1" spans="2:2">
      <c r="B33" s="54" t="s">
        <v>177</v>
      </c>
    </row>
    <row r="35" s="1" customFormat="1" spans="2:2">
      <c r="B35" s="68" t="s">
        <v>486</v>
      </c>
    </row>
    <row r="36" s="1" customFormat="1" spans="2:2">
      <c r="B36" s="69" t="s">
        <v>487</v>
      </c>
    </row>
    <row r="37" s="1" customFormat="1" spans="2:2">
      <c r="B37" s="1" t="s">
        <v>488</v>
      </c>
    </row>
    <row r="38" s="2" customFormat="1"/>
    <row r="39" s="2" customFormat="1" spans="2:2">
      <c r="B39" s="68" t="s">
        <v>489</v>
      </c>
    </row>
    <row r="40" s="2" customFormat="1" spans="2:2">
      <c r="B40" s="69" t="s">
        <v>487</v>
      </c>
    </row>
    <row r="41" s="2" customFormat="1" spans="2:2">
      <c r="B41" s="1" t="s">
        <v>488</v>
      </c>
    </row>
    <row r="42" s="2" customFormat="1"/>
    <row r="43" s="2" customFormat="1" spans="2:2">
      <c r="B43" s="68" t="s">
        <v>490</v>
      </c>
    </row>
    <row r="44" s="2" customFormat="1" spans="2:2">
      <c r="B44" s="69" t="s">
        <v>487</v>
      </c>
    </row>
    <row r="45" s="2" customFormat="1" spans="2:2">
      <c r="B45" s="1" t="s">
        <v>488</v>
      </c>
    </row>
    <row r="46" s="2" customFormat="1"/>
    <row r="47" s="2" customFormat="1" spans="2:2">
      <c r="B47" s="68" t="s">
        <v>491</v>
      </c>
    </row>
    <row r="48" s="2" customFormat="1" spans="2:2">
      <c r="B48" s="69" t="s">
        <v>487</v>
      </c>
    </row>
    <row r="49" spans="2:2">
      <c r="B49" s="1" t="s">
        <v>488</v>
      </c>
    </row>
    <row r="51" s="57" customFormat="1"/>
    <row r="53" s="1" customFormat="1" spans="1:1">
      <c r="A53" s="1" t="s">
        <v>33</v>
      </c>
    </row>
    <row r="54" s="1" customFormat="1" spans="2:2">
      <c r="B54" s="70" t="s">
        <v>492</v>
      </c>
    </row>
    <row r="55" s="1" customFormat="1" spans="2:2">
      <c r="B55" s="1" t="s">
        <v>493</v>
      </c>
    </row>
    <row r="56" s="1" customFormat="1" spans="2:2">
      <c r="B56" s="70" t="s">
        <v>494</v>
      </c>
    </row>
    <row r="57" s="1" customFormat="1" spans="2:2">
      <c r="B57" s="1" t="s">
        <v>73</v>
      </c>
    </row>
    <row r="58" spans="2:2">
      <c r="B58" s="70" t="s">
        <v>495</v>
      </c>
    </row>
    <row r="59" s="1" customFormat="1" spans="2:2">
      <c r="B59" s="1" t="s">
        <v>34</v>
      </c>
    </row>
    <row r="60" spans="2:2">
      <c r="B60" s="70" t="s">
        <v>496</v>
      </c>
    </row>
    <row r="61" customFormat="1" ht="15" spans="2:2">
      <c r="B61" s="1" t="s">
        <v>497</v>
      </c>
    </row>
    <row r="62" customFormat="1" ht="15" spans="2:2">
      <c r="B62" s="59"/>
    </row>
    <row r="63" s="1" customFormat="1" spans="2:2">
      <c r="B63" s="1" t="s">
        <v>498</v>
      </c>
    </row>
    <row r="65" customFormat="1" ht="15" spans="2:2">
      <c r="B65" s="70" t="s">
        <v>496</v>
      </c>
    </row>
    <row r="66" s="1" customFormat="1" spans="2:2">
      <c r="B66" s="1" t="s">
        <v>499</v>
      </c>
    </row>
    <row r="67" s="2" customFormat="1" spans="2:2">
      <c r="B67" s="70" t="s">
        <v>495</v>
      </c>
    </row>
    <row r="68" s="2" customFormat="1" spans="2:2">
      <c r="B68" s="1" t="s">
        <v>178</v>
      </c>
    </row>
    <row r="70" s="1" customFormat="1" spans="2:2">
      <c r="B70" s="1" t="s">
        <v>158</v>
      </c>
    </row>
    <row r="72" spans="2:2">
      <c r="B72" s="1" t="s">
        <v>157</v>
      </c>
    </row>
    <row r="73" spans="2:2">
      <c r="B73" s="1"/>
    </row>
    <row r="74" s="1" customFormat="1" spans="2:2">
      <c r="B74" s="1" t="s">
        <v>500</v>
      </c>
    </row>
    <row r="76" customFormat="1" ht="15" spans="2:2">
      <c r="B76" s="1" t="s">
        <v>501</v>
      </c>
    </row>
    <row r="77" customFormat="1" ht="15" spans="2:2">
      <c r="B77" s="59"/>
    </row>
    <row r="78" customFormat="1" ht="15" spans="2:2">
      <c r="B78" s="1" t="s">
        <v>502</v>
      </c>
    </row>
    <row r="79" customFormat="1" ht="15" spans="2:2">
      <c r="B79" s="2"/>
    </row>
    <row r="80" customFormat="1" ht="15" spans="2:2">
      <c r="B80" s="1" t="s">
        <v>503</v>
      </c>
    </row>
    <row r="81" customFormat="1" ht="15" spans="2:2">
      <c r="B81" s="59"/>
    </row>
    <row r="82" customFormat="1" ht="15" spans="2:2">
      <c r="B82" s="1" t="s">
        <v>504</v>
      </c>
    </row>
    <row r="83" customFormat="1" ht="15" spans="2:2">
      <c r="B83" s="59"/>
    </row>
    <row r="84" s="1" customFormat="1" spans="2:2">
      <c r="B84" s="1" t="s">
        <v>505</v>
      </c>
    </row>
    <row r="86" s="1" customFormat="1" spans="2:2">
      <c r="B86" s="1" t="s">
        <v>506</v>
      </c>
    </row>
    <row r="88" spans="2:2">
      <c r="B88" s="1" t="s">
        <v>297</v>
      </c>
    </row>
    <row r="90" spans="2:2">
      <c r="B90" s="1" t="s">
        <v>507</v>
      </c>
    </row>
    <row r="91" s="2" customFormat="1"/>
    <row r="92" s="2" customFormat="1" spans="2:2">
      <c r="B92" s="1" t="s">
        <v>508</v>
      </c>
    </row>
    <row r="93" s="2" customFormat="1" spans="2:2">
      <c r="B93" s="1"/>
    </row>
    <row r="94" s="2" customFormat="1" spans="2:2">
      <c r="B94" s="1" t="s">
        <v>509</v>
      </c>
    </row>
    <row r="95" s="2" customFormat="1" spans="2:2">
      <c r="B95" s="70" t="s">
        <v>510</v>
      </c>
    </row>
    <row r="96" s="2" customFormat="1" spans="2:2">
      <c r="B96" s="1" t="s">
        <v>511</v>
      </c>
    </row>
    <row r="97" s="2" customFormat="1" spans="2:2">
      <c r="B97" s="70" t="s">
        <v>512</v>
      </c>
    </row>
    <row r="98" s="2" customFormat="1" spans="2:2">
      <c r="B98" s="1" t="s">
        <v>99</v>
      </c>
    </row>
    <row r="99" s="2" customFormat="1" spans="2:2">
      <c r="B99" s="1"/>
    </row>
    <row r="100" s="2" customFormat="1" spans="2:2">
      <c r="B100" s="1"/>
    </row>
    <row r="101" s="2" customFormat="1" spans="2:2">
      <c r="B101" s="1"/>
    </row>
    <row r="102" s="58" customFormat="1" spans="2:2">
      <c r="B102" s="71"/>
    </row>
    <row r="103" s="1" customFormat="1" spans="1:1">
      <c r="A103" s="1" t="s">
        <v>35</v>
      </c>
    </row>
    <row r="104" s="1" customFormat="1" spans="2:2">
      <c r="B104" s="1" t="s">
        <v>36</v>
      </c>
    </row>
    <row r="105" s="1" customFormat="1" spans="2:2">
      <c r="B105" s="1" t="s">
        <v>37</v>
      </c>
    </row>
    <row r="106" s="1" customFormat="1"/>
    <row r="107" spans="2:2">
      <c r="B107" s="55" t="s">
        <v>38</v>
      </c>
    </row>
    <row r="108" spans="2:2">
      <c r="B108" s="67" t="s">
        <v>303</v>
      </c>
    </row>
    <row r="110" spans="2:2">
      <c r="B110" s="56" t="s">
        <v>513</v>
      </c>
    </row>
    <row r="112" s="1" customFormat="1" spans="2:2">
      <c r="B112" s="55" t="s">
        <v>514</v>
      </c>
    </row>
    <row r="114" spans="2:2">
      <c r="B114" s="72" t="s">
        <v>246</v>
      </c>
    </row>
    <row r="116" spans="2:2">
      <c r="B116" s="56" t="s">
        <v>106</v>
      </c>
    </row>
    <row r="118" spans="2:2">
      <c r="B118" s="72"/>
    </row>
  </sheetData>
  <pageMargins left="0.75" right="0.75" top="1" bottom="1" header="0.5" footer="0.5"/>
  <pageSetup paperSize="9" scale="43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K74"/>
  <sheetViews>
    <sheetView topLeftCell="A21" workbookViewId="0">
      <selection activeCell="H44" sqref="H44"/>
    </sheetView>
  </sheetViews>
  <sheetFormatPr defaultColWidth="9.1047619047619" defaultRowHeight="14.25"/>
  <cols>
    <col min="1" max="1" width="6.55238095238095" style="1" customWidth="1"/>
    <col min="2" max="2" width="11" style="1" customWidth="1"/>
    <col min="3" max="3" width="55" style="1" customWidth="1"/>
    <col min="4" max="4" width="13.3333333333333" style="1" customWidth="1"/>
    <col min="5" max="5" width="15.1047619047619" style="1" customWidth="1"/>
    <col min="6" max="6" width="5.66666666666667" style="1" customWidth="1"/>
    <col min="7" max="7" width="16.6666666666667" style="1" customWidth="1"/>
    <col min="8" max="16384" width="9.1047619047619" style="1"/>
  </cols>
  <sheetData>
    <row r="4" spans="1:2">
      <c r="A4" s="3">
        <v>46056</v>
      </c>
      <c r="B4" s="3"/>
    </row>
    <row r="5" spans="1:2">
      <c r="A5" s="3"/>
      <c r="B5" s="3"/>
    </row>
    <row r="6" spans="1:2">
      <c r="A6" s="3"/>
      <c r="B6" s="3"/>
    </row>
    <row r="7" spans="1:1">
      <c r="A7" s="3" t="s">
        <v>168</v>
      </c>
    </row>
    <row r="8" spans="1:1">
      <c r="A8" s="3" t="s">
        <v>169</v>
      </c>
    </row>
    <row r="9" spans="1:1">
      <c r="A9" s="3" t="s">
        <v>170</v>
      </c>
    </row>
    <row r="12" spans="1:1">
      <c r="A12" s="1" t="s">
        <v>4</v>
      </c>
    </row>
    <row r="14" spans="2:2">
      <c r="B14" s="1" t="s">
        <v>5</v>
      </c>
    </row>
    <row r="15" spans="2:2">
      <c r="B15" s="1" t="s">
        <v>6</v>
      </c>
    </row>
    <row r="17" spans="1:1">
      <c r="A17" s="1" t="s">
        <v>66</v>
      </c>
    </row>
    <row r="19" ht="15" spans="3:3">
      <c r="C19" s="4" t="s">
        <v>8</v>
      </c>
    </row>
    <row r="20" ht="25.5" customHeight="1" spans="1:7">
      <c r="A20" s="5" t="s">
        <v>9</v>
      </c>
      <c r="B20" s="5" t="s">
        <v>10</v>
      </c>
      <c r="C20" s="5" t="s">
        <v>11</v>
      </c>
      <c r="D20" s="5" t="s">
        <v>12</v>
      </c>
      <c r="E20" s="6" t="s">
        <v>13</v>
      </c>
      <c r="F20" s="7"/>
      <c r="G20" s="8" t="s">
        <v>14</v>
      </c>
    </row>
    <row r="21" spans="1:7">
      <c r="A21" s="9">
        <v>1</v>
      </c>
      <c r="B21" s="9" t="s">
        <v>15</v>
      </c>
      <c r="C21" s="10" t="s">
        <v>189</v>
      </c>
      <c r="D21" s="11">
        <v>33995</v>
      </c>
      <c r="E21" s="12">
        <f>(D21*0.76)-6500</f>
        <v>19336.2</v>
      </c>
      <c r="F21" s="9" t="s">
        <v>17</v>
      </c>
      <c r="G21" s="13">
        <f>E21*A21</f>
        <v>19336.2</v>
      </c>
    </row>
    <row r="22" spans="1:7">
      <c r="A22" s="14"/>
      <c r="B22" s="14"/>
      <c r="C22" s="15" t="s">
        <v>18</v>
      </c>
      <c r="D22" s="16"/>
      <c r="E22" s="17"/>
      <c r="F22" s="14"/>
      <c r="G22" s="18"/>
    </row>
    <row r="23" ht="15" spans="1:7">
      <c r="A23" s="19"/>
      <c r="B23" s="19"/>
      <c r="C23" s="20" t="s">
        <v>190</v>
      </c>
      <c r="D23" s="21"/>
      <c r="E23" s="22"/>
      <c r="F23" s="19"/>
      <c r="G23" s="23"/>
    </row>
    <row r="24" ht="17.25" spans="1:7">
      <c r="A24" s="24" t="s">
        <v>20</v>
      </c>
      <c r="B24" s="25"/>
      <c r="C24" s="25"/>
      <c r="D24" s="26"/>
      <c r="E24" s="27"/>
      <c r="F24" s="28" t="s">
        <v>17</v>
      </c>
      <c r="G24" s="29">
        <f>SUM(G21:G23)</f>
        <v>19336.2</v>
      </c>
    </row>
    <row r="25" ht="16.5" spans="1:7">
      <c r="A25" s="30"/>
      <c r="B25" s="30"/>
      <c r="C25" s="30"/>
      <c r="D25" s="30"/>
      <c r="E25" s="30"/>
      <c r="F25" s="31"/>
      <c r="G25" s="32"/>
    </row>
    <row r="26" ht="15" spans="3:3">
      <c r="C26" s="4" t="s">
        <v>24</v>
      </c>
    </row>
    <row r="27" ht="25.5" customHeight="1" spans="1:11">
      <c r="A27" s="5" t="s">
        <v>9</v>
      </c>
      <c r="B27" s="5" t="s">
        <v>10</v>
      </c>
      <c r="C27" s="5" t="s">
        <v>11</v>
      </c>
      <c r="D27" s="5" t="s">
        <v>12</v>
      </c>
      <c r="E27" s="6" t="s">
        <v>13</v>
      </c>
      <c r="F27" s="7"/>
      <c r="G27" s="8" t="s">
        <v>14</v>
      </c>
      <c r="K27" s="1" t="s">
        <v>515</v>
      </c>
    </row>
    <row r="28" spans="1:7">
      <c r="A28" s="33">
        <v>1</v>
      </c>
      <c r="B28" s="33" t="s">
        <v>15</v>
      </c>
      <c r="C28" s="34" t="s">
        <v>154</v>
      </c>
      <c r="D28" s="35">
        <v>46595</v>
      </c>
      <c r="E28" s="36">
        <f>(D28*0.76)-7000</f>
        <v>28412.2</v>
      </c>
      <c r="F28" s="33" t="s">
        <v>17</v>
      </c>
      <c r="G28" s="37">
        <f>E28*A28</f>
        <v>28412.2</v>
      </c>
    </row>
    <row r="29" spans="1:7">
      <c r="A29" s="38"/>
      <c r="B29" s="38"/>
      <c r="C29" s="39" t="s">
        <v>26</v>
      </c>
      <c r="D29" s="40"/>
      <c r="E29" s="41"/>
      <c r="F29" s="38"/>
      <c r="G29" s="42"/>
    </row>
    <row r="30" ht="15" spans="1:7">
      <c r="A30" s="43"/>
      <c r="B30" s="43"/>
      <c r="C30" s="44" t="s">
        <v>155</v>
      </c>
      <c r="D30" s="45"/>
      <c r="E30" s="46"/>
      <c r="F30" s="43"/>
      <c r="G30" s="47"/>
    </row>
    <row r="31" ht="17.25" spans="1:7">
      <c r="A31" s="24" t="s">
        <v>20</v>
      </c>
      <c r="B31" s="25"/>
      <c r="C31" s="25"/>
      <c r="D31" s="26"/>
      <c r="E31" s="27"/>
      <c r="F31" s="28" t="s">
        <v>17</v>
      </c>
      <c r="G31" s="29">
        <f>SUM(G28:G30)</f>
        <v>28412.2</v>
      </c>
    </row>
    <row r="32" ht="17.25" spans="1:7">
      <c r="A32" s="30"/>
      <c r="B32" s="30"/>
      <c r="C32" s="30"/>
      <c r="D32" s="30"/>
      <c r="E32" s="30"/>
      <c r="F32" s="31"/>
      <c r="G32" s="32"/>
    </row>
    <row r="33" s="1" customFormat="1" ht="15" spans="1:7">
      <c r="A33" s="48" t="s">
        <v>516</v>
      </c>
      <c r="B33" s="49"/>
      <c r="C33" s="49"/>
      <c r="D33" s="49"/>
      <c r="E33" s="50"/>
      <c r="F33" s="51" t="s">
        <v>17</v>
      </c>
      <c r="G33" s="52">
        <v>600</v>
      </c>
    </row>
    <row r="34" ht="16.5" spans="1:7">
      <c r="A34" s="30"/>
      <c r="B34" s="30"/>
      <c r="C34" s="30"/>
      <c r="D34" s="30"/>
      <c r="E34" s="30"/>
      <c r="F34" s="31"/>
      <c r="G34" s="32"/>
    </row>
    <row r="35" ht="16.5" spans="1:7">
      <c r="A35" s="30"/>
      <c r="B35" s="30"/>
      <c r="C35" s="30"/>
      <c r="D35" s="30"/>
      <c r="E35" s="30"/>
      <c r="F35" s="31"/>
      <c r="G35" s="32"/>
    </row>
    <row r="36" spans="1:1">
      <c r="A36" s="1" t="s">
        <v>27</v>
      </c>
    </row>
    <row r="37" spans="2:2">
      <c r="B37" s="1" t="s">
        <v>28</v>
      </c>
    </row>
    <row r="39" spans="1:1">
      <c r="A39" s="1" t="s">
        <v>71</v>
      </c>
    </row>
    <row r="40" spans="2:2">
      <c r="B40" s="53" t="s">
        <v>175</v>
      </c>
    </row>
    <row r="41" spans="2:2">
      <c r="B41" s="54" t="s">
        <v>176</v>
      </c>
    </row>
    <row r="42" spans="2:2">
      <c r="B42" s="54" t="s">
        <v>177</v>
      </c>
    </row>
    <row r="44" spans="1:1">
      <c r="A44" s="1" t="s">
        <v>33</v>
      </c>
    </row>
    <row r="45" customFormat="1" ht="15" spans="2:2">
      <c r="B45" s="1" t="s">
        <v>178</v>
      </c>
    </row>
    <row r="46" s="2" customFormat="1" spans="2:2">
      <c r="B46" s="1"/>
    </row>
    <row r="47" spans="1:1">
      <c r="A47" s="1" t="s">
        <v>63</v>
      </c>
    </row>
    <row r="48" spans="2:2">
      <c r="B48" s="1" t="s">
        <v>37</v>
      </c>
    </row>
    <row r="49" s="2" customFormat="1" spans="2:2">
      <c r="B49" s="55"/>
    </row>
    <row r="50" spans="2:2">
      <c r="B50" s="1" t="s">
        <v>39</v>
      </c>
    </row>
    <row r="52" spans="2:2">
      <c r="B52" s="1" t="s">
        <v>40</v>
      </c>
    </row>
    <row r="55" spans="2:2">
      <c r="B55" s="56"/>
    </row>
    <row r="56" spans="2:2">
      <c r="B56" s="56"/>
    </row>
    <row r="57" spans="1:1">
      <c r="A57" s="1" t="s">
        <v>41</v>
      </c>
    </row>
    <row r="60" spans="1:1">
      <c r="A60" s="1" t="s">
        <v>42</v>
      </c>
    </row>
    <row r="61" spans="1:1">
      <c r="A61" s="1" t="s">
        <v>43</v>
      </c>
    </row>
    <row r="64" spans="1:4">
      <c r="A64" s="1" t="s">
        <v>74</v>
      </c>
      <c r="D64" s="1" t="s">
        <v>45</v>
      </c>
    </row>
    <row r="67" spans="1:4">
      <c r="A67" s="1" t="s">
        <v>46</v>
      </c>
      <c r="D67" s="1" t="s">
        <v>47</v>
      </c>
    </row>
    <row r="68" spans="1:4">
      <c r="A68" s="1" t="s">
        <v>48</v>
      </c>
      <c r="D68" s="1" t="s">
        <v>49</v>
      </c>
    </row>
    <row r="73" spans="1:5">
      <c r="A73" s="1" t="s">
        <v>179</v>
      </c>
      <c r="D73" s="1" t="s">
        <v>51</v>
      </c>
      <c r="E73" s="1" t="s">
        <v>52</v>
      </c>
    </row>
    <row r="74" spans="1:5">
      <c r="A74" s="1" t="s">
        <v>180</v>
      </c>
      <c r="E74" s="1" t="s">
        <v>54</v>
      </c>
    </row>
  </sheetData>
  <mergeCells count="16">
    <mergeCell ref="A4:B4"/>
    <mergeCell ref="A24:E24"/>
    <mergeCell ref="A31:E31"/>
    <mergeCell ref="A33:E33"/>
    <mergeCell ref="A21:A23"/>
    <mergeCell ref="A28:A30"/>
    <mergeCell ref="B21:B23"/>
    <mergeCell ref="B28:B30"/>
    <mergeCell ref="D21:D23"/>
    <mergeCell ref="D28:D30"/>
    <mergeCell ref="E21:E23"/>
    <mergeCell ref="E28:E30"/>
    <mergeCell ref="F21:F23"/>
    <mergeCell ref="F28:F30"/>
    <mergeCell ref="G21:G23"/>
    <mergeCell ref="G28:G30"/>
  </mergeCells>
  <pageMargins left="0.393055555555556" right="0.17" top="0.84" bottom="0.629861111111111" header="0.5" footer="0.196527777777778"/>
  <pageSetup paperSize="1" scale="75" orientation="portrait" horizontalDpi="120" verticalDpi="72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H69"/>
  <sheetViews>
    <sheetView zoomScaleSheetLayoutView="60" topLeftCell="A45" workbookViewId="0">
      <selection activeCell="C60" sqref="C60"/>
    </sheetView>
  </sheetViews>
  <sheetFormatPr defaultColWidth="9.1047619047619" defaultRowHeight="14.25" outlineLevelCol="7"/>
  <cols>
    <col min="1" max="1" width="6.55238095238095" style="73" customWidth="1"/>
    <col min="2" max="2" width="11.4380952380952" style="73" customWidth="1"/>
    <col min="3" max="3" width="56.5714285714286" style="73" customWidth="1"/>
    <col min="4" max="4" width="12.552380952381" style="73" customWidth="1"/>
    <col min="5" max="5" width="14.8571428571429" style="73" customWidth="1"/>
    <col min="6" max="6" width="5.66666666666667" style="73" customWidth="1"/>
    <col min="7" max="7" width="15.4380952380952" style="73" customWidth="1"/>
    <col min="8" max="8" width="9.1047619047619" style="73"/>
    <col min="9" max="9" width="11.9047619047619" style="73" customWidth="1"/>
    <col min="10" max="16384" width="9.1047619047619" style="73"/>
  </cols>
  <sheetData>
    <row r="4" spans="1:2">
      <c r="A4" s="3">
        <v>46056</v>
      </c>
      <c r="B4" s="3"/>
    </row>
    <row r="5" spans="1:2">
      <c r="A5" s="124"/>
      <c r="B5" s="124"/>
    </row>
    <row r="6" spans="1:2">
      <c r="A6" s="124"/>
      <c r="B6" s="124"/>
    </row>
    <row r="7" spans="1:2">
      <c r="A7" s="124" t="s">
        <v>133</v>
      </c>
      <c r="B7" s="124"/>
    </row>
    <row r="8" spans="1:2">
      <c r="A8" s="124" t="s">
        <v>134</v>
      </c>
      <c r="B8" s="124"/>
    </row>
    <row r="11" spans="1:1">
      <c r="A11" s="73" t="s">
        <v>4</v>
      </c>
    </row>
    <row r="13" spans="2:2">
      <c r="B13" s="73" t="s">
        <v>5</v>
      </c>
    </row>
    <row r="14" spans="2:2">
      <c r="B14" s="73" t="s">
        <v>6</v>
      </c>
    </row>
    <row r="16" spans="1:1">
      <c r="A16" s="73" t="s">
        <v>7</v>
      </c>
    </row>
    <row r="17" ht="15" spans="3:3">
      <c r="C17" s="125"/>
    </row>
    <row r="18" ht="25.5" customHeight="1" spans="1:7">
      <c r="A18" s="75" t="s">
        <v>9</v>
      </c>
      <c r="B18" s="75" t="s">
        <v>10</v>
      </c>
      <c r="C18" s="75" t="s">
        <v>11</v>
      </c>
      <c r="D18" s="75" t="s">
        <v>12</v>
      </c>
      <c r="E18" s="76" t="s">
        <v>13</v>
      </c>
      <c r="F18" s="77"/>
      <c r="G18" s="78" t="s">
        <v>14</v>
      </c>
    </row>
    <row r="19" ht="14" customHeight="1" spans="1:7">
      <c r="A19" s="9">
        <v>1</v>
      </c>
      <c r="B19" s="9" t="s">
        <v>15</v>
      </c>
      <c r="C19" s="93" t="s">
        <v>135</v>
      </c>
      <c r="D19" s="94">
        <v>22495</v>
      </c>
      <c r="E19" s="12">
        <f>(D19*0.76)-600</f>
        <v>16496.2</v>
      </c>
      <c r="F19" s="9" t="s">
        <v>17</v>
      </c>
      <c r="G19" s="95">
        <f>E19*A19</f>
        <v>16496.2</v>
      </c>
    </row>
    <row r="20" ht="14" customHeight="1" spans="1:7">
      <c r="A20" s="14"/>
      <c r="B20" s="14"/>
      <c r="C20" s="96" t="s">
        <v>115</v>
      </c>
      <c r="D20" s="97"/>
      <c r="E20" s="17"/>
      <c r="F20" s="14"/>
      <c r="G20" s="98"/>
    </row>
    <row r="21" ht="14" customHeight="1" spans="1:7">
      <c r="A21" s="14"/>
      <c r="B21" s="14"/>
      <c r="C21" s="96" t="s">
        <v>136</v>
      </c>
      <c r="D21" s="97"/>
      <c r="E21" s="17"/>
      <c r="F21" s="14"/>
      <c r="G21" s="98"/>
    </row>
    <row r="22" ht="14" customHeight="1" spans="1:7">
      <c r="A22" s="19"/>
      <c r="B22" s="19"/>
      <c r="C22" s="99" t="s">
        <v>117</v>
      </c>
      <c r="D22" s="100"/>
      <c r="E22" s="22"/>
      <c r="F22" s="19"/>
      <c r="G22" s="101"/>
    </row>
    <row r="23" s="1" customFormat="1" ht="17.25" spans="1:7">
      <c r="A23" s="24" t="s">
        <v>20</v>
      </c>
      <c r="B23" s="25"/>
      <c r="C23" s="25"/>
      <c r="D23" s="26"/>
      <c r="E23" s="27"/>
      <c r="F23" s="28" t="s">
        <v>17</v>
      </c>
      <c r="G23" s="29">
        <f>SUM(G19)</f>
        <v>16496.2</v>
      </c>
    </row>
    <row r="24" s="1" customFormat="1" ht="15" spans="1:7">
      <c r="A24" s="61" t="s">
        <v>137</v>
      </c>
      <c r="B24" s="62"/>
      <c r="C24" s="63"/>
      <c r="D24" s="64"/>
      <c r="E24" s="21"/>
      <c r="F24" s="19" t="s">
        <v>17</v>
      </c>
      <c r="G24" s="65">
        <v>1200</v>
      </c>
    </row>
    <row r="25" customFormat="1" ht="15.75" spans="1:8">
      <c r="A25" s="48" t="s">
        <v>22</v>
      </c>
      <c r="B25" s="66"/>
      <c r="C25" s="66"/>
      <c r="D25" s="49"/>
      <c r="E25" s="50"/>
      <c r="F25" s="51" t="s">
        <v>17</v>
      </c>
      <c r="G25" s="52">
        <v>600</v>
      </c>
      <c r="H25" s="2"/>
    </row>
    <row r="26" s="1" customFormat="1" ht="17.25" spans="1:7">
      <c r="A26" s="24" t="s">
        <v>23</v>
      </c>
      <c r="B26" s="25"/>
      <c r="C26" s="25"/>
      <c r="D26" s="26"/>
      <c r="E26" s="27"/>
      <c r="F26" s="107" t="s">
        <v>17</v>
      </c>
      <c r="G26" s="29">
        <f>SUM(G23:G25)</f>
        <v>18296.2</v>
      </c>
    </row>
    <row r="27" ht="16.5" spans="1:7">
      <c r="A27" s="88"/>
      <c r="B27" s="88"/>
      <c r="C27" s="88"/>
      <c r="D27" s="88"/>
      <c r="E27" s="88"/>
      <c r="F27" s="89"/>
      <c r="G27" s="90"/>
    </row>
    <row r="28" spans="1:1">
      <c r="A28" s="73" t="s">
        <v>27</v>
      </c>
    </row>
    <row r="29" spans="2:2">
      <c r="B29" s="73" t="s">
        <v>28</v>
      </c>
    </row>
    <row r="31" s="1" customFormat="1" spans="1:1">
      <c r="A31" s="1" t="s">
        <v>29</v>
      </c>
    </row>
    <row r="32" customFormat="1" ht="15" spans="1:2">
      <c r="A32" s="59"/>
      <c r="B32" s="103" t="s">
        <v>138</v>
      </c>
    </row>
    <row r="33" customFormat="1" ht="15" spans="1:2">
      <c r="A33" s="59"/>
      <c r="B33" s="1" t="s">
        <v>30</v>
      </c>
    </row>
    <row r="34" customFormat="1" ht="15" spans="1:2">
      <c r="A34" s="59"/>
      <c r="B34" s="1" t="s">
        <v>31</v>
      </c>
    </row>
    <row r="36" s="73" customFormat="1" spans="1:1">
      <c r="A36" s="73" t="s">
        <v>71</v>
      </c>
    </row>
    <row r="37" s="74" customFormat="1" spans="2:2">
      <c r="B37" s="1" t="s">
        <v>72</v>
      </c>
    </row>
    <row r="39" spans="1:1">
      <c r="A39" s="73" t="s">
        <v>33</v>
      </c>
    </row>
    <row r="40" s="74" customFormat="1" spans="2:2">
      <c r="B40" s="1" t="s">
        <v>73</v>
      </c>
    </row>
    <row r="42" spans="1:1">
      <c r="A42" s="73" t="s">
        <v>63</v>
      </c>
    </row>
    <row r="43" spans="2:2">
      <c r="B43" s="73" t="s">
        <v>37</v>
      </c>
    </row>
    <row r="45" spans="2:2">
      <c r="B45" s="73" t="s">
        <v>39</v>
      </c>
    </row>
    <row r="47" spans="2:2">
      <c r="B47" s="73" t="s">
        <v>40</v>
      </c>
    </row>
    <row r="53" spans="1:1">
      <c r="A53" s="73" t="s">
        <v>41</v>
      </c>
    </row>
    <row r="56" spans="1:1">
      <c r="A56" s="73" t="s">
        <v>42</v>
      </c>
    </row>
    <row r="57" spans="1:1">
      <c r="A57" s="73" t="s">
        <v>43</v>
      </c>
    </row>
    <row r="60" spans="1:4">
      <c r="A60" s="73" t="s">
        <v>139</v>
      </c>
      <c r="D60" s="73" t="s">
        <v>45</v>
      </c>
    </row>
    <row r="63" spans="1:4">
      <c r="A63" s="73" t="s">
        <v>46</v>
      </c>
      <c r="D63" s="73" t="s">
        <v>47</v>
      </c>
    </row>
    <row r="64" ht="15" customHeight="1" spans="1:4">
      <c r="A64" s="73" t="s">
        <v>48</v>
      </c>
      <c r="D64" s="73" t="s">
        <v>49</v>
      </c>
    </row>
    <row r="65" ht="15" customHeight="1"/>
    <row r="68" spans="1:5">
      <c r="A68" s="1" t="s">
        <v>140</v>
      </c>
      <c r="D68" s="73" t="s">
        <v>51</v>
      </c>
      <c r="E68" s="73" t="s">
        <v>52</v>
      </c>
    </row>
    <row r="69" spans="1:5">
      <c r="A69" s="1" t="s">
        <v>141</v>
      </c>
      <c r="E69" s="73" t="s">
        <v>54</v>
      </c>
    </row>
  </sheetData>
  <mergeCells count="10">
    <mergeCell ref="A4:B4"/>
    <mergeCell ref="A23:E23"/>
    <mergeCell ref="A25:E25"/>
    <mergeCell ref="A26:E26"/>
    <mergeCell ref="A19:A22"/>
    <mergeCell ref="B19:B22"/>
    <mergeCell ref="D19:D22"/>
    <mergeCell ref="E19:E22"/>
    <mergeCell ref="F19:F22"/>
    <mergeCell ref="G19:G22"/>
  </mergeCells>
  <pageMargins left="0.393055555555556" right="0.17" top="0.826388888888889" bottom="0.590277777777778" header="0.472222222222222" footer="0.196527777777778"/>
  <pageSetup paperSize="1" scale="70" orientation="portrait" horizontalDpi="120" verticalDpi="7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84</vt:i4>
      </vt:variant>
    </vt:vector>
  </HeadingPairs>
  <TitlesOfParts>
    <vt:vector size="84" baseType="lpstr">
      <vt:lpstr>FANTASTIC FOOD</vt:lpstr>
      <vt:lpstr>LAKEPOWER</vt:lpstr>
      <vt:lpstr>SBT MINING INC</vt:lpstr>
      <vt:lpstr>VENTURA, ALEX</vt:lpstr>
      <vt:lpstr>BRYAN TEJADA</vt:lpstr>
      <vt:lpstr>BRYAN TEJADA (2)</vt:lpstr>
      <vt:lpstr>SBT MINING INC (2)</vt:lpstr>
      <vt:lpstr>SBT MINING INC (3)</vt:lpstr>
      <vt:lpstr>AR. KARA REYES</vt:lpstr>
      <vt:lpstr>EDDIE GOBING</vt:lpstr>
      <vt:lpstr>CARRIE GO</vt:lpstr>
      <vt:lpstr>VALERO 156</vt:lpstr>
      <vt:lpstr>VALERO 156 (2)</vt:lpstr>
      <vt:lpstr>KELVIN OR</vt:lpstr>
      <vt:lpstr>JOSE VALDEZ</vt:lpstr>
      <vt:lpstr>JOSEFINA BARTOLOME</vt:lpstr>
      <vt:lpstr>JENNIFER SALAMAT</vt:lpstr>
      <vt:lpstr>GERALD ONG</vt:lpstr>
      <vt:lpstr>AIRLIVE</vt:lpstr>
      <vt:lpstr>EDDIE GOBING (2)</vt:lpstr>
      <vt:lpstr>SUPREME CARE</vt:lpstr>
      <vt:lpstr>SUPREME CARE (2)</vt:lpstr>
      <vt:lpstr>GREATECH</vt:lpstr>
      <vt:lpstr>RAUSNER LACTANIN</vt:lpstr>
      <vt:lpstr>SEATRADE</vt:lpstr>
      <vt:lpstr>ICCT ANGONO</vt:lpstr>
      <vt:lpstr>ICCT ANGONO (2)</vt:lpstr>
      <vt:lpstr>THE GREENHOUSE (4)</vt:lpstr>
      <vt:lpstr>STANDARD INS</vt:lpstr>
      <vt:lpstr>BORLAND</vt:lpstr>
      <vt:lpstr>BORLAND (2)</vt:lpstr>
      <vt:lpstr>YANIT ASP</vt:lpstr>
      <vt:lpstr>CECILLE LEI</vt:lpstr>
      <vt:lpstr>CDC MFG</vt:lpstr>
      <vt:lpstr>SHERYL ARREZA</vt:lpstr>
      <vt:lpstr>LEONORA RIEZA</vt:lpstr>
      <vt:lpstr>CRISTINA ROCES CHANCO</vt:lpstr>
      <vt:lpstr>REDMOND LEE</vt:lpstr>
      <vt:lpstr>LAKAMBINI HOTEL</vt:lpstr>
      <vt:lpstr>GFI ENT.</vt:lpstr>
      <vt:lpstr>LILIAN KHU</vt:lpstr>
      <vt:lpstr>MONTIEL DELOS SANTOS</vt:lpstr>
      <vt:lpstr>MONTIEL DELOS SANTOS (2)</vt:lpstr>
      <vt:lpstr>HANS FERNANDO</vt:lpstr>
      <vt:lpstr>ROLAND CARREON</vt:lpstr>
      <vt:lpstr>ROLAND CARREON (2)</vt:lpstr>
      <vt:lpstr>LILIAN KHU (2)</vt:lpstr>
      <vt:lpstr>CRISTINA ROCES CHANCO (2)</vt:lpstr>
      <vt:lpstr>RAISSA TAN</vt:lpstr>
      <vt:lpstr>BORLAND (3)</vt:lpstr>
      <vt:lpstr>SUPREME CARE (3)</vt:lpstr>
      <vt:lpstr>SUPREME CARE (4)</vt:lpstr>
      <vt:lpstr>ARLO ALUMINUM</vt:lpstr>
      <vt:lpstr>KENDRICK CHUA</vt:lpstr>
      <vt:lpstr>FILIPINO CHINESE</vt:lpstr>
      <vt:lpstr>ICCT ANGONO (3)</vt:lpstr>
      <vt:lpstr>MAS FOODS CORP</vt:lpstr>
      <vt:lpstr>MAS FOODS CORP (2)</vt:lpstr>
      <vt:lpstr>DONG SUENG INC.</vt:lpstr>
      <vt:lpstr>MAS FOODS CORP (3)</vt:lpstr>
      <vt:lpstr>MAS FOODS CORP (4)</vt:lpstr>
      <vt:lpstr>PIONEER FLOAT GLASS</vt:lpstr>
      <vt:lpstr>TECHNOMED</vt:lpstr>
      <vt:lpstr>MONTIEL DELOS SANTOS (3)</vt:lpstr>
      <vt:lpstr>CRISTINA ROCES CHANCO (3)</vt:lpstr>
      <vt:lpstr>SBT MINING INC (4)</vt:lpstr>
      <vt:lpstr>JAI BAUTISTA</vt:lpstr>
      <vt:lpstr>LOPA JIM #2</vt:lpstr>
      <vt:lpstr>LOPA TINAY #3</vt:lpstr>
      <vt:lpstr>LOPA RAPA #4</vt:lpstr>
      <vt:lpstr>LOPA JAMIKE #5</vt:lpstr>
      <vt:lpstr>LOPA JOEL #6</vt:lpstr>
      <vt:lpstr>LOPA NINE #7</vt:lpstr>
      <vt:lpstr>LOPA WHITEY #8</vt:lpstr>
      <vt:lpstr>GLORIA AGUIRRE</vt:lpstr>
      <vt:lpstr>CRISTINA</vt:lpstr>
      <vt:lpstr>JOYCE APARTELLE</vt:lpstr>
      <vt:lpstr>VANESSA REALEZA</vt:lpstr>
      <vt:lpstr>JAI BAUTISTA (2)</vt:lpstr>
      <vt:lpstr>JOVELYN SY LEE</vt:lpstr>
      <vt:lpstr>JOVELYN SY LEE (2)</vt:lpstr>
      <vt:lpstr>DONG SUENG INC. (2)</vt:lpstr>
      <vt:lpstr>CHARGES</vt:lpstr>
      <vt:lpstr>sample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240406</dc:creator>
  <cp:lastModifiedBy>240406</cp:lastModifiedBy>
  <dcterms:created xsi:type="dcterms:W3CDTF">2026-02-02T00:43:00Z</dcterms:created>
  <dcterms:modified xsi:type="dcterms:W3CDTF">2026-02-27T05:45:57Z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F8005D2F2A6A4AC08C05F0E5FA11C0AE_11</vt:lpwstr>
  </property>
  <property fmtid="{D5CDD505-2E9C-101B-9397-08002B2CF9AE}" pid="3" name="KSOProductBuildVer">
    <vt:lpwstr>1033-12.2.0.20795</vt:lpwstr>
  </property>
  <property fmtid="{D5CDD505-2E9C-101B-9397-08002B2CF9AE}" pid="4" name="KSOReadingLayout">
    <vt:bool>true</vt:bool>
  </property>
</Properties>
</file>