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90" windowWidth="19100" windowHeight="7300"/>
  </bookViews>
  <sheets>
    <sheet name="ANSON" sheetId="1" r:id="rId1"/>
  </sheets>
  <definedNames>
    <definedName name="_xlnm._FilterDatabase" localSheetId="0" hidden="1">ANSON!$A$5:$AV$29</definedName>
    <definedName name="_xlnm.Print_Area" localSheetId="0">ANSON!$A$1:$AS$39</definedName>
  </definedNames>
  <calcPr calcId="124519"/>
</workbook>
</file>

<file path=xl/calcChain.xml><?xml version="1.0" encoding="utf-8"?>
<calcChain xmlns="http://schemas.openxmlformats.org/spreadsheetml/2006/main">
  <c r="AX31" i="1"/>
  <c r="AW31"/>
  <c r="AN31"/>
  <c r="AM31"/>
  <c r="AO31" s="1"/>
  <c r="AK31"/>
  <c r="AJ31"/>
  <c r="AL31" s="1"/>
  <c r="AH31"/>
  <c r="AG31"/>
  <c r="AI31" s="1"/>
  <c r="AE31"/>
  <c r="AD31"/>
  <c r="AF31" s="1"/>
  <c r="AB31"/>
  <c r="AA31"/>
  <c r="AC31" s="1"/>
  <c r="Y31"/>
  <c r="X31"/>
  <c r="Z31" s="1"/>
  <c r="V31"/>
  <c r="U31"/>
  <c r="W31" s="1"/>
  <c r="S31"/>
  <c r="R31"/>
  <c r="T31" s="1"/>
  <c r="P31"/>
  <c r="O31"/>
  <c r="Q31" s="1"/>
  <c r="M31"/>
  <c r="L31"/>
  <c r="N31" s="1"/>
  <c r="J31"/>
  <c r="I31"/>
  <c r="K31" s="1"/>
  <c r="G31"/>
  <c r="F31"/>
  <c r="H31" s="1"/>
  <c r="AS30"/>
  <c r="AQ30"/>
  <c r="AP30"/>
  <c r="AR30" s="1"/>
  <c r="AO30"/>
  <c r="AL30"/>
  <c r="AI30"/>
  <c r="AF30"/>
  <c r="AC30"/>
  <c r="Z30"/>
  <c r="W30"/>
  <c r="T30"/>
  <c r="Q30"/>
  <c r="AS29"/>
  <c r="AQ29"/>
  <c r="AP29"/>
  <c r="AY29" s="1"/>
  <c r="AO29"/>
  <c r="AL29"/>
  <c r="AI29"/>
  <c r="AF29"/>
  <c r="AC29"/>
  <c r="Z29"/>
  <c r="W29"/>
  <c r="T29"/>
  <c r="Q29"/>
  <c r="N29"/>
  <c r="AQ28"/>
  <c r="AP28"/>
  <c r="AR28" s="1"/>
  <c r="AO28"/>
  <c r="AL28"/>
  <c r="AI28"/>
  <c r="AF28"/>
  <c r="AC28"/>
  <c r="Z28"/>
  <c r="W28"/>
  <c r="T28"/>
  <c r="Q28"/>
  <c r="N28"/>
  <c r="AS27"/>
  <c r="AQ27"/>
  <c r="AZ27" s="1"/>
  <c r="AP27"/>
  <c r="AY27" s="1"/>
  <c r="BA27" s="1"/>
  <c r="AO27"/>
  <c r="AL27"/>
  <c r="AI27"/>
  <c r="AF27"/>
  <c r="AC27"/>
  <c r="Z27"/>
  <c r="W27"/>
  <c r="T27"/>
  <c r="Q27"/>
  <c r="N27"/>
  <c r="K27"/>
  <c r="H27"/>
  <c r="AQ26"/>
  <c r="AZ26" s="1"/>
  <c r="AP26"/>
  <c r="AR26" s="1"/>
  <c r="AO26"/>
  <c r="AL26"/>
  <c r="AI26"/>
  <c r="AF26"/>
  <c r="AC26"/>
  <c r="Z26"/>
  <c r="W26"/>
  <c r="T26"/>
  <c r="Q26"/>
  <c r="N26"/>
  <c r="K26"/>
  <c r="H26"/>
  <c r="AS25"/>
  <c r="AQ25"/>
  <c r="AZ25" s="1"/>
  <c r="AP25"/>
  <c r="AR25" s="1"/>
  <c r="AO25"/>
  <c r="AL25"/>
  <c r="AI25"/>
  <c r="AF25"/>
  <c r="AC25"/>
  <c r="Z25"/>
  <c r="W25"/>
  <c r="T25"/>
  <c r="Q25"/>
  <c r="N25"/>
  <c r="K25"/>
  <c r="H25"/>
  <c r="AR24"/>
  <c r="AQ24"/>
  <c r="AZ24" s="1"/>
  <c r="AP24"/>
  <c r="AY24" s="1"/>
  <c r="BA24" s="1"/>
  <c r="AO24"/>
  <c r="AL24"/>
  <c r="AI24"/>
  <c r="AF24"/>
  <c r="AC24"/>
  <c r="Z24"/>
  <c r="W24"/>
  <c r="T24"/>
  <c r="Q24"/>
  <c r="N24"/>
  <c r="K24"/>
  <c r="H24"/>
  <c r="AS23"/>
  <c r="AQ23"/>
  <c r="AZ23" s="1"/>
  <c r="AP23"/>
  <c r="AY23" s="1"/>
  <c r="AO23"/>
  <c r="AL23"/>
  <c r="AI23"/>
  <c r="AF23"/>
  <c r="AC23"/>
  <c r="Z23"/>
  <c r="W23"/>
  <c r="T23"/>
  <c r="Q23"/>
  <c r="N23"/>
  <c r="K23"/>
  <c r="H23"/>
  <c r="AQ22"/>
  <c r="AZ22" s="1"/>
  <c r="AP22"/>
  <c r="AR22" s="1"/>
  <c r="AO22"/>
  <c r="AL22"/>
  <c r="AI22"/>
  <c r="AF22"/>
  <c r="AC22"/>
  <c r="Z22"/>
  <c r="W22"/>
  <c r="T22"/>
  <c r="Q22"/>
  <c r="N22"/>
  <c r="K22"/>
  <c r="H22"/>
  <c r="AS21"/>
  <c r="AQ21"/>
  <c r="AZ21" s="1"/>
  <c r="AP21"/>
  <c r="AR21" s="1"/>
  <c r="AO21"/>
  <c r="AL21"/>
  <c r="AI21"/>
  <c r="AF21"/>
  <c r="AC21"/>
  <c r="Z21"/>
  <c r="W21"/>
  <c r="T21"/>
  <c r="Q21"/>
  <c r="N21"/>
  <c r="K21"/>
  <c r="H21"/>
  <c r="AQ20"/>
  <c r="AZ20" s="1"/>
  <c r="AP20"/>
  <c r="AY20" s="1"/>
  <c r="BA20" s="1"/>
  <c r="AO20"/>
  <c r="AL20"/>
  <c r="AI20"/>
  <c r="AF20"/>
  <c r="AC20"/>
  <c r="Z20"/>
  <c r="W20"/>
  <c r="T20"/>
  <c r="Q20"/>
  <c r="N20"/>
  <c r="K20"/>
  <c r="H20"/>
  <c r="AS19"/>
  <c r="AQ19"/>
  <c r="AZ19" s="1"/>
  <c r="AP19"/>
  <c r="AY19" s="1"/>
  <c r="BA19" s="1"/>
  <c r="AO19"/>
  <c r="AL19"/>
  <c r="AI19"/>
  <c r="AF19"/>
  <c r="AC19"/>
  <c r="Z19"/>
  <c r="W19"/>
  <c r="T19"/>
  <c r="Q19"/>
  <c r="N19"/>
  <c r="K19"/>
  <c r="H19"/>
  <c r="AQ18"/>
  <c r="AZ18" s="1"/>
  <c r="AP18"/>
  <c r="AR18" s="1"/>
  <c r="AO18"/>
  <c r="AL18"/>
  <c r="AI18"/>
  <c r="AF18"/>
  <c r="AC18"/>
  <c r="Z18"/>
  <c r="W18"/>
  <c r="T18"/>
  <c r="Q18"/>
  <c r="N18"/>
  <c r="K18"/>
  <c r="H18"/>
  <c r="AQ17"/>
  <c r="AP17"/>
  <c r="AR17" s="1"/>
  <c r="AO17"/>
  <c r="AL17"/>
  <c r="AI17"/>
  <c r="AF17"/>
  <c r="AC17"/>
  <c r="Z17"/>
  <c r="W17"/>
  <c r="T17"/>
  <c r="Q17"/>
  <c r="AQ16"/>
  <c r="AZ16" s="1"/>
  <c r="AP16"/>
  <c r="AR16" s="1"/>
  <c r="AO16"/>
  <c r="AL16"/>
  <c r="AI16"/>
  <c r="AF16"/>
  <c r="AC16"/>
  <c r="Z16"/>
  <c r="W16"/>
  <c r="T16"/>
  <c r="Q16"/>
  <c r="N16"/>
  <c r="K16"/>
  <c r="H16"/>
  <c r="AS15"/>
  <c r="AQ15"/>
  <c r="AZ15" s="1"/>
  <c r="AP15"/>
  <c r="AR15" s="1"/>
  <c r="AO15"/>
  <c r="AL15"/>
  <c r="AI15"/>
  <c r="AF15"/>
  <c r="AC15"/>
  <c r="Z15"/>
  <c r="W15"/>
  <c r="T15"/>
  <c r="Q15"/>
  <c r="N15"/>
  <c r="K15"/>
  <c r="H15"/>
  <c r="AR14"/>
  <c r="AQ14"/>
  <c r="AZ14" s="1"/>
  <c r="AP14"/>
  <c r="AY14" s="1"/>
  <c r="BA14" s="1"/>
  <c r="AO14"/>
  <c r="AL14"/>
  <c r="AI14"/>
  <c r="AF14"/>
  <c r="AC14"/>
  <c r="Z14"/>
  <c r="W14"/>
  <c r="T14"/>
  <c r="Q14"/>
  <c r="N14"/>
  <c r="K14"/>
  <c r="H14"/>
  <c r="AS13"/>
  <c r="AQ13"/>
  <c r="AZ13" s="1"/>
  <c r="AP13"/>
  <c r="AY13" s="1"/>
  <c r="BA13" s="1"/>
  <c r="AO13"/>
  <c r="AL13"/>
  <c r="AI13"/>
  <c r="AF13"/>
  <c r="AC13"/>
  <c r="Z13"/>
  <c r="W13"/>
  <c r="T13"/>
  <c r="Q13"/>
  <c r="N13"/>
  <c r="K13"/>
  <c r="H13"/>
  <c r="AS12"/>
  <c r="AQ12"/>
  <c r="AP12"/>
  <c r="AR12" s="1"/>
  <c r="AO12"/>
  <c r="AR11"/>
  <c r="AQ11"/>
  <c r="AP11"/>
  <c r="AS11" s="1"/>
  <c r="AO11"/>
  <c r="AL11"/>
  <c r="AI11"/>
  <c r="AF11"/>
  <c r="AC11"/>
  <c r="Z11"/>
  <c r="W11"/>
  <c r="T11"/>
  <c r="Q11"/>
  <c r="N11"/>
  <c r="K11"/>
  <c r="H11"/>
  <c r="AQ10"/>
  <c r="AP10"/>
  <c r="AR10" s="1"/>
  <c r="AO10"/>
  <c r="AL10"/>
  <c r="AI10"/>
  <c r="AF10"/>
  <c r="AC10"/>
  <c r="Z10"/>
  <c r="W10"/>
  <c r="T10"/>
  <c r="AQ9"/>
  <c r="AP9"/>
  <c r="AR9" s="1"/>
  <c r="W9"/>
  <c r="T9"/>
  <c r="Q9"/>
  <c r="N9"/>
  <c r="K9"/>
  <c r="AQ8"/>
  <c r="AQ31" s="1"/>
  <c r="AP8"/>
  <c r="AY8" s="1"/>
  <c r="AO8"/>
  <c r="K8"/>
  <c r="H8"/>
  <c r="BA23" l="1"/>
  <c r="AS8"/>
  <c r="AS9"/>
  <c r="AS10"/>
  <c r="AR13"/>
  <c r="AS14"/>
  <c r="AY15"/>
  <c r="BA15" s="1"/>
  <c r="AR19"/>
  <c r="AS20"/>
  <c r="AY21"/>
  <c r="BA21" s="1"/>
  <c r="AR23"/>
  <c r="AS24"/>
  <c r="AY25"/>
  <c r="BA25" s="1"/>
  <c r="AR27"/>
  <c r="AR29"/>
  <c r="AP31"/>
  <c r="AR8"/>
  <c r="AY16"/>
  <c r="BA16" s="1"/>
  <c r="AY18"/>
  <c r="BA18" s="1"/>
  <c r="AR20"/>
  <c r="AY22"/>
  <c r="BA22" s="1"/>
  <c r="AY26"/>
  <c r="BA26" s="1"/>
  <c r="AY28"/>
  <c r="AZ8"/>
  <c r="AZ31" s="1"/>
  <c r="AS16"/>
  <c r="AS17"/>
  <c r="AS18"/>
  <c r="AS22"/>
  <c r="AS26"/>
  <c r="AS28"/>
  <c r="AY31" l="1"/>
  <c r="BA31" s="1"/>
  <c r="AR31"/>
  <c r="AS31"/>
  <c r="BA8"/>
</calcChain>
</file>

<file path=xl/comments1.xml><?xml version="1.0" encoding="utf-8"?>
<comments xmlns="http://schemas.openxmlformats.org/spreadsheetml/2006/main">
  <authors>
    <author>gracezel</author>
  </authors>
  <commentList>
    <comment ref="AW25" authorId="0">
      <text>
        <r>
          <rPr>
            <b/>
            <sz val="11"/>
            <color indexed="81"/>
            <rFont val="Tahoma"/>
            <family val="2"/>
          </rPr>
          <t>NIEL JASON ALARO DECEMBER 2023 SALES</t>
        </r>
      </text>
    </comment>
  </commentList>
</comments>
</file>

<file path=xl/sharedStrings.xml><?xml version="1.0" encoding="utf-8"?>
<sst xmlns="http://schemas.openxmlformats.org/spreadsheetml/2006/main" count="145" uniqueCount="83">
  <si>
    <t>SALES DEPARTMENT</t>
  </si>
  <si>
    <t>SALES PM MANAGEMENT TEAM</t>
  </si>
  <si>
    <t>2024 PM SALES REPORT</t>
  </si>
  <si>
    <t>ANSON</t>
  </si>
  <si>
    <t>DEALER/ BRANCH</t>
  </si>
  <si>
    <t>PM NAME</t>
  </si>
  <si>
    <t>DATE
HIRED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</si>
  <si>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</si>
  <si>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</si>
  <si>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</si>
  <si>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</si>
  <si>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</si>
  <si>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</si>
  <si>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</si>
  <si>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</si>
  <si>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</si>
  <si>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</si>
  <si>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>NOVEMBER 2024</t>
  </si>
  <si>
    <t>DECEMBER 2024</t>
  </si>
  <si>
    <t>2024 TOTAL SALES</t>
  </si>
  <si>
    <t>MONTHLY AVERAGE</t>
  </si>
  <si>
    <t xml:space="preserve">PERCENTAGE </t>
  </si>
  <si>
    <t xml:space="preserve">JANUARY </t>
  </si>
  <si>
    <t>DEC 2023</t>
  </si>
  <si>
    <t xml:space="preserve">OVERALL SALES </t>
  </si>
  <si>
    <t>OVERALL TARGET</t>
  </si>
  <si>
    <t>%</t>
  </si>
  <si>
    <t xml:space="preserve">RATIO AS PER </t>
  </si>
  <si>
    <t>AS PER PERCENTAGE</t>
  </si>
  <si>
    <t xml:space="preserve">ACTUAL </t>
  </si>
  <si>
    <t>TARGET</t>
  </si>
  <si>
    <t>2020 ACTUAL SALES</t>
  </si>
  <si>
    <t>RATIO</t>
  </si>
  <si>
    <t>ANSON @ HOME PASIG</t>
  </si>
  <si>
    <t>EDDIE BOY BUNOL</t>
  </si>
  <si>
    <t>MM</t>
  </si>
  <si>
    <t>RODEL ILIGAN</t>
  </si>
  <si>
    <t xml:space="preserve">GONZAGA, RYAN </t>
  </si>
  <si>
    <t>ANSON @ HOME TRINOMA</t>
  </si>
  <si>
    <t>ANUEGO, HADJ O.</t>
  </si>
  <si>
    <t>ANGELITO TABULA (PROBY)</t>
  </si>
  <si>
    <t>ANSON ALABANG</t>
  </si>
  <si>
    <t>TUYAY, GEORGE KEVIN T.</t>
  </si>
  <si>
    <t>ANSON BGC</t>
  </si>
  <si>
    <t xml:space="preserve">DE LEON , DELMAR C. </t>
  </si>
  <si>
    <t>ANSON CAINTA</t>
  </si>
  <si>
    <t>DAVE PEREJA</t>
  </si>
  <si>
    <t>ANSON CAPITOL COMMONS</t>
  </si>
  <si>
    <t>LLORA, BILLY RENZ S.</t>
  </si>
  <si>
    <t>August 29, 2018</t>
  </si>
  <si>
    <t>DELOS SANTOS, NIKKI MARTIN</t>
  </si>
  <si>
    <t>ANSON CASH N CARRY</t>
  </si>
  <si>
    <t>PADILLA, IVAN M.</t>
  </si>
  <si>
    <t>March 21, 2019</t>
  </si>
  <si>
    <t>ANSON FILINVEST</t>
  </si>
  <si>
    <t>HERNANDEZ, JERIC</t>
  </si>
  <si>
    <t>ANSON GREENHILLS</t>
  </si>
  <si>
    <t>MICHAEL PABONITA</t>
  </si>
  <si>
    <t>ANSON LANDMARK MAKATI</t>
  </si>
  <si>
    <t xml:space="preserve">VIERNES, EFREN </t>
  </si>
  <si>
    <t>ANSON LANDMARK TRINOMA</t>
  </si>
  <si>
    <t xml:space="preserve">RAMOS, MARK LOUIE </t>
  </si>
  <si>
    <t>ANSON MAKATI THE LINK</t>
  </si>
  <si>
    <t>GULAPA, DANIEL D.</t>
  </si>
  <si>
    <t>ANSON NUVALI</t>
  </si>
  <si>
    <t>ARBAN, LAURENCE H.</t>
  </si>
  <si>
    <t>ANSON PASONG TAMO</t>
  </si>
  <si>
    <t xml:space="preserve">BUÑOL, EDDIE BOY </t>
  </si>
  <si>
    <t>ANSON SALAZAR</t>
  </si>
  <si>
    <t>ROLLOQUE, ROGELIO</t>
  </si>
  <si>
    <t>ANSON TRINOMA M5</t>
  </si>
  <si>
    <t xml:space="preserve">FRANCISCO, RAVY R. </t>
  </si>
  <si>
    <t>JOHN LENEL CABILES (DOUBLE UP)</t>
  </si>
  <si>
    <t>NIKKI MARTIN DELOS SANTOS (DOUBLE UP)</t>
  </si>
  <si>
    <t>ANGELO ELLA (PROBY)</t>
  </si>
  <si>
    <t>PREPARED BY:</t>
  </si>
  <si>
    <t>NOTED BY:</t>
  </si>
  <si>
    <t>GRACEZEL M. ABENIO</t>
  </si>
  <si>
    <t>MS. ROWENA C. PAUSAL</t>
  </si>
  <si>
    <t>MR. CHRISTIAN KEITH SARMIENTO</t>
  </si>
  <si>
    <t>Sr. Sales PM Management Asst.</t>
  </si>
  <si>
    <t>Sales PM Mgmt Assistant Supervisor</t>
  </si>
  <si>
    <t>National Sales Manager</t>
  </si>
</sst>
</file>

<file path=xl/styles.xml><?xml version="1.0" encoding="utf-8"?>
<styleSheet xmlns="http://schemas.openxmlformats.org/spreadsheetml/2006/main">
  <numFmts count="3">
    <numFmt numFmtId="164" formatCode="#,##0.00\ ;&quot; (&quot;#,##0.00\);&quot; -&quot;#\ ;@\ "/>
    <numFmt numFmtId="165" formatCode="#,##0\ ;&quot; (&quot;#,##0\);&quot; -&quot;#\ ;@\ "/>
    <numFmt numFmtId="166" formatCode="[$-3409]mmmm\ dd\,\ yyyy;@"/>
  </numFmts>
  <fonts count="23">
    <font>
      <sz val="10"/>
      <name val="Arial"/>
      <family val="2"/>
    </font>
    <font>
      <sz val="10"/>
      <name val="Arial"/>
      <family val="2"/>
    </font>
    <font>
      <b/>
      <sz val="13"/>
      <color indexed="18"/>
      <name val="Arial"/>
      <family val="2"/>
    </font>
    <font>
      <b/>
      <sz val="24"/>
      <color indexed="18"/>
      <name val="Arial"/>
      <family val="2"/>
    </font>
    <font>
      <b/>
      <sz val="13"/>
      <color indexed="10"/>
      <name val="Arial"/>
      <family val="2"/>
    </font>
    <font>
      <b/>
      <sz val="13"/>
      <color indexed="8"/>
      <name val="Arial"/>
      <family val="2"/>
    </font>
    <font>
      <sz val="13"/>
      <name val="Arial"/>
      <family val="2"/>
    </font>
    <font>
      <b/>
      <sz val="26"/>
      <color indexed="10"/>
      <name val="Arial"/>
      <family val="2"/>
    </font>
    <font>
      <b/>
      <sz val="13"/>
      <name val="Arial"/>
      <family val="2"/>
    </font>
    <font>
      <sz val="13"/>
      <color indexed="10"/>
      <name val="Arial"/>
      <family val="2"/>
    </font>
    <font>
      <sz val="13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b/>
      <sz val="16"/>
      <color indexed="8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b/>
      <sz val="15"/>
      <color indexed="43"/>
      <name val="Arial"/>
      <family val="2"/>
    </font>
    <font>
      <sz val="15"/>
      <color indexed="43"/>
      <name val="Arial"/>
      <family val="2"/>
    </font>
    <font>
      <sz val="15"/>
      <color indexed="10"/>
      <name val="Arial"/>
      <family val="2"/>
    </font>
    <font>
      <b/>
      <sz val="11"/>
      <color indexed="81"/>
      <name val="Tahoma"/>
      <family val="2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22" fillId="0" borderId="0"/>
  </cellStyleXfs>
  <cellXfs count="246">
    <xf numFmtId="0" fontId="0" fillId="0" borderId="0" xfId="0"/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3" fontId="5" fillId="0" borderId="0" xfId="1" applyNumberFormat="1" applyFont="1" applyFill="1" applyBorder="1" applyAlignment="1" applyProtection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14" fontId="6" fillId="0" borderId="0" xfId="0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9" fontId="6" fillId="0" borderId="0" xfId="1" applyNumberFormat="1" applyFont="1" applyFill="1" applyBorder="1" applyAlignment="1" applyProtection="1">
      <alignment horizontal="center" vertical="center"/>
    </xf>
    <xf numFmtId="3" fontId="8" fillId="0" borderId="0" xfId="1" applyNumberFormat="1" applyFont="1" applyFill="1" applyBorder="1" applyAlignment="1" applyProtection="1">
      <alignment horizontal="center" vertical="center"/>
    </xf>
    <xf numFmtId="3" fontId="9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3" fontId="10" fillId="0" borderId="0" xfId="1" applyNumberFormat="1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 wrapText="1"/>
    </xf>
    <xf numFmtId="165" fontId="12" fillId="2" borderId="1" xfId="1" quotePrefix="1" applyNumberFormat="1" applyFont="1" applyFill="1" applyBorder="1" applyAlignment="1" applyProtection="1">
      <alignment horizontal="center" vertical="center"/>
    </xf>
    <xf numFmtId="165" fontId="12" fillId="2" borderId="1" xfId="1" applyNumberFormat="1" applyFont="1" applyFill="1" applyBorder="1" applyAlignment="1" applyProtection="1">
      <alignment horizontal="center" vertical="center"/>
    </xf>
    <xf numFmtId="0" fontId="12" fillId="2" borderId="1" xfId="1" applyNumberFormat="1" applyFont="1" applyFill="1" applyBorder="1" applyAlignment="1" applyProtection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/>
    </xf>
    <xf numFmtId="4" fontId="12" fillId="3" borderId="3" xfId="0" quotePrefix="1" applyNumberFormat="1" applyFont="1" applyFill="1" applyBorder="1" applyAlignment="1">
      <alignment horizontal="center" vertical="center"/>
    </xf>
    <xf numFmtId="1" fontId="13" fillId="0" borderId="4" xfId="0" quotePrefix="1" applyNumberFormat="1" applyFont="1" applyFill="1" applyBorder="1" applyAlignment="1">
      <alignment horizontal="center" vertical="center"/>
    </xf>
    <xf numFmtId="1" fontId="13" fillId="0" borderId="3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1" fontId="13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1" xfId="1" quotePrefix="1" applyNumberFormat="1" applyFont="1" applyFill="1" applyBorder="1" applyAlignment="1" applyProtection="1">
      <alignment horizontal="center" vertical="center" wrapText="1"/>
    </xf>
    <xf numFmtId="4" fontId="12" fillId="3" borderId="0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2" fillId="3" borderId="6" xfId="0" applyNumberFormat="1" applyFont="1" applyFill="1" applyBorder="1" applyAlignment="1">
      <alignment horizontal="center" vertical="center"/>
    </xf>
    <xf numFmtId="1" fontId="13" fillId="0" borderId="7" xfId="0" applyNumberFormat="1" applyFont="1" applyFill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 applyProtection="1">
      <alignment horizontal="center" vertical="center"/>
    </xf>
    <xf numFmtId="165" fontId="14" fillId="2" borderId="1" xfId="1" applyNumberFormat="1" applyFont="1" applyFill="1" applyBorder="1" applyAlignment="1" applyProtection="1">
      <alignment horizontal="center" vertical="center"/>
    </xf>
    <xf numFmtId="9" fontId="11" fillId="2" borderId="1" xfId="1" applyNumberFormat="1" applyFont="1" applyFill="1" applyBorder="1" applyAlignment="1" applyProtection="1">
      <alignment horizontal="center" vertical="center"/>
    </xf>
    <xf numFmtId="3" fontId="12" fillId="2" borderId="1" xfId="1" applyNumberFormat="1" applyFont="1" applyFill="1" applyBorder="1" applyAlignment="1" applyProtection="1">
      <alignment horizontal="center" vertical="center"/>
    </xf>
    <xf numFmtId="3" fontId="14" fillId="2" borderId="1" xfId="1" applyNumberFormat="1" applyFont="1" applyFill="1" applyBorder="1" applyAlignment="1" applyProtection="1">
      <alignment horizontal="center" vertical="center"/>
    </xf>
    <xf numFmtId="165" fontId="11" fillId="2" borderId="1" xfId="1" applyNumberFormat="1" applyFont="1" applyFill="1" applyBorder="1" applyAlignment="1" applyProtection="1">
      <alignment horizontal="center" vertical="center"/>
    </xf>
    <xf numFmtId="3" fontId="15" fillId="2" borderId="1" xfId="1" applyNumberFormat="1" applyFont="1" applyFill="1" applyBorder="1" applyAlignment="1" applyProtection="1">
      <alignment horizontal="center" vertical="center"/>
    </xf>
    <xf numFmtId="4" fontId="12" fillId="3" borderId="9" xfId="0" applyNumberFormat="1" applyFont="1" applyFill="1" applyBorder="1" applyAlignment="1">
      <alignment horizontal="center" vertical="center"/>
    </xf>
    <xf numFmtId="0" fontId="12" fillId="3" borderId="9" xfId="0" applyNumberFormat="1" applyFont="1" applyFill="1" applyBorder="1" applyAlignment="1">
      <alignment horizontal="center" vertical="center"/>
    </xf>
    <xf numFmtId="0" fontId="12" fillId="3" borderId="10" xfId="0" applyNumberFormat="1" applyFont="1" applyFill="1" applyBorder="1" applyAlignment="1">
      <alignment horizontal="center" vertical="center"/>
    </xf>
    <xf numFmtId="1" fontId="13" fillId="0" borderId="11" xfId="0" applyNumberFormat="1" applyFont="1" applyFill="1" applyBorder="1" applyAlignment="1">
      <alignment horizontal="center" vertical="center"/>
    </xf>
    <xf numFmtId="1" fontId="13" fillId="0" borderId="10" xfId="0" applyNumberFormat="1" applyFont="1" applyFill="1" applyBorder="1" applyAlignment="1">
      <alignment horizontal="center" vertical="center"/>
    </xf>
    <xf numFmtId="3" fontId="12" fillId="0" borderId="12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166" fontId="16" fillId="4" borderId="1" xfId="0" applyNumberFormat="1" applyFont="1" applyFill="1" applyBorder="1" applyAlignment="1">
      <alignment horizontal="center" vertical="center"/>
    </xf>
    <xf numFmtId="3" fontId="16" fillId="4" borderId="1" xfId="0" applyNumberFormat="1" applyFont="1" applyFill="1" applyBorder="1"/>
    <xf numFmtId="3" fontId="16" fillId="4" borderId="1" xfId="0" applyNumberFormat="1" applyFont="1" applyFill="1" applyBorder="1" applyAlignment="1">
      <alignment horizontal="right" vertical="center"/>
    </xf>
    <xf numFmtId="9" fontId="16" fillId="4" borderId="1" xfId="0" applyNumberFormat="1" applyFont="1" applyFill="1" applyBorder="1" applyAlignment="1">
      <alignment horizontal="center"/>
    </xf>
    <xf numFmtId="9" fontId="16" fillId="4" borderId="1" xfId="0" applyNumberFormat="1" applyFont="1" applyFill="1" applyBorder="1"/>
    <xf numFmtId="3" fontId="16" fillId="4" borderId="1" xfId="0" applyNumberFormat="1" applyFont="1" applyFill="1" applyBorder="1" applyAlignment="1">
      <alignment horizontal="center"/>
    </xf>
    <xf numFmtId="3" fontId="16" fillId="4" borderId="1" xfId="0" applyNumberFormat="1" applyFont="1" applyFill="1" applyBorder="1" applyAlignment="1">
      <alignment horizontal="center" vertical="center"/>
    </xf>
    <xf numFmtId="0" fontId="16" fillId="0" borderId="0" xfId="0" applyFont="1"/>
    <xf numFmtId="3" fontId="17" fillId="0" borderId="5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9" fontId="16" fillId="0" borderId="8" xfId="0" applyNumberFormat="1" applyFont="1" applyBorder="1" applyAlignment="1">
      <alignment horizontal="center"/>
    </xf>
    <xf numFmtId="3" fontId="17" fillId="0" borderId="8" xfId="0" applyNumberFormat="1" applyFont="1" applyBorder="1" applyAlignment="1">
      <alignment horizontal="center"/>
    </xf>
    <xf numFmtId="0" fontId="16" fillId="3" borderId="0" xfId="0" applyFont="1" applyFill="1" applyAlignment="1">
      <alignment horizontal="right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left" vertical="center"/>
    </xf>
    <xf numFmtId="166" fontId="16" fillId="3" borderId="1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/>
    <xf numFmtId="3" fontId="16" fillId="3" borderId="1" xfId="0" applyNumberFormat="1" applyFont="1" applyFill="1" applyBorder="1" applyAlignment="1">
      <alignment horizontal="right" vertical="center"/>
    </xf>
    <xf numFmtId="9" fontId="16" fillId="3" borderId="1" xfId="0" applyNumberFormat="1" applyFont="1" applyFill="1" applyBorder="1" applyAlignment="1">
      <alignment horizontal="center"/>
    </xf>
    <xf numFmtId="9" fontId="16" fillId="3" borderId="1" xfId="0" applyNumberFormat="1" applyFont="1" applyFill="1" applyBorder="1"/>
    <xf numFmtId="3" fontId="16" fillId="3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 vertical="center"/>
    </xf>
    <xf numFmtId="0" fontId="16" fillId="3" borderId="0" xfId="0" applyFont="1" applyFill="1"/>
    <xf numFmtId="3" fontId="18" fillId="3" borderId="8" xfId="0" applyNumberFormat="1" applyFont="1" applyFill="1" applyBorder="1" applyAlignment="1">
      <alignment horizontal="center"/>
    </xf>
    <xf numFmtId="9" fontId="19" fillId="3" borderId="8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/>
    </xf>
    <xf numFmtId="0" fontId="16" fillId="0" borderId="13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66" fontId="16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/>
    <xf numFmtId="3" fontId="16" fillId="0" borderId="1" xfId="0" applyNumberFormat="1" applyFont="1" applyFill="1" applyBorder="1" applyAlignment="1">
      <alignment horizontal="right" vertical="center"/>
    </xf>
    <xf numFmtId="9" fontId="16" fillId="0" borderId="1" xfId="0" applyNumberFormat="1" applyFont="1" applyFill="1" applyBorder="1" applyAlignment="1">
      <alignment horizontal="center"/>
    </xf>
    <xf numFmtId="9" fontId="16" fillId="0" borderId="1" xfId="0" applyNumberFormat="1" applyFont="1" applyFill="1" applyBorder="1"/>
    <xf numFmtId="3" fontId="16" fillId="0" borderId="1" xfId="0" applyNumberFormat="1" applyFont="1" applyFill="1" applyBorder="1" applyAlignment="1">
      <alignment horizont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/>
    <xf numFmtId="3" fontId="18" fillId="0" borderId="8" xfId="0" applyNumberFormat="1" applyFont="1" applyFill="1" applyBorder="1" applyAlignment="1">
      <alignment horizontal="center"/>
    </xf>
    <xf numFmtId="9" fontId="19" fillId="0" borderId="8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4" borderId="0" xfId="0" applyFont="1" applyFill="1" applyAlignment="1">
      <alignment horizontal="right"/>
    </xf>
    <xf numFmtId="0" fontId="16" fillId="4" borderId="0" xfId="0" applyFont="1" applyFill="1" applyAlignment="1">
      <alignment horizontal="center"/>
    </xf>
    <xf numFmtId="0" fontId="16" fillId="4" borderId="1" xfId="0" applyFont="1" applyFill="1" applyBorder="1" applyAlignment="1">
      <alignment vertical="center"/>
    </xf>
    <xf numFmtId="0" fontId="16" fillId="4" borderId="0" xfId="0" applyFont="1" applyFill="1"/>
    <xf numFmtId="3" fontId="18" fillId="4" borderId="8" xfId="0" applyNumberFormat="1" applyFont="1" applyFill="1" applyBorder="1" applyAlignment="1">
      <alignment horizontal="center"/>
    </xf>
    <xf numFmtId="9" fontId="19" fillId="4" borderId="8" xfId="0" applyNumberFormat="1" applyFont="1" applyFill="1" applyBorder="1" applyAlignment="1">
      <alignment horizontal="center"/>
    </xf>
    <xf numFmtId="3" fontId="18" fillId="0" borderId="12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left" vertical="center"/>
    </xf>
    <xf numFmtId="166" fontId="20" fillId="0" borderId="16" xfId="0" applyNumberFormat="1" applyFont="1" applyFill="1" applyBorder="1" applyAlignment="1">
      <alignment horizontal="center" vertical="center"/>
    </xf>
    <xf numFmtId="3" fontId="16" fillId="0" borderId="17" xfId="0" applyNumberFormat="1" applyFont="1" applyFill="1" applyBorder="1"/>
    <xf numFmtId="3" fontId="16" fillId="0" borderId="14" xfId="0" applyNumberFormat="1" applyFont="1" applyFill="1" applyBorder="1" applyAlignment="1">
      <alignment horizontal="right" vertical="center"/>
    </xf>
    <xf numFmtId="9" fontId="16" fillId="0" borderId="18" xfId="0" applyNumberFormat="1" applyFont="1" applyFill="1" applyBorder="1" applyAlignment="1">
      <alignment horizontal="center"/>
    </xf>
    <xf numFmtId="3" fontId="16" fillId="0" borderId="15" xfId="0" applyNumberFormat="1" applyFont="1" applyFill="1" applyBorder="1"/>
    <xf numFmtId="9" fontId="16" fillId="0" borderId="18" xfId="0" applyNumberFormat="1" applyFont="1" applyFill="1" applyBorder="1"/>
    <xf numFmtId="9" fontId="16" fillId="0" borderId="16" xfId="0" applyNumberFormat="1" applyFont="1" applyFill="1" applyBorder="1" applyAlignment="1">
      <alignment horizontal="center"/>
    </xf>
    <xf numFmtId="3" fontId="16" fillId="0" borderId="18" xfId="0" applyNumberFormat="1" applyFont="1" applyFill="1" applyBorder="1" applyAlignment="1">
      <alignment horizontal="right" vertical="center"/>
    </xf>
    <xf numFmtId="9" fontId="16" fillId="0" borderId="19" xfId="0" applyNumberFormat="1" applyFont="1" applyFill="1" applyBorder="1"/>
    <xf numFmtId="9" fontId="16" fillId="0" borderId="14" xfId="0" applyNumberFormat="1" applyFont="1" applyFill="1" applyBorder="1"/>
    <xf numFmtId="3" fontId="16" fillId="0" borderId="14" xfId="0" applyNumberFormat="1" applyFont="1" applyFill="1" applyBorder="1"/>
    <xf numFmtId="3" fontId="16" fillId="0" borderId="14" xfId="0" applyNumberFormat="1" applyFont="1" applyFill="1" applyBorder="1" applyAlignment="1">
      <alignment horizontal="center"/>
    </xf>
    <xf numFmtId="3" fontId="16" fillId="0" borderId="14" xfId="0" applyNumberFormat="1" applyFont="1" applyFill="1" applyBorder="1" applyAlignment="1">
      <alignment horizontal="center" vertical="center"/>
    </xf>
    <xf numFmtId="9" fontId="16" fillId="0" borderId="14" xfId="0" applyNumberFormat="1" applyFont="1" applyFill="1" applyBorder="1" applyAlignment="1">
      <alignment horizontal="center"/>
    </xf>
    <xf numFmtId="3" fontId="16" fillId="0" borderId="15" xfId="0" applyNumberFormat="1" applyFont="1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center"/>
    </xf>
    <xf numFmtId="3" fontId="16" fillId="0" borderId="20" xfId="0" applyNumberFormat="1" applyFont="1" applyFill="1" applyBorder="1" applyAlignment="1">
      <alignment horizontal="center"/>
    </xf>
    <xf numFmtId="3" fontId="18" fillId="0" borderId="0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2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166" fontId="20" fillId="0" borderId="22" xfId="0" applyNumberFormat="1" applyFont="1" applyFill="1" applyBorder="1" applyAlignment="1">
      <alignment horizontal="center" vertical="center"/>
    </xf>
    <xf numFmtId="3" fontId="16" fillId="0" borderId="23" xfId="0" applyNumberFormat="1" applyFont="1" applyFill="1" applyBorder="1"/>
    <xf numFmtId="3" fontId="16" fillId="0" borderId="13" xfId="0" applyNumberFormat="1" applyFont="1" applyFill="1" applyBorder="1" applyAlignment="1">
      <alignment horizontal="right" vertical="center"/>
    </xf>
    <xf numFmtId="9" fontId="16" fillId="0" borderId="24" xfId="0" applyNumberFormat="1" applyFont="1" applyFill="1" applyBorder="1" applyAlignment="1">
      <alignment horizontal="center"/>
    </xf>
    <xf numFmtId="3" fontId="16" fillId="0" borderId="25" xfId="0" applyNumberFormat="1" applyFont="1" applyFill="1" applyBorder="1"/>
    <xf numFmtId="3" fontId="16" fillId="0" borderId="26" xfId="0" applyNumberFormat="1" applyFont="1" applyFill="1" applyBorder="1"/>
    <xf numFmtId="3" fontId="16" fillId="0" borderId="27" xfId="0" applyNumberFormat="1" applyFont="1" applyFill="1" applyBorder="1" applyAlignment="1">
      <alignment horizontal="right" vertical="center"/>
    </xf>
    <xf numFmtId="9" fontId="16" fillId="0" borderId="28" xfId="0" applyNumberFormat="1" applyFont="1" applyFill="1" applyBorder="1"/>
    <xf numFmtId="3" fontId="16" fillId="0" borderId="21" xfId="0" applyNumberFormat="1" applyFont="1" applyFill="1" applyBorder="1"/>
    <xf numFmtId="9" fontId="16" fillId="0" borderId="29" xfId="0" applyNumberFormat="1" applyFont="1" applyFill="1" applyBorder="1"/>
    <xf numFmtId="9" fontId="16" fillId="0" borderId="22" xfId="0" applyNumberFormat="1" applyFont="1" applyFill="1" applyBorder="1" applyAlignment="1">
      <alignment horizontal="center"/>
    </xf>
    <xf numFmtId="3" fontId="16" fillId="0" borderId="30" xfId="0" applyNumberFormat="1" applyFont="1" applyFill="1" applyBorder="1" applyAlignment="1">
      <alignment horizontal="right" vertical="center"/>
    </xf>
    <xf numFmtId="3" fontId="16" fillId="0" borderId="13" xfId="0" applyNumberFormat="1" applyFont="1" applyFill="1" applyBorder="1"/>
    <xf numFmtId="3" fontId="16" fillId="0" borderId="13" xfId="0" applyNumberFormat="1" applyFon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 vertical="center"/>
    </xf>
    <xf numFmtId="3" fontId="16" fillId="0" borderId="25" xfId="0" applyNumberFormat="1" applyFont="1" applyFill="1" applyBorder="1" applyAlignment="1">
      <alignment horizontal="center"/>
    </xf>
    <xf numFmtId="3" fontId="16" fillId="0" borderId="23" xfId="0" applyNumberFormat="1" applyFont="1" applyFill="1" applyBorder="1" applyAlignment="1">
      <alignment horizontal="center"/>
    </xf>
    <xf numFmtId="3" fontId="16" fillId="0" borderId="21" xfId="0" applyNumberFormat="1" applyFont="1" applyFill="1" applyBorder="1" applyAlignment="1">
      <alignment horizontal="center"/>
    </xf>
    <xf numFmtId="3" fontId="16" fillId="0" borderId="31" xfId="0" applyNumberFormat="1" applyFont="1" applyFill="1" applyBorder="1" applyAlignment="1">
      <alignment horizontal="center"/>
    </xf>
    <xf numFmtId="0" fontId="20" fillId="0" borderId="26" xfId="0" applyFont="1" applyFill="1" applyBorder="1" applyAlignment="1">
      <alignment vertical="center"/>
    </xf>
    <xf numFmtId="0" fontId="20" fillId="0" borderId="27" xfId="0" applyFont="1" applyFill="1" applyBorder="1" applyAlignment="1">
      <alignment horizontal="left" vertical="center"/>
    </xf>
    <xf numFmtId="166" fontId="20" fillId="0" borderId="32" xfId="0" applyNumberFormat="1" applyFont="1" applyFill="1" applyBorder="1" applyAlignment="1">
      <alignment horizontal="center" vertical="center"/>
    </xf>
    <xf numFmtId="3" fontId="16" fillId="0" borderId="33" xfId="0" applyNumberFormat="1" applyFont="1" applyFill="1" applyBorder="1"/>
    <xf numFmtId="3" fontId="16" fillId="0" borderId="33" xfId="0" applyNumberFormat="1" applyFont="1" applyFill="1" applyBorder="1" applyAlignment="1">
      <alignment horizontal="right" vertical="center"/>
    </xf>
    <xf numFmtId="9" fontId="16" fillId="0" borderId="0" xfId="0" applyNumberFormat="1" applyFont="1" applyFill="1" applyBorder="1" applyAlignment="1">
      <alignment horizontal="center"/>
    </xf>
    <xf numFmtId="3" fontId="16" fillId="0" borderId="34" xfId="0" applyNumberFormat="1" applyFont="1" applyFill="1" applyBorder="1"/>
    <xf numFmtId="3" fontId="16" fillId="0" borderId="11" xfId="0" applyNumberFormat="1" applyFont="1" applyFill="1" applyBorder="1"/>
    <xf numFmtId="3" fontId="16" fillId="0" borderId="35" xfId="0" applyNumberFormat="1" applyFont="1" applyFill="1" applyBorder="1" applyAlignment="1">
      <alignment horizontal="right" vertical="center"/>
    </xf>
    <xf numFmtId="9" fontId="16" fillId="0" borderId="9" xfId="0" applyNumberFormat="1" applyFont="1" applyFill="1" applyBorder="1"/>
    <xf numFmtId="9" fontId="16" fillId="0" borderId="30" xfId="0" applyNumberFormat="1" applyFont="1" applyFill="1" applyBorder="1"/>
    <xf numFmtId="9" fontId="16" fillId="0" borderId="32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right" vertical="center"/>
    </xf>
    <xf numFmtId="3" fontId="16" fillId="0" borderId="33" xfId="0" applyNumberFormat="1" applyFont="1" applyFill="1" applyBorder="1" applyAlignment="1">
      <alignment horizontal="center"/>
    </xf>
    <xf numFmtId="3" fontId="16" fillId="0" borderId="33" xfId="0" applyNumberFormat="1" applyFont="1" applyFill="1" applyBorder="1" applyAlignment="1">
      <alignment horizontal="center" vertical="center"/>
    </xf>
    <xf numFmtId="9" fontId="16" fillId="0" borderId="24" xfId="0" applyNumberFormat="1" applyFont="1" applyFill="1" applyBorder="1"/>
    <xf numFmtId="3" fontId="16" fillId="0" borderId="34" xfId="0" applyNumberFormat="1" applyFont="1" applyFill="1" applyBorder="1" applyAlignment="1">
      <alignment horizontal="center"/>
    </xf>
    <xf numFmtId="9" fontId="16" fillId="0" borderId="36" xfId="0" applyNumberFormat="1" applyFont="1" applyFill="1" applyBorder="1" applyAlignment="1">
      <alignment horizontal="center"/>
    </xf>
    <xf numFmtId="9" fontId="16" fillId="0" borderId="37" xfId="0" applyNumberFormat="1" applyFont="1" applyFill="1" applyBorder="1" applyAlignment="1">
      <alignment horizontal="center"/>
    </xf>
    <xf numFmtId="3" fontId="16" fillId="0" borderId="38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vertical="center"/>
    </xf>
    <xf numFmtId="3" fontId="17" fillId="5" borderId="39" xfId="0" applyNumberFormat="1" applyFont="1" applyFill="1" applyBorder="1" applyAlignment="1">
      <alignment horizontal="center" vertical="center"/>
    </xf>
    <xf numFmtId="9" fontId="17" fillId="5" borderId="40" xfId="0" applyNumberFormat="1" applyFont="1" applyFill="1" applyBorder="1" applyAlignment="1">
      <alignment horizontal="center" vertical="center"/>
    </xf>
    <xf numFmtId="9" fontId="17" fillId="5" borderId="41" xfId="0" applyNumberFormat="1" applyFont="1" applyFill="1" applyBorder="1" applyAlignment="1">
      <alignment horizontal="center" vertical="center"/>
    </xf>
    <xf numFmtId="3" fontId="17" fillId="5" borderId="12" xfId="0" applyNumberFormat="1" applyFont="1" applyFill="1" applyBorder="1" applyAlignment="1">
      <alignment horizontal="center" vertical="center"/>
    </xf>
    <xf numFmtId="3" fontId="17" fillId="5" borderId="42" xfId="0" applyNumberFormat="1" applyFont="1" applyFill="1" applyBorder="1" applyAlignment="1">
      <alignment horizontal="center" vertical="center"/>
    </xf>
    <xf numFmtId="9" fontId="17" fillId="5" borderId="12" xfId="0" applyNumberFormat="1" applyFont="1" applyFill="1" applyBorder="1" applyAlignment="1">
      <alignment horizontal="center" vertical="center"/>
    </xf>
    <xf numFmtId="3" fontId="17" fillId="5" borderId="40" xfId="0" applyNumberFormat="1" applyFont="1" applyFill="1" applyBorder="1" applyAlignment="1">
      <alignment horizontal="center" vertical="center"/>
    </xf>
    <xf numFmtId="3" fontId="17" fillId="5" borderId="4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9" fontId="17" fillId="5" borderId="29" xfId="0" applyNumberFormat="1" applyFont="1" applyFill="1" applyBorder="1" applyAlignment="1">
      <alignment horizontal="center" vertical="center"/>
    </xf>
    <xf numFmtId="9" fontId="17" fillId="5" borderId="1" xfId="0" applyNumberFormat="1" applyFont="1" applyFill="1" applyBorder="1" applyAlignment="1">
      <alignment horizontal="center" vertical="center"/>
    </xf>
    <xf numFmtId="3" fontId="18" fillId="5" borderId="39" xfId="0" applyNumberFormat="1" applyFont="1" applyFill="1" applyBorder="1" applyAlignment="1">
      <alignment horizontal="center" vertical="center"/>
    </xf>
    <xf numFmtId="3" fontId="18" fillId="5" borderId="41" xfId="0" applyNumberFormat="1" applyFont="1" applyFill="1" applyBorder="1" applyAlignment="1">
      <alignment horizontal="center" vertical="center"/>
    </xf>
    <xf numFmtId="3" fontId="18" fillId="5" borderId="40" xfId="0" applyNumberFormat="1" applyFont="1" applyFill="1" applyBorder="1" applyAlignment="1">
      <alignment horizontal="center" vertical="center"/>
    </xf>
    <xf numFmtId="9" fontId="19" fillId="0" borderId="41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9" fontId="17" fillId="0" borderId="0" xfId="0" applyNumberFormat="1" applyFont="1" applyFill="1" applyBorder="1" applyAlignment="1">
      <alignment horizontal="center" vertical="center"/>
    </xf>
    <xf numFmtId="9" fontId="17" fillId="0" borderId="0" xfId="0" applyNumberFormat="1" applyFont="1" applyFill="1" applyBorder="1" applyAlignment="1">
      <alignment horizontal="center"/>
    </xf>
    <xf numFmtId="9" fontId="17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3" fontId="17" fillId="0" borderId="0" xfId="0" applyNumberFormat="1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Fill="1"/>
    <xf numFmtId="0" fontId="9" fillId="0" borderId="0" xfId="0" applyFont="1" applyFill="1"/>
    <xf numFmtId="9" fontId="6" fillId="0" borderId="0" xfId="0" applyNumberFormat="1" applyFont="1" applyFill="1" applyAlignment="1">
      <alignment horizontal="center"/>
    </xf>
    <xf numFmtId="3" fontId="6" fillId="0" borderId="0" xfId="0" applyNumberFormat="1" applyFont="1" applyFill="1"/>
    <xf numFmtId="3" fontId="9" fillId="0" borderId="0" xfId="0" applyNumberFormat="1" applyFont="1" applyFill="1"/>
    <xf numFmtId="3" fontId="6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6" fillId="0" borderId="0" xfId="0" applyFont="1"/>
    <xf numFmtId="3" fontId="8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9" fillId="0" borderId="0" xfId="0" applyFont="1"/>
    <xf numFmtId="9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9" fillId="0" borderId="0" xfId="0" applyNumberFormat="1" applyFont="1"/>
    <xf numFmtId="9" fontId="6" fillId="0" borderId="0" xfId="0" applyNumberFormat="1" applyFont="1"/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BA45"/>
  <sheetViews>
    <sheetView tabSelected="1" view="pageBreakPreview" topLeftCell="X1" zoomScale="55" zoomScaleNormal="55" zoomScaleSheetLayoutView="70" workbookViewId="0">
      <selection activeCell="AG37" sqref="AG37"/>
    </sheetView>
  </sheetViews>
  <sheetFormatPr defaultColWidth="46.81640625" defaultRowHeight="16.5"/>
  <cols>
    <col min="1" max="1" width="4.453125" style="227" customWidth="1"/>
    <col min="2" max="2" width="8.1796875" style="228" hidden="1" customWidth="1"/>
    <col min="3" max="3" width="40.26953125" style="234" customWidth="1"/>
    <col min="4" max="4" width="41.26953125" style="234" customWidth="1"/>
    <col min="5" max="5" width="27.1796875" style="234" customWidth="1"/>
    <col min="6" max="6" width="18.1796875" style="234" customWidth="1"/>
    <col min="7" max="7" width="18.453125" style="237" customWidth="1"/>
    <col min="8" max="8" width="11" style="238" customWidth="1"/>
    <col min="9" max="9" width="18.81640625" style="239" customWidth="1"/>
    <col min="10" max="10" width="18.81640625" style="240" customWidth="1"/>
    <col min="11" max="11" width="10.7265625" style="228" customWidth="1"/>
    <col min="12" max="12" width="20.1796875" style="239" customWidth="1"/>
    <col min="13" max="13" width="19.7265625" style="240" customWidth="1"/>
    <col min="14" max="14" width="11.453125" style="234" customWidth="1"/>
    <col min="15" max="15" width="18.81640625" style="239" customWidth="1"/>
    <col min="16" max="16" width="18.81640625" style="240" customWidth="1"/>
    <col min="17" max="17" width="11.1796875" style="234" customWidth="1"/>
    <col min="18" max="18" width="20.7265625" style="239" customWidth="1"/>
    <col min="19" max="19" width="19.1796875" style="240" customWidth="1"/>
    <col min="20" max="20" width="10.81640625" style="228" customWidth="1"/>
    <col min="21" max="21" width="18.54296875" style="239" customWidth="1"/>
    <col min="22" max="22" width="19.453125" style="240" customWidth="1"/>
    <col min="23" max="23" width="11.54296875" style="234" customWidth="1"/>
    <col min="24" max="24" width="17.54296875" style="236" customWidth="1"/>
    <col min="25" max="25" width="17.1796875" style="242" customWidth="1"/>
    <col min="26" max="26" width="10.1796875" style="234" customWidth="1"/>
    <col min="27" max="27" width="18.54296875" style="239" customWidth="1"/>
    <col min="28" max="28" width="17.1796875" style="240" customWidth="1"/>
    <col min="29" max="29" width="11.7265625" style="234" customWidth="1"/>
    <col min="30" max="30" width="18.81640625" style="236" customWidth="1"/>
    <col min="31" max="31" width="17.26953125" style="242" customWidth="1"/>
    <col min="32" max="32" width="11.54296875" style="228" customWidth="1"/>
    <col min="33" max="33" width="17.453125" style="236" customWidth="1"/>
    <col min="34" max="34" width="16.7265625" style="242" customWidth="1"/>
    <col min="35" max="35" width="9" style="228" customWidth="1"/>
    <col min="36" max="36" width="19.81640625" style="236" customWidth="1"/>
    <col min="37" max="37" width="18.7265625" style="245" customWidth="1"/>
    <col min="38" max="38" width="11.1796875" style="228" customWidth="1"/>
    <col min="39" max="39" width="18.1796875" style="228" customWidth="1"/>
    <col min="40" max="40" width="16.1796875" style="243" customWidth="1"/>
    <col min="41" max="41" width="10.453125" style="228" customWidth="1"/>
    <col min="42" max="42" width="17.7265625" style="228" customWidth="1"/>
    <col min="43" max="43" width="17.26953125" style="243" customWidth="1"/>
    <col min="44" max="44" width="9.54296875" style="228" customWidth="1"/>
    <col min="45" max="45" width="20" style="228" customWidth="1"/>
    <col min="46" max="46" width="35.7265625" style="234" hidden="1" customWidth="1"/>
    <col min="47" max="47" width="37.26953125" style="234" hidden="1" customWidth="1"/>
    <col min="48" max="48" width="1.81640625" style="234" hidden="1" customWidth="1"/>
    <col min="49" max="49" width="21.81640625" style="235" customWidth="1"/>
    <col min="50" max="50" width="23.81640625" style="235" customWidth="1"/>
    <col min="51" max="51" width="26.7265625" style="236" customWidth="1"/>
    <col min="52" max="52" width="26.7265625" style="228" customWidth="1"/>
    <col min="53" max="53" width="20.1796875" style="228" customWidth="1"/>
    <col min="54" max="54" width="17" style="234" customWidth="1"/>
    <col min="55" max="55" width="21.7265625" style="234" customWidth="1"/>
    <col min="56" max="56" width="33.1796875" style="234" customWidth="1"/>
    <col min="57" max="16384" width="46.81640625" style="234"/>
  </cols>
  <sheetData>
    <row r="1" spans="1:53" s="15" customFormat="1" ht="30">
      <c r="A1" s="1"/>
      <c r="B1" s="2"/>
      <c r="C1" s="3" t="s">
        <v>0</v>
      </c>
      <c r="D1" s="4"/>
      <c r="E1" s="5"/>
      <c r="F1" s="6"/>
      <c r="G1" s="7"/>
      <c r="H1" s="8"/>
      <c r="I1" s="9"/>
      <c r="J1" s="10"/>
      <c r="K1" s="6"/>
      <c r="L1" s="9"/>
      <c r="M1" s="10"/>
      <c r="N1" s="6"/>
      <c r="O1" s="9"/>
      <c r="P1" s="10"/>
      <c r="Q1" s="6"/>
      <c r="R1" s="9"/>
      <c r="S1" s="10"/>
      <c r="T1" s="6"/>
      <c r="U1" s="9"/>
      <c r="V1" s="10"/>
      <c r="W1" s="6"/>
      <c r="X1" s="9"/>
      <c r="Y1" s="10"/>
      <c r="Z1" s="6"/>
      <c r="AA1" s="9"/>
      <c r="AB1" s="10"/>
      <c r="AC1" s="6"/>
      <c r="AD1" s="9"/>
      <c r="AE1" s="10"/>
      <c r="AF1" s="6"/>
      <c r="AG1" s="9"/>
      <c r="AH1" s="10"/>
      <c r="AI1" s="6"/>
      <c r="AJ1" s="9"/>
      <c r="AK1" s="11"/>
      <c r="AL1" s="6"/>
      <c r="AM1" s="6"/>
      <c r="AN1" s="7"/>
      <c r="AO1" s="6"/>
      <c r="AP1" s="6"/>
      <c r="AQ1" s="7"/>
      <c r="AR1" s="6"/>
      <c r="AS1" s="6"/>
      <c r="AT1" s="12"/>
      <c r="AU1" s="13"/>
      <c r="AV1" s="13"/>
      <c r="AW1" s="14"/>
      <c r="AX1" s="14"/>
      <c r="AY1" s="14"/>
      <c r="AZ1" s="2"/>
      <c r="BA1" s="2"/>
    </row>
    <row r="2" spans="1:53" s="15" customFormat="1" ht="30">
      <c r="A2" s="1"/>
      <c r="B2" s="2"/>
      <c r="C2" s="3" t="s">
        <v>1</v>
      </c>
      <c r="D2" s="4"/>
      <c r="E2" s="5"/>
      <c r="F2" s="6"/>
      <c r="G2" s="7"/>
      <c r="H2" s="8"/>
      <c r="I2" s="9"/>
      <c r="J2" s="10"/>
      <c r="K2" s="6"/>
      <c r="L2" s="9"/>
      <c r="M2" s="10"/>
      <c r="N2" s="6"/>
      <c r="O2" s="9"/>
      <c r="P2" s="10"/>
      <c r="Q2" s="6"/>
      <c r="R2" s="9"/>
      <c r="S2" s="10"/>
      <c r="T2" s="6"/>
      <c r="U2" s="9"/>
      <c r="V2" s="10"/>
      <c r="W2" s="6"/>
      <c r="X2" s="9"/>
      <c r="Y2" s="10"/>
      <c r="Z2" s="6"/>
      <c r="AA2" s="9"/>
      <c r="AB2" s="10"/>
      <c r="AC2" s="6"/>
      <c r="AD2" s="9"/>
      <c r="AE2" s="10"/>
      <c r="AF2" s="6"/>
      <c r="AG2" s="9"/>
      <c r="AH2" s="10"/>
      <c r="AI2" s="6"/>
      <c r="AJ2" s="9"/>
      <c r="AK2" s="11"/>
      <c r="AL2" s="6"/>
      <c r="AM2" s="6"/>
      <c r="AN2" s="7"/>
      <c r="AO2" s="6"/>
      <c r="AP2" s="6"/>
      <c r="AQ2" s="7"/>
      <c r="AR2" s="6"/>
      <c r="AS2" s="6"/>
      <c r="AT2" s="12"/>
      <c r="AU2" s="13"/>
      <c r="AV2" s="13"/>
      <c r="AW2" s="14"/>
      <c r="AX2" s="14"/>
      <c r="AY2" s="14"/>
      <c r="AZ2" s="2"/>
      <c r="BA2" s="2"/>
    </row>
    <row r="3" spans="1:53" s="15" customFormat="1" ht="30">
      <c r="A3" s="1"/>
      <c r="B3" s="2"/>
      <c r="C3" s="3" t="s">
        <v>2</v>
      </c>
      <c r="D3" s="4"/>
      <c r="E3" s="5"/>
      <c r="F3" s="6"/>
      <c r="G3" s="7"/>
      <c r="H3" s="8"/>
      <c r="I3" s="9"/>
      <c r="J3" s="10"/>
      <c r="K3" s="6"/>
      <c r="L3" s="9"/>
      <c r="M3" s="10"/>
      <c r="N3" s="6"/>
      <c r="O3" s="9"/>
      <c r="P3" s="10"/>
      <c r="Q3" s="6"/>
      <c r="R3" s="9"/>
      <c r="S3" s="10"/>
      <c r="T3" s="6"/>
      <c r="U3" s="9"/>
      <c r="V3" s="10"/>
      <c r="W3" s="6"/>
      <c r="X3" s="9"/>
      <c r="Y3" s="10"/>
      <c r="Z3" s="6"/>
      <c r="AA3" s="9"/>
      <c r="AB3" s="10"/>
      <c r="AC3" s="6"/>
      <c r="AD3" s="9"/>
      <c r="AE3" s="10"/>
      <c r="AF3" s="6"/>
      <c r="AG3" s="9"/>
      <c r="AH3" s="10"/>
      <c r="AI3" s="6"/>
      <c r="AJ3" s="9"/>
      <c r="AK3" s="11"/>
      <c r="AL3" s="6"/>
      <c r="AM3" s="6"/>
      <c r="AN3" s="7"/>
      <c r="AO3" s="6"/>
      <c r="AP3" s="6"/>
      <c r="AQ3" s="7"/>
      <c r="AR3" s="7"/>
      <c r="AS3" s="7"/>
      <c r="AT3" s="12"/>
      <c r="AU3" s="13"/>
      <c r="AV3" s="13"/>
      <c r="AW3" s="14"/>
      <c r="AX3" s="14"/>
      <c r="AY3" s="14"/>
      <c r="AZ3" s="2"/>
      <c r="BA3" s="2"/>
    </row>
    <row r="4" spans="1:53" s="33" customFormat="1" ht="36.75" customHeight="1" thickBot="1">
      <c r="A4" s="16"/>
      <c r="B4" s="17"/>
      <c r="C4" s="18" t="s">
        <v>3</v>
      </c>
      <c r="D4" s="19"/>
      <c r="E4" s="20"/>
      <c r="F4" s="21"/>
      <c r="G4" s="22"/>
      <c r="H4" s="23"/>
      <c r="I4" s="24"/>
      <c r="J4" s="25"/>
      <c r="K4" s="21"/>
      <c r="L4" s="26"/>
      <c r="M4" s="25"/>
      <c r="N4" s="21"/>
      <c r="O4" s="26"/>
      <c r="P4" s="25"/>
      <c r="Q4" s="21"/>
      <c r="R4" s="26"/>
      <c r="S4" s="25"/>
      <c r="T4" s="21"/>
      <c r="U4" s="26"/>
      <c r="V4" s="25"/>
      <c r="W4" s="21"/>
      <c r="X4" s="26"/>
      <c r="Y4" s="25"/>
      <c r="Z4" s="21"/>
      <c r="AA4" s="26"/>
      <c r="AB4" s="25"/>
      <c r="AC4" s="21"/>
      <c r="AD4" s="26"/>
      <c r="AE4" s="25"/>
      <c r="AF4" s="21"/>
      <c r="AG4" s="26"/>
      <c r="AH4" s="25"/>
      <c r="AI4" s="21"/>
      <c r="AJ4" s="26"/>
      <c r="AK4" s="27"/>
      <c r="AL4" s="21"/>
      <c r="AM4" s="21"/>
      <c r="AN4" s="22"/>
      <c r="AO4" s="21"/>
      <c r="AP4" s="21"/>
      <c r="AQ4" s="7"/>
      <c r="AR4" s="7"/>
      <c r="AS4" s="7"/>
      <c r="AT4" s="28"/>
      <c r="AU4" s="29"/>
      <c r="AV4" s="30"/>
      <c r="AW4" s="31"/>
      <c r="AX4" s="31"/>
      <c r="AY4" s="32"/>
      <c r="AZ4" s="17"/>
      <c r="BA4" s="17"/>
    </row>
    <row r="5" spans="1:53" s="47" customFormat="1" ht="20.25" customHeight="1">
      <c r="A5" s="34"/>
      <c r="B5" s="35"/>
      <c r="C5" s="36" t="s">
        <v>4</v>
      </c>
      <c r="D5" s="36" t="s">
        <v>5</v>
      </c>
      <c r="E5" s="37" t="s">
        <v>6</v>
      </c>
      <c r="F5" s="38" t="s">
        <v>7</v>
      </c>
      <c r="G5" s="38"/>
      <c r="H5" s="38"/>
      <c r="I5" s="38" t="s">
        <v>8</v>
      </c>
      <c r="J5" s="39"/>
      <c r="K5" s="39"/>
      <c r="L5" s="38" t="s">
        <v>9</v>
      </c>
      <c r="M5" s="39"/>
      <c r="N5" s="39"/>
      <c r="O5" s="38" t="s">
        <v>10</v>
      </c>
      <c r="P5" s="39"/>
      <c r="Q5" s="39"/>
      <c r="R5" s="38" t="s">
        <v>11</v>
      </c>
      <c r="S5" s="39"/>
      <c r="T5" s="39"/>
      <c r="U5" s="38" t="s">
        <v>12</v>
      </c>
      <c r="V5" s="39"/>
      <c r="W5" s="39"/>
      <c r="X5" s="38" t="s">
        <v>13</v>
      </c>
      <c r="Y5" s="39"/>
      <c r="Z5" s="39"/>
      <c r="AA5" s="38" t="s">
        <v>14</v>
      </c>
      <c r="AB5" s="39"/>
      <c r="AC5" s="39"/>
      <c r="AD5" s="38" t="s">
        <v>15</v>
      </c>
      <c r="AE5" s="39"/>
      <c r="AF5" s="39"/>
      <c r="AG5" s="38" t="s">
        <v>16</v>
      </c>
      <c r="AH5" s="39"/>
      <c r="AI5" s="39"/>
      <c r="AJ5" s="38" t="s">
        <v>17</v>
      </c>
      <c r="AK5" s="39"/>
      <c r="AL5" s="39"/>
      <c r="AM5" s="38" t="s">
        <v>18</v>
      </c>
      <c r="AN5" s="39"/>
      <c r="AO5" s="39"/>
      <c r="AP5" s="38" t="s">
        <v>19</v>
      </c>
      <c r="AQ5" s="38"/>
      <c r="AR5" s="38"/>
      <c r="AS5" s="40" t="s">
        <v>20</v>
      </c>
      <c r="AT5" s="41" t="s">
        <v>21</v>
      </c>
      <c r="AU5" s="41" t="s">
        <v>20</v>
      </c>
      <c r="AV5" s="42" t="s">
        <v>22</v>
      </c>
      <c r="AW5" s="43" t="s">
        <v>23</v>
      </c>
      <c r="AX5" s="44"/>
      <c r="AY5" s="45" t="s">
        <v>24</v>
      </c>
      <c r="AZ5" s="45" t="s">
        <v>25</v>
      </c>
      <c r="BA5" s="46" t="s">
        <v>26</v>
      </c>
    </row>
    <row r="6" spans="1:53" s="47" customFormat="1" ht="21" customHeight="1">
      <c r="A6" s="34"/>
      <c r="B6" s="35"/>
      <c r="C6" s="36"/>
      <c r="D6" s="36"/>
      <c r="E6" s="48"/>
      <c r="F6" s="38"/>
      <c r="G6" s="38"/>
      <c r="H6" s="38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8"/>
      <c r="AQ6" s="38"/>
      <c r="AR6" s="38"/>
      <c r="AS6" s="49"/>
      <c r="AT6" s="50" t="s">
        <v>27</v>
      </c>
      <c r="AU6" s="51" t="s">
        <v>28</v>
      </c>
      <c r="AV6" s="52">
        <v>2021</v>
      </c>
      <c r="AW6" s="53"/>
      <c r="AX6" s="54"/>
      <c r="AY6" s="55"/>
      <c r="AZ6" s="55"/>
      <c r="BA6" s="56"/>
    </row>
    <row r="7" spans="1:53" s="47" customFormat="1" ht="21" customHeight="1" thickBot="1">
      <c r="A7" s="34"/>
      <c r="B7" s="35"/>
      <c r="C7" s="36"/>
      <c r="D7" s="36"/>
      <c r="E7" s="48"/>
      <c r="F7" s="57" t="s">
        <v>29</v>
      </c>
      <c r="G7" s="58" t="s">
        <v>30</v>
      </c>
      <c r="H7" s="59" t="s">
        <v>26</v>
      </c>
      <c r="I7" s="60" t="s">
        <v>29</v>
      </c>
      <c r="J7" s="61" t="s">
        <v>30</v>
      </c>
      <c r="K7" s="62" t="s">
        <v>26</v>
      </c>
      <c r="L7" s="60" t="s">
        <v>29</v>
      </c>
      <c r="M7" s="61" t="s">
        <v>30</v>
      </c>
      <c r="N7" s="62" t="s">
        <v>26</v>
      </c>
      <c r="O7" s="60" t="s">
        <v>29</v>
      </c>
      <c r="P7" s="61" t="s">
        <v>30</v>
      </c>
      <c r="Q7" s="62" t="s">
        <v>26</v>
      </c>
      <c r="R7" s="60" t="s">
        <v>29</v>
      </c>
      <c r="S7" s="61" t="s">
        <v>30</v>
      </c>
      <c r="T7" s="62" t="s">
        <v>26</v>
      </c>
      <c r="U7" s="60" t="s">
        <v>29</v>
      </c>
      <c r="V7" s="61" t="s">
        <v>30</v>
      </c>
      <c r="W7" s="62" t="s">
        <v>26</v>
      </c>
      <c r="X7" s="60" t="s">
        <v>29</v>
      </c>
      <c r="Y7" s="61" t="s">
        <v>30</v>
      </c>
      <c r="Z7" s="62" t="s">
        <v>26</v>
      </c>
      <c r="AA7" s="60" t="s">
        <v>29</v>
      </c>
      <c r="AB7" s="61" t="s">
        <v>30</v>
      </c>
      <c r="AC7" s="62" t="s">
        <v>26</v>
      </c>
      <c r="AD7" s="60" t="s">
        <v>29</v>
      </c>
      <c r="AE7" s="61" t="s">
        <v>30</v>
      </c>
      <c r="AF7" s="62" t="s">
        <v>26</v>
      </c>
      <c r="AG7" s="60" t="s">
        <v>29</v>
      </c>
      <c r="AH7" s="61" t="s">
        <v>30</v>
      </c>
      <c r="AI7" s="62" t="s">
        <v>26</v>
      </c>
      <c r="AJ7" s="60" t="s">
        <v>29</v>
      </c>
      <c r="AK7" s="63" t="s">
        <v>30</v>
      </c>
      <c r="AL7" s="62" t="s">
        <v>26</v>
      </c>
      <c r="AM7" s="57" t="s">
        <v>29</v>
      </c>
      <c r="AN7" s="58" t="s">
        <v>30</v>
      </c>
      <c r="AO7" s="62" t="s">
        <v>26</v>
      </c>
      <c r="AP7" s="57" t="s">
        <v>29</v>
      </c>
      <c r="AQ7" s="58" t="s">
        <v>30</v>
      </c>
      <c r="AR7" s="62" t="s">
        <v>26</v>
      </c>
      <c r="AS7" s="49"/>
      <c r="AT7" s="64" t="s">
        <v>31</v>
      </c>
      <c r="AU7" s="65" t="s">
        <v>32</v>
      </c>
      <c r="AV7" s="66" t="s">
        <v>30</v>
      </c>
      <c r="AW7" s="67"/>
      <c r="AX7" s="68"/>
      <c r="AY7" s="69"/>
      <c r="AZ7" s="69"/>
      <c r="BA7" s="70"/>
    </row>
    <row r="8" spans="1:53" s="82" customFormat="1" ht="20.25" hidden="1" customHeight="1">
      <c r="A8" s="71">
        <v>1</v>
      </c>
      <c r="B8" s="72"/>
      <c r="C8" s="73" t="s">
        <v>33</v>
      </c>
      <c r="D8" s="74" t="s">
        <v>34</v>
      </c>
      <c r="E8" s="75">
        <v>44587</v>
      </c>
      <c r="F8" s="76">
        <v>3543845</v>
      </c>
      <c r="G8" s="77">
        <v>2500000</v>
      </c>
      <c r="H8" s="78">
        <f>F8/G8</f>
        <v>1.417538</v>
      </c>
      <c r="I8" s="76"/>
      <c r="J8" s="77"/>
      <c r="K8" s="78" t="e">
        <f>I8/J8</f>
        <v>#DIV/0!</v>
      </c>
      <c r="L8" s="76"/>
      <c r="M8" s="77"/>
      <c r="N8" s="79"/>
      <c r="O8" s="76"/>
      <c r="P8" s="77"/>
      <c r="Q8" s="79"/>
      <c r="R8" s="76"/>
      <c r="S8" s="77"/>
      <c r="T8" s="78"/>
      <c r="U8" s="76"/>
      <c r="V8" s="77"/>
      <c r="W8" s="79"/>
      <c r="X8" s="76"/>
      <c r="Y8" s="77"/>
      <c r="Z8" s="79"/>
      <c r="AA8" s="76"/>
      <c r="AB8" s="77"/>
      <c r="AC8" s="79"/>
      <c r="AD8" s="80"/>
      <c r="AE8" s="81"/>
      <c r="AF8" s="78"/>
      <c r="AG8" s="80"/>
      <c r="AH8" s="81"/>
      <c r="AI8" s="78"/>
      <c r="AJ8" s="80"/>
      <c r="AK8" s="81"/>
      <c r="AL8" s="78"/>
      <c r="AM8" s="80"/>
      <c r="AN8" s="81"/>
      <c r="AO8" s="78" t="e">
        <f t="shared" ref="AO8:AO30" si="0">AM8/AN8</f>
        <v>#DIV/0!</v>
      </c>
      <c r="AP8" s="80">
        <f t="shared" ref="AP8:AQ28" si="1">F8+I8+L8+O8+R8+U8+X8+AA8+AD8+AG8+AJ8+AM8</f>
        <v>3543845</v>
      </c>
      <c r="AQ8" s="80">
        <f t="shared" si="1"/>
        <v>2500000</v>
      </c>
      <c r="AR8" s="78">
        <f t="shared" ref="AR8:AR30" si="2">AP8/AQ8</f>
        <v>1.417538</v>
      </c>
      <c r="AS8" s="80">
        <f>AP8/1</f>
        <v>3543845</v>
      </c>
      <c r="AW8" s="83">
        <v>3976190</v>
      </c>
      <c r="AX8" s="83">
        <v>2700000</v>
      </c>
      <c r="AY8" s="84">
        <f>AW8+AP8</f>
        <v>7520035</v>
      </c>
      <c r="AZ8" s="84">
        <f>AX8+AQ8</f>
        <v>5200000</v>
      </c>
      <c r="BA8" s="85">
        <f>AY8/AZ8</f>
        <v>1.446160576923077</v>
      </c>
    </row>
    <row r="9" spans="1:53" s="82" customFormat="1" ht="19" hidden="1">
      <c r="A9" s="71">
        <v>1</v>
      </c>
      <c r="B9" s="72" t="s">
        <v>35</v>
      </c>
      <c r="C9" s="73"/>
      <c r="D9" s="74" t="s">
        <v>36</v>
      </c>
      <c r="E9" s="75">
        <v>45334</v>
      </c>
      <c r="F9" s="76"/>
      <c r="G9" s="77"/>
      <c r="H9" s="78"/>
      <c r="I9" s="76">
        <v>420420</v>
      </c>
      <c r="J9" s="77">
        <v>279310</v>
      </c>
      <c r="K9" s="78">
        <f t="shared" ref="K9:K27" si="3">I9/J9</f>
        <v>1.5052092656904514</v>
      </c>
      <c r="L9" s="76">
        <v>1382610</v>
      </c>
      <c r="M9" s="77">
        <v>800000</v>
      </c>
      <c r="N9" s="78">
        <f t="shared" ref="N9:N29" si="4">L9/M9</f>
        <v>1.7282625</v>
      </c>
      <c r="O9" s="76">
        <v>1953995</v>
      </c>
      <c r="P9" s="77">
        <v>1800000</v>
      </c>
      <c r="Q9" s="79">
        <f>O9/P9</f>
        <v>1.0855527777777778</v>
      </c>
      <c r="R9" s="76">
        <v>2932625</v>
      </c>
      <c r="S9" s="77">
        <v>1800000</v>
      </c>
      <c r="T9" s="78">
        <f>R9/S9</f>
        <v>1.6292361111111111</v>
      </c>
      <c r="U9" s="76"/>
      <c r="V9" s="77"/>
      <c r="W9" s="79" t="e">
        <f>U9/V9</f>
        <v>#DIV/0!</v>
      </c>
      <c r="X9" s="76"/>
      <c r="Y9" s="77"/>
      <c r="Z9" s="79"/>
      <c r="AA9" s="76"/>
      <c r="AB9" s="77"/>
      <c r="AC9" s="79"/>
      <c r="AD9" s="80"/>
      <c r="AE9" s="81"/>
      <c r="AF9" s="78"/>
      <c r="AG9" s="80"/>
      <c r="AH9" s="81"/>
      <c r="AI9" s="78"/>
      <c r="AJ9" s="80"/>
      <c r="AK9" s="81"/>
      <c r="AL9" s="78"/>
      <c r="AM9" s="80"/>
      <c r="AN9" s="81"/>
      <c r="AO9" s="78"/>
      <c r="AP9" s="80">
        <f t="shared" si="1"/>
        <v>6689650</v>
      </c>
      <c r="AQ9" s="80">
        <f t="shared" si="1"/>
        <v>4679310</v>
      </c>
      <c r="AR9" s="78">
        <f>AP9/AQ9</f>
        <v>1.4296231709375955</v>
      </c>
      <c r="AS9" s="80">
        <f>AP9/5</f>
        <v>1337930</v>
      </c>
      <c r="AW9" s="86"/>
      <c r="AX9" s="86"/>
      <c r="AY9" s="84"/>
      <c r="AZ9" s="84"/>
      <c r="BA9" s="85"/>
    </row>
    <row r="10" spans="1:53" s="97" customFormat="1" ht="18" customHeight="1">
      <c r="A10" s="87">
        <v>1</v>
      </c>
      <c r="B10" s="88" t="s">
        <v>35</v>
      </c>
      <c r="C10" s="73"/>
      <c r="D10" s="89" t="s">
        <v>37</v>
      </c>
      <c r="E10" s="90">
        <v>43170</v>
      </c>
      <c r="F10" s="91"/>
      <c r="G10" s="92"/>
      <c r="H10" s="93"/>
      <c r="I10" s="91"/>
      <c r="J10" s="92"/>
      <c r="K10" s="93"/>
      <c r="L10" s="91"/>
      <c r="M10" s="92"/>
      <c r="N10" s="93"/>
      <c r="O10" s="91"/>
      <c r="P10" s="92"/>
      <c r="Q10" s="94"/>
      <c r="R10" s="91">
        <v>1278140</v>
      </c>
      <c r="S10" s="92">
        <v>159677</v>
      </c>
      <c r="T10" s="93">
        <f>R10/S10</f>
        <v>8.0045341533220196</v>
      </c>
      <c r="U10" s="91">
        <v>2605765</v>
      </c>
      <c r="V10" s="92">
        <v>1800000</v>
      </c>
      <c r="W10" s="94">
        <f>U10/V10</f>
        <v>1.4476472222222223</v>
      </c>
      <c r="X10" s="91">
        <v>2624125</v>
      </c>
      <c r="Y10" s="92">
        <v>1800000</v>
      </c>
      <c r="Z10" s="94">
        <f>X10/Y10</f>
        <v>1.4578472222222223</v>
      </c>
      <c r="AA10" s="91">
        <v>2160035</v>
      </c>
      <c r="AB10" s="92">
        <v>1800000</v>
      </c>
      <c r="AC10" s="94">
        <f>AA10/AB10</f>
        <v>1.2000194444444445</v>
      </c>
      <c r="AD10" s="95">
        <v>2520565</v>
      </c>
      <c r="AE10" s="96">
        <v>1900000</v>
      </c>
      <c r="AF10" s="93">
        <f>AD10/AE10</f>
        <v>1.3266131578947369</v>
      </c>
      <c r="AG10" s="95">
        <v>2491710</v>
      </c>
      <c r="AH10" s="96">
        <v>1750000</v>
      </c>
      <c r="AI10" s="94">
        <f>AG10/AH10</f>
        <v>1.4238342857142856</v>
      </c>
      <c r="AJ10" s="95">
        <v>1606980</v>
      </c>
      <c r="AK10" s="96">
        <v>1850000</v>
      </c>
      <c r="AL10" s="93">
        <f>AJ10/AK10</f>
        <v>0.86863783783783788</v>
      </c>
      <c r="AM10" s="95">
        <v>1666155</v>
      </c>
      <c r="AN10" s="96">
        <v>2300000</v>
      </c>
      <c r="AO10" s="93">
        <f>AM10/AN10</f>
        <v>0.72441521739130432</v>
      </c>
      <c r="AP10" s="95">
        <f t="shared" si="1"/>
        <v>16953475</v>
      </c>
      <c r="AQ10" s="95">
        <f t="shared" si="1"/>
        <v>13359677</v>
      </c>
      <c r="AR10" s="93">
        <f>AP10/AQ10</f>
        <v>1.2690033598866199</v>
      </c>
      <c r="AS10" s="95">
        <f>AP10/8</f>
        <v>2119184.375</v>
      </c>
      <c r="AW10" s="98"/>
      <c r="AX10" s="98"/>
      <c r="AY10" s="98"/>
      <c r="AZ10" s="98"/>
      <c r="BA10" s="99"/>
    </row>
    <row r="11" spans="1:53" s="111" customFormat="1" ht="19" hidden="1">
      <c r="A11" s="100">
        <v>2</v>
      </c>
      <c r="B11" s="101" t="s">
        <v>35</v>
      </c>
      <c r="C11" s="102" t="s">
        <v>38</v>
      </c>
      <c r="D11" s="103" t="s">
        <v>39</v>
      </c>
      <c r="E11" s="104">
        <v>43307</v>
      </c>
      <c r="F11" s="105">
        <v>549620</v>
      </c>
      <c r="G11" s="106">
        <v>1400000</v>
      </c>
      <c r="H11" s="107">
        <f>F11/G11</f>
        <v>0.39258571428571426</v>
      </c>
      <c r="I11" s="105">
        <v>1398080</v>
      </c>
      <c r="J11" s="106">
        <v>1300000</v>
      </c>
      <c r="K11" s="107">
        <f t="shared" si="3"/>
        <v>1.0754461538461539</v>
      </c>
      <c r="L11" s="105">
        <v>1508365</v>
      </c>
      <c r="M11" s="106">
        <v>1300000</v>
      </c>
      <c r="N11" s="107">
        <f t="shared" si="4"/>
        <v>1.1602807692307693</v>
      </c>
      <c r="O11" s="105">
        <v>3184995</v>
      </c>
      <c r="P11" s="106">
        <v>2300000</v>
      </c>
      <c r="Q11" s="108">
        <f>O11/P11</f>
        <v>1.3847804347826087</v>
      </c>
      <c r="R11" s="105">
        <v>3097440</v>
      </c>
      <c r="S11" s="106">
        <v>2300000</v>
      </c>
      <c r="T11" s="107">
        <f t="shared" ref="T11:T30" si="5">R11/S11</f>
        <v>1.3467130434782608</v>
      </c>
      <c r="U11" s="105">
        <v>2381585</v>
      </c>
      <c r="V11" s="106">
        <v>2200000</v>
      </c>
      <c r="W11" s="108">
        <f t="shared" ref="W11:W30" si="6">U11/V11</f>
        <v>1.0825386363636365</v>
      </c>
      <c r="X11" s="105">
        <v>1490455</v>
      </c>
      <c r="Y11" s="106">
        <v>2050000</v>
      </c>
      <c r="Z11" s="108">
        <f>X11/Y11</f>
        <v>0.72705121951219509</v>
      </c>
      <c r="AA11" s="105">
        <v>2298185</v>
      </c>
      <c r="AB11" s="106">
        <v>2050000</v>
      </c>
      <c r="AC11" s="108">
        <f>AA11/AB11</f>
        <v>1.1210658536585365</v>
      </c>
      <c r="AD11" s="109">
        <v>2095710</v>
      </c>
      <c r="AE11" s="110">
        <v>2050000</v>
      </c>
      <c r="AF11" s="107">
        <f>AD11/AE11</f>
        <v>1.0222975609756098</v>
      </c>
      <c r="AG11" s="109">
        <v>2661760</v>
      </c>
      <c r="AH11" s="110">
        <v>1900000</v>
      </c>
      <c r="AI11" s="108">
        <f>AG11/AH11</f>
        <v>1.4009263157894736</v>
      </c>
      <c r="AJ11" s="109">
        <v>1246160</v>
      </c>
      <c r="AK11" s="110">
        <v>2000000</v>
      </c>
      <c r="AL11" s="107">
        <f>AJ11/AK11</f>
        <v>0.62307999999999997</v>
      </c>
      <c r="AM11" s="109"/>
      <c r="AN11" s="110"/>
      <c r="AO11" s="107" t="e">
        <f>AM11/AN11</f>
        <v>#DIV/0!</v>
      </c>
      <c r="AP11" s="109">
        <f t="shared" si="1"/>
        <v>21912355</v>
      </c>
      <c r="AQ11" s="109">
        <f t="shared" si="1"/>
        <v>20850000</v>
      </c>
      <c r="AR11" s="107">
        <f>AP11/AQ11</f>
        <v>1.0509522781774581</v>
      </c>
      <c r="AS11" s="109">
        <f>AP11/7</f>
        <v>3130336.4285714286</v>
      </c>
      <c r="AW11" s="112"/>
      <c r="AX11" s="112"/>
      <c r="AY11" s="112"/>
      <c r="AZ11" s="112"/>
      <c r="BA11" s="113"/>
    </row>
    <row r="12" spans="1:53" s="111" customFormat="1" ht="19">
      <c r="A12" s="100"/>
      <c r="B12" s="101"/>
      <c r="C12" s="114"/>
      <c r="D12" s="103" t="s">
        <v>40</v>
      </c>
      <c r="E12" s="104">
        <v>45628</v>
      </c>
      <c r="F12" s="105"/>
      <c r="G12" s="106"/>
      <c r="H12" s="107"/>
      <c r="I12" s="105"/>
      <c r="J12" s="106"/>
      <c r="K12" s="107"/>
      <c r="L12" s="105"/>
      <c r="M12" s="106"/>
      <c r="N12" s="107"/>
      <c r="O12" s="105"/>
      <c r="P12" s="106"/>
      <c r="Q12" s="108"/>
      <c r="R12" s="105"/>
      <c r="S12" s="106"/>
      <c r="T12" s="107"/>
      <c r="U12" s="105"/>
      <c r="V12" s="106"/>
      <c r="W12" s="108"/>
      <c r="X12" s="105"/>
      <c r="Y12" s="106"/>
      <c r="Z12" s="108"/>
      <c r="AA12" s="105"/>
      <c r="AB12" s="106"/>
      <c r="AC12" s="108"/>
      <c r="AD12" s="109"/>
      <c r="AE12" s="110"/>
      <c r="AF12" s="107"/>
      <c r="AG12" s="109"/>
      <c r="AH12" s="110"/>
      <c r="AI12" s="108"/>
      <c r="AJ12" s="109"/>
      <c r="AK12" s="110"/>
      <c r="AL12" s="107"/>
      <c r="AM12" s="109">
        <v>2901300</v>
      </c>
      <c r="AN12" s="110">
        <v>550000</v>
      </c>
      <c r="AO12" s="107">
        <f>AM12/AN12</f>
        <v>5.2750909090909088</v>
      </c>
      <c r="AP12" s="109">
        <f t="shared" si="1"/>
        <v>2901300</v>
      </c>
      <c r="AQ12" s="109">
        <f t="shared" si="1"/>
        <v>550000</v>
      </c>
      <c r="AR12" s="107">
        <f>AP12/AQ12</f>
        <v>5.2750909090909088</v>
      </c>
      <c r="AS12" s="109">
        <f>AP12/1</f>
        <v>2901300</v>
      </c>
      <c r="AW12" s="112"/>
      <c r="AX12" s="112"/>
      <c r="AY12" s="112"/>
      <c r="AZ12" s="112"/>
      <c r="BA12" s="113"/>
    </row>
    <row r="13" spans="1:53" s="111" customFormat="1" ht="19">
      <c r="A13" s="100">
        <v>3</v>
      </c>
      <c r="B13" s="101" t="s">
        <v>35</v>
      </c>
      <c r="C13" s="115" t="s">
        <v>41</v>
      </c>
      <c r="D13" s="103" t="s">
        <v>42</v>
      </c>
      <c r="E13" s="104">
        <v>43590</v>
      </c>
      <c r="F13" s="105">
        <v>1830140</v>
      </c>
      <c r="G13" s="106">
        <v>3000000</v>
      </c>
      <c r="H13" s="107">
        <f t="shared" ref="H13:H27" si="7">F13/G13</f>
        <v>0.61004666666666663</v>
      </c>
      <c r="I13" s="105">
        <v>1862850</v>
      </c>
      <c r="J13" s="106">
        <v>2800000</v>
      </c>
      <c r="K13" s="107">
        <f t="shared" si="3"/>
        <v>0.66530357142857144</v>
      </c>
      <c r="L13" s="105">
        <v>1821045</v>
      </c>
      <c r="M13" s="106">
        <v>2800000</v>
      </c>
      <c r="N13" s="107">
        <f t="shared" si="4"/>
        <v>0.65037321428571426</v>
      </c>
      <c r="O13" s="105">
        <v>4804160</v>
      </c>
      <c r="P13" s="106">
        <v>3600000</v>
      </c>
      <c r="Q13" s="108">
        <f t="shared" ref="Q13:Q30" si="8">O13/P13</f>
        <v>1.3344888888888888</v>
      </c>
      <c r="R13" s="105">
        <v>5466730</v>
      </c>
      <c r="S13" s="106">
        <v>3600000</v>
      </c>
      <c r="T13" s="107">
        <f t="shared" si="5"/>
        <v>1.5185361111111111</v>
      </c>
      <c r="U13" s="105">
        <v>2946625</v>
      </c>
      <c r="V13" s="106">
        <v>3500000</v>
      </c>
      <c r="W13" s="108">
        <f t="shared" si="6"/>
        <v>0.84189285714285711</v>
      </c>
      <c r="X13" s="105">
        <v>2070435</v>
      </c>
      <c r="Y13" s="106">
        <v>3350000</v>
      </c>
      <c r="Z13" s="108">
        <f t="shared" ref="Z13:Z30" si="9">X13/Y13</f>
        <v>0.61804029850746267</v>
      </c>
      <c r="AA13" s="105">
        <v>3246890</v>
      </c>
      <c r="AB13" s="106">
        <v>3100000</v>
      </c>
      <c r="AC13" s="108">
        <f t="shared" ref="AC13:AC30" si="10">AA13/AB13</f>
        <v>1.0473838709677419</v>
      </c>
      <c r="AD13" s="109">
        <v>2390095</v>
      </c>
      <c r="AE13" s="110">
        <v>3100000</v>
      </c>
      <c r="AF13" s="107">
        <f t="shared" ref="AF13:AF30" si="11">AD13/AE13</f>
        <v>0.77099838709677415</v>
      </c>
      <c r="AG13" s="109">
        <v>3055800</v>
      </c>
      <c r="AH13" s="110">
        <v>2900000</v>
      </c>
      <c r="AI13" s="108">
        <f t="shared" ref="AI13:AI30" si="12">AG13/AH13</f>
        <v>1.0537241379310345</v>
      </c>
      <c r="AJ13" s="109">
        <v>3447655</v>
      </c>
      <c r="AK13" s="110">
        <v>2900000</v>
      </c>
      <c r="AL13" s="107">
        <f t="shared" ref="AL13:AL30" si="13">AJ13/AK13</f>
        <v>1.188846551724138</v>
      </c>
      <c r="AM13" s="109">
        <v>3202630</v>
      </c>
      <c r="AN13" s="110">
        <v>3000000</v>
      </c>
      <c r="AO13" s="107">
        <f t="shared" si="0"/>
        <v>1.0675433333333333</v>
      </c>
      <c r="AP13" s="109">
        <f t="shared" si="1"/>
        <v>36145055</v>
      </c>
      <c r="AQ13" s="109">
        <f t="shared" si="1"/>
        <v>37650000</v>
      </c>
      <c r="AR13" s="107">
        <f t="shared" si="2"/>
        <v>0.96002802124833997</v>
      </c>
      <c r="AS13" s="109">
        <f>AP13/12</f>
        <v>3012087.9166666665</v>
      </c>
      <c r="AW13" s="112">
        <v>2928235</v>
      </c>
      <c r="AX13" s="112">
        <v>2800000</v>
      </c>
      <c r="AY13" s="112">
        <f t="shared" ref="AY13:AZ27" si="14">AW13+AP13</f>
        <v>39073290</v>
      </c>
      <c r="AZ13" s="112">
        <f t="shared" si="14"/>
        <v>40450000</v>
      </c>
      <c r="BA13" s="113">
        <f t="shared" ref="BA13:BA27" si="15">AY13/AZ13</f>
        <v>0.96596514215080342</v>
      </c>
    </row>
    <row r="14" spans="1:53" s="111" customFormat="1" ht="21" customHeight="1">
      <c r="A14" s="100">
        <v>4</v>
      </c>
      <c r="B14" s="101" t="s">
        <v>35</v>
      </c>
      <c r="C14" s="115" t="s">
        <v>43</v>
      </c>
      <c r="D14" s="103" t="s">
        <v>44</v>
      </c>
      <c r="E14" s="104">
        <v>45128</v>
      </c>
      <c r="F14" s="105">
        <v>959050</v>
      </c>
      <c r="G14" s="106">
        <v>900000</v>
      </c>
      <c r="H14" s="107">
        <f t="shared" si="7"/>
        <v>1.0656111111111111</v>
      </c>
      <c r="I14" s="105">
        <v>1242925</v>
      </c>
      <c r="J14" s="106">
        <v>950000</v>
      </c>
      <c r="K14" s="107">
        <f t="shared" si="3"/>
        <v>1.3083421052631579</v>
      </c>
      <c r="L14" s="105">
        <v>1557775</v>
      </c>
      <c r="M14" s="106">
        <v>950000</v>
      </c>
      <c r="N14" s="107">
        <f t="shared" si="4"/>
        <v>1.6397631578947369</v>
      </c>
      <c r="O14" s="105">
        <v>2407145</v>
      </c>
      <c r="P14" s="106">
        <v>1800000</v>
      </c>
      <c r="Q14" s="108">
        <f t="shared" si="8"/>
        <v>1.3373027777777777</v>
      </c>
      <c r="R14" s="105">
        <v>2519100</v>
      </c>
      <c r="S14" s="106">
        <v>1800000</v>
      </c>
      <c r="T14" s="107">
        <f t="shared" si="5"/>
        <v>1.3995</v>
      </c>
      <c r="U14" s="105">
        <v>2932590</v>
      </c>
      <c r="V14" s="106">
        <v>1700000</v>
      </c>
      <c r="W14" s="108">
        <f t="shared" si="6"/>
        <v>1.7250529411764706</v>
      </c>
      <c r="X14" s="105">
        <v>2544255</v>
      </c>
      <c r="Y14" s="106">
        <v>1550000</v>
      </c>
      <c r="Z14" s="108">
        <f t="shared" si="9"/>
        <v>1.6414548387096775</v>
      </c>
      <c r="AA14" s="105">
        <v>1631700</v>
      </c>
      <c r="AB14" s="106">
        <v>1350000</v>
      </c>
      <c r="AC14" s="108">
        <f t="shared" si="10"/>
        <v>1.2086666666666666</v>
      </c>
      <c r="AD14" s="109">
        <v>1144545</v>
      </c>
      <c r="AE14" s="110">
        <v>1350000</v>
      </c>
      <c r="AF14" s="107">
        <f t="shared" si="11"/>
        <v>0.84781111111111107</v>
      </c>
      <c r="AG14" s="109">
        <v>1198630</v>
      </c>
      <c r="AH14" s="110">
        <v>1150000</v>
      </c>
      <c r="AI14" s="108">
        <f t="shared" si="12"/>
        <v>1.0422869565217392</v>
      </c>
      <c r="AJ14" s="109">
        <v>1256510</v>
      </c>
      <c r="AK14" s="110">
        <v>1200000</v>
      </c>
      <c r="AL14" s="107">
        <f t="shared" si="13"/>
        <v>1.0470916666666668</v>
      </c>
      <c r="AM14" s="109">
        <v>1210710</v>
      </c>
      <c r="AN14" s="110">
        <v>1200000</v>
      </c>
      <c r="AO14" s="107">
        <f t="shared" si="0"/>
        <v>1.0089250000000001</v>
      </c>
      <c r="AP14" s="109">
        <f t="shared" si="1"/>
        <v>20604935</v>
      </c>
      <c r="AQ14" s="109">
        <f t="shared" si="1"/>
        <v>15900000</v>
      </c>
      <c r="AR14" s="107">
        <f t="shared" si="2"/>
        <v>1.2959078616352202</v>
      </c>
      <c r="AS14" s="109">
        <f>AP14/12</f>
        <v>1717077.9166666667</v>
      </c>
      <c r="AW14" s="112">
        <v>1001445</v>
      </c>
      <c r="AX14" s="112">
        <v>900000</v>
      </c>
      <c r="AY14" s="112">
        <f t="shared" si="14"/>
        <v>21606380</v>
      </c>
      <c r="AZ14" s="112">
        <f t="shared" si="14"/>
        <v>16800000</v>
      </c>
      <c r="BA14" s="113">
        <f t="shared" si="15"/>
        <v>1.2860940476190477</v>
      </c>
    </row>
    <row r="15" spans="1:53" s="111" customFormat="1" ht="18.75" customHeight="1">
      <c r="A15" s="100">
        <v>5</v>
      </c>
      <c r="B15" s="101" t="s">
        <v>35</v>
      </c>
      <c r="C15" s="115" t="s">
        <v>45</v>
      </c>
      <c r="D15" s="103" t="s">
        <v>46</v>
      </c>
      <c r="E15" s="104">
        <v>43044</v>
      </c>
      <c r="F15" s="105">
        <v>1566770</v>
      </c>
      <c r="G15" s="106">
        <v>2500000</v>
      </c>
      <c r="H15" s="107">
        <f t="shared" si="7"/>
        <v>0.62670800000000004</v>
      </c>
      <c r="I15" s="105">
        <v>3484875</v>
      </c>
      <c r="J15" s="106">
        <v>2600000</v>
      </c>
      <c r="K15" s="107">
        <f t="shared" si="3"/>
        <v>1.3403365384615384</v>
      </c>
      <c r="L15" s="105">
        <v>3480590</v>
      </c>
      <c r="M15" s="106">
        <v>2600000</v>
      </c>
      <c r="N15" s="107">
        <f t="shared" si="4"/>
        <v>1.3386884615384615</v>
      </c>
      <c r="O15" s="105">
        <v>5421915</v>
      </c>
      <c r="P15" s="106">
        <v>4000000</v>
      </c>
      <c r="Q15" s="108">
        <f t="shared" si="8"/>
        <v>1.3554787500000001</v>
      </c>
      <c r="R15" s="105">
        <v>5383945</v>
      </c>
      <c r="S15" s="106">
        <v>4000000</v>
      </c>
      <c r="T15" s="107">
        <f t="shared" si="5"/>
        <v>1.3459862499999999</v>
      </c>
      <c r="U15" s="105">
        <v>5056180</v>
      </c>
      <c r="V15" s="106">
        <v>3800000</v>
      </c>
      <c r="W15" s="108">
        <f t="shared" si="6"/>
        <v>1.3305736842105262</v>
      </c>
      <c r="X15" s="105">
        <v>611200</v>
      </c>
      <c r="Y15" s="106">
        <v>3700000</v>
      </c>
      <c r="Z15" s="108">
        <f t="shared" si="9"/>
        <v>0.16518918918918918</v>
      </c>
      <c r="AA15" s="105">
        <v>3615800</v>
      </c>
      <c r="AB15" s="106">
        <v>3500000</v>
      </c>
      <c r="AC15" s="108">
        <f t="shared" si="10"/>
        <v>1.0330857142857144</v>
      </c>
      <c r="AD15" s="109">
        <v>662485</v>
      </c>
      <c r="AE15" s="110">
        <v>3300000</v>
      </c>
      <c r="AF15" s="107">
        <f t="shared" si="11"/>
        <v>0.20075303030303029</v>
      </c>
      <c r="AG15" s="109">
        <v>3198165</v>
      </c>
      <c r="AH15" s="110">
        <v>3100000</v>
      </c>
      <c r="AI15" s="108">
        <f t="shared" si="12"/>
        <v>1.031666129032258</v>
      </c>
      <c r="AJ15" s="109">
        <v>3172775</v>
      </c>
      <c r="AK15" s="110">
        <v>3100000</v>
      </c>
      <c r="AL15" s="107">
        <f t="shared" si="13"/>
        <v>1.023475806451613</v>
      </c>
      <c r="AM15" s="109">
        <v>2206755</v>
      </c>
      <c r="AN15" s="110">
        <v>3100000</v>
      </c>
      <c r="AO15" s="107">
        <f t="shared" si="0"/>
        <v>0.71185645161290323</v>
      </c>
      <c r="AP15" s="109">
        <f t="shared" si="1"/>
        <v>37861455</v>
      </c>
      <c r="AQ15" s="109">
        <f t="shared" si="1"/>
        <v>39300000</v>
      </c>
      <c r="AR15" s="107">
        <f t="shared" si="2"/>
        <v>0.96339580152671755</v>
      </c>
      <c r="AS15" s="109">
        <f>AP15/12</f>
        <v>3155121.25</v>
      </c>
      <c r="AW15" s="112">
        <v>2847125</v>
      </c>
      <c r="AX15" s="112">
        <v>2800000</v>
      </c>
      <c r="AY15" s="112">
        <f t="shared" si="14"/>
        <v>40708580</v>
      </c>
      <c r="AZ15" s="112">
        <f t="shared" si="14"/>
        <v>42100000</v>
      </c>
      <c r="BA15" s="113">
        <f t="shared" si="15"/>
        <v>0.96694964370546321</v>
      </c>
    </row>
    <row r="16" spans="1:53" s="111" customFormat="1" ht="19" hidden="1">
      <c r="C16" s="73" t="s">
        <v>47</v>
      </c>
      <c r="D16" s="103" t="s">
        <v>48</v>
      </c>
      <c r="E16" s="104" t="s">
        <v>49</v>
      </c>
      <c r="F16" s="105">
        <v>3062360</v>
      </c>
      <c r="G16" s="106">
        <v>2850000</v>
      </c>
      <c r="H16" s="107">
        <f t="shared" si="7"/>
        <v>1.0745122807017544</v>
      </c>
      <c r="I16" s="105">
        <v>3916120</v>
      </c>
      <c r="J16" s="106">
        <v>2800000</v>
      </c>
      <c r="K16" s="107">
        <f t="shared" si="3"/>
        <v>1.3986142857142858</v>
      </c>
      <c r="L16" s="105">
        <v>3726085</v>
      </c>
      <c r="M16" s="106">
        <v>2800000</v>
      </c>
      <c r="N16" s="107">
        <f t="shared" si="4"/>
        <v>1.3307446428571428</v>
      </c>
      <c r="O16" s="105">
        <v>1723045</v>
      </c>
      <c r="P16" s="106">
        <v>2760000</v>
      </c>
      <c r="Q16" s="108">
        <f t="shared" si="8"/>
        <v>0.62429166666666669</v>
      </c>
      <c r="R16" s="105"/>
      <c r="S16" s="106"/>
      <c r="T16" s="107" t="e">
        <f t="shared" si="5"/>
        <v>#DIV/0!</v>
      </c>
      <c r="U16" s="105"/>
      <c r="V16" s="106"/>
      <c r="W16" s="108" t="e">
        <f t="shared" si="6"/>
        <v>#DIV/0!</v>
      </c>
      <c r="X16" s="105"/>
      <c r="Y16" s="106"/>
      <c r="Z16" s="108" t="e">
        <f t="shared" si="9"/>
        <v>#DIV/0!</v>
      </c>
      <c r="AA16" s="105"/>
      <c r="AB16" s="106"/>
      <c r="AC16" s="108" t="e">
        <f t="shared" si="10"/>
        <v>#DIV/0!</v>
      </c>
      <c r="AD16" s="109"/>
      <c r="AE16" s="110"/>
      <c r="AF16" s="107" t="e">
        <f t="shared" si="11"/>
        <v>#DIV/0!</v>
      </c>
      <c r="AG16" s="109"/>
      <c r="AH16" s="110"/>
      <c r="AI16" s="108" t="e">
        <f t="shared" si="12"/>
        <v>#DIV/0!</v>
      </c>
      <c r="AJ16" s="109"/>
      <c r="AK16" s="110"/>
      <c r="AL16" s="107" t="e">
        <f t="shared" si="13"/>
        <v>#DIV/0!</v>
      </c>
      <c r="AM16" s="109"/>
      <c r="AN16" s="110"/>
      <c r="AO16" s="107" t="e">
        <f t="shared" si="0"/>
        <v>#DIV/0!</v>
      </c>
      <c r="AP16" s="109">
        <f t="shared" si="1"/>
        <v>12427610</v>
      </c>
      <c r="AQ16" s="109">
        <f t="shared" si="1"/>
        <v>11210000</v>
      </c>
      <c r="AR16" s="107">
        <f t="shared" si="2"/>
        <v>1.1086181980374665</v>
      </c>
      <c r="AS16" s="109">
        <f>AP16/4</f>
        <v>3106902.5</v>
      </c>
      <c r="AW16" s="112"/>
      <c r="AX16" s="112"/>
      <c r="AY16" s="112">
        <f t="shared" si="14"/>
        <v>12427610</v>
      </c>
      <c r="AZ16" s="112">
        <f t="shared" si="14"/>
        <v>11210000</v>
      </c>
      <c r="BA16" s="113">
        <f t="shared" si="15"/>
        <v>1.1086181980374665</v>
      </c>
    </row>
    <row r="17" spans="1:53" s="111" customFormat="1" ht="19">
      <c r="A17" s="100">
        <v>6</v>
      </c>
      <c r="B17" s="101" t="s">
        <v>35</v>
      </c>
      <c r="C17" s="73"/>
      <c r="D17" s="103" t="s">
        <v>50</v>
      </c>
      <c r="E17" s="104">
        <v>45374</v>
      </c>
      <c r="F17" s="105"/>
      <c r="G17" s="106"/>
      <c r="H17" s="107"/>
      <c r="I17" s="105"/>
      <c r="J17" s="106"/>
      <c r="K17" s="107"/>
      <c r="L17" s="105"/>
      <c r="M17" s="106"/>
      <c r="N17" s="107"/>
      <c r="O17" s="105">
        <v>1015250</v>
      </c>
      <c r="P17" s="106">
        <v>266668</v>
      </c>
      <c r="Q17" s="108">
        <f t="shared" si="8"/>
        <v>3.8071684641576793</v>
      </c>
      <c r="R17" s="105">
        <v>2813990</v>
      </c>
      <c r="S17" s="106">
        <v>2760000</v>
      </c>
      <c r="T17" s="107">
        <f t="shared" si="5"/>
        <v>1.0195615942028986</v>
      </c>
      <c r="U17" s="105">
        <v>2877010</v>
      </c>
      <c r="V17" s="106">
        <v>2650000</v>
      </c>
      <c r="W17" s="108">
        <f t="shared" si="6"/>
        <v>1.0856641509433962</v>
      </c>
      <c r="X17" s="105">
        <v>2629730</v>
      </c>
      <c r="Y17" s="106">
        <v>2450000</v>
      </c>
      <c r="Z17" s="108">
        <f t="shared" si="9"/>
        <v>1.0733591836734695</v>
      </c>
      <c r="AA17" s="105">
        <v>2995970</v>
      </c>
      <c r="AB17" s="106">
        <v>2450000</v>
      </c>
      <c r="AC17" s="108">
        <f t="shared" si="10"/>
        <v>1.2228448979591837</v>
      </c>
      <c r="AD17" s="109">
        <v>2502725</v>
      </c>
      <c r="AE17" s="110">
        <v>2450000</v>
      </c>
      <c r="AF17" s="107">
        <f t="shared" si="11"/>
        <v>1.0215204081632654</v>
      </c>
      <c r="AG17" s="109">
        <v>1540660</v>
      </c>
      <c r="AH17" s="110">
        <v>2350000</v>
      </c>
      <c r="AI17" s="108">
        <f t="shared" si="12"/>
        <v>0.65559999999999996</v>
      </c>
      <c r="AJ17" s="109">
        <v>2365675</v>
      </c>
      <c r="AK17" s="110">
        <v>2350000</v>
      </c>
      <c r="AL17" s="107">
        <f t="shared" si="13"/>
        <v>1.0066702127659575</v>
      </c>
      <c r="AM17" s="109">
        <v>2500935</v>
      </c>
      <c r="AN17" s="110">
        <v>2300000</v>
      </c>
      <c r="AO17" s="107">
        <f t="shared" si="0"/>
        <v>1.0873630434782608</v>
      </c>
      <c r="AP17" s="109">
        <f>F17+I17+L17+O17+R17+U17+X17+AA17+AD17+AG17+AJ17+AM17</f>
        <v>21241945</v>
      </c>
      <c r="AQ17" s="109">
        <f>G17+J17+M17+P17+S17+V17+Y17+AB17+AE17+AH17+AK17+AN17</f>
        <v>20026668</v>
      </c>
      <c r="AR17" s="107">
        <f>AP17/AQ17</f>
        <v>1.0606829353739724</v>
      </c>
      <c r="AS17" s="109">
        <f>AP17/9</f>
        <v>2360216.111111111</v>
      </c>
      <c r="AW17" s="112"/>
      <c r="AX17" s="112"/>
      <c r="AY17" s="112"/>
      <c r="AZ17" s="112"/>
      <c r="BA17" s="113"/>
    </row>
    <row r="18" spans="1:53" s="111" customFormat="1" ht="18.75" customHeight="1">
      <c r="A18" s="100">
        <v>7</v>
      </c>
      <c r="B18" s="101" t="s">
        <v>35</v>
      </c>
      <c r="C18" s="115" t="s">
        <v>51</v>
      </c>
      <c r="D18" s="103" t="s">
        <v>52</v>
      </c>
      <c r="E18" s="104" t="s">
        <v>53</v>
      </c>
      <c r="F18" s="105">
        <v>11752703</v>
      </c>
      <c r="G18" s="106">
        <v>11500000</v>
      </c>
      <c r="H18" s="107">
        <f t="shared" si="7"/>
        <v>1.0219741739130435</v>
      </c>
      <c r="I18" s="105">
        <v>11022055</v>
      </c>
      <c r="J18" s="106">
        <v>10800000</v>
      </c>
      <c r="K18" s="107">
        <f t="shared" si="3"/>
        <v>1.0205606481481482</v>
      </c>
      <c r="L18" s="105">
        <v>11270890</v>
      </c>
      <c r="M18" s="106">
        <v>11000000</v>
      </c>
      <c r="N18" s="107">
        <f t="shared" si="4"/>
        <v>1.0246263636363637</v>
      </c>
      <c r="O18" s="105">
        <v>13427686</v>
      </c>
      <c r="P18" s="106">
        <v>13000000</v>
      </c>
      <c r="Q18" s="108">
        <f t="shared" si="8"/>
        <v>1.032898923076923</v>
      </c>
      <c r="R18" s="105">
        <v>14652605</v>
      </c>
      <c r="S18" s="106">
        <v>13000000</v>
      </c>
      <c r="T18" s="107">
        <f t="shared" si="5"/>
        <v>1.1271234615384615</v>
      </c>
      <c r="U18" s="105">
        <v>12738020</v>
      </c>
      <c r="V18" s="106">
        <v>12000000</v>
      </c>
      <c r="W18" s="108">
        <f t="shared" si="6"/>
        <v>1.0615016666666666</v>
      </c>
      <c r="X18" s="105">
        <v>11133240</v>
      </c>
      <c r="Y18" s="106">
        <v>11000000</v>
      </c>
      <c r="Z18" s="108">
        <f t="shared" si="9"/>
        <v>1.0121127272727273</v>
      </c>
      <c r="AA18" s="105">
        <v>11342065</v>
      </c>
      <c r="AB18" s="106">
        <v>11000000</v>
      </c>
      <c r="AC18" s="108">
        <f t="shared" si="10"/>
        <v>1.0310968181818181</v>
      </c>
      <c r="AD18" s="109">
        <v>11707955</v>
      </c>
      <c r="AE18" s="110">
        <v>11500000</v>
      </c>
      <c r="AF18" s="107">
        <f t="shared" si="11"/>
        <v>1.0180830434782608</v>
      </c>
      <c r="AG18" s="109">
        <v>7181600</v>
      </c>
      <c r="AH18" s="110">
        <v>10000000</v>
      </c>
      <c r="AI18" s="108">
        <f t="shared" si="12"/>
        <v>0.71816000000000002</v>
      </c>
      <c r="AJ18" s="109">
        <v>10685920</v>
      </c>
      <c r="AK18" s="110">
        <v>10500000</v>
      </c>
      <c r="AL18" s="107">
        <f t="shared" si="13"/>
        <v>1.0177066666666668</v>
      </c>
      <c r="AM18" s="109">
        <v>10597880</v>
      </c>
      <c r="AN18" s="110">
        <v>10500000</v>
      </c>
      <c r="AO18" s="107">
        <f t="shared" si="0"/>
        <v>1.0093219047619049</v>
      </c>
      <c r="AP18" s="109">
        <f t="shared" si="1"/>
        <v>137512619</v>
      </c>
      <c r="AQ18" s="109">
        <f t="shared" si="1"/>
        <v>135800000</v>
      </c>
      <c r="AR18" s="107">
        <f t="shared" si="2"/>
        <v>1.0126113328424153</v>
      </c>
      <c r="AS18" s="109">
        <f t="shared" ref="AS18:AS24" si="16">AP18/12</f>
        <v>11459384.916666666</v>
      </c>
      <c r="AW18" s="112">
        <v>7429850</v>
      </c>
      <c r="AX18" s="112">
        <v>12150000</v>
      </c>
      <c r="AY18" s="112">
        <f t="shared" si="14"/>
        <v>144942469</v>
      </c>
      <c r="AZ18" s="112">
        <f t="shared" si="14"/>
        <v>147950000</v>
      </c>
      <c r="BA18" s="113">
        <f t="shared" si="15"/>
        <v>0.97967197701926323</v>
      </c>
    </row>
    <row r="19" spans="1:53" s="97" customFormat="1" ht="18.75" customHeight="1">
      <c r="A19" s="87">
        <v>8</v>
      </c>
      <c r="B19" s="88" t="s">
        <v>35</v>
      </c>
      <c r="C19" s="116" t="s">
        <v>54</v>
      </c>
      <c r="D19" s="89" t="s">
        <v>55</v>
      </c>
      <c r="E19" s="90">
        <v>43881</v>
      </c>
      <c r="F19" s="91">
        <v>951750</v>
      </c>
      <c r="G19" s="92">
        <v>1300000</v>
      </c>
      <c r="H19" s="93">
        <f t="shared" si="7"/>
        <v>0.73211538461538461</v>
      </c>
      <c r="I19" s="91">
        <v>295655</v>
      </c>
      <c r="J19" s="92">
        <v>1450000</v>
      </c>
      <c r="K19" s="93">
        <f t="shared" si="3"/>
        <v>0.2039</v>
      </c>
      <c r="L19" s="91">
        <v>2150295</v>
      </c>
      <c r="M19" s="92">
        <v>1400000</v>
      </c>
      <c r="N19" s="93">
        <f t="shared" si="4"/>
        <v>1.535925</v>
      </c>
      <c r="O19" s="91">
        <v>4147925</v>
      </c>
      <c r="P19" s="92">
        <v>2800000</v>
      </c>
      <c r="Q19" s="94">
        <f t="shared" si="8"/>
        <v>1.4814017857142858</v>
      </c>
      <c r="R19" s="91">
        <v>4329135</v>
      </c>
      <c r="S19" s="92">
        <v>2800000</v>
      </c>
      <c r="T19" s="93">
        <f t="shared" si="5"/>
        <v>1.5461196428571429</v>
      </c>
      <c r="U19" s="91">
        <v>2230835</v>
      </c>
      <c r="V19" s="92">
        <v>2800000</v>
      </c>
      <c r="W19" s="94">
        <f t="shared" si="6"/>
        <v>0.79672678571428568</v>
      </c>
      <c r="X19" s="91">
        <v>1211770</v>
      </c>
      <c r="Y19" s="92">
        <v>2650000</v>
      </c>
      <c r="Z19" s="94">
        <f t="shared" si="9"/>
        <v>0.45727169811320756</v>
      </c>
      <c r="AA19" s="91">
        <v>733555</v>
      </c>
      <c r="AB19" s="92">
        <v>2450000</v>
      </c>
      <c r="AC19" s="94">
        <f t="shared" si="10"/>
        <v>0.29941020408163266</v>
      </c>
      <c r="AD19" s="95">
        <v>1704760</v>
      </c>
      <c r="AE19" s="96">
        <v>2250000</v>
      </c>
      <c r="AF19" s="93">
        <f t="shared" si="11"/>
        <v>0.75767111111111107</v>
      </c>
      <c r="AG19" s="95">
        <v>3038385</v>
      </c>
      <c r="AH19" s="96">
        <v>1950000</v>
      </c>
      <c r="AI19" s="94">
        <f t="shared" si="12"/>
        <v>1.5581461538461538</v>
      </c>
      <c r="AJ19" s="95">
        <v>495940</v>
      </c>
      <c r="AK19" s="96">
        <v>2000000</v>
      </c>
      <c r="AL19" s="93">
        <f t="shared" si="13"/>
        <v>0.24797</v>
      </c>
      <c r="AM19" s="95">
        <v>329960</v>
      </c>
      <c r="AN19" s="96">
        <v>2100000</v>
      </c>
      <c r="AO19" s="93">
        <f t="shared" si="0"/>
        <v>0.15712380952380953</v>
      </c>
      <c r="AP19" s="95">
        <f t="shared" si="1"/>
        <v>21619965</v>
      </c>
      <c r="AQ19" s="95">
        <f t="shared" si="1"/>
        <v>25950000</v>
      </c>
      <c r="AR19" s="93">
        <f t="shared" si="2"/>
        <v>0.83313930635838152</v>
      </c>
      <c r="AS19" s="95">
        <f t="shared" si="16"/>
        <v>1801663.75</v>
      </c>
      <c r="AW19" s="98">
        <v>1461295</v>
      </c>
      <c r="AX19" s="98">
        <v>1650000</v>
      </c>
      <c r="AY19" s="98">
        <f t="shared" si="14"/>
        <v>23081260</v>
      </c>
      <c r="AZ19" s="98">
        <f t="shared" si="14"/>
        <v>27600000</v>
      </c>
      <c r="BA19" s="99">
        <f t="shared" si="15"/>
        <v>0.83627753623188406</v>
      </c>
    </row>
    <row r="20" spans="1:53" s="120" customFormat="1" ht="19">
      <c r="A20" s="117">
        <v>9</v>
      </c>
      <c r="B20" s="118" t="s">
        <v>35</v>
      </c>
      <c r="C20" s="119" t="s">
        <v>56</v>
      </c>
      <c r="D20" s="74" t="s">
        <v>57</v>
      </c>
      <c r="E20" s="75">
        <v>44758</v>
      </c>
      <c r="F20" s="76">
        <v>1517185</v>
      </c>
      <c r="G20" s="77">
        <v>2450000</v>
      </c>
      <c r="H20" s="78">
        <f t="shared" si="7"/>
        <v>0.61925918367346944</v>
      </c>
      <c r="I20" s="76">
        <v>2451855</v>
      </c>
      <c r="J20" s="77">
        <v>2400000</v>
      </c>
      <c r="K20" s="78">
        <f t="shared" si="3"/>
        <v>1.02160625</v>
      </c>
      <c r="L20" s="76">
        <v>2493235</v>
      </c>
      <c r="M20" s="77">
        <v>2400000</v>
      </c>
      <c r="N20" s="78">
        <f t="shared" si="4"/>
        <v>1.0388479166666666</v>
      </c>
      <c r="O20" s="76">
        <v>3351320</v>
      </c>
      <c r="P20" s="77">
        <v>3200000</v>
      </c>
      <c r="Q20" s="79">
        <f t="shared" si="8"/>
        <v>1.0472874999999999</v>
      </c>
      <c r="R20" s="76">
        <v>3545175</v>
      </c>
      <c r="S20" s="77">
        <v>3200000</v>
      </c>
      <c r="T20" s="78">
        <f t="shared" si="5"/>
        <v>1.1078671874999999</v>
      </c>
      <c r="U20" s="76">
        <v>3200650</v>
      </c>
      <c r="V20" s="77">
        <v>3100000</v>
      </c>
      <c r="W20" s="79">
        <f t="shared" si="6"/>
        <v>1.032467741935484</v>
      </c>
      <c r="X20" s="76">
        <v>3169995</v>
      </c>
      <c r="Y20" s="77">
        <v>3000000</v>
      </c>
      <c r="Z20" s="79">
        <f t="shared" si="9"/>
        <v>1.056665</v>
      </c>
      <c r="AA20" s="76">
        <v>3023205</v>
      </c>
      <c r="AB20" s="77">
        <v>2900000</v>
      </c>
      <c r="AC20" s="79">
        <f t="shared" si="10"/>
        <v>1.0424844827586206</v>
      </c>
      <c r="AD20" s="80">
        <v>3029800</v>
      </c>
      <c r="AE20" s="81">
        <v>2900000</v>
      </c>
      <c r="AF20" s="78">
        <f t="shared" si="11"/>
        <v>1.0447586206896551</v>
      </c>
      <c r="AG20" s="80">
        <v>2928595</v>
      </c>
      <c r="AH20" s="81">
        <v>2800000</v>
      </c>
      <c r="AI20" s="79">
        <f t="shared" si="12"/>
        <v>1.0459267857142858</v>
      </c>
      <c r="AJ20" s="80">
        <v>3013190</v>
      </c>
      <c r="AK20" s="81">
        <v>2900000</v>
      </c>
      <c r="AL20" s="78">
        <f t="shared" si="13"/>
        <v>1.0390310344827587</v>
      </c>
      <c r="AM20" s="80">
        <v>1773640</v>
      </c>
      <c r="AN20" s="81">
        <v>2800000</v>
      </c>
      <c r="AO20" s="78">
        <f t="shared" si="0"/>
        <v>0.6334428571428572</v>
      </c>
      <c r="AP20" s="80">
        <f t="shared" si="1"/>
        <v>33497845</v>
      </c>
      <c r="AQ20" s="80">
        <f t="shared" si="1"/>
        <v>34050000</v>
      </c>
      <c r="AR20" s="78">
        <f t="shared" si="2"/>
        <v>0.98378399412628492</v>
      </c>
      <c r="AS20" s="80">
        <f t="shared" si="16"/>
        <v>2791487.0833333335</v>
      </c>
      <c r="AW20" s="121">
        <v>1877330</v>
      </c>
      <c r="AX20" s="121">
        <v>3000000</v>
      </c>
      <c r="AY20" s="121">
        <f t="shared" si="14"/>
        <v>35375175</v>
      </c>
      <c r="AZ20" s="121">
        <f t="shared" si="14"/>
        <v>37050000</v>
      </c>
      <c r="BA20" s="122">
        <f t="shared" si="15"/>
        <v>0.95479554655870447</v>
      </c>
    </row>
    <row r="21" spans="1:53" s="120" customFormat="1" ht="19">
      <c r="A21" s="117">
        <v>10</v>
      </c>
      <c r="B21" s="118" t="s">
        <v>35</v>
      </c>
      <c r="C21" s="119" t="s">
        <v>58</v>
      </c>
      <c r="D21" s="74" t="s">
        <v>59</v>
      </c>
      <c r="E21" s="75">
        <v>44063</v>
      </c>
      <c r="F21" s="76">
        <v>1541775</v>
      </c>
      <c r="G21" s="77">
        <v>2400000</v>
      </c>
      <c r="H21" s="78">
        <f t="shared" si="7"/>
        <v>0.64240624999999996</v>
      </c>
      <c r="I21" s="76">
        <v>1608875</v>
      </c>
      <c r="J21" s="77">
        <v>2300000</v>
      </c>
      <c r="K21" s="78">
        <f t="shared" si="3"/>
        <v>0.69951086956521735</v>
      </c>
      <c r="L21" s="76">
        <v>2409965</v>
      </c>
      <c r="M21" s="77">
        <v>2300000</v>
      </c>
      <c r="N21" s="78">
        <f t="shared" si="4"/>
        <v>1.0478108695652173</v>
      </c>
      <c r="O21" s="76">
        <v>4483935</v>
      </c>
      <c r="P21" s="77">
        <v>3000000</v>
      </c>
      <c r="Q21" s="79">
        <f t="shared" si="8"/>
        <v>1.494645</v>
      </c>
      <c r="R21" s="76">
        <v>4104900</v>
      </c>
      <c r="S21" s="77">
        <v>3000000</v>
      </c>
      <c r="T21" s="78">
        <f t="shared" si="5"/>
        <v>1.3683000000000001</v>
      </c>
      <c r="U21" s="76">
        <v>4042655</v>
      </c>
      <c r="V21" s="77">
        <v>3000000</v>
      </c>
      <c r="W21" s="79">
        <f t="shared" si="6"/>
        <v>1.3475516666666667</v>
      </c>
      <c r="X21" s="76">
        <v>861140</v>
      </c>
      <c r="Y21" s="77">
        <v>2950000</v>
      </c>
      <c r="Z21" s="79">
        <f t="shared" si="9"/>
        <v>0.29191186440677969</v>
      </c>
      <c r="AA21" s="76">
        <v>3728075</v>
      </c>
      <c r="AB21" s="77">
        <v>2750000</v>
      </c>
      <c r="AC21" s="79">
        <f t="shared" si="10"/>
        <v>1.3556636363636363</v>
      </c>
      <c r="AD21" s="80">
        <v>2873405</v>
      </c>
      <c r="AE21" s="81">
        <v>2850000</v>
      </c>
      <c r="AF21" s="78">
        <f t="shared" si="11"/>
        <v>1.0082122807017544</v>
      </c>
      <c r="AG21" s="80">
        <v>1983555</v>
      </c>
      <c r="AH21" s="81">
        <v>2650000</v>
      </c>
      <c r="AI21" s="79">
        <f t="shared" si="12"/>
        <v>0.74851132075471694</v>
      </c>
      <c r="AJ21" s="80">
        <v>2234220</v>
      </c>
      <c r="AK21" s="81">
        <v>2700000</v>
      </c>
      <c r="AL21" s="78">
        <f t="shared" si="13"/>
        <v>0.82748888888888894</v>
      </c>
      <c r="AM21" s="80">
        <v>1802485</v>
      </c>
      <c r="AN21" s="81">
        <v>2700000</v>
      </c>
      <c r="AO21" s="78">
        <f t="shared" si="0"/>
        <v>0.66758703703703703</v>
      </c>
      <c r="AP21" s="80">
        <f t="shared" si="1"/>
        <v>31674985</v>
      </c>
      <c r="AQ21" s="80">
        <f t="shared" si="1"/>
        <v>32600000</v>
      </c>
      <c r="AR21" s="78">
        <f t="shared" si="2"/>
        <v>0.97162530674846626</v>
      </c>
      <c r="AS21" s="80">
        <f t="shared" si="16"/>
        <v>2639582.0833333335</v>
      </c>
      <c r="AW21" s="121">
        <v>1547720</v>
      </c>
      <c r="AX21" s="121">
        <v>2500000</v>
      </c>
      <c r="AY21" s="121">
        <f t="shared" si="14"/>
        <v>33222705</v>
      </c>
      <c r="AZ21" s="121">
        <f t="shared" si="14"/>
        <v>35100000</v>
      </c>
      <c r="BA21" s="122">
        <f t="shared" si="15"/>
        <v>0.94651581196581192</v>
      </c>
    </row>
    <row r="22" spans="1:53" s="111" customFormat="1" ht="19">
      <c r="A22" s="100">
        <v>11</v>
      </c>
      <c r="B22" s="101" t="s">
        <v>35</v>
      </c>
      <c r="C22" s="115" t="s">
        <v>60</v>
      </c>
      <c r="D22" s="103" t="s">
        <v>61</v>
      </c>
      <c r="E22" s="104">
        <v>44400</v>
      </c>
      <c r="F22" s="105">
        <v>3665220</v>
      </c>
      <c r="G22" s="106">
        <v>3500000</v>
      </c>
      <c r="H22" s="107">
        <f t="shared" si="7"/>
        <v>1.0472057142857143</v>
      </c>
      <c r="I22" s="105">
        <v>3431545</v>
      </c>
      <c r="J22" s="106">
        <v>3200000</v>
      </c>
      <c r="K22" s="107">
        <f t="shared" si="3"/>
        <v>1.0723578125</v>
      </c>
      <c r="L22" s="105">
        <v>5323850</v>
      </c>
      <c r="M22" s="106">
        <v>3400000</v>
      </c>
      <c r="N22" s="107">
        <f t="shared" si="4"/>
        <v>1.5658382352941176</v>
      </c>
      <c r="O22" s="105">
        <v>9768665</v>
      </c>
      <c r="P22" s="106">
        <v>4500000</v>
      </c>
      <c r="Q22" s="108">
        <f t="shared" si="8"/>
        <v>2.1708144444444444</v>
      </c>
      <c r="R22" s="105">
        <v>8327505</v>
      </c>
      <c r="S22" s="106">
        <v>4800000</v>
      </c>
      <c r="T22" s="107">
        <f t="shared" si="5"/>
        <v>1.734896875</v>
      </c>
      <c r="U22" s="105">
        <v>8454640</v>
      </c>
      <c r="V22" s="106">
        <v>4900000</v>
      </c>
      <c r="W22" s="108">
        <f t="shared" si="6"/>
        <v>1.7254367346938775</v>
      </c>
      <c r="X22" s="105">
        <v>6769915</v>
      </c>
      <c r="Y22" s="106">
        <v>4900000</v>
      </c>
      <c r="Z22" s="108">
        <f t="shared" si="9"/>
        <v>1.381615306122449</v>
      </c>
      <c r="AA22" s="105">
        <v>3144400</v>
      </c>
      <c r="AB22" s="106">
        <v>5000000</v>
      </c>
      <c r="AC22" s="108">
        <f t="shared" si="10"/>
        <v>0.62887999999999999</v>
      </c>
      <c r="AD22" s="109">
        <v>980040</v>
      </c>
      <c r="AE22" s="110">
        <v>4800000</v>
      </c>
      <c r="AF22" s="107">
        <f t="shared" si="11"/>
        <v>0.204175</v>
      </c>
      <c r="AG22" s="109">
        <v>3011710</v>
      </c>
      <c r="AH22" s="110">
        <v>4500000</v>
      </c>
      <c r="AI22" s="108">
        <f t="shared" si="12"/>
        <v>0.66926888888888891</v>
      </c>
      <c r="AJ22" s="109">
        <v>728470</v>
      </c>
      <c r="AK22" s="110">
        <v>4500000</v>
      </c>
      <c r="AL22" s="107">
        <f t="shared" si="13"/>
        <v>0.16188222222222223</v>
      </c>
      <c r="AM22" s="109">
        <v>1000980</v>
      </c>
      <c r="AN22" s="110">
        <v>4500000</v>
      </c>
      <c r="AO22" s="107">
        <f t="shared" si="0"/>
        <v>0.22244</v>
      </c>
      <c r="AP22" s="109">
        <f t="shared" si="1"/>
        <v>54606940</v>
      </c>
      <c r="AQ22" s="109">
        <f t="shared" si="1"/>
        <v>52500000</v>
      </c>
      <c r="AR22" s="107">
        <f t="shared" si="2"/>
        <v>1.0401321904761904</v>
      </c>
      <c r="AS22" s="109">
        <f t="shared" si="16"/>
        <v>4550578.333333333</v>
      </c>
      <c r="AW22" s="112">
        <v>4656645</v>
      </c>
      <c r="AX22" s="112">
        <v>4500000</v>
      </c>
      <c r="AY22" s="112">
        <f t="shared" si="14"/>
        <v>59263585</v>
      </c>
      <c r="AZ22" s="112">
        <f t="shared" si="14"/>
        <v>57000000</v>
      </c>
      <c r="BA22" s="113">
        <f t="shared" si="15"/>
        <v>1.0397120175438597</v>
      </c>
    </row>
    <row r="23" spans="1:53" s="120" customFormat="1" ht="19">
      <c r="A23" s="117">
        <v>12</v>
      </c>
      <c r="B23" s="118" t="s">
        <v>35</v>
      </c>
      <c r="C23" s="119" t="s">
        <v>62</v>
      </c>
      <c r="D23" s="74" t="s">
        <v>63</v>
      </c>
      <c r="E23" s="75">
        <v>42914</v>
      </c>
      <c r="F23" s="76">
        <v>6141795</v>
      </c>
      <c r="G23" s="77">
        <v>4200000</v>
      </c>
      <c r="H23" s="78">
        <f t="shared" si="7"/>
        <v>1.4623321428571427</v>
      </c>
      <c r="I23" s="76">
        <v>4185655</v>
      </c>
      <c r="J23" s="77">
        <v>3900000</v>
      </c>
      <c r="K23" s="78">
        <f t="shared" si="3"/>
        <v>1.0732448717948717</v>
      </c>
      <c r="L23" s="76">
        <v>1546575</v>
      </c>
      <c r="M23" s="77">
        <v>4000000</v>
      </c>
      <c r="N23" s="78">
        <f t="shared" si="4"/>
        <v>0.38664375000000001</v>
      </c>
      <c r="O23" s="76">
        <v>8582170</v>
      </c>
      <c r="P23" s="77">
        <v>6200000</v>
      </c>
      <c r="Q23" s="79">
        <f t="shared" si="8"/>
        <v>1.3842209677419355</v>
      </c>
      <c r="R23" s="76">
        <v>8490710</v>
      </c>
      <c r="S23" s="77">
        <v>6200000</v>
      </c>
      <c r="T23" s="78">
        <f t="shared" si="5"/>
        <v>1.3694693548387096</v>
      </c>
      <c r="U23" s="76">
        <v>3972600</v>
      </c>
      <c r="V23" s="77">
        <v>6100000</v>
      </c>
      <c r="W23" s="79">
        <f t="shared" si="6"/>
        <v>0.65124590163934426</v>
      </c>
      <c r="X23" s="76">
        <v>2005275</v>
      </c>
      <c r="Y23" s="77">
        <v>5950000</v>
      </c>
      <c r="Z23" s="79">
        <f t="shared" si="9"/>
        <v>0.33702100840336136</v>
      </c>
      <c r="AA23" s="76">
        <v>7848305</v>
      </c>
      <c r="AB23" s="77">
        <v>5750000</v>
      </c>
      <c r="AC23" s="79">
        <f t="shared" si="10"/>
        <v>1.3649226086956521</v>
      </c>
      <c r="AD23" s="80">
        <v>3960990</v>
      </c>
      <c r="AE23" s="81">
        <v>5850000</v>
      </c>
      <c r="AF23" s="78">
        <f t="shared" si="11"/>
        <v>0.67709230769230766</v>
      </c>
      <c r="AG23" s="80">
        <v>5969785</v>
      </c>
      <c r="AH23" s="81">
        <v>5550000</v>
      </c>
      <c r="AI23" s="79">
        <f t="shared" si="12"/>
        <v>1.075636936936937</v>
      </c>
      <c r="AJ23" s="80">
        <v>3830580</v>
      </c>
      <c r="AK23" s="81">
        <v>5600000</v>
      </c>
      <c r="AL23" s="78">
        <f t="shared" si="13"/>
        <v>0.68403214285714287</v>
      </c>
      <c r="AM23" s="80">
        <v>3619005</v>
      </c>
      <c r="AN23" s="81">
        <v>5600000</v>
      </c>
      <c r="AO23" s="78">
        <f t="shared" si="0"/>
        <v>0.64625089285714288</v>
      </c>
      <c r="AP23" s="80">
        <f t="shared" si="1"/>
        <v>60153445</v>
      </c>
      <c r="AQ23" s="80">
        <f t="shared" si="1"/>
        <v>64900000</v>
      </c>
      <c r="AR23" s="78">
        <f t="shared" si="2"/>
        <v>0.9268635593220339</v>
      </c>
      <c r="AS23" s="80">
        <f t="shared" si="16"/>
        <v>5012787.083333333</v>
      </c>
      <c r="AW23" s="121">
        <v>3425700</v>
      </c>
      <c r="AX23" s="121">
        <v>5200000</v>
      </c>
      <c r="AY23" s="121">
        <f t="shared" si="14"/>
        <v>63579145</v>
      </c>
      <c r="AZ23" s="121">
        <f t="shared" si="14"/>
        <v>70100000</v>
      </c>
      <c r="BA23" s="122">
        <f t="shared" si="15"/>
        <v>0.90697781740370897</v>
      </c>
    </row>
    <row r="24" spans="1:53" s="111" customFormat="1" ht="19">
      <c r="A24" s="100">
        <v>13</v>
      </c>
      <c r="B24" s="101" t="s">
        <v>35</v>
      </c>
      <c r="C24" s="115" t="s">
        <v>64</v>
      </c>
      <c r="D24" s="103" t="s">
        <v>65</v>
      </c>
      <c r="E24" s="104">
        <v>43810</v>
      </c>
      <c r="F24" s="105">
        <v>3638015</v>
      </c>
      <c r="G24" s="106">
        <v>3200000</v>
      </c>
      <c r="H24" s="107">
        <f t="shared" si="7"/>
        <v>1.1368796875</v>
      </c>
      <c r="I24" s="105">
        <v>4174795</v>
      </c>
      <c r="J24" s="106">
        <v>3000000</v>
      </c>
      <c r="K24" s="107">
        <f t="shared" si="3"/>
        <v>1.3915983333333333</v>
      </c>
      <c r="L24" s="105">
        <v>3591145</v>
      </c>
      <c r="M24" s="106">
        <v>3300000</v>
      </c>
      <c r="N24" s="107">
        <f t="shared" si="4"/>
        <v>1.0882257575757577</v>
      </c>
      <c r="O24" s="105">
        <v>6944945</v>
      </c>
      <c r="P24" s="106">
        <v>4300000</v>
      </c>
      <c r="Q24" s="108">
        <f t="shared" si="8"/>
        <v>1.6151034883720929</v>
      </c>
      <c r="R24" s="105">
        <v>7996765</v>
      </c>
      <c r="S24" s="106">
        <v>4300000</v>
      </c>
      <c r="T24" s="107">
        <f t="shared" si="5"/>
        <v>1.8597127906976745</v>
      </c>
      <c r="U24" s="105">
        <v>4600320</v>
      </c>
      <c r="V24" s="106">
        <v>4400000</v>
      </c>
      <c r="W24" s="108">
        <f t="shared" si="6"/>
        <v>1.0455272727272726</v>
      </c>
      <c r="X24" s="105">
        <v>2711040</v>
      </c>
      <c r="Y24" s="106">
        <v>4200000</v>
      </c>
      <c r="Z24" s="108">
        <f t="shared" si="9"/>
        <v>0.64548571428571433</v>
      </c>
      <c r="AA24" s="105">
        <v>4337157</v>
      </c>
      <c r="AB24" s="106">
        <v>4200000</v>
      </c>
      <c r="AC24" s="108">
        <f t="shared" si="10"/>
        <v>1.0326564285714286</v>
      </c>
      <c r="AD24" s="109">
        <v>2848630</v>
      </c>
      <c r="AE24" s="110">
        <v>4000000</v>
      </c>
      <c r="AF24" s="107">
        <f t="shared" si="11"/>
        <v>0.7121575</v>
      </c>
      <c r="AG24" s="109">
        <v>5057335</v>
      </c>
      <c r="AH24" s="110">
        <v>3800000</v>
      </c>
      <c r="AI24" s="108">
        <f t="shared" si="12"/>
        <v>1.3308776315789475</v>
      </c>
      <c r="AJ24" s="109">
        <v>2507165</v>
      </c>
      <c r="AK24" s="110">
        <v>3900000</v>
      </c>
      <c r="AL24" s="107">
        <f t="shared" si="13"/>
        <v>0.64286282051282051</v>
      </c>
      <c r="AM24" s="109">
        <v>4186190</v>
      </c>
      <c r="AN24" s="110">
        <v>4000000</v>
      </c>
      <c r="AO24" s="107">
        <f t="shared" si="0"/>
        <v>1.0465475</v>
      </c>
      <c r="AP24" s="109">
        <f t="shared" si="1"/>
        <v>52593502</v>
      </c>
      <c r="AQ24" s="109">
        <f t="shared" si="1"/>
        <v>46600000</v>
      </c>
      <c r="AR24" s="107">
        <f t="shared" si="2"/>
        <v>1.1286159227467811</v>
      </c>
      <c r="AS24" s="109">
        <f t="shared" si="16"/>
        <v>4382791.833333333</v>
      </c>
      <c r="AW24" s="112">
        <v>3859895</v>
      </c>
      <c r="AX24" s="112">
        <v>3600000</v>
      </c>
      <c r="AY24" s="112">
        <f t="shared" si="14"/>
        <v>56453397</v>
      </c>
      <c r="AZ24" s="112">
        <f t="shared" si="14"/>
        <v>50200000</v>
      </c>
      <c r="BA24" s="113">
        <f t="shared" si="15"/>
        <v>1.1245696613545817</v>
      </c>
    </row>
    <row r="25" spans="1:53" s="111" customFormat="1" ht="19">
      <c r="A25" s="100">
        <v>14</v>
      </c>
      <c r="B25" s="101" t="s">
        <v>35</v>
      </c>
      <c r="C25" s="115" t="s">
        <v>66</v>
      </c>
      <c r="D25" s="103" t="s">
        <v>67</v>
      </c>
      <c r="E25" s="104">
        <v>44587</v>
      </c>
      <c r="F25" s="105"/>
      <c r="G25" s="106"/>
      <c r="H25" s="107" t="e">
        <f t="shared" si="7"/>
        <v>#DIV/0!</v>
      </c>
      <c r="I25" s="105">
        <v>8177155</v>
      </c>
      <c r="J25" s="106">
        <v>6000000</v>
      </c>
      <c r="K25" s="107">
        <f t="shared" si="3"/>
        <v>1.3628591666666667</v>
      </c>
      <c r="L25" s="105">
        <v>6196755</v>
      </c>
      <c r="M25" s="106">
        <v>6000000</v>
      </c>
      <c r="N25" s="107">
        <f t="shared" si="4"/>
        <v>1.0327925</v>
      </c>
      <c r="O25" s="105">
        <v>10567825</v>
      </c>
      <c r="P25" s="106">
        <v>7300000</v>
      </c>
      <c r="Q25" s="108">
        <f t="shared" si="8"/>
        <v>1.4476472602739725</v>
      </c>
      <c r="R25" s="105">
        <v>10351020</v>
      </c>
      <c r="S25" s="106">
        <v>7300000</v>
      </c>
      <c r="T25" s="107">
        <f t="shared" si="5"/>
        <v>1.4179479452054795</v>
      </c>
      <c r="U25" s="105">
        <v>10000935</v>
      </c>
      <c r="V25" s="106">
        <v>7400000</v>
      </c>
      <c r="W25" s="108">
        <f t="shared" si="6"/>
        <v>1.3514777027027027</v>
      </c>
      <c r="X25" s="105">
        <v>1612320</v>
      </c>
      <c r="Y25" s="106">
        <v>7200000</v>
      </c>
      <c r="Z25" s="108">
        <f t="shared" si="9"/>
        <v>0.22393333333333335</v>
      </c>
      <c r="AA25" s="105">
        <v>9774810</v>
      </c>
      <c r="AB25" s="106">
        <v>7200000</v>
      </c>
      <c r="AC25" s="108">
        <f t="shared" si="10"/>
        <v>1.3576125000000001</v>
      </c>
      <c r="AD25" s="109">
        <v>1540035</v>
      </c>
      <c r="AE25" s="110">
        <v>7100000</v>
      </c>
      <c r="AF25" s="107">
        <f t="shared" si="11"/>
        <v>0.21690633802816903</v>
      </c>
      <c r="AG25" s="109">
        <v>7476435</v>
      </c>
      <c r="AH25" s="110">
        <v>6900000</v>
      </c>
      <c r="AI25" s="108">
        <f t="shared" si="12"/>
        <v>1.0835413043478261</v>
      </c>
      <c r="AJ25" s="109">
        <v>7171205</v>
      </c>
      <c r="AK25" s="110">
        <v>6900000</v>
      </c>
      <c r="AL25" s="107">
        <f t="shared" si="13"/>
        <v>1.039305072463768</v>
      </c>
      <c r="AM25" s="109">
        <v>4265475</v>
      </c>
      <c r="AN25" s="110">
        <v>4000000</v>
      </c>
      <c r="AO25" s="107">
        <f t="shared" si="0"/>
        <v>1.0663687500000001</v>
      </c>
      <c r="AP25" s="109">
        <f>F25+I25+L25+O25+R25+U25+X25+AA25+AD25+AG25+AJ25+AM25</f>
        <v>77133970</v>
      </c>
      <c r="AQ25" s="109">
        <f>G25+J25+M25+P25+S25+V25+Y25+AB25+AE25+AH25+AK25+AN25</f>
        <v>73300000</v>
      </c>
      <c r="AR25" s="107">
        <f>AP25/AQ25</f>
        <v>1.0523051841746249</v>
      </c>
      <c r="AS25" s="109">
        <f>AP25/11</f>
        <v>7012179.0909090908</v>
      </c>
      <c r="AW25" s="112"/>
      <c r="AX25" s="112"/>
      <c r="AY25" s="112">
        <f t="shared" si="14"/>
        <v>77133970</v>
      </c>
      <c r="AZ25" s="112">
        <f t="shared" si="14"/>
        <v>73300000</v>
      </c>
      <c r="BA25" s="113">
        <f t="shared" si="15"/>
        <v>1.0523051841746249</v>
      </c>
    </row>
    <row r="26" spans="1:53" s="120" customFormat="1" ht="19">
      <c r="A26" s="117">
        <v>15</v>
      </c>
      <c r="B26" s="118" t="s">
        <v>35</v>
      </c>
      <c r="C26" s="119" t="s">
        <v>68</v>
      </c>
      <c r="D26" s="74" t="s">
        <v>69</v>
      </c>
      <c r="E26" s="75">
        <v>45167</v>
      </c>
      <c r="F26" s="76">
        <v>1123040</v>
      </c>
      <c r="G26" s="77">
        <v>900000</v>
      </c>
      <c r="H26" s="78">
        <f t="shared" si="7"/>
        <v>1.2478222222222222</v>
      </c>
      <c r="I26" s="76">
        <v>799180</v>
      </c>
      <c r="J26" s="77">
        <v>1200000</v>
      </c>
      <c r="K26" s="78">
        <f t="shared" si="3"/>
        <v>0.66598333333333337</v>
      </c>
      <c r="L26" s="76">
        <v>1604570</v>
      </c>
      <c r="M26" s="77">
        <v>1150000</v>
      </c>
      <c r="N26" s="78">
        <f t="shared" si="4"/>
        <v>1.3952782608695653</v>
      </c>
      <c r="O26" s="76">
        <v>2110445</v>
      </c>
      <c r="P26" s="77">
        <v>1500000</v>
      </c>
      <c r="Q26" s="79">
        <f t="shared" si="8"/>
        <v>1.4069633333333333</v>
      </c>
      <c r="R26" s="76">
        <v>3068335</v>
      </c>
      <c r="S26" s="77">
        <v>1500000</v>
      </c>
      <c r="T26" s="78">
        <f t="shared" si="5"/>
        <v>2.0455566666666667</v>
      </c>
      <c r="U26" s="76">
        <v>1814900</v>
      </c>
      <c r="V26" s="77">
        <v>1600000</v>
      </c>
      <c r="W26" s="79">
        <f t="shared" si="6"/>
        <v>1.1343125000000001</v>
      </c>
      <c r="X26" s="76">
        <v>1177190</v>
      </c>
      <c r="Y26" s="77">
        <v>1400000</v>
      </c>
      <c r="Z26" s="79">
        <f t="shared" si="9"/>
        <v>0.84084999999999999</v>
      </c>
      <c r="AA26" s="76">
        <v>1554675</v>
      </c>
      <c r="AB26" s="77">
        <v>1400000</v>
      </c>
      <c r="AC26" s="79">
        <f t="shared" si="10"/>
        <v>1.1104821428571428</v>
      </c>
      <c r="AD26" s="80">
        <v>1936275</v>
      </c>
      <c r="AE26" s="81">
        <v>1400000</v>
      </c>
      <c r="AF26" s="78">
        <f t="shared" si="11"/>
        <v>1.3830535714285714</v>
      </c>
      <c r="AG26" s="80">
        <v>1765335</v>
      </c>
      <c r="AH26" s="81">
        <v>1400000</v>
      </c>
      <c r="AI26" s="79">
        <f t="shared" si="12"/>
        <v>1.2609535714285713</v>
      </c>
      <c r="AJ26" s="80">
        <v>1513410</v>
      </c>
      <c r="AK26" s="81">
        <v>1550000</v>
      </c>
      <c r="AL26" s="78">
        <f t="shared" si="13"/>
        <v>0.9763935483870968</v>
      </c>
      <c r="AM26" s="80">
        <v>631425</v>
      </c>
      <c r="AN26" s="81">
        <v>1700000</v>
      </c>
      <c r="AO26" s="78">
        <f t="shared" si="0"/>
        <v>0.3714264705882353</v>
      </c>
      <c r="AP26" s="80">
        <f t="shared" si="1"/>
        <v>19098780</v>
      </c>
      <c r="AQ26" s="80">
        <f t="shared" si="1"/>
        <v>16700000</v>
      </c>
      <c r="AR26" s="78">
        <f t="shared" si="2"/>
        <v>1.1436395209580839</v>
      </c>
      <c r="AS26" s="80">
        <f>AP26/12</f>
        <v>1591565</v>
      </c>
      <c r="AW26" s="121">
        <v>1678580</v>
      </c>
      <c r="AX26" s="121">
        <v>900000</v>
      </c>
      <c r="AY26" s="121">
        <f t="shared" si="14"/>
        <v>20777360</v>
      </c>
      <c r="AZ26" s="121">
        <f t="shared" si="14"/>
        <v>17600000</v>
      </c>
      <c r="BA26" s="122">
        <f t="shared" si="15"/>
        <v>1.1805318181818181</v>
      </c>
    </row>
    <row r="27" spans="1:53" s="111" customFormat="1" ht="19.5" thickBot="1">
      <c r="A27" s="100">
        <v>16</v>
      </c>
      <c r="B27" s="101" t="s">
        <v>35</v>
      </c>
      <c r="C27" s="115" t="s">
        <v>70</v>
      </c>
      <c r="D27" s="103" t="s">
        <v>71</v>
      </c>
      <c r="E27" s="104">
        <v>44960</v>
      </c>
      <c r="F27" s="105">
        <v>1945715</v>
      </c>
      <c r="G27" s="106">
        <v>1900000</v>
      </c>
      <c r="H27" s="107">
        <f t="shared" si="7"/>
        <v>1.0240605263157894</v>
      </c>
      <c r="I27" s="105">
        <v>2060745</v>
      </c>
      <c r="J27" s="106">
        <v>2000000</v>
      </c>
      <c r="K27" s="107">
        <f t="shared" si="3"/>
        <v>1.0303724999999999</v>
      </c>
      <c r="L27" s="105">
        <v>2017060</v>
      </c>
      <c r="M27" s="106">
        <v>2000000</v>
      </c>
      <c r="N27" s="107">
        <f t="shared" si="4"/>
        <v>1.0085299999999999</v>
      </c>
      <c r="O27" s="105">
        <v>3517225</v>
      </c>
      <c r="P27" s="106">
        <v>2100000</v>
      </c>
      <c r="Q27" s="108">
        <f t="shared" si="8"/>
        <v>1.6748690476190475</v>
      </c>
      <c r="R27" s="105">
        <v>2957515</v>
      </c>
      <c r="S27" s="106">
        <v>2100000</v>
      </c>
      <c r="T27" s="107">
        <f t="shared" si="5"/>
        <v>1.4083404761904761</v>
      </c>
      <c r="U27" s="105">
        <v>2013170</v>
      </c>
      <c r="V27" s="106">
        <v>2000000</v>
      </c>
      <c r="W27" s="108">
        <f t="shared" si="6"/>
        <v>1.0065850000000001</v>
      </c>
      <c r="X27" s="105">
        <v>1904965</v>
      </c>
      <c r="Y27" s="106">
        <v>1850000</v>
      </c>
      <c r="Z27" s="108">
        <f t="shared" si="9"/>
        <v>1.0297108108108108</v>
      </c>
      <c r="AA27" s="105">
        <v>2485805</v>
      </c>
      <c r="AB27" s="106">
        <v>1850000</v>
      </c>
      <c r="AC27" s="108">
        <f t="shared" si="10"/>
        <v>1.3436783783783783</v>
      </c>
      <c r="AD27" s="109">
        <v>1141180</v>
      </c>
      <c r="AE27" s="110">
        <v>1850000</v>
      </c>
      <c r="AF27" s="107">
        <f t="shared" si="11"/>
        <v>0.61685405405405402</v>
      </c>
      <c r="AG27" s="109">
        <v>1103970</v>
      </c>
      <c r="AH27" s="110">
        <v>1750000</v>
      </c>
      <c r="AI27" s="108">
        <f t="shared" si="12"/>
        <v>0.63083999999999996</v>
      </c>
      <c r="AJ27" s="109">
        <v>1370125</v>
      </c>
      <c r="AK27" s="110">
        <v>1700000</v>
      </c>
      <c r="AL27" s="107">
        <f t="shared" si="13"/>
        <v>0.80595588235294113</v>
      </c>
      <c r="AM27" s="109">
        <v>2314425</v>
      </c>
      <c r="AN27" s="110">
        <v>1700000</v>
      </c>
      <c r="AO27" s="107">
        <f t="shared" si="0"/>
        <v>1.3614264705882353</v>
      </c>
      <c r="AP27" s="109">
        <f t="shared" si="1"/>
        <v>24831900</v>
      </c>
      <c r="AQ27" s="109">
        <f t="shared" si="1"/>
        <v>22800000</v>
      </c>
      <c r="AR27" s="107">
        <f t="shared" si="2"/>
        <v>1.0891184210526317</v>
      </c>
      <c r="AS27" s="109">
        <f>AP27/12</f>
        <v>2069325</v>
      </c>
      <c r="AW27" s="123">
        <v>1891440</v>
      </c>
      <c r="AX27" s="123">
        <v>1800000</v>
      </c>
      <c r="AY27" s="123">
        <f t="shared" si="14"/>
        <v>26723340</v>
      </c>
      <c r="AZ27" s="123">
        <f t="shared" si="14"/>
        <v>24600000</v>
      </c>
      <c r="BA27" s="113">
        <f t="shared" si="15"/>
        <v>1.0863146341463414</v>
      </c>
    </row>
    <row r="28" spans="1:53" s="82" customFormat="1" ht="19">
      <c r="A28" s="71">
        <v>17</v>
      </c>
      <c r="B28" s="72" t="s">
        <v>35</v>
      </c>
      <c r="C28" s="124" t="s">
        <v>62</v>
      </c>
      <c r="D28" s="125" t="s">
        <v>72</v>
      </c>
      <c r="E28" s="126">
        <v>45362</v>
      </c>
      <c r="F28" s="127"/>
      <c r="G28" s="128"/>
      <c r="H28" s="129"/>
      <c r="I28" s="130"/>
      <c r="J28" s="128"/>
      <c r="K28" s="129"/>
      <c r="L28" s="130">
        <v>1422630</v>
      </c>
      <c r="M28" s="128">
        <v>1000000</v>
      </c>
      <c r="N28" s="131">
        <f t="shared" si="4"/>
        <v>1.4226300000000001</v>
      </c>
      <c r="O28" s="130">
        <v>1334580</v>
      </c>
      <c r="P28" s="128">
        <v>1000000</v>
      </c>
      <c r="Q28" s="131">
        <f t="shared" si="8"/>
        <v>1.3345800000000001</v>
      </c>
      <c r="R28" s="130">
        <v>1124325</v>
      </c>
      <c r="S28" s="128">
        <v>1000000</v>
      </c>
      <c r="T28" s="132">
        <f t="shared" si="5"/>
        <v>1.124325</v>
      </c>
      <c r="U28" s="130"/>
      <c r="V28" s="133"/>
      <c r="W28" s="134" t="e">
        <f t="shared" si="6"/>
        <v>#DIV/0!</v>
      </c>
      <c r="X28" s="127"/>
      <c r="Y28" s="128"/>
      <c r="Z28" s="135" t="e">
        <f t="shared" si="9"/>
        <v>#DIV/0!</v>
      </c>
      <c r="AA28" s="136"/>
      <c r="AB28" s="128"/>
      <c r="AC28" s="135" t="e">
        <f t="shared" si="10"/>
        <v>#DIV/0!</v>
      </c>
      <c r="AD28" s="137"/>
      <c r="AE28" s="138"/>
      <c r="AF28" s="139" t="e">
        <f t="shared" si="11"/>
        <v>#DIV/0!</v>
      </c>
      <c r="AG28" s="137"/>
      <c r="AH28" s="138"/>
      <c r="AI28" s="131" t="e">
        <f t="shared" si="12"/>
        <v>#DIV/0!</v>
      </c>
      <c r="AJ28" s="140"/>
      <c r="AK28" s="138"/>
      <c r="AL28" s="132" t="e">
        <f t="shared" si="13"/>
        <v>#DIV/0!</v>
      </c>
      <c r="AM28" s="141"/>
      <c r="AN28" s="138"/>
      <c r="AO28" s="129" t="e">
        <f t="shared" si="0"/>
        <v>#DIV/0!</v>
      </c>
      <c r="AP28" s="140">
        <f t="shared" si="1"/>
        <v>3881535</v>
      </c>
      <c r="AQ28" s="137">
        <f t="shared" si="1"/>
        <v>3000000</v>
      </c>
      <c r="AR28" s="132">
        <f t="shared" si="2"/>
        <v>1.2938449999999999</v>
      </c>
      <c r="AS28" s="142">
        <f>AP28/3</f>
        <v>1293845</v>
      </c>
      <c r="AW28" s="143"/>
      <c r="AX28" s="144"/>
      <c r="AY28" s="145">
        <f>AW28+AP28</f>
        <v>3881535</v>
      </c>
      <c r="AZ28" s="146"/>
      <c r="BA28" s="146"/>
    </row>
    <row r="29" spans="1:53" s="82" customFormat="1" ht="19.5" thickBot="1">
      <c r="A29" s="71">
        <v>18</v>
      </c>
      <c r="B29" s="72" t="s">
        <v>35</v>
      </c>
      <c r="C29" s="147" t="s">
        <v>51</v>
      </c>
      <c r="D29" s="148" t="s">
        <v>73</v>
      </c>
      <c r="E29" s="149">
        <v>45374</v>
      </c>
      <c r="F29" s="150"/>
      <c r="G29" s="151"/>
      <c r="H29" s="152"/>
      <c r="I29" s="153"/>
      <c r="J29" s="151"/>
      <c r="K29" s="152"/>
      <c r="L29" s="154">
        <v>0</v>
      </c>
      <c r="M29" s="155">
        <v>1000000</v>
      </c>
      <c r="N29" s="156">
        <f t="shared" si="4"/>
        <v>0</v>
      </c>
      <c r="O29" s="157">
        <v>0</v>
      </c>
      <c r="P29" s="106">
        <v>733333</v>
      </c>
      <c r="Q29" s="158">
        <f t="shared" si="8"/>
        <v>0</v>
      </c>
      <c r="R29" s="157"/>
      <c r="S29" s="106"/>
      <c r="T29" s="159" t="e">
        <f t="shared" si="5"/>
        <v>#DIV/0!</v>
      </c>
      <c r="U29" s="153"/>
      <c r="V29" s="160"/>
      <c r="W29" s="134" t="e">
        <f t="shared" si="6"/>
        <v>#DIV/0!</v>
      </c>
      <c r="X29" s="150"/>
      <c r="Y29" s="151"/>
      <c r="Z29" s="135" t="e">
        <f t="shared" si="9"/>
        <v>#DIV/0!</v>
      </c>
      <c r="AA29" s="161"/>
      <c r="AB29" s="151"/>
      <c r="AC29" s="135" t="e">
        <f t="shared" si="10"/>
        <v>#DIV/0!</v>
      </c>
      <c r="AD29" s="162"/>
      <c r="AE29" s="163"/>
      <c r="AF29" s="139" t="e">
        <f t="shared" si="11"/>
        <v>#DIV/0!</v>
      </c>
      <c r="AG29" s="162"/>
      <c r="AH29" s="163"/>
      <c r="AI29" s="131" t="e">
        <f t="shared" si="12"/>
        <v>#DIV/0!</v>
      </c>
      <c r="AJ29" s="164"/>
      <c r="AK29" s="163"/>
      <c r="AL29" s="132" t="e">
        <f t="shared" si="13"/>
        <v>#DIV/0!</v>
      </c>
      <c r="AM29" s="165"/>
      <c r="AN29" s="163"/>
      <c r="AO29" s="129" t="e">
        <f t="shared" si="0"/>
        <v>#DIV/0!</v>
      </c>
      <c r="AP29" s="166">
        <f>F29+I29+L29+O29+R29+U29+X29+AA29+AD29+AG29+AJ29+AM29</f>
        <v>0</v>
      </c>
      <c r="AQ29" s="109">
        <f>G29+J29+M29+P29+S29+V29+Y29+AB29+AE29+AH29+AK29+AN29</f>
        <v>1733333</v>
      </c>
      <c r="AR29" s="159">
        <f t="shared" si="2"/>
        <v>0</v>
      </c>
      <c r="AS29" s="167">
        <f>AP29/1</f>
        <v>0</v>
      </c>
      <c r="AW29" s="144"/>
      <c r="AX29" s="144"/>
      <c r="AY29" s="145">
        <f>AW29+AP29</f>
        <v>0</v>
      </c>
      <c r="AZ29" s="146"/>
      <c r="BA29" s="146"/>
    </row>
    <row r="30" spans="1:53" s="82" customFormat="1" ht="19.5" thickBot="1">
      <c r="A30" s="71">
        <v>17</v>
      </c>
      <c r="B30" s="72" t="s">
        <v>35</v>
      </c>
      <c r="C30" s="168" t="s">
        <v>51</v>
      </c>
      <c r="D30" s="169" t="s">
        <v>74</v>
      </c>
      <c r="E30" s="170">
        <v>45402</v>
      </c>
      <c r="F30" s="171"/>
      <c r="G30" s="172"/>
      <c r="H30" s="173"/>
      <c r="I30" s="174"/>
      <c r="J30" s="172"/>
      <c r="K30" s="173"/>
      <c r="L30" s="175"/>
      <c r="M30" s="176"/>
      <c r="N30" s="177"/>
      <c r="O30" s="153">
        <v>874155</v>
      </c>
      <c r="P30" s="151">
        <v>366667</v>
      </c>
      <c r="Q30" s="178">
        <f t="shared" si="8"/>
        <v>2.3840569235846147</v>
      </c>
      <c r="R30" s="154">
        <v>1608375</v>
      </c>
      <c r="S30" s="155">
        <v>1000000</v>
      </c>
      <c r="T30" s="179">
        <f t="shared" si="5"/>
        <v>1.6083750000000001</v>
      </c>
      <c r="U30" s="174">
        <v>1475155</v>
      </c>
      <c r="V30" s="180">
        <v>1000000</v>
      </c>
      <c r="W30" s="134">
        <f t="shared" si="6"/>
        <v>1.475155</v>
      </c>
      <c r="X30" s="171"/>
      <c r="Y30" s="172"/>
      <c r="Z30" s="135" t="e">
        <f t="shared" si="9"/>
        <v>#DIV/0!</v>
      </c>
      <c r="AA30" s="171"/>
      <c r="AB30" s="172"/>
      <c r="AC30" s="135" t="e">
        <f t="shared" si="10"/>
        <v>#DIV/0!</v>
      </c>
      <c r="AD30" s="181"/>
      <c r="AE30" s="182"/>
      <c r="AF30" s="139" t="e">
        <f t="shared" si="11"/>
        <v>#DIV/0!</v>
      </c>
      <c r="AG30" s="181"/>
      <c r="AH30" s="182"/>
      <c r="AI30" s="183" t="e">
        <f t="shared" si="12"/>
        <v>#DIV/0!</v>
      </c>
      <c r="AJ30" s="184"/>
      <c r="AK30" s="182"/>
      <c r="AL30" s="185" t="e">
        <f t="shared" si="13"/>
        <v>#DIV/0!</v>
      </c>
      <c r="AM30" s="181"/>
      <c r="AN30" s="182"/>
      <c r="AO30" s="152" t="e">
        <f t="shared" si="0"/>
        <v>#DIV/0!</v>
      </c>
      <c r="AP30" s="164">
        <f>F30+I30+L30+O30+R30+U30+X30+AA30+AD30+AG30+AJ30+AM30</f>
        <v>3957685</v>
      </c>
      <c r="AQ30" s="162">
        <f>G30+J30+M30+P30+S30+V30+Y30+AB30+AE30+AH30+AK30+AN30</f>
        <v>2366667</v>
      </c>
      <c r="AR30" s="186">
        <f t="shared" si="2"/>
        <v>1.672261032075911</v>
      </c>
      <c r="AS30" s="187">
        <f>AP30/3</f>
        <v>1319228.3333333333</v>
      </c>
      <c r="AW30" s="144"/>
      <c r="AX30" s="144"/>
      <c r="AY30" s="145"/>
      <c r="AZ30" s="146"/>
      <c r="BA30" s="146"/>
    </row>
    <row r="31" spans="1:53" s="188" customFormat="1" ht="25.5" customHeight="1" thickBot="1">
      <c r="A31" s="71"/>
      <c r="B31" s="72"/>
      <c r="D31" s="189"/>
      <c r="F31" s="190">
        <f>SUM(F8:F29)</f>
        <v>43788983</v>
      </c>
      <c r="G31" s="190">
        <f>SUM(G8:G29)</f>
        <v>44500000</v>
      </c>
      <c r="H31" s="191">
        <f>F31/G31</f>
        <v>0.98402208988764039</v>
      </c>
      <c r="I31" s="190">
        <f>SUM(I8:I29)</f>
        <v>50532785</v>
      </c>
      <c r="J31" s="190">
        <f>SUM(J8:J28)</f>
        <v>46979310</v>
      </c>
      <c r="K31" s="192">
        <f>I31/J31</f>
        <v>1.075639148382554</v>
      </c>
      <c r="L31" s="193">
        <f>SUM(L8:L29)</f>
        <v>53503440</v>
      </c>
      <c r="M31" s="194">
        <f>SUM(M8:M29)</f>
        <v>50200000</v>
      </c>
      <c r="N31" s="195">
        <f>L31/M31</f>
        <v>1.065805577689243</v>
      </c>
      <c r="O31" s="190">
        <f>SUM(O8:O30)</f>
        <v>89621381</v>
      </c>
      <c r="P31" s="190">
        <f>SUM(P8:P30)</f>
        <v>66526668</v>
      </c>
      <c r="Q31" s="192">
        <f>O31/P31</f>
        <v>1.3471497024321133</v>
      </c>
      <c r="R31" s="194">
        <f>SUM(R8:R29)</f>
        <v>92439960</v>
      </c>
      <c r="S31" s="194">
        <f>SUM(S8:S30)</f>
        <v>66619677</v>
      </c>
      <c r="T31" s="195">
        <f>R31/S31</f>
        <v>1.387577427011542</v>
      </c>
      <c r="U31" s="190">
        <f>SUM(U8:U30)</f>
        <v>73343635</v>
      </c>
      <c r="V31" s="196">
        <f>SUM(V8:V30)</f>
        <v>63950000</v>
      </c>
      <c r="W31" s="192">
        <f>U31/V31</f>
        <v>1.1468903049257233</v>
      </c>
      <c r="X31" s="197">
        <f>SUM(X10:X30)</f>
        <v>44527050</v>
      </c>
      <c r="Y31" s="197">
        <f>SUM(Y10:Y30)</f>
        <v>60000000</v>
      </c>
      <c r="Z31" s="192">
        <f>X31/Y31</f>
        <v>0.74211749999999999</v>
      </c>
      <c r="AA31" s="197">
        <f>SUM(AA10:AA30)</f>
        <v>63920632</v>
      </c>
      <c r="AB31" s="197">
        <f>SUM(AB10:AB30)</f>
        <v>58750000</v>
      </c>
      <c r="AC31" s="192">
        <f>AA31/AB31</f>
        <v>1.0880107574468085</v>
      </c>
      <c r="AD31" s="197">
        <f>SUM(AD10:AD30)</f>
        <v>43039195</v>
      </c>
      <c r="AE31" s="197">
        <f>SUM(AE10:AE30)</f>
        <v>58650000</v>
      </c>
      <c r="AF31" s="191">
        <f>AD31/AE31</f>
        <v>0.73383111679454394</v>
      </c>
      <c r="AG31" s="198">
        <f>SUM(AG10:AG30)</f>
        <v>53663430</v>
      </c>
      <c r="AH31" s="198">
        <f>SUM(AH10:AH27)</f>
        <v>54450000</v>
      </c>
      <c r="AI31" s="199">
        <f>AG31/AH31</f>
        <v>0.98555426997245177</v>
      </c>
      <c r="AJ31" s="198">
        <f>SUM(AJ10:AJ30)</f>
        <v>46645980</v>
      </c>
      <c r="AK31" s="198">
        <f>SUM(AK10:AK30)</f>
        <v>55650000</v>
      </c>
      <c r="AL31" s="200">
        <f>AJ31/AK31</f>
        <v>0.8382026954177898</v>
      </c>
      <c r="AM31" s="198">
        <f>SUM(AM8:AM29)</f>
        <v>44209950</v>
      </c>
      <c r="AN31" s="198">
        <f>SUM(AN8:AN29)</f>
        <v>52050000</v>
      </c>
      <c r="AO31" s="200">
        <f>AM31/AN31</f>
        <v>0.84937463976945249</v>
      </c>
      <c r="AP31" s="198">
        <f>SUM(AP8:AP30)</f>
        <v>700844796</v>
      </c>
      <c r="AQ31" s="198">
        <f>SUM(AQ8:AQ30)</f>
        <v>678325655</v>
      </c>
      <c r="AR31" s="200">
        <f>AP31/AQ31</f>
        <v>1.0331981266431682</v>
      </c>
      <c r="AS31" s="198">
        <f>AP31/12</f>
        <v>58403733</v>
      </c>
      <c r="AW31" s="201">
        <f>SUM(AW8:AW29)</f>
        <v>38581450</v>
      </c>
      <c r="AX31" s="202">
        <f>SUM(AX8:AX29)</f>
        <v>44500000</v>
      </c>
      <c r="AY31" s="201">
        <f>SUM(AY8:AY29)</f>
        <v>665769836</v>
      </c>
      <c r="AZ31" s="203">
        <f>SUM(AZ8:AZ29)</f>
        <v>656260000</v>
      </c>
      <c r="BA31" s="204">
        <f>AY31/AZ31</f>
        <v>1.0144909578520709</v>
      </c>
    </row>
    <row r="32" spans="1:53" s="189" customFormat="1" ht="19">
      <c r="A32" s="205"/>
      <c r="B32" s="206"/>
      <c r="F32" s="207"/>
      <c r="G32" s="207"/>
      <c r="H32" s="208"/>
      <c r="I32" s="207"/>
      <c r="J32" s="207"/>
      <c r="K32" s="209"/>
      <c r="L32" s="207"/>
      <c r="M32" s="207"/>
      <c r="N32" s="210"/>
      <c r="O32" s="207"/>
      <c r="P32" s="207"/>
      <c r="Q32" s="208"/>
      <c r="R32" s="211"/>
      <c r="S32" s="211"/>
      <c r="T32" s="208"/>
      <c r="U32" s="211"/>
      <c r="V32" s="211"/>
      <c r="W32" s="208"/>
      <c r="X32" s="207"/>
      <c r="Y32" s="207"/>
      <c r="Z32" s="210"/>
      <c r="AA32" s="207"/>
      <c r="AB32" s="207"/>
      <c r="AC32" s="209"/>
      <c r="AD32" s="207"/>
      <c r="AE32" s="207"/>
      <c r="AF32" s="208"/>
      <c r="AG32" s="207"/>
      <c r="AH32" s="207"/>
      <c r="AI32" s="208"/>
      <c r="AJ32" s="207"/>
      <c r="AK32" s="207"/>
      <c r="AL32" s="208"/>
      <c r="AM32" s="207"/>
      <c r="AN32" s="207"/>
      <c r="AO32" s="208"/>
      <c r="AP32" s="207"/>
      <c r="AQ32" s="207"/>
      <c r="AR32" s="208"/>
      <c r="AS32" s="207"/>
      <c r="AW32" s="212"/>
      <c r="AX32" s="212"/>
      <c r="AY32" s="213"/>
      <c r="AZ32" s="206"/>
      <c r="BA32" s="206"/>
    </row>
    <row r="33" spans="1:53" s="189" customFormat="1" ht="19">
      <c r="A33" s="205"/>
      <c r="B33" s="206"/>
      <c r="F33" s="207"/>
      <c r="G33" s="207"/>
      <c r="H33" s="208"/>
      <c r="I33" s="207"/>
      <c r="J33" s="207"/>
      <c r="K33" s="209"/>
      <c r="L33" s="207"/>
      <c r="M33" s="207"/>
      <c r="N33" s="210"/>
      <c r="O33" s="207"/>
      <c r="P33" s="207"/>
      <c r="Q33" s="208"/>
      <c r="R33" s="211"/>
      <c r="S33" s="211"/>
      <c r="T33" s="208"/>
      <c r="U33" s="211"/>
      <c r="V33" s="211"/>
      <c r="W33" s="208"/>
      <c r="X33" s="207"/>
      <c r="Y33" s="207"/>
      <c r="Z33" s="210"/>
      <c r="AA33" s="207"/>
      <c r="AB33" s="207"/>
      <c r="AC33" s="209"/>
      <c r="AD33" s="207"/>
      <c r="AE33" s="207"/>
      <c r="AF33" s="208"/>
      <c r="AG33" s="207"/>
      <c r="AH33" s="207"/>
      <c r="AI33" s="208"/>
      <c r="AJ33" s="207"/>
      <c r="AK33" s="207"/>
      <c r="AL33" s="208"/>
      <c r="AM33" s="207"/>
      <c r="AN33" s="207"/>
      <c r="AO33" s="208"/>
      <c r="AP33" s="214"/>
      <c r="AQ33" s="207"/>
      <c r="AR33" s="208"/>
      <c r="AS33" s="207"/>
      <c r="AW33" s="212"/>
      <c r="AX33" s="212"/>
      <c r="AY33" s="213"/>
      <c r="AZ33" s="213"/>
      <c r="BA33" s="206"/>
    </row>
    <row r="34" spans="1:53" s="216" customFormat="1">
      <c r="A34" s="215"/>
      <c r="B34" s="214"/>
      <c r="G34" s="217"/>
      <c r="H34" s="218"/>
      <c r="I34" s="219"/>
      <c r="J34" s="220"/>
      <c r="K34" s="214"/>
      <c r="L34" s="219"/>
      <c r="M34" s="220"/>
      <c r="O34" s="219"/>
      <c r="P34" s="220"/>
      <c r="R34" s="219"/>
      <c r="S34" s="220"/>
      <c r="T34" s="214"/>
      <c r="U34" s="219"/>
      <c r="V34" s="220"/>
      <c r="X34" s="221"/>
      <c r="Y34" s="222"/>
      <c r="AA34" s="219"/>
      <c r="AB34" s="220"/>
      <c r="AD34" s="221"/>
      <c r="AE34" s="222"/>
      <c r="AF34" s="214"/>
      <c r="AG34" s="221"/>
      <c r="AH34" s="222"/>
      <c r="AI34" s="214"/>
      <c r="AJ34" s="221"/>
      <c r="AK34" s="223"/>
      <c r="AL34" s="214"/>
      <c r="AM34" s="214"/>
      <c r="AN34" s="224"/>
      <c r="AO34" s="214"/>
      <c r="AP34" s="214"/>
      <c r="AQ34" s="224"/>
      <c r="AR34" s="214"/>
      <c r="AS34" s="214"/>
      <c r="AW34" s="225"/>
      <c r="AX34" s="226"/>
      <c r="AY34" s="221"/>
      <c r="AZ34" s="214"/>
      <c r="BA34" s="214"/>
    </row>
    <row r="35" spans="1:53">
      <c r="C35" s="229" t="s">
        <v>75</v>
      </c>
      <c r="D35" s="229"/>
      <c r="E35" s="230" t="s">
        <v>76</v>
      </c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1"/>
      <c r="AO35" s="232"/>
      <c r="AP35" s="233" t="s">
        <v>76</v>
      </c>
      <c r="AQ35" s="233"/>
      <c r="AR35" s="233"/>
      <c r="AS35" s="233"/>
      <c r="AZ35" s="236"/>
    </row>
    <row r="36" spans="1:53">
      <c r="N36" s="241"/>
      <c r="R36" s="234"/>
      <c r="X36" s="239"/>
      <c r="Y36" s="240"/>
      <c r="AF36" s="236"/>
      <c r="AG36" s="228"/>
      <c r="AH36" s="243"/>
      <c r="AK36" s="236"/>
      <c r="AR36" s="214"/>
    </row>
    <row r="37" spans="1:53">
      <c r="N37" s="241"/>
      <c r="R37" s="234"/>
      <c r="X37" s="239"/>
      <c r="Y37" s="240"/>
      <c r="AF37" s="236"/>
      <c r="AG37" s="228"/>
      <c r="AH37" s="243"/>
      <c r="AK37" s="236"/>
      <c r="AR37" s="214"/>
      <c r="AZ37" s="236"/>
    </row>
    <row r="38" spans="1:53">
      <c r="C38" s="229" t="s">
        <v>77</v>
      </c>
      <c r="D38" s="229"/>
      <c r="E38" s="229" t="s">
        <v>78</v>
      </c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32"/>
      <c r="AP38" s="233" t="s">
        <v>79</v>
      </c>
      <c r="AQ38" s="233"/>
      <c r="AR38" s="233"/>
      <c r="AS38" s="233"/>
    </row>
    <row r="39" spans="1:53">
      <c r="C39" s="244" t="s">
        <v>80</v>
      </c>
      <c r="D39" s="244"/>
      <c r="E39" s="244" t="s">
        <v>81</v>
      </c>
      <c r="F39" s="244"/>
      <c r="G39" s="244"/>
      <c r="H39" s="244"/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  <c r="AJ39" s="244"/>
      <c r="AK39" s="244"/>
      <c r="AL39" s="244"/>
      <c r="AM39" s="244"/>
      <c r="AN39" s="244"/>
      <c r="AR39" s="214" t="s">
        <v>82</v>
      </c>
    </row>
    <row r="40" spans="1:53">
      <c r="F40" s="239"/>
      <c r="M40" s="237"/>
    </row>
    <row r="41" spans="1:53">
      <c r="M41" s="237"/>
      <c r="AQ41" s="228"/>
    </row>
    <row r="42" spans="1:53">
      <c r="M42" s="237"/>
      <c r="AQ42" s="228"/>
    </row>
    <row r="43" spans="1:53">
      <c r="M43" s="237"/>
      <c r="AQ43" s="228"/>
    </row>
    <row r="44" spans="1:53">
      <c r="M44" s="237"/>
      <c r="AQ44" s="228"/>
    </row>
    <row r="45" spans="1:53">
      <c r="M45" s="237"/>
      <c r="AQ45" s="228"/>
    </row>
  </sheetData>
  <mergeCells count="32">
    <mergeCell ref="C39:D39"/>
    <mergeCell ref="E39:AN39"/>
    <mergeCell ref="C35:D35"/>
    <mergeCell ref="E35:AM35"/>
    <mergeCell ref="AP35:AS35"/>
    <mergeCell ref="C38:D38"/>
    <mergeCell ref="E38:AN38"/>
    <mergeCell ref="AP38:AS38"/>
    <mergeCell ref="AY5:AY7"/>
    <mergeCell ref="AZ5:AZ7"/>
    <mergeCell ref="BA5:BA7"/>
    <mergeCell ref="C8:C10"/>
    <mergeCell ref="C11:C12"/>
    <mergeCell ref="C16:C17"/>
    <mergeCell ref="AG5:AI6"/>
    <mergeCell ref="AJ5:AL6"/>
    <mergeCell ref="AM5:AO6"/>
    <mergeCell ref="AP5:AR6"/>
    <mergeCell ref="AS5:AS7"/>
    <mergeCell ref="AW5:AX7"/>
    <mergeCell ref="O5:Q6"/>
    <mergeCell ref="R5:T6"/>
    <mergeCell ref="U5:W6"/>
    <mergeCell ref="X5:Z6"/>
    <mergeCell ref="AA5:AC6"/>
    <mergeCell ref="AD5:AF6"/>
    <mergeCell ref="C5:C7"/>
    <mergeCell ref="D5:D7"/>
    <mergeCell ref="E5:E7"/>
    <mergeCell ref="F5:H6"/>
    <mergeCell ref="I5:K6"/>
    <mergeCell ref="L5:N6"/>
  </mergeCells>
  <pageMargins left="0.21" right="0.21" top="0.33" bottom="0.41" header="0.34" footer="0.44"/>
  <pageSetup paperSize="9" scale="1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ANSON</vt:lpstr>
      <vt:lpstr>ANSON!Print_Area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2025-09-09T07:18:06Z</dcterms:created>
  <dcterms:modified xsi:type="dcterms:W3CDTF">2025-09-09T07:18:21Z</dcterms:modified>
</cp:coreProperties>
</file>